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pivotCache/pivotCacheDefinition62.xml" ContentType="application/vnd.openxmlformats-officedocument.spreadsheetml.pivotCacheDefinition+xml"/>
  <Override PartName="/xl/pivotCache/pivotCacheDefinition63.xml" ContentType="application/vnd.openxmlformats-officedocument.spreadsheetml.pivotCacheDefinition+xml"/>
  <Override PartName="/xl/pivotCache/pivotCacheDefinition64.xml" ContentType="application/vnd.openxmlformats-officedocument.spreadsheetml.pivotCacheDefinition+xml"/>
  <Override PartName="/xl/pivotCache/pivotCacheDefinition65.xml" ContentType="application/vnd.openxmlformats-officedocument.spreadsheetml.pivotCacheDefinition+xml"/>
  <Override PartName="/xl/pivotCache/pivotCacheDefinition66.xml" ContentType="application/vnd.openxmlformats-officedocument.spreadsheetml.pivotCacheDefinition+xml"/>
  <Override PartName="/xl/pivotCache/pivotCacheDefinition67.xml" ContentType="application/vnd.openxmlformats-officedocument.spreadsheetml.pivotCacheDefinition+xml"/>
  <Override PartName="/xl/pivotCache/pivotCacheDefinition68.xml" ContentType="application/vnd.openxmlformats-officedocument.spreadsheetml.pivotCacheDefinition+xml"/>
  <Override PartName="/xl/pivotCache/pivotCacheDefinition69.xml" ContentType="application/vnd.openxmlformats-officedocument.spreadsheetml.pivotCacheDefinition+xml"/>
  <Override PartName="/xl/pivotCache/pivotCacheDefinition70.xml" ContentType="application/vnd.openxmlformats-officedocument.spreadsheetml.pivotCacheDefinition+xml"/>
  <Override PartName="/xl/pivotCache/pivotCacheDefinition71.xml" ContentType="application/vnd.openxmlformats-officedocument.spreadsheetml.pivotCacheDefinition+xml"/>
  <Override PartName="/xl/pivotCache/pivotCacheDefinition72.xml" ContentType="application/vnd.openxmlformats-officedocument.spreadsheetml.pivotCacheDefinition+xml"/>
  <Override PartName="/xl/pivotCache/pivotCacheDefinition73.xml" ContentType="application/vnd.openxmlformats-officedocument.spreadsheetml.pivotCacheDefinition+xml"/>
  <Override PartName="/xl/pivotCache/pivotCacheDefinition74.xml" ContentType="application/vnd.openxmlformats-officedocument.spreadsheetml.pivotCacheDefinition+xml"/>
  <Override PartName="/xl/pivotCache/pivotCacheDefinition75.xml" ContentType="application/vnd.openxmlformats-officedocument.spreadsheetml.pivotCacheDefinition+xml"/>
  <Override PartName="/xl/pivotCache/pivotCacheDefinition7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7.xml" ContentType="application/vnd.openxmlformats-officedocument.spreadsheetml.pivotCacheDefinition+xml"/>
  <Override PartName="/xl/pivotCache/pivotCacheDefinition7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nam\Downloads\DATA PROOF\EXCEL\"/>
    </mc:Choice>
  </mc:AlternateContent>
  <xr:revisionPtr revIDLastSave="0" documentId="13_ncr:1_{4EF9789D-EA07-4954-8C97-C7A896D9323B}" xr6:coauthVersionLast="47" xr6:coauthVersionMax="47" xr10:uidLastSave="{00000000-0000-0000-0000-000000000000}"/>
  <bookViews>
    <workbookView xWindow="-108" yWindow="-108" windowWidth="23256" windowHeight="12456" firstSheet="6" activeTab="6" xr2:uid="{00000000-000D-0000-FFFF-FFFF00000000}"/>
  </bookViews>
  <sheets>
    <sheet name="Raw data" sheetId="1" r:id="rId1"/>
    <sheet name="PIVOT TABLES" sheetId="13" state="hidden" r:id="rId2"/>
    <sheet name="Sheet1" sheetId="6" state="hidden" r:id="rId3"/>
    <sheet name="analysis summary" sheetId="11" state="hidden" r:id="rId4"/>
    <sheet name="FINAL DATA" sheetId="12" r:id="rId5"/>
    <sheet name="SCATTER PLOT DATA" sheetId="21" r:id="rId6"/>
    <sheet name="DESCRIPTIVE" sheetId="18" r:id="rId7"/>
    <sheet name="DIAGNOSTIC" sheetId="20" r:id="rId8"/>
    <sheet name="Sheet3" sheetId="23" r:id="rId9"/>
    <sheet name="Data" sheetId="2" state="hidden" r:id="rId10"/>
    <sheet name="new pivot" sheetId="5" state="hidden" r:id="rId11"/>
    <sheet name="Dashboard " sheetId="4" r:id="rId12"/>
  </sheets>
  <definedNames>
    <definedName name="_xlnm._FilterDatabase" localSheetId="4" hidden="1">'FINAL DATA'!$A$1:$V$1</definedName>
    <definedName name="_xlnm._FilterDatabase" localSheetId="0" hidden="1">'Raw data'!$A$1:$N$1</definedName>
    <definedName name="_xlnm._FilterDatabase" localSheetId="5" hidden="1">'SCATTER PLOT DATA'!$A$1:$E$1</definedName>
    <definedName name="_xlcn.WorksheetConnection_SHOPSPHEREDASHBOARD.xlsxTable24" hidden="1">Table24[]</definedName>
    <definedName name="Slicer_Age_Category">#N/A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 cacheId="19" r:id="rId32"/>
    <pivotCache cacheId="20" r:id="rId33"/>
    <pivotCache cacheId="21" r:id="rId34"/>
    <pivotCache cacheId="22" r:id="rId35"/>
    <pivotCache cacheId="23" r:id="rId36"/>
    <pivotCache cacheId="24" r:id="rId37"/>
    <pivotCache cacheId="25" r:id="rId38"/>
    <pivotCache cacheId="26" r:id="rId39"/>
    <pivotCache cacheId="27" r:id="rId40"/>
    <pivotCache cacheId="28" r:id="rId41"/>
    <pivotCache cacheId="29" r:id="rId42"/>
    <pivotCache cacheId="30" r:id="rId43"/>
    <pivotCache cacheId="31" r:id="rId44"/>
    <pivotCache cacheId="32" r:id="rId45"/>
    <pivotCache cacheId="33" r:id="rId46"/>
    <pivotCache cacheId="34" r:id="rId47"/>
    <pivotCache cacheId="35" r:id="rId48"/>
    <pivotCache cacheId="36" r:id="rId49"/>
    <pivotCache cacheId="37" r:id="rId50"/>
    <pivotCache cacheId="38" r:id="rId51"/>
    <pivotCache cacheId="39" r:id="rId52"/>
    <pivotCache cacheId="40" r:id="rId53"/>
    <pivotCache cacheId="41" r:id="rId54"/>
    <pivotCache cacheId="42" r:id="rId55"/>
    <pivotCache cacheId="43" r:id="rId56"/>
    <pivotCache cacheId="44" r:id="rId57"/>
    <pivotCache cacheId="45" r:id="rId58"/>
    <pivotCache cacheId="46" r:id="rId59"/>
    <pivotCache cacheId="47" r:id="rId60"/>
    <pivotCache cacheId="48" r:id="rId61"/>
    <pivotCache cacheId="49" r:id="rId62"/>
    <pivotCache cacheId="50" r:id="rId63"/>
    <pivotCache cacheId="51" r:id="rId64"/>
    <pivotCache cacheId="52" r:id="rId65"/>
    <pivotCache cacheId="53" r:id="rId66"/>
    <pivotCache cacheId="54" r:id="rId67"/>
    <pivotCache cacheId="55" r:id="rId68"/>
    <pivotCache cacheId="56" r:id="rId69"/>
    <pivotCache cacheId="57" r:id="rId70"/>
    <pivotCache cacheId="58" r:id="rId71"/>
    <pivotCache cacheId="59" r:id="rId72"/>
    <pivotCache cacheId="60" r:id="rId73"/>
    <pivotCache cacheId="61" r:id="rId74"/>
    <pivotCache cacheId="62" r:id="rId75"/>
    <pivotCache cacheId="63" r:id="rId76"/>
    <pivotCache cacheId="64" r:id="rId77"/>
    <pivotCache cacheId="65" r:id="rId78"/>
    <pivotCache cacheId="66" r:id="rId79"/>
    <pivotCache cacheId="67" r:id="rId80"/>
    <pivotCache cacheId="68" r:id="rId81"/>
    <pivotCache cacheId="69" r:id="rId82"/>
    <pivotCache cacheId="70" r:id="rId83"/>
    <pivotCache cacheId="71" r:id="rId84"/>
    <pivotCache cacheId="72" r:id="rId85"/>
    <pivotCache cacheId="73" r:id="rId86"/>
    <pivotCache cacheId="74" r:id="rId87"/>
    <pivotCache cacheId="75" r:id="rId88"/>
    <pivotCache cacheId="76" r:id="rId89"/>
    <pivotCache cacheId="77" r:id="rId90"/>
  </pivotCaches>
  <extLst>
    <ext xmlns:x14="http://schemas.microsoft.com/office/spreadsheetml/2009/9/main" uri="{BBE1A952-AA13-448e-AADC-164F8A28A991}">
      <x14:slicerCaches>
        <x14:slicerCache r:id="rId9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4" name="Table24" connection="WorksheetConnection_SHOPSPHERE DASHBOARD.xlsx!Table24"/>
        </x15:modelTables>
        <x15:extLst>
          <ext xmlns:x16="http://schemas.microsoft.com/office/spreadsheetml/2014/11/main" uri="{9835A34E-60A6-4A7C-AAB8-D5F71C897F49}">
            <x16:modelTimeGroupings>
              <x16:modelTimeGrouping tableName="Table24" columnName="Date" columnId="Date">
                <x16:calculatedTimeColumn columnName="Date (Year)" columnId="Date (Year)" contentType="years" isSelected="0"/>
                <x16:calculatedTimeColumn columnName="Date (Quarter)" columnId="Date (Quarter)" contentType="quarters" isSelected="1"/>
                <x16:calculatedTimeColumn columnName="Date (Month Index)" columnId="Date (Month Index)" contentType="monthsindex" isSelected="0"/>
                <x16:calculatedTimeColumn columnName="Date (Month)" columnId="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8" l="1"/>
  <c r="K6" i="18"/>
  <c r="O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P2"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K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754" i="21"/>
  <c r="K755" i="21"/>
  <c r="K756" i="21"/>
  <c r="K757" i="21"/>
  <c r="K758" i="21"/>
  <c r="K759" i="21"/>
  <c r="K760" i="21"/>
  <c r="K761" i="21"/>
  <c r="K762" i="21"/>
  <c r="K763" i="21"/>
  <c r="K764" i="21"/>
  <c r="K765" i="21"/>
  <c r="K766" i="21"/>
  <c r="K767" i="21"/>
  <c r="K768" i="21"/>
  <c r="K769" i="21"/>
  <c r="K770" i="21"/>
  <c r="K771" i="21"/>
  <c r="K772" i="21"/>
  <c r="K773" i="21"/>
  <c r="K774" i="21"/>
  <c r="K775" i="21"/>
  <c r="K776" i="21"/>
  <c r="K777" i="21"/>
  <c r="K778" i="21"/>
  <c r="K779" i="21"/>
  <c r="K780" i="21"/>
  <c r="K781" i="21"/>
  <c r="K782" i="21"/>
  <c r="K783" i="21"/>
  <c r="K784" i="21"/>
  <c r="K785" i="21"/>
  <c r="K786" i="21"/>
  <c r="K787" i="21"/>
  <c r="K788" i="21"/>
  <c r="K789" i="21"/>
  <c r="K790" i="21"/>
  <c r="K791" i="21"/>
  <c r="K792" i="21"/>
  <c r="K793" i="21"/>
  <c r="K794" i="21"/>
  <c r="K795" i="21"/>
  <c r="K796" i="21"/>
  <c r="K797" i="21"/>
  <c r="K798" i="21"/>
  <c r="K799" i="21"/>
  <c r="K800" i="21"/>
  <c r="K801" i="21"/>
  <c r="K802" i="21"/>
  <c r="K803" i="21"/>
  <c r="K804" i="21"/>
  <c r="K805" i="21"/>
  <c r="K806" i="21"/>
  <c r="K807" i="21"/>
  <c r="K808" i="21"/>
  <c r="K809" i="21"/>
  <c r="K810" i="21"/>
  <c r="K811" i="21"/>
  <c r="K812" i="21"/>
  <c r="K813" i="21"/>
  <c r="K814" i="21"/>
  <c r="K815" i="21"/>
  <c r="K816" i="21"/>
  <c r="K817" i="21"/>
  <c r="K818" i="21"/>
  <c r="K819" i="21"/>
  <c r="K820" i="21"/>
  <c r="K821" i="21"/>
  <c r="K822" i="21"/>
  <c r="K823" i="21"/>
  <c r="K824" i="21"/>
  <c r="K825" i="21"/>
  <c r="K826" i="21"/>
  <c r="K827" i="21"/>
  <c r="K828" i="21"/>
  <c r="K829" i="21"/>
  <c r="K830" i="21"/>
  <c r="K831" i="21"/>
  <c r="K832" i="21"/>
  <c r="K833" i="21"/>
  <c r="K834" i="21"/>
  <c r="K835" i="21"/>
  <c r="K836" i="21"/>
  <c r="K837" i="21"/>
  <c r="K838" i="21"/>
  <c r="K839" i="21"/>
  <c r="K840" i="21"/>
  <c r="K841" i="21"/>
  <c r="K842" i="21"/>
  <c r="K843" i="21"/>
  <c r="K844" i="21"/>
  <c r="K845" i="21"/>
  <c r="K846" i="21"/>
  <c r="K847" i="21"/>
  <c r="K848" i="21"/>
  <c r="K849" i="21"/>
  <c r="K850" i="21"/>
  <c r="K851" i="21"/>
  <c r="K852" i="21"/>
  <c r="K853" i="21"/>
  <c r="K854" i="21"/>
  <c r="K855" i="21"/>
  <c r="K856" i="21"/>
  <c r="K857" i="21"/>
  <c r="K858" i="21"/>
  <c r="K859" i="21"/>
  <c r="K860" i="21"/>
  <c r="K861" i="21"/>
  <c r="K862" i="21"/>
  <c r="K863" i="21"/>
  <c r="K864" i="21"/>
  <c r="K865" i="21"/>
  <c r="K866" i="21"/>
  <c r="K867" i="21"/>
  <c r="K868" i="21"/>
  <c r="K869" i="21"/>
  <c r="K870" i="21"/>
  <c r="K871" i="21"/>
  <c r="K872" i="21"/>
  <c r="K873" i="21"/>
  <c r="K874" i="21"/>
  <c r="K875" i="21"/>
  <c r="K876" i="21"/>
  <c r="K877" i="21"/>
  <c r="K878" i="21"/>
  <c r="K879" i="21"/>
  <c r="K880" i="21"/>
  <c r="K881" i="21"/>
  <c r="K882" i="21"/>
  <c r="K883" i="21"/>
  <c r="K884" i="21"/>
  <c r="K885" i="21"/>
  <c r="K886" i="21"/>
  <c r="K887" i="21"/>
  <c r="K888" i="21"/>
  <c r="K889" i="21"/>
  <c r="K890" i="21"/>
  <c r="K891" i="21"/>
  <c r="K892" i="21"/>
  <c r="K893" i="21"/>
  <c r="K894" i="21"/>
  <c r="K895" i="21"/>
  <c r="K896" i="21"/>
  <c r="K897" i="21"/>
  <c r="K898" i="21"/>
  <c r="K899" i="21"/>
  <c r="K900" i="21"/>
  <c r="K901" i="21"/>
  <c r="K902" i="21"/>
  <c r="K903" i="21"/>
  <c r="K904" i="21"/>
  <c r="K905" i="21"/>
  <c r="K906" i="21"/>
  <c r="K907" i="21"/>
  <c r="K908" i="21"/>
  <c r="K909" i="21"/>
  <c r="K910" i="21"/>
  <c r="K911" i="21"/>
  <c r="K912" i="21"/>
  <c r="K913" i="21"/>
  <c r="K914" i="21"/>
  <c r="K915" i="21"/>
  <c r="K916" i="21"/>
  <c r="K917" i="21"/>
  <c r="K918" i="21"/>
  <c r="K919" i="21"/>
  <c r="K920" i="21"/>
  <c r="K921" i="21"/>
  <c r="K922" i="21"/>
  <c r="K923" i="21"/>
  <c r="K924" i="21"/>
  <c r="K925" i="21"/>
  <c r="K926" i="21"/>
  <c r="K927" i="21"/>
  <c r="K928" i="21"/>
  <c r="K929" i="21"/>
  <c r="K930" i="21"/>
  <c r="K931" i="21"/>
  <c r="K932" i="21"/>
  <c r="K933" i="21"/>
  <c r="K934" i="21"/>
  <c r="K935" i="21"/>
  <c r="K936" i="21"/>
  <c r="K937" i="21"/>
  <c r="K938" i="21"/>
  <c r="K939" i="21"/>
  <c r="K940" i="21"/>
  <c r="K941" i="21"/>
  <c r="K942" i="21"/>
  <c r="K943" i="21"/>
  <c r="K944" i="21"/>
  <c r="K945" i="21"/>
  <c r="K946" i="21"/>
  <c r="K947" i="21"/>
  <c r="K948" i="21"/>
  <c r="K949" i="21"/>
  <c r="K950" i="21"/>
  <c r="K951" i="21"/>
  <c r="K952" i="21"/>
  <c r="K953" i="21"/>
  <c r="K954" i="21"/>
  <c r="K955" i="21"/>
  <c r="K956" i="21"/>
  <c r="K957" i="21"/>
  <c r="K958" i="21"/>
  <c r="K959" i="21"/>
  <c r="K960" i="21"/>
  <c r="K961" i="21"/>
  <c r="K962" i="21"/>
  <c r="K963" i="21"/>
  <c r="K964" i="21"/>
  <c r="K965" i="21"/>
  <c r="K966" i="21"/>
  <c r="K967" i="21"/>
  <c r="K968" i="21"/>
  <c r="K969" i="21"/>
  <c r="K970" i="21"/>
  <c r="K971" i="21"/>
  <c r="K972" i="21"/>
  <c r="K973" i="21"/>
  <c r="K974" i="21"/>
  <c r="K975" i="21"/>
  <c r="K976" i="21"/>
  <c r="K977" i="21"/>
  <c r="K978" i="21"/>
  <c r="K979" i="21"/>
  <c r="K980" i="21"/>
  <c r="K981" i="21"/>
  <c r="K982" i="21"/>
  <c r="K983" i="21"/>
  <c r="K984" i="21"/>
  <c r="K985" i="21"/>
  <c r="K986" i="21"/>
  <c r="K987" i="21"/>
  <c r="K988" i="21"/>
  <c r="K989" i="21"/>
  <c r="K990" i="21"/>
  <c r="K991" i="21"/>
  <c r="K992" i="21"/>
  <c r="K993" i="21"/>
  <c r="K994" i="21"/>
  <c r="K995" i="21"/>
  <c r="K996" i="21"/>
  <c r="K997" i="21"/>
  <c r="K998" i="21"/>
  <c r="K999" i="21"/>
  <c r="K1000" i="21"/>
  <c r="K1001" i="21"/>
  <c r="J2"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323" i="21"/>
  <c r="J324" i="21"/>
  <c r="J325" i="21"/>
  <c r="J326" i="21"/>
  <c r="J327" i="21"/>
  <c r="J328" i="21"/>
  <c r="J329" i="21"/>
  <c r="J330" i="21"/>
  <c r="J331" i="21"/>
  <c r="J332" i="21"/>
  <c r="J333" i="21"/>
  <c r="J334" i="21"/>
  <c r="J335" i="21"/>
  <c r="J336" i="21"/>
  <c r="J337" i="21"/>
  <c r="J338" i="21"/>
  <c r="J339" i="21"/>
  <c r="J340" i="21"/>
  <c r="J341" i="21"/>
  <c r="J342" i="21"/>
  <c r="J343" i="21"/>
  <c r="J344" i="21"/>
  <c r="J345" i="21"/>
  <c r="J346" i="21"/>
  <c r="J347" i="21"/>
  <c r="J348" i="21"/>
  <c r="J349" i="21"/>
  <c r="J350" i="21"/>
  <c r="J351" i="21"/>
  <c r="J352" i="21"/>
  <c r="J353" i="21"/>
  <c r="J354" i="21"/>
  <c r="J355" i="21"/>
  <c r="J356" i="21"/>
  <c r="J357" i="21"/>
  <c r="J358" i="21"/>
  <c r="J359" i="21"/>
  <c r="J360" i="21"/>
  <c r="J361" i="21"/>
  <c r="J362" i="21"/>
  <c r="J363" i="21"/>
  <c r="J364" i="21"/>
  <c r="J365" i="21"/>
  <c r="J366" i="21"/>
  <c r="J367" i="21"/>
  <c r="J368" i="21"/>
  <c r="J369" i="21"/>
  <c r="J370" i="21"/>
  <c r="J371" i="21"/>
  <c r="J372" i="21"/>
  <c r="J373" i="21"/>
  <c r="J374" i="21"/>
  <c r="J375" i="21"/>
  <c r="J376" i="21"/>
  <c r="J377" i="21"/>
  <c r="J378" i="21"/>
  <c r="J379" i="21"/>
  <c r="J380" i="21"/>
  <c r="J381" i="21"/>
  <c r="J382" i="21"/>
  <c r="J383" i="21"/>
  <c r="J384" i="21"/>
  <c r="J385" i="21"/>
  <c r="J386" i="21"/>
  <c r="J387" i="21"/>
  <c r="J388" i="21"/>
  <c r="J389" i="21"/>
  <c r="J390" i="21"/>
  <c r="J391" i="21"/>
  <c r="J392" i="21"/>
  <c r="J393" i="21"/>
  <c r="J394" i="21"/>
  <c r="J395" i="21"/>
  <c r="J396" i="21"/>
  <c r="J397" i="21"/>
  <c r="J398" i="21"/>
  <c r="J399" i="21"/>
  <c r="J400" i="21"/>
  <c r="J401" i="21"/>
  <c r="J402" i="21"/>
  <c r="J403" i="21"/>
  <c r="J404" i="21"/>
  <c r="J405" i="21"/>
  <c r="J406" i="21"/>
  <c r="J407" i="21"/>
  <c r="J408" i="21"/>
  <c r="J409" i="21"/>
  <c r="J410" i="21"/>
  <c r="J411" i="21"/>
  <c r="J412" i="21"/>
  <c r="J413" i="21"/>
  <c r="J414" i="21"/>
  <c r="J415" i="21"/>
  <c r="J416" i="21"/>
  <c r="J417" i="21"/>
  <c r="J418" i="21"/>
  <c r="J419" i="21"/>
  <c r="J420" i="21"/>
  <c r="J421" i="21"/>
  <c r="J422" i="21"/>
  <c r="J423" i="21"/>
  <c r="J424" i="21"/>
  <c r="J425" i="21"/>
  <c r="J426" i="21"/>
  <c r="J427" i="21"/>
  <c r="J428" i="21"/>
  <c r="J429" i="21"/>
  <c r="J430" i="21"/>
  <c r="J431" i="21"/>
  <c r="J432" i="21"/>
  <c r="J433" i="21"/>
  <c r="J434" i="21"/>
  <c r="J435" i="21"/>
  <c r="J436" i="21"/>
  <c r="J437" i="21"/>
  <c r="J438" i="21"/>
  <c r="J439" i="21"/>
  <c r="J440" i="21"/>
  <c r="J441" i="21"/>
  <c r="J442" i="21"/>
  <c r="J443" i="21"/>
  <c r="J444" i="21"/>
  <c r="J445" i="21"/>
  <c r="J446" i="21"/>
  <c r="J447" i="21"/>
  <c r="J448" i="21"/>
  <c r="J449" i="21"/>
  <c r="J450" i="21"/>
  <c r="J451" i="21"/>
  <c r="J452" i="21"/>
  <c r="J453" i="21"/>
  <c r="J454" i="21"/>
  <c r="J455" i="21"/>
  <c r="J456" i="21"/>
  <c r="J457" i="21"/>
  <c r="J458" i="21"/>
  <c r="J459" i="21"/>
  <c r="J460" i="21"/>
  <c r="J461" i="21"/>
  <c r="J462" i="21"/>
  <c r="J463" i="21"/>
  <c r="J464" i="21"/>
  <c r="J465" i="21"/>
  <c r="J466" i="21"/>
  <c r="J467" i="21"/>
  <c r="J468" i="21"/>
  <c r="J469" i="21"/>
  <c r="J470" i="21"/>
  <c r="J471" i="21"/>
  <c r="J472" i="21"/>
  <c r="J473" i="21"/>
  <c r="J474" i="21"/>
  <c r="J475" i="21"/>
  <c r="J476" i="21"/>
  <c r="J477" i="21"/>
  <c r="J478" i="21"/>
  <c r="J479" i="21"/>
  <c r="J480" i="21"/>
  <c r="J481" i="21"/>
  <c r="J482" i="21"/>
  <c r="J483" i="21"/>
  <c r="J484" i="21"/>
  <c r="J485" i="21"/>
  <c r="J486" i="21"/>
  <c r="J487" i="21"/>
  <c r="J488" i="21"/>
  <c r="J489" i="21"/>
  <c r="J490" i="21"/>
  <c r="J491" i="21"/>
  <c r="J492" i="21"/>
  <c r="J493" i="21"/>
  <c r="J494" i="21"/>
  <c r="J495" i="21"/>
  <c r="J496" i="21"/>
  <c r="J497" i="21"/>
  <c r="J498" i="21"/>
  <c r="J499" i="21"/>
  <c r="J500" i="21"/>
  <c r="J501" i="21"/>
  <c r="J502" i="21"/>
  <c r="J503" i="21"/>
  <c r="J504" i="21"/>
  <c r="J505" i="21"/>
  <c r="J506" i="21"/>
  <c r="J507" i="21"/>
  <c r="J508" i="21"/>
  <c r="J509" i="21"/>
  <c r="J510" i="21"/>
  <c r="J511" i="21"/>
  <c r="J512" i="21"/>
  <c r="J513" i="21"/>
  <c r="J514" i="21"/>
  <c r="J515" i="21"/>
  <c r="J516" i="21"/>
  <c r="J517" i="21"/>
  <c r="J518" i="21"/>
  <c r="J519" i="21"/>
  <c r="J520" i="21"/>
  <c r="J521" i="21"/>
  <c r="J522" i="21"/>
  <c r="J523" i="21"/>
  <c r="J524" i="21"/>
  <c r="J525" i="21"/>
  <c r="J526" i="21"/>
  <c r="J527" i="21"/>
  <c r="J528" i="21"/>
  <c r="J529" i="21"/>
  <c r="J530" i="21"/>
  <c r="J531" i="21"/>
  <c r="J532" i="21"/>
  <c r="J533" i="21"/>
  <c r="J534" i="21"/>
  <c r="J535" i="21"/>
  <c r="J536" i="21"/>
  <c r="J537" i="21"/>
  <c r="J538" i="21"/>
  <c r="J539" i="21"/>
  <c r="J540" i="21"/>
  <c r="J541" i="21"/>
  <c r="J542" i="21"/>
  <c r="J543" i="21"/>
  <c r="J544" i="21"/>
  <c r="J545" i="21"/>
  <c r="J546" i="21"/>
  <c r="J547" i="21"/>
  <c r="J548" i="21"/>
  <c r="J549" i="21"/>
  <c r="J550" i="21"/>
  <c r="J551" i="21"/>
  <c r="J552" i="21"/>
  <c r="J553" i="21"/>
  <c r="J554" i="21"/>
  <c r="J555" i="21"/>
  <c r="J556" i="21"/>
  <c r="J557" i="21"/>
  <c r="J558" i="21"/>
  <c r="J559" i="21"/>
  <c r="J560" i="21"/>
  <c r="J561" i="21"/>
  <c r="J562" i="21"/>
  <c r="J563" i="21"/>
  <c r="J564" i="21"/>
  <c r="J565" i="21"/>
  <c r="J566" i="21"/>
  <c r="J567" i="21"/>
  <c r="J568" i="21"/>
  <c r="J569" i="21"/>
  <c r="J570" i="21"/>
  <c r="J571" i="21"/>
  <c r="J572" i="21"/>
  <c r="J573" i="21"/>
  <c r="J574" i="21"/>
  <c r="J575" i="21"/>
  <c r="J576" i="21"/>
  <c r="J577" i="21"/>
  <c r="J578" i="21"/>
  <c r="J579" i="21"/>
  <c r="J580" i="21"/>
  <c r="J581" i="21"/>
  <c r="J582" i="21"/>
  <c r="J583" i="21"/>
  <c r="J584" i="21"/>
  <c r="J585" i="21"/>
  <c r="J586" i="21"/>
  <c r="J587" i="21"/>
  <c r="J588" i="21"/>
  <c r="J589" i="21"/>
  <c r="J590" i="21"/>
  <c r="J591" i="21"/>
  <c r="J592" i="21"/>
  <c r="J593" i="21"/>
  <c r="J594" i="21"/>
  <c r="J595" i="21"/>
  <c r="J596" i="21"/>
  <c r="J597" i="21"/>
  <c r="J598" i="21"/>
  <c r="J599" i="21"/>
  <c r="J600" i="21"/>
  <c r="J601" i="21"/>
  <c r="J602" i="21"/>
  <c r="J603" i="21"/>
  <c r="J604" i="21"/>
  <c r="J605" i="21"/>
  <c r="J606" i="21"/>
  <c r="J607" i="21"/>
  <c r="J608" i="21"/>
  <c r="J609" i="21"/>
  <c r="J610" i="21"/>
  <c r="J611" i="21"/>
  <c r="J612" i="21"/>
  <c r="J613" i="21"/>
  <c r="J614" i="21"/>
  <c r="J615" i="21"/>
  <c r="J616" i="21"/>
  <c r="J617" i="21"/>
  <c r="J618" i="21"/>
  <c r="J619" i="21"/>
  <c r="J620" i="21"/>
  <c r="J621" i="21"/>
  <c r="J622" i="21"/>
  <c r="J623" i="21"/>
  <c r="J624" i="21"/>
  <c r="J625" i="21"/>
  <c r="J626" i="21"/>
  <c r="J627" i="21"/>
  <c r="J628" i="21"/>
  <c r="J629" i="21"/>
  <c r="J630" i="21"/>
  <c r="J631" i="21"/>
  <c r="J632" i="21"/>
  <c r="J633" i="21"/>
  <c r="J634" i="21"/>
  <c r="J635" i="21"/>
  <c r="J636" i="21"/>
  <c r="J637" i="21"/>
  <c r="J638" i="21"/>
  <c r="J639" i="21"/>
  <c r="J640" i="21"/>
  <c r="J641" i="21"/>
  <c r="J642" i="21"/>
  <c r="J643" i="21"/>
  <c r="J644" i="21"/>
  <c r="J645" i="21"/>
  <c r="J646" i="21"/>
  <c r="J647" i="21"/>
  <c r="J648" i="21"/>
  <c r="J649" i="21"/>
  <c r="J650" i="21"/>
  <c r="J651" i="21"/>
  <c r="J652" i="21"/>
  <c r="J653" i="21"/>
  <c r="J654" i="21"/>
  <c r="J655" i="21"/>
  <c r="J656" i="21"/>
  <c r="J657" i="21"/>
  <c r="J658" i="21"/>
  <c r="J659" i="21"/>
  <c r="J660" i="21"/>
  <c r="J661" i="21"/>
  <c r="J662" i="21"/>
  <c r="J663" i="21"/>
  <c r="J664" i="21"/>
  <c r="J665" i="21"/>
  <c r="J666" i="21"/>
  <c r="J667" i="21"/>
  <c r="J668" i="21"/>
  <c r="J669" i="21"/>
  <c r="J670" i="21"/>
  <c r="J671" i="21"/>
  <c r="J672" i="21"/>
  <c r="J673" i="21"/>
  <c r="J674" i="21"/>
  <c r="J675" i="21"/>
  <c r="J676" i="21"/>
  <c r="J677" i="21"/>
  <c r="J678" i="21"/>
  <c r="J679" i="21"/>
  <c r="J680" i="21"/>
  <c r="J681" i="21"/>
  <c r="J682" i="21"/>
  <c r="J683" i="21"/>
  <c r="J684" i="21"/>
  <c r="J685" i="21"/>
  <c r="J686" i="21"/>
  <c r="J687" i="21"/>
  <c r="J688" i="21"/>
  <c r="J689" i="21"/>
  <c r="J690" i="21"/>
  <c r="J691" i="21"/>
  <c r="J692" i="21"/>
  <c r="J693" i="21"/>
  <c r="J694" i="21"/>
  <c r="J695" i="21"/>
  <c r="J696" i="21"/>
  <c r="J697" i="21"/>
  <c r="J698" i="21"/>
  <c r="J699" i="21"/>
  <c r="J700" i="21"/>
  <c r="J701" i="21"/>
  <c r="J702" i="21"/>
  <c r="J703" i="21"/>
  <c r="J704" i="21"/>
  <c r="J705" i="21"/>
  <c r="J706" i="21"/>
  <c r="J707" i="21"/>
  <c r="J708" i="21"/>
  <c r="J709" i="21"/>
  <c r="J710" i="21"/>
  <c r="J711" i="21"/>
  <c r="J712" i="21"/>
  <c r="J713" i="21"/>
  <c r="J714" i="21"/>
  <c r="J715" i="21"/>
  <c r="J716" i="21"/>
  <c r="J717" i="21"/>
  <c r="J718" i="21"/>
  <c r="J719" i="21"/>
  <c r="J720" i="21"/>
  <c r="J721" i="21"/>
  <c r="J722" i="21"/>
  <c r="J723" i="21"/>
  <c r="J724" i="21"/>
  <c r="J725" i="21"/>
  <c r="J726" i="21"/>
  <c r="J727" i="21"/>
  <c r="J728" i="21"/>
  <c r="J729" i="21"/>
  <c r="J730" i="21"/>
  <c r="J731" i="21"/>
  <c r="J732" i="21"/>
  <c r="J733" i="21"/>
  <c r="J734" i="21"/>
  <c r="J735" i="21"/>
  <c r="J736" i="21"/>
  <c r="J737" i="21"/>
  <c r="J738" i="21"/>
  <c r="J739" i="21"/>
  <c r="J740" i="21"/>
  <c r="J741" i="21"/>
  <c r="J742" i="21"/>
  <c r="J743" i="21"/>
  <c r="J744" i="21"/>
  <c r="J745" i="21"/>
  <c r="J746" i="21"/>
  <c r="J747" i="21"/>
  <c r="J748" i="21"/>
  <c r="J749" i="21"/>
  <c r="J750" i="21"/>
  <c r="J751" i="21"/>
  <c r="J752" i="21"/>
  <c r="J753" i="21"/>
  <c r="J754" i="21"/>
  <c r="J755" i="21"/>
  <c r="J756" i="21"/>
  <c r="J757" i="21"/>
  <c r="J758" i="21"/>
  <c r="J759" i="21"/>
  <c r="J760" i="21"/>
  <c r="J761" i="21"/>
  <c r="J762" i="21"/>
  <c r="J763" i="21"/>
  <c r="J764" i="21"/>
  <c r="J765" i="21"/>
  <c r="J766" i="21"/>
  <c r="J767" i="21"/>
  <c r="J768" i="21"/>
  <c r="J769" i="21"/>
  <c r="J770" i="21"/>
  <c r="J771" i="21"/>
  <c r="J772" i="21"/>
  <c r="J773" i="21"/>
  <c r="J774" i="21"/>
  <c r="J775" i="21"/>
  <c r="J776" i="21"/>
  <c r="J777" i="21"/>
  <c r="J778" i="21"/>
  <c r="J779" i="21"/>
  <c r="J780" i="21"/>
  <c r="J781" i="21"/>
  <c r="J782" i="21"/>
  <c r="J783" i="21"/>
  <c r="J784" i="21"/>
  <c r="J785" i="21"/>
  <c r="J786" i="21"/>
  <c r="J787" i="21"/>
  <c r="J788" i="21"/>
  <c r="J789" i="21"/>
  <c r="J790" i="21"/>
  <c r="J791" i="21"/>
  <c r="J792" i="21"/>
  <c r="J793" i="21"/>
  <c r="J794" i="21"/>
  <c r="J795" i="21"/>
  <c r="J796" i="21"/>
  <c r="J797" i="21"/>
  <c r="J798" i="21"/>
  <c r="J799" i="21"/>
  <c r="J800" i="21"/>
  <c r="J801" i="21"/>
  <c r="J802" i="21"/>
  <c r="J803" i="21"/>
  <c r="J804" i="21"/>
  <c r="J805" i="21"/>
  <c r="J806" i="21"/>
  <c r="J807" i="21"/>
  <c r="J808" i="21"/>
  <c r="J809" i="21"/>
  <c r="J810" i="21"/>
  <c r="J811" i="21"/>
  <c r="J812" i="21"/>
  <c r="J813" i="21"/>
  <c r="J814" i="21"/>
  <c r="J815" i="21"/>
  <c r="J816" i="21"/>
  <c r="J817" i="21"/>
  <c r="J818" i="21"/>
  <c r="J819" i="21"/>
  <c r="J820" i="21"/>
  <c r="J821" i="21"/>
  <c r="J822" i="21"/>
  <c r="J823" i="21"/>
  <c r="J824" i="21"/>
  <c r="J825" i="21"/>
  <c r="J826" i="21"/>
  <c r="J827" i="21"/>
  <c r="J828" i="21"/>
  <c r="J829" i="21"/>
  <c r="J830" i="21"/>
  <c r="J831" i="21"/>
  <c r="J832" i="21"/>
  <c r="J833" i="21"/>
  <c r="J834" i="21"/>
  <c r="J835" i="21"/>
  <c r="J836" i="21"/>
  <c r="J837" i="21"/>
  <c r="J838" i="21"/>
  <c r="J839" i="21"/>
  <c r="J840" i="21"/>
  <c r="J841" i="21"/>
  <c r="J842" i="21"/>
  <c r="J843" i="21"/>
  <c r="J844" i="21"/>
  <c r="J845" i="21"/>
  <c r="J846" i="21"/>
  <c r="J847" i="21"/>
  <c r="J848" i="21"/>
  <c r="J849" i="21"/>
  <c r="J850" i="21"/>
  <c r="J851" i="21"/>
  <c r="J852" i="21"/>
  <c r="J853" i="21"/>
  <c r="J854" i="21"/>
  <c r="J855" i="21"/>
  <c r="J856" i="21"/>
  <c r="J857" i="21"/>
  <c r="J858" i="21"/>
  <c r="J859" i="21"/>
  <c r="J860" i="21"/>
  <c r="J861" i="21"/>
  <c r="J862" i="21"/>
  <c r="J863" i="21"/>
  <c r="J864" i="21"/>
  <c r="J865" i="21"/>
  <c r="J866" i="21"/>
  <c r="J867" i="21"/>
  <c r="J868" i="21"/>
  <c r="J869" i="21"/>
  <c r="J870" i="21"/>
  <c r="J871" i="21"/>
  <c r="J872" i="21"/>
  <c r="J873" i="21"/>
  <c r="J874" i="21"/>
  <c r="J875" i="21"/>
  <c r="J876" i="21"/>
  <c r="J877" i="21"/>
  <c r="J878" i="21"/>
  <c r="J879" i="21"/>
  <c r="J880" i="21"/>
  <c r="J881" i="21"/>
  <c r="J882" i="21"/>
  <c r="J883" i="21"/>
  <c r="J884" i="21"/>
  <c r="J885" i="21"/>
  <c r="J886" i="21"/>
  <c r="J887" i="21"/>
  <c r="J888" i="21"/>
  <c r="J889" i="21"/>
  <c r="J890" i="21"/>
  <c r="J891" i="21"/>
  <c r="J892" i="21"/>
  <c r="J893" i="21"/>
  <c r="J894" i="21"/>
  <c r="J895" i="21"/>
  <c r="J896" i="21"/>
  <c r="J897" i="21"/>
  <c r="J898" i="21"/>
  <c r="J899" i="21"/>
  <c r="J900" i="21"/>
  <c r="J901" i="21"/>
  <c r="J902" i="21"/>
  <c r="J903" i="21"/>
  <c r="J904" i="21"/>
  <c r="J905" i="21"/>
  <c r="J906" i="21"/>
  <c r="J907" i="21"/>
  <c r="J908" i="21"/>
  <c r="J909" i="21"/>
  <c r="J910" i="21"/>
  <c r="J911" i="21"/>
  <c r="J912" i="21"/>
  <c r="J913" i="21"/>
  <c r="J914" i="21"/>
  <c r="J915" i="21"/>
  <c r="J916" i="21"/>
  <c r="J917" i="21"/>
  <c r="J918" i="21"/>
  <c r="J919" i="21"/>
  <c r="J920" i="21"/>
  <c r="J921" i="21"/>
  <c r="J922" i="21"/>
  <c r="J923" i="21"/>
  <c r="J924" i="21"/>
  <c r="J925" i="21"/>
  <c r="J926" i="21"/>
  <c r="J927" i="21"/>
  <c r="J928" i="21"/>
  <c r="J929" i="21"/>
  <c r="J930" i="21"/>
  <c r="J931" i="21"/>
  <c r="J932" i="21"/>
  <c r="J933" i="21"/>
  <c r="J934" i="21"/>
  <c r="J935" i="21"/>
  <c r="J936" i="21"/>
  <c r="J937" i="21"/>
  <c r="J938" i="21"/>
  <c r="J939" i="21"/>
  <c r="J940" i="21"/>
  <c r="J941" i="21"/>
  <c r="J942" i="21"/>
  <c r="J943" i="21"/>
  <c r="J944" i="21"/>
  <c r="J945" i="21"/>
  <c r="J946" i="21"/>
  <c r="J947" i="21"/>
  <c r="J948" i="21"/>
  <c r="J949" i="21"/>
  <c r="J950" i="21"/>
  <c r="J951" i="21"/>
  <c r="J952" i="21"/>
  <c r="J953" i="21"/>
  <c r="J954" i="21"/>
  <c r="J955" i="21"/>
  <c r="J956" i="21"/>
  <c r="J957" i="21"/>
  <c r="J958" i="21"/>
  <c r="J959" i="21"/>
  <c r="J960" i="21"/>
  <c r="J961" i="21"/>
  <c r="J962" i="21"/>
  <c r="J963" i="21"/>
  <c r="J964" i="21"/>
  <c r="J965" i="21"/>
  <c r="J966" i="21"/>
  <c r="J967" i="21"/>
  <c r="J968" i="21"/>
  <c r="J969" i="21"/>
  <c r="J970" i="21"/>
  <c r="J971" i="21"/>
  <c r="J972" i="21"/>
  <c r="J973" i="21"/>
  <c r="J974" i="21"/>
  <c r="J975" i="21"/>
  <c r="J976" i="21"/>
  <c r="J977" i="21"/>
  <c r="J978" i="21"/>
  <c r="J979" i="21"/>
  <c r="J980" i="21"/>
  <c r="J981" i="21"/>
  <c r="J982" i="21"/>
  <c r="J983" i="21"/>
  <c r="J984" i="21"/>
  <c r="J985" i="21"/>
  <c r="J986" i="21"/>
  <c r="J987" i="21"/>
  <c r="J988" i="21"/>
  <c r="J989" i="21"/>
  <c r="J990" i="21"/>
  <c r="J991" i="21"/>
  <c r="J992" i="21"/>
  <c r="J993" i="21"/>
  <c r="J994" i="21"/>
  <c r="J995" i="21"/>
  <c r="J996" i="21"/>
  <c r="J997" i="21"/>
  <c r="J998" i="21"/>
  <c r="J999" i="21"/>
  <c r="J1000" i="21"/>
  <c r="J1001" i="21"/>
  <c r="I2"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6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793" i="21"/>
  <c r="I794" i="21"/>
  <c r="I795" i="21"/>
  <c r="I796" i="21"/>
  <c r="I797" i="21"/>
  <c r="I798" i="21"/>
  <c r="I799" i="21"/>
  <c r="I800" i="21"/>
  <c r="I801" i="21"/>
  <c r="I802" i="21"/>
  <c r="I803" i="21"/>
  <c r="I804" i="21"/>
  <c r="I805" i="21"/>
  <c r="I806" i="21"/>
  <c r="I80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I834" i="21"/>
  <c r="I835" i="21"/>
  <c r="I836" i="21"/>
  <c r="I837" i="21"/>
  <c r="I838" i="21"/>
  <c r="I839" i="21"/>
  <c r="I840" i="21"/>
  <c r="I841" i="21"/>
  <c r="I842" i="21"/>
  <c r="I843" i="21"/>
  <c r="I844" i="21"/>
  <c r="I845" i="21"/>
  <c r="I846" i="21"/>
  <c r="I847" i="21"/>
  <c r="I848" i="21"/>
  <c r="I849" i="21"/>
  <c r="I850" i="21"/>
  <c r="I851" i="21"/>
  <c r="I852" i="21"/>
  <c r="I853" i="21"/>
  <c r="I854" i="21"/>
  <c r="I855" i="21"/>
  <c r="I856" i="21"/>
  <c r="I857" i="21"/>
  <c r="I858" i="21"/>
  <c r="I859" i="21"/>
  <c r="I860" i="21"/>
  <c r="I861" i="21"/>
  <c r="I862" i="21"/>
  <c r="I863" i="21"/>
  <c r="I864" i="21"/>
  <c r="I865" i="21"/>
  <c r="I866" i="21"/>
  <c r="I867" i="21"/>
  <c r="I868" i="21"/>
  <c r="I869" i="21"/>
  <c r="I870" i="21"/>
  <c r="I871" i="21"/>
  <c r="I872" i="21"/>
  <c r="I873" i="21"/>
  <c r="I874" i="21"/>
  <c r="I875" i="21"/>
  <c r="I876" i="21"/>
  <c r="I877" i="21"/>
  <c r="I878" i="21"/>
  <c r="I879" i="21"/>
  <c r="I880" i="21"/>
  <c r="I881" i="21"/>
  <c r="I882" i="21"/>
  <c r="I883" i="21"/>
  <c r="I884" i="21"/>
  <c r="I885" i="21"/>
  <c r="I886" i="21"/>
  <c r="I887" i="21"/>
  <c r="I888" i="21"/>
  <c r="I889" i="21"/>
  <c r="I890" i="21"/>
  <c r="I891" i="21"/>
  <c r="I892"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918" i="21"/>
  <c r="I919" i="21"/>
  <c r="I920" i="21"/>
  <c r="I921" i="21"/>
  <c r="I922" i="21"/>
  <c r="I923" i="21"/>
  <c r="I924" i="21"/>
  <c r="I925" i="21"/>
  <c r="I926" i="21"/>
  <c r="I927" i="21"/>
  <c r="I928" i="21"/>
  <c r="I929" i="21"/>
  <c r="I930" i="21"/>
  <c r="I931" i="21"/>
  <c r="I932" i="21"/>
  <c r="I933" i="21"/>
  <c r="I934" i="21"/>
  <c r="I935" i="21"/>
  <c r="I936" i="21"/>
  <c r="I937" i="21"/>
  <c r="I938" i="21"/>
  <c r="I939" i="21"/>
  <c r="I940" i="21"/>
  <c r="I941" i="21"/>
  <c r="I942" i="21"/>
  <c r="I943" i="21"/>
  <c r="I944" i="21"/>
  <c r="I945" i="21"/>
  <c r="I946" i="21"/>
  <c r="I947" i="21"/>
  <c r="I948" i="21"/>
  <c r="I949" i="21"/>
  <c r="I950" i="21"/>
  <c r="I951" i="21"/>
  <c r="I952" i="21"/>
  <c r="I953" i="21"/>
  <c r="I954" i="21"/>
  <c r="I955" i="21"/>
  <c r="I956" i="21"/>
  <c r="I957" i="21"/>
  <c r="I958" i="21"/>
  <c r="I959" i="21"/>
  <c r="I960" i="21"/>
  <c r="I961" i="21"/>
  <c r="I962" i="21"/>
  <c r="I963" i="21"/>
  <c r="I964" i="21"/>
  <c r="I965" i="21"/>
  <c r="I966"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H2"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10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581" i="21"/>
  <c r="H582" i="21"/>
  <c r="H583" i="21"/>
  <c r="H584" i="21"/>
  <c r="H585" i="21"/>
  <c r="H586" i="21"/>
  <c r="H587" i="21"/>
  <c r="H588" i="21"/>
  <c r="H589" i="21"/>
  <c r="H590" i="21"/>
  <c r="H591" i="21"/>
  <c r="H592" i="21"/>
  <c r="H593" i="21"/>
  <c r="H594" i="21"/>
  <c r="H595" i="21"/>
  <c r="H596" i="21"/>
  <c r="H597" i="21"/>
  <c r="H598" i="21"/>
  <c r="H599" i="21"/>
  <c r="H600" i="21"/>
  <c r="H601" i="21"/>
  <c r="H602" i="21"/>
  <c r="H603" i="21"/>
  <c r="H604" i="21"/>
  <c r="H605" i="21"/>
  <c r="H606" i="21"/>
  <c r="H607" i="21"/>
  <c r="H608" i="21"/>
  <c r="H609" i="21"/>
  <c r="H610" i="21"/>
  <c r="H611" i="21"/>
  <c r="H612" i="21"/>
  <c r="H613" i="21"/>
  <c r="H614" i="21"/>
  <c r="H615" i="21"/>
  <c r="H616" i="21"/>
  <c r="H617" i="21"/>
  <c r="H618" i="21"/>
  <c r="H619" i="21"/>
  <c r="H620" i="21"/>
  <c r="H621" i="21"/>
  <c r="H622" i="21"/>
  <c r="H623" i="21"/>
  <c r="H624" i="21"/>
  <c r="H625" i="21"/>
  <c r="H626" i="21"/>
  <c r="H627" i="21"/>
  <c r="H628" i="21"/>
  <c r="H629" i="21"/>
  <c r="H630" i="21"/>
  <c r="H631" i="21"/>
  <c r="H632" i="21"/>
  <c r="H633" i="21"/>
  <c r="H634" i="21"/>
  <c r="H635" i="21"/>
  <c r="H636" i="21"/>
  <c r="H637" i="21"/>
  <c r="H638" i="21"/>
  <c r="H639" i="21"/>
  <c r="H640" i="21"/>
  <c r="H641" i="21"/>
  <c r="H642" i="21"/>
  <c r="H643" i="21"/>
  <c r="H644" i="21"/>
  <c r="H645" i="21"/>
  <c r="H646" i="21"/>
  <c r="H647" i="21"/>
  <c r="H648" i="21"/>
  <c r="H649" i="21"/>
  <c r="H650" i="21"/>
  <c r="H651" i="21"/>
  <c r="H652" i="21"/>
  <c r="H653" i="21"/>
  <c r="H654" i="21"/>
  <c r="H655" i="21"/>
  <c r="H656" i="21"/>
  <c r="H657" i="21"/>
  <c r="H658" i="21"/>
  <c r="H659" i="21"/>
  <c r="H660" i="21"/>
  <c r="H661" i="21"/>
  <c r="H662" i="21"/>
  <c r="H663" i="21"/>
  <c r="H664" i="21"/>
  <c r="H665" i="21"/>
  <c r="H666" i="21"/>
  <c r="H667" i="21"/>
  <c r="H668" i="21"/>
  <c r="H669" i="21"/>
  <c r="H670" i="21"/>
  <c r="H671" i="21"/>
  <c r="H672" i="21"/>
  <c r="H673" i="21"/>
  <c r="H674" i="21"/>
  <c r="H675" i="21"/>
  <c r="H676" i="21"/>
  <c r="H677" i="21"/>
  <c r="H678" i="21"/>
  <c r="H679" i="21"/>
  <c r="H680" i="21"/>
  <c r="H681" i="21"/>
  <c r="H682" i="21"/>
  <c r="H683" i="21"/>
  <c r="H684" i="21"/>
  <c r="H685" i="21"/>
  <c r="H686" i="21"/>
  <c r="H687" i="21"/>
  <c r="H688" i="21"/>
  <c r="H689" i="21"/>
  <c r="H690" i="21"/>
  <c r="H691" i="21"/>
  <c r="H692" i="21"/>
  <c r="H693" i="21"/>
  <c r="H694" i="21"/>
  <c r="H695" i="21"/>
  <c r="H696" i="21"/>
  <c r="H697" i="21"/>
  <c r="H698" i="21"/>
  <c r="H699" i="21"/>
  <c r="H700" i="21"/>
  <c r="H701" i="21"/>
  <c r="H702" i="21"/>
  <c r="H703" i="21"/>
  <c r="H704" i="21"/>
  <c r="H705" i="21"/>
  <c r="H706" i="21"/>
  <c r="H707" i="21"/>
  <c r="H708" i="21"/>
  <c r="H709" i="21"/>
  <c r="H710" i="21"/>
  <c r="H711" i="21"/>
  <c r="H712" i="21"/>
  <c r="H713" i="21"/>
  <c r="H714" i="21"/>
  <c r="H715" i="21"/>
  <c r="H716" i="21"/>
  <c r="H717" i="21"/>
  <c r="H718" i="21"/>
  <c r="H719" i="21"/>
  <c r="H720" i="21"/>
  <c r="H721" i="21"/>
  <c r="H722" i="21"/>
  <c r="H723" i="21"/>
  <c r="H724" i="21"/>
  <c r="H725" i="21"/>
  <c r="H726" i="21"/>
  <c r="H727" i="21"/>
  <c r="H728" i="21"/>
  <c r="H729" i="21"/>
  <c r="H730" i="21"/>
  <c r="H731" i="21"/>
  <c r="H732" i="21"/>
  <c r="H733" i="21"/>
  <c r="H734" i="21"/>
  <c r="H735" i="21"/>
  <c r="H736" i="21"/>
  <c r="H737" i="21"/>
  <c r="H738" i="21"/>
  <c r="H739" i="21"/>
  <c r="H740" i="21"/>
  <c r="H741" i="21"/>
  <c r="H742" i="21"/>
  <c r="H743" i="21"/>
  <c r="H744" i="21"/>
  <c r="H745" i="21"/>
  <c r="H746" i="21"/>
  <c r="H747" i="21"/>
  <c r="H748" i="21"/>
  <c r="H749" i="21"/>
  <c r="H750" i="21"/>
  <c r="H751" i="21"/>
  <c r="H752" i="21"/>
  <c r="H753" i="21"/>
  <c r="H754" i="21"/>
  <c r="H755" i="21"/>
  <c r="H756" i="21"/>
  <c r="H757" i="21"/>
  <c r="H758" i="21"/>
  <c r="H759" i="21"/>
  <c r="H760" i="21"/>
  <c r="H761" i="21"/>
  <c r="H762" i="21"/>
  <c r="H763" i="21"/>
  <c r="H764" i="21"/>
  <c r="H765" i="21"/>
  <c r="H766" i="21"/>
  <c r="H767" i="21"/>
  <c r="H768" i="21"/>
  <c r="H769" i="21"/>
  <c r="H770" i="21"/>
  <c r="H771" i="21"/>
  <c r="H772" i="21"/>
  <c r="H773" i="21"/>
  <c r="H774" i="21"/>
  <c r="H775" i="21"/>
  <c r="H776" i="21"/>
  <c r="H777" i="21"/>
  <c r="H778" i="21"/>
  <c r="H779" i="21"/>
  <c r="H780" i="21"/>
  <c r="H781" i="21"/>
  <c r="H782" i="21"/>
  <c r="H783" i="21"/>
  <c r="H784" i="21"/>
  <c r="H785" i="21"/>
  <c r="H786" i="21"/>
  <c r="H787" i="21"/>
  <c r="H788" i="21"/>
  <c r="H789" i="21"/>
  <c r="H790" i="21"/>
  <c r="H791" i="21"/>
  <c r="H792" i="21"/>
  <c r="H793" i="21"/>
  <c r="H794" i="21"/>
  <c r="H795" i="21"/>
  <c r="H796" i="21"/>
  <c r="H797" i="21"/>
  <c r="H798" i="21"/>
  <c r="H799" i="21"/>
  <c r="H800" i="21"/>
  <c r="H801" i="21"/>
  <c r="H802" i="21"/>
  <c r="H803" i="21"/>
  <c r="H804" i="21"/>
  <c r="H805" i="21"/>
  <c r="H806" i="21"/>
  <c r="H807" i="21"/>
  <c r="H808" i="21"/>
  <c r="H809" i="21"/>
  <c r="H810" i="21"/>
  <c r="H811" i="21"/>
  <c r="H812" i="21"/>
  <c r="H813" i="21"/>
  <c r="H814" i="21"/>
  <c r="H815" i="21"/>
  <c r="H816" i="21"/>
  <c r="H817" i="21"/>
  <c r="H818" i="21"/>
  <c r="H819" i="21"/>
  <c r="H820" i="21"/>
  <c r="H821" i="21"/>
  <c r="H822" i="21"/>
  <c r="H823" i="21"/>
  <c r="H824" i="21"/>
  <c r="H825" i="21"/>
  <c r="H826" i="21"/>
  <c r="H827" i="21"/>
  <c r="H828" i="21"/>
  <c r="H829" i="21"/>
  <c r="H830" i="21"/>
  <c r="H831" i="21"/>
  <c r="H832" i="21"/>
  <c r="H833" i="21"/>
  <c r="H834" i="21"/>
  <c r="H835" i="21"/>
  <c r="H836" i="21"/>
  <c r="H837" i="21"/>
  <c r="H838" i="21"/>
  <c r="H839" i="21"/>
  <c r="H840" i="21"/>
  <c r="H841" i="21"/>
  <c r="H842" i="21"/>
  <c r="H843" i="21"/>
  <c r="H844" i="21"/>
  <c r="H845" i="21"/>
  <c r="H846" i="21"/>
  <c r="H847" i="21"/>
  <c r="H848" i="21"/>
  <c r="H849" i="21"/>
  <c r="H850" i="21"/>
  <c r="H851" i="21"/>
  <c r="H852" i="21"/>
  <c r="H853" i="21"/>
  <c r="H854" i="21"/>
  <c r="H855" i="21"/>
  <c r="H856" i="21"/>
  <c r="H857" i="21"/>
  <c r="H858" i="21"/>
  <c r="H859" i="21"/>
  <c r="H860" i="21"/>
  <c r="H861" i="21"/>
  <c r="H862" i="21"/>
  <c r="H863" i="21"/>
  <c r="H864" i="21"/>
  <c r="H865" i="21"/>
  <c r="H866" i="21"/>
  <c r="H867" i="21"/>
  <c r="H868" i="21"/>
  <c r="H869" i="21"/>
  <c r="H870" i="21"/>
  <c r="H871" i="21"/>
  <c r="H872" i="21"/>
  <c r="H873" i="21"/>
  <c r="H874" i="21"/>
  <c r="H875" i="21"/>
  <c r="H876" i="21"/>
  <c r="H877" i="21"/>
  <c r="H878" i="21"/>
  <c r="H879" i="21"/>
  <c r="H880" i="21"/>
  <c r="H881" i="21"/>
  <c r="H882" i="21"/>
  <c r="H883" i="21"/>
  <c r="H884" i="21"/>
  <c r="H885" i="21"/>
  <c r="H886" i="21"/>
  <c r="H887" i="21"/>
  <c r="H888" i="21"/>
  <c r="H889" i="21"/>
  <c r="H890" i="21"/>
  <c r="H891" i="21"/>
  <c r="H892" i="21"/>
  <c r="H893" i="21"/>
  <c r="H894" i="21"/>
  <c r="H895" i="21"/>
  <c r="H896" i="21"/>
  <c r="H897" i="21"/>
  <c r="H898" i="21"/>
  <c r="H899" i="21"/>
  <c r="H900" i="21"/>
  <c r="H901" i="21"/>
  <c r="H902" i="21"/>
  <c r="H903" i="21"/>
  <c r="H904" i="21"/>
  <c r="H905" i="21"/>
  <c r="H906" i="21"/>
  <c r="H907" i="21"/>
  <c r="H908" i="21"/>
  <c r="H909" i="21"/>
  <c r="H910" i="21"/>
  <c r="H911" i="21"/>
  <c r="H912" i="21"/>
  <c r="H913" i="21"/>
  <c r="H914" i="21"/>
  <c r="H915" i="21"/>
  <c r="H916" i="21"/>
  <c r="H917" i="21"/>
  <c r="H918" i="21"/>
  <c r="H919" i="21"/>
  <c r="H920" i="21"/>
  <c r="H921" i="21"/>
  <c r="H922" i="21"/>
  <c r="H923" i="21"/>
  <c r="H924" i="21"/>
  <c r="H925" i="21"/>
  <c r="H926" i="21"/>
  <c r="H927" i="21"/>
  <c r="H928" i="21"/>
  <c r="H929" i="21"/>
  <c r="H930" i="21"/>
  <c r="H931" i="21"/>
  <c r="H932" i="21"/>
  <c r="H933" i="21"/>
  <c r="H934" i="21"/>
  <c r="H935" i="21"/>
  <c r="H936" i="21"/>
  <c r="H937" i="21"/>
  <c r="H938" i="21"/>
  <c r="H939" i="21"/>
  <c r="H940" i="21"/>
  <c r="H941" i="21"/>
  <c r="H942" i="21"/>
  <c r="H943" i="21"/>
  <c r="H944" i="21"/>
  <c r="H945" i="21"/>
  <c r="H946" i="21"/>
  <c r="H947" i="21"/>
  <c r="H948" i="21"/>
  <c r="H949" i="21"/>
  <c r="H950" i="21"/>
  <c r="H951" i="21"/>
  <c r="H952" i="21"/>
  <c r="H953" i="21"/>
  <c r="H954" i="21"/>
  <c r="H955" i="21"/>
  <c r="H956" i="21"/>
  <c r="H957" i="21"/>
  <c r="H958" i="21"/>
  <c r="H959" i="21"/>
  <c r="H960" i="21"/>
  <c r="H961" i="21"/>
  <c r="H962" i="21"/>
  <c r="H963" i="21"/>
  <c r="H964" i="21"/>
  <c r="H965" i="21"/>
  <c r="H966" i="21"/>
  <c r="H967" i="21"/>
  <c r="H968" i="21"/>
  <c r="H969" i="21"/>
  <c r="H970" i="21"/>
  <c r="H971" i="21"/>
  <c r="H972" i="21"/>
  <c r="H973" i="21"/>
  <c r="H974" i="21"/>
  <c r="H975" i="21"/>
  <c r="H976" i="21"/>
  <c r="H977" i="21"/>
  <c r="H978" i="21"/>
  <c r="H979" i="21"/>
  <c r="H980" i="21"/>
  <c r="H981" i="21"/>
  <c r="H982" i="21"/>
  <c r="H983" i="21"/>
  <c r="H984" i="21"/>
  <c r="H985" i="21"/>
  <c r="H986" i="21"/>
  <c r="H987" i="21"/>
  <c r="H988" i="21"/>
  <c r="H989" i="21"/>
  <c r="H990" i="21"/>
  <c r="H991" i="21"/>
  <c r="H992" i="21"/>
  <c r="H993" i="21"/>
  <c r="H994" i="21"/>
  <c r="H995" i="21"/>
  <c r="H996" i="21"/>
  <c r="H997" i="21"/>
  <c r="H998" i="21"/>
  <c r="H999" i="21"/>
  <c r="H1000" i="21"/>
  <c r="H1001" i="21"/>
  <c r="G2" i="21"/>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69" i="21"/>
  <c r="G70" i="21"/>
  <c r="G71" i="21"/>
  <c r="G72" i="21"/>
  <c r="G73" i="21"/>
  <c r="G74" i="21"/>
  <c r="G75" i="21"/>
  <c r="G76" i="21"/>
  <c r="G77" i="21"/>
  <c r="G78" i="21"/>
  <c r="G79" i="21"/>
  <c r="G80" i="21"/>
  <c r="G81" i="21"/>
  <c r="G82" i="21"/>
  <c r="G83" i="21"/>
  <c r="G84" i="21"/>
  <c r="G85" i="21"/>
  <c r="G86" i="21"/>
  <c r="G87" i="21"/>
  <c r="G88" i="21"/>
  <c r="G89" i="21"/>
  <c r="G90" i="21"/>
  <c r="G91" i="21"/>
  <c r="G92" i="21"/>
  <c r="G93" i="21"/>
  <c r="G94" i="21"/>
  <c r="G95" i="21"/>
  <c r="G96" i="21"/>
  <c r="G97" i="21"/>
  <c r="G98" i="21"/>
  <c r="G99" i="21"/>
  <c r="G100" i="21"/>
  <c r="G101" i="21"/>
  <c r="G102" i="21"/>
  <c r="G103" i="21"/>
  <c r="G104" i="21"/>
  <c r="G105" i="21"/>
  <c r="G106" i="21"/>
  <c r="G107" i="21"/>
  <c r="G108" i="21"/>
  <c r="G109" i="21"/>
  <c r="G110" i="21"/>
  <c r="G111" i="21"/>
  <c r="G112" i="21"/>
  <c r="G113" i="21"/>
  <c r="G114" i="21"/>
  <c r="G115" i="21"/>
  <c r="G116" i="21"/>
  <c r="G117" i="21"/>
  <c r="G118" i="21"/>
  <c r="G119" i="21"/>
  <c r="G120" i="21"/>
  <c r="G121" i="21"/>
  <c r="G122" i="21"/>
  <c r="G123" i="21"/>
  <c r="G124" i="21"/>
  <c r="G125" i="21"/>
  <c r="G126" i="21"/>
  <c r="G127" i="21"/>
  <c r="G128" i="21"/>
  <c r="G129" i="21"/>
  <c r="G130" i="21"/>
  <c r="G131" i="21"/>
  <c r="G132" i="21"/>
  <c r="G133" i="21"/>
  <c r="G134" i="21"/>
  <c r="G135" i="21"/>
  <c r="G136" i="21"/>
  <c r="G137"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69" i="21"/>
  <c r="G170" i="21"/>
  <c r="G171" i="21"/>
  <c r="G172" i="21"/>
  <c r="G173" i="21"/>
  <c r="G174" i="21"/>
  <c r="G175" i="21"/>
  <c r="G176" i="21"/>
  <c r="G177" i="21"/>
  <c r="G178" i="21"/>
  <c r="G179" i="21"/>
  <c r="G180" i="21"/>
  <c r="G181" i="21"/>
  <c r="G182" i="21"/>
  <c r="G183" i="21"/>
  <c r="G184" i="21"/>
  <c r="G185" i="21"/>
  <c r="G186" i="21"/>
  <c r="G187" i="21"/>
  <c r="G188" i="21"/>
  <c r="G189" i="21"/>
  <c r="G190" i="21"/>
  <c r="G191" i="21"/>
  <c r="G192" i="21"/>
  <c r="G193" i="21"/>
  <c r="G194" i="21"/>
  <c r="G195" i="21"/>
  <c r="G196" i="21"/>
  <c r="G197" i="21"/>
  <c r="G198" i="21"/>
  <c r="G199" i="21"/>
  <c r="G200" i="21"/>
  <c r="G201" i="21"/>
  <c r="G202" i="21"/>
  <c r="G203" i="21"/>
  <c r="G204" i="21"/>
  <c r="G205" i="21"/>
  <c r="G206" i="21"/>
  <c r="G207" i="21"/>
  <c r="G208" i="21"/>
  <c r="G209" i="21"/>
  <c r="G210" i="21"/>
  <c r="G211" i="21"/>
  <c r="G212" i="21"/>
  <c r="G213" i="21"/>
  <c r="G214" i="21"/>
  <c r="G215" i="21"/>
  <c r="G216" i="21"/>
  <c r="G217" i="21"/>
  <c r="G218" i="21"/>
  <c r="G219" i="21"/>
  <c r="G220" i="21"/>
  <c r="G221" i="21"/>
  <c r="G222" i="21"/>
  <c r="G223" i="21"/>
  <c r="G224" i="21"/>
  <c r="G225" i="21"/>
  <c r="G226" i="21"/>
  <c r="G227" i="21"/>
  <c r="G228" i="21"/>
  <c r="G229" i="21"/>
  <c r="G230" i="21"/>
  <c r="G231" i="21"/>
  <c r="G232" i="21"/>
  <c r="G233" i="21"/>
  <c r="G234" i="21"/>
  <c r="G235" i="21"/>
  <c r="G236" i="21"/>
  <c r="G237" i="21"/>
  <c r="G238" i="21"/>
  <c r="G239" i="21"/>
  <c r="G240" i="21"/>
  <c r="G241" i="21"/>
  <c r="G242" i="21"/>
  <c r="G243" i="21"/>
  <c r="G244" i="21"/>
  <c r="G245" i="21"/>
  <c r="G246" i="21"/>
  <c r="G247" i="21"/>
  <c r="G248" i="21"/>
  <c r="G249" i="21"/>
  <c r="G250" i="21"/>
  <c r="G251" i="21"/>
  <c r="G252" i="21"/>
  <c r="G253" i="21"/>
  <c r="G254" i="21"/>
  <c r="G255" i="21"/>
  <c r="G256" i="21"/>
  <c r="G257" i="21"/>
  <c r="G258" i="21"/>
  <c r="G259" i="21"/>
  <c r="G260" i="21"/>
  <c r="G261" i="21"/>
  <c r="G262" i="21"/>
  <c r="G263" i="21"/>
  <c r="G264" i="21"/>
  <c r="G265" i="21"/>
  <c r="G266" i="21"/>
  <c r="G267" i="21"/>
  <c r="G268" i="21"/>
  <c r="G269" i="21"/>
  <c r="G270" i="21"/>
  <c r="G271" i="21"/>
  <c r="G272" i="21"/>
  <c r="G273" i="21"/>
  <c r="G274" i="21"/>
  <c r="G275" i="21"/>
  <c r="G276" i="21"/>
  <c r="G277" i="21"/>
  <c r="G278" i="21"/>
  <c r="G279" i="21"/>
  <c r="G280" i="21"/>
  <c r="G281" i="21"/>
  <c r="G282" i="21"/>
  <c r="G283" i="21"/>
  <c r="G284" i="21"/>
  <c r="G285" i="21"/>
  <c r="G286" i="21"/>
  <c r="G287" i="21"/>
  <c r="G288" i="21"/>
  <c r="G289" i="21"/>
  <c r="G290" i="21"/>
  <c r="G291" i="21"/>
  <c r="G292" i="21"/>
  <c r="G293" i="21"/>
  <c r="G294" i="21"/>
  <c r="G295" i="21"/>
  <c r="G296" i="21"/>
  <c r="G297" i="21"/>
  <c r="G298" i="21"/>
  <c r="G299" i="21"/>
  <c r="G300" i="21"/>
  <c r="G301" i="21"/>
  <c r="G302" i="21"/>
  <c r="G303" i="21"/>
  <c r="G304" i="21"/>
  <c r="G305" i="21"/>
  <c r="G306" i="21"/>
  <c r="G307" i="21"/>
  <c r="G308" i="21"/>
  <c r="G309" i="21"/>
  <c r="G310" i="21"/>
  <c r="G311" i="21"/>
  <c r="G312" i="21"/>
  <c r="G313" i="21"/>
  <c r="G314" i="21"/>
  <c r="G315" i="21"/>
  <c r="G316" i="21"/>
  <c r="G317" i="21"/>
  <c r="G318" i="21"/>
  <c r="G319" i="21"/>
  <c r="G320" i="21"/>
  <c r="G321" i="21"/>
  <c r="G322" i="21"/>
  <c r="G323" i="21"/>
  <c r="G324" i="21"/>
  <c r="G325" i="21"/>
  <c r="G326" i="21"/>
  <c r="G327" i="21"/>
  <c r="G328" i="21"/>
  <c r="G329" i="21"/>
  <c r="G330" i="21"/>
  <c r="G331" i="21"/>
  <c r="G332" i="21"/>
  <c r="G333" i="21"/>
  <c r="G334" i="21"/>
  <c r="G335" i="21"/>
  <c r="G336" i="21"/>
  <c r="G337" i="21"/>
  <c r="G338" i="21"/>
  <c r="G339" i="21"/>
  <c r="G340" i="21"/>
  <c r="G341" i="21"/>
  <c r="G342" i="21"/>
  <c r="G343" i="21"/>
  <c r="G344" i="21"/>
  <c r="G345" i="21"/>
  <c r="G346" i="21"/>
  <c r="G347" i="21"/>
  <c r="G348" i="21"/>
  <c r="G349" i="21"/>
  <c r="G350" i="21"/>
  <c r="G351" i="21"/>
  <c r="G352" i="21"/>
  <c r="G353" i="21"/>
  <c r="G354" i="21"/>
  <c r="G355" i="21"/>
  <c r="G356" i="21"/>
  <c r="G357" i="21"/>
  <c r="G358" i="21"/>
  <c r="G359" i="21"/>
  <c r="G360" i="21"/>
  <c r="G361" i="21"/>
  <c r="G362" i="21"/>
  <c r="G363" i="21"/>
  <c r="G364" i="21"/>
  <c r="G365" i="21"/>
  <c r="G366" i="21"/>
  <c r="G367" i="21"/>
  <c r="G368" i="21"/>
  <c r="G369" i="21"/>
  <c r="G370" i="21"/>
  <c r="G371" i="21"/>
  <c r="G372" i="21"/>
  <c r="G373" i="21"/>
  <c r="G374" i="21"/>
  <c r="G375" i="21"/>
  <c r="G376" i="21"/>
  <c r="G377" i="21"/>
  <c r="G378" i="21"/>
  <c r="G379" i="21"/>
  <c r="G380" i="21"/>
  <c r="G381" i="21"/>
  <c r="G382" i="21"/>
  <c r="G383" i="21"/>
  <c r="G384" i="21"/>
  <c r="G385" i="21"/>
  <c r="G386" i="21"/>
  <c r="G387" i="21"/>
  <c r="G388" i="21"/>
  <c r="G389" i="21"/>
  <c r="G390" i="21"/>
  <c r="G391" i="21"/>
  <c r="G392" i="21"/>
  <c r="G393" i="21"/>
  <c r="G394" i="21"/>
  <c r="G395" i="21"/>
  <c r="G396" i="21"/>
  <c r="G397" i="21"/>
  <c r="G398" i="21"/>
  <c r="G399" i="21"/>
  <c r="G400" i="21"/>
  <c r="G401" i="21"/>
  <c r="G402" i="21"/>
  <c r="G403" i="21"/>
  <c r="G404" i="21"/>
  <c r="G405" i="21"/>
  <c r="G406" i="21"/>
  <c r="G407" i="21"/>
  <c r="G408" i="21"/>
  <c r="G409" i="21"/>
  <c r="G410" i="21"/>
  <c r="G411" i="21"/>
  <c r="G412" i="21"/>
  <c r="G413" i="21"/>
  <c r="G414" i="21"/>
  <c r="G415" i="21"/>
  <c r="G416" i="21"/>
  <c r="G417" i="21"/>
  <c r="G418" i="21"/>
  <c r="G419" i="21"/>
  <c r="G420" i="21"/>
  <c r="G421" i="21"/>
  <c r="G422" i="21"/>
  <c r="G423" i="21"/>
  <c r="G424" i="21"/>
  <c r="G425" i="21"/>
  <c r="G426" i="21"/>
  <c r="G427" i="21"/>
  <c r="G428" i="21"/>
  <c r="G429" i="21"/>
  <c r="G430" i="21"/>
  <c r="G431" i="21"/>
  <c r="G432" i="21"/>
  <c r="G433" i="21"/>
  <c r="G434" i="21"/>
  <c r="G435" i="21"/>
  <c r="G436" i="21"/>
  <c r="G437" i="21"/>
  <c r="G438" i="21"/>
  <c r="G439" i="21"/>
  <c r="G440" i="21"/>
  <c r="G441" i="21"/>
  <c r="G442" i="21"/>
  <c r="G443" i="21"/>
  <c r="G444" i="21"/>
  <c r="G445" i="21"/>
  <c r="G446" i="21"/>
  <c r="G447" i="21"/>
  <c r="G448" i="21"/>
  <c r="G449" i="21"/>
  <c r="G450" i="21"/>
  <c r="G451" i="21"/>
  <c r="G452" i="21"/>
  <c r="G453" i="21"/>
  <c r="G454" i="21"/>
  <c r="G455" i="21"/>
  <c r="G456" i="21"/>
  <c r="G457" i="21"/>
  <c r="G458" i="21"/>
  <c r="G459" i="21"/>
  <c r="G460" i="21"/>
  <c r="G461" i="21"/>
  <c r="G462" i="21"/>
  <c r="G463" i="21"/>
  <c r="G464" i="21"/>
  <c r="G465" i="21"/>
  <c r="G466" i="21"/>
  <c r="G467" i="21"/>
  <c r="G468" i="21"/>
  <c r="G469" i="21"/>
  <c r="G470" i="21"/>
  <c r="G471" i="21"/>
  <c r="G472" i="21"/>
  <c r="G473" i="21"/>
  <c r="G474" i="21"/>
  <c r="G475" i="21"/>
  <c r="G476" i="21"/>
  <c r="G477" i="21"/>
  <c r="G478" i="21"/>
  <c r="G479" i="21"/>
  <c r="G480" i="21"/>
  <c r="G481" i="21"/>
  <c r="G482" i="21"/>
  <c r="G483" i="21"/>
  <c r="G484" i="21"/>
  <c r="G485" i="21"/>
  <c r="G486" i="21"/>
  <c r="G487" i="21"/>
  <c r="G488" i="21"/>
  <c r="G489" i="21"/>
  <c r="G490" i="21"/>
  <c r="G491" i="21"/>
  <c r="G492" i="21"/>
  <c r="G493" i="21"/>
  <c r="G494" i="21"/>
  <c r="G495" i="21"/>
  <c r="G496" i="21"/>
  <c r="G497" i="21"/>
  <c r="G498" i="21"/>
  <c r="G499" i="21"/>
  <c r="G500" i="21"/>
  <c r="G501" i="21"/>
  <c r="G502" i="21"/>
  <c r="G503" i="21"/>
  <c r="G504" i="21"/>
  <c r="G505" i="21"/>
  <c r="G506" i="21"/>
  <c r="G507" i="21"/>
  <c r="G508" i="21"/>
  <c r="G509" i="21"/>
  <c r="G510" i="21"/>
  <c r="G511" i="21"/>
  <c r="G512" i="21"/>
  <c r="G513" i="21"/>
  <c r="G514" i="21"/>
  <c r="G515" i="21"/>
  <c r="G516" i="21"/>
  <c r="G517" i="21"/>
  <c r="G518" i="21"/>
  <c r="G519" i="21"/>
  <c r="G520" i="21"/>
  <c r="G521" i="21"/>
  <c r="G522" i="21"/>
  <c r="G523" i="21"/>
  <c r="G524" i="21"/>
  <c r="G525" i="21"/>
  <c r="G526" i="21"/>
  <c r="G527" i="21"/>
  <c r="G528" i="21"/>
  <c r="G529" i="21"/>
  <c r="G530" i="21"/>
  <c r="G531" i="21"/>
  <c r="G532" i="21"/>
  <c r="G533" i="21"/>
  <c r="G534" i="21"/>
  <c r="G535" i="21"/>
  <c r="G536" i="21"/>
  <c r="G537" i="21"/>
  <c r="G538" i="21"/>
  <c r="G539" i="21"/>
  <c r="G540" i="21"/>
  <c r="G541" i="21"/>
  <c r="G542" i="21"/>
  <c r="G543" i="21"/>
  <c r="G544" i="21"/>
  <c r="G545" i="21"/>
  <c r="G546" i="21"/>
  <c r="G547" i="21"/>
  <c r="G548" i="21"/>
  <c r="G549" i="21"/>
  <c r="G550" i="21"/>
  <c r="G551" i="21"/>
  <c r="G552" i="21"/>
  <c r="G553" i="21"/>
  <c r="G554" i="21"/>
  <c r="G555" i="21"/>
  <c r="G556" i="21"/>
  <c r="G557" i="21"/>
  <c r="G558" i="21"/>
  <c r="G559" i="21"/>
  <c r="G560" i="21"/>
  <c r="G561" i="21"/>
  <c r="G562" i="21"/>
  <c r="G563" i="21"/>
  <c r="G564" i="21"/>
  <c r="G565" i="21"/>
  <c r="G566" i="21"/>
  <c r="G567" i="21"/>
  <c r="G568" i="21"/>
  <c r="G569" i="21"/>
  <c r="G570" i="21"/>
  <c r="G571" i="21"/>
  <c r="G572" i="21"/>
  <c r="G573" i="21"/>
  <c r="G574" i="21"/>
  <c r="G575" i="21"/>
  <c r="G576" i="21"/>
  <c r="G577" i="21"/>
  <c r="G578" i="21"/>
  <c r="G579" i="21"/>
  <c r="G580" i="21"/>
  <c r="G581" i="21"/>
  <c r="G582" i="21"/>
  <c r="G583" i="21"/>
  <c r="G584" i="21"/>
  <c r="G585" i="21"/>
  <c r="G586" i="21"/>
  <c r="G587" i="21"/>
  <c r="G588" i="21"/>
  <c r="G589" i="21"/>
  <c r="G590" i="21"/>
  <c r="G591" i="21"/>
  <c r="G592" i="21"/>
  <c r="G593" i="21"/>
  <c r="G594" i="21"/>
  <c r="G595" i="21"/>
  <c r="G596" i="21"/>
  <c r="G597" i="21"/>
  <c r="G598" i="21"/>
  <c r="G599" i="21"/>
  <c r="G600" i="21"/>
  <c r="G601" i="21"/>
  <c r="G602" i="21"/>
  <c r="G603" i="21"/>
  <c r="G604" i="21"/>
  <c r="G605" i="21"/>
  <c r="G606" i="21"/>
  <c r="G607" i="21"/>
  <c r="G608" i="21"/>
  <c r="G609" i="21"/>
  <c r="G610" i="21"/>
  <c r="G611" i="21"/>
  <c r="G612" i="21"/>
  <c r="G613" i="21"/>
  <c r="G614" i="21"/>
  <c r="G615" i="21"/>
  <c r="G616" i="21"/>
  <c r="G617" i="21"/>
  <c r="G618" i="21"/>
  <c r="G619" i="21"/>
  <c r="G620" i="21"/>
  <c r="G621" i="21"/>
  <c r="G622" i="21"/>
  <c r="G623" i="21"/>
  <c r="G624" i="21"/>
  <c r="G625" i="21"/>
  <c r="G626" i="21"/>
  <c r="G627" i="21"/>
  <c r="G628" i="21"/>
  <c r="G629" i="21"/>
  <c r="G630" i="21"/>
  <c r="G631" i="21"/>
  <c r="G632" i="21"/>
  <c r="G633" i="21"/>
  <c r="G634" i="21"/>
  <c r="G635" i="21"/>
  <c r="G636" i="21"/>
  <c r="G637" i="21"/>
  <c r="G638" i="21"/>
  <c r="G639" i="21"/>
  <c r="G640" i="21"/>
  <c r="G641" i="21"/>
  <c r="G642" i="21"/>
  <c r="G643" i="21"/>
  <c r="G644" i="21"/>
  <c r="G645" i="21"/>
  <c r="G646" i="21"/>
  <c r="G647" i="21"/>
  <c r="G648" i="21"/>
  <c r="G649" i="21"/>
  <c r="G650" i="21"/>
  <c r="G651" i="21"/>
  <c r="G652" i="21"/>
  <c r="G653" i="21"/>
  <c r="G654" i="21"/>
  <c r="G655" i="21"/>
  <c r="G656" i="21"/>
  <c r="G657" i="21"/>
  <c r="G658" i="21"/>
  <c r="G659" i="21"/>
  <c r="G660" i="21"/>
  <c r="G661" i="21"/>
  <c r="G662" i="21"/>
  <c r="G663" i="21"/>
  <c r="G664" i="21"/>
  <c r="G665" i="21"/>
  <c r="G666" i="21"/>
  <c r="G667" i="21"/>
  <c r="G668" i="21"/>
  <c r="G669" i="21"/>
  <c r="G670" i="21"/>
  <c r="G671" i="21"/>
  <c r="G672" i="21"/>
  <c r="G673" i="21"/>
  <c r="G674" i="21"/>
  <c r="G675" i="21"/>
  <c r="G676" i="21"/>
  <c r="G677" i="21"/>
  <c r="G678" i="21"/>
  <c r="G679" i="21"/>
  <c r="G680" i="21"/>
  <c r="G681" i="21"/>
  <c r="G682" i="21"/>
  <c r="G683" i="21"/>
  <c r="G684" i="21"/>
  <c r="G685" i="21"/>
  <c r="G686" i="21"/>
  <c r="G687" i="21"/>
  <c r="G688" i="21"/>
  <c r="G689" i="21"/>
  <c r="G690" i="21"/>
  <c r="G691" i="21"/>
  <c r="G692" i="21"/>
  <c r="G693" i="21"/>
  <c r="G694" i="21"/>
  <c r="G695" i="21"/>
  <c r="G696" i="21"/>
  <c r="G697" i="21"/>
  <c r="G698" i="21"/>
  <c r="G699" i="21"/>
  <c r="G700" i="21"/>
  <c r="G701" i="21"/>
  <c r="G702" i="21"/>
  <c r="G703" i="21"/>
  <c r="G704" i="21"/>
  <c r="G705" i="21"/>
  <c r="G706" i="21"/>
  <c r="G707" i="21"/>
  <c r="G708" i="21"/>
  <c r="G709" i="21"/>
  <c r="G710" i="21"/>
  <c r="G711" i="21"/>
  <c r="G712" i="21"/>
  <c r="G713" i="21"/>
  <c r="G714" i="21"/>
  <c r="G715" i="21"/>
  <c r="G716" i="21"/>
  <c r="G717" i="21"/>
  <c r="G718" i="21"/>
  <c r="G719" i="21"/>
  <c r="G720" i="21"/>
  <c r="G721" i="21"/>
  <c r="G722" i="21"/>
  <c r="G723" i="21"/>
  <c r="G724" i="21"/>
  <c r="G725" i="21"/>
  <c r="G726" i="21"/>
  <c r="G727" i="21"/>
  <c r="G728" i="21"/>
  <c r="G729" i="21"/>
  <c r="G730" i="21"/>
  <c r="G731" i="21"/>
  <c r="G732" i="21"/>
  <c r="G733" i="21"/>
  <c r="G734" i="21"/>
  <c r="G735" i="21"/>
  <c r="G736" i="21"/>
  <c r="G737" i="21"/>
  <c r="G738" i="21"/>
  <c r="G739" i="21"/>
  <c r="G740" i="21"/>
  <c r="G741" i="21"/>
  <c r="G742" i="21"/>
  <c r="G743" i="21"/>
  <c r="G744" i="21"/>
  <c r="G745" i="21"/>
  <c r="G746" i="21"/>
  <c r="G747" i="21"/>
  <c r="G748" i="21"/>
  <c r="G749" i="21"/>
  <c r="G750" i="21"/>
  <c r="G751" i="21"/>
  <c r="G752" i="21"/>
  <c r="G753" i="21"/>
  <c r="G754" i="21"/>
  <c r="G755" i="21"/>
  <c r="G756" i="21"/>
  <c r="G757" i="21"/>
  <c r="G758" i="21"/>
  <c r="G759" i="21"/>
  <c r="G760" i="21"/>
  <c r="G761" i="21"/>
  <c r="G762" i="21"/>
  <c r="G763" i="21"/>
  <c r="G764" i="21"/>
  <c r="G765" i="21"/>
  <c r="G766" i="21"/>
  <c r="G767" i="21"/>
  <c r="G768" i="21"/>
  <c r="G769" i="21"/>
  <c r="G770" i="21"/>
  <c r="G771" i="21"/>
  <c r="G772" i="21"/>
  <c r="G773" i="21"/>
  <c r="G774" i="21"/>
  <c r="G775" i="21"/>
  <c r="G776" i="21"/>
  <c r="G777" i="21"/>
  <c r="G778" i="21"/>
  <c r="G779" i="21"/>
  <c r="G780" i="21"/>
  <c r="G781" i="21"/>
  <c r="G782" i="21"/>
  <c r="G783" i="21"/>
  <c r="G784" i="21"/>
  <c r="G785" i="21"/>
  <c r="G786" i="21"/>
  <c r="G787" i="21"/>
  <c r="G788" i="21"/>
  <c r="G789" i="21"/>
  <c r="G790" i="21"/>
  <c r="G791" i="21"/>
  <c r="G792" i="21"/>
  <c r="G793" i="21"/>
  <c r="G794" i="21"/>
  <c r="G795" i="21"/>
  <c r="G796" i="21"/>
  <c r="G797" i="21"/>
  <c r="G798" i="21"/>
  <c r="G799" i="21"/>
  <c r="G800" i="21"/>
  <c r="G801" i="21"/>
  <c r="G802" i="21"/>
  <c r="G803" i="21"/>
  <c r="G804" i="21"/>
  <c r="G805" i="21"/>
  <c r="G806" i="21"/>
  <c r="G807" i="21"/>
  <c r="G808" i="21"/>
  <c r="G809" i="21"/>
  <c r="G810" i="21"/>
  <c r="G811" i="21"/>
  <c r="G812" i="21"/>
  <c r="G813" i="21"/>
  <c r="G814" i="21"/>
  <c r="G815" i="21"/>
  <c r="G816" i="21"/>
  <c r="G817" i="21"/>
  <c r="G818" i="21"/>
  <c r="G819" i="21"/>
  <c r="G820" i="21"/>
  <c r="G821" i="21"/>
  <c r="G822" i="21"/>
  <c r="G823" i="21"/>
  <c r="G824" i="21"/>
  <c r="G825" i="21"/>
  <c r="G826" i="21"/>
  <c r="G827" i="21"/>
  <c r="G828" i="21"/>
  <c r="G829" i="21"/>
  <c r="G830" i="21"/>
  <c r="G831" i="21"/>
  <c r="G832" i="21"/>
  <c r="G833" i="21"/>
  <c r="G834" i="21"/>
  <c r="G835" i="21"/>
  <c r="G836" i="21"/>
  <c r="G837" i="21"/>
  <c r="G838" i="21"/>
  <c r="G839" i="21"/>
  <c r="G840" i="21"/>
  <c r="G841" i="21"/>
  <c r="G842" i="21"/>
  <c r="G843" i="21"/>
  <c r="G844" i="21"/>
  <c r="G845" i="21"/>
  <c r="G846" i="21"/>
  <c r="G847" i="21"/>
  <c r="G848" i="21"/>
  <c r="G849" i="21"/>
  <c r="G850" i="21"/>
  <c r="G851" i="21"/>
  <c r="G852" i="21"/>
  <c r="G853" i="21"/>
  <c r="G854" i="21"/>
  <c r="G855" i="21"/>
  <c r="G856" i="21"/>
  <c r="G857" i="21"/>
  <c r="G858" i="21"/>
  <c r="G859" i="21"/>
  <c r="G860" i="21"/>
  <c r="G861" i="21"/>
  <c r="G862" i="21"/>
  <c r="G863" i="21"/>
  <c r="G864" i="21"/>
  <c r="G865" i="21"/>
  <c r="G866" i="21"/>
  <c r="G867" i="21"/>
  <c r="G868" i="21"/>
  <c r="G869" i="21"/>
  <c r="G870" i="21"/>
  <c r="G871" i="21"/>
  <c r="G872" i="21"/>
  <c r="G873" i="21"/>
  <c r="G874" i="21"/>
  <c r="G875" i="21"/>
  <c r="G876" i="21"/>
  <c r="G877" i="21"/>
  <c r="G878" i="21"/>
  <c r="G879" i="21"/>
  <c r="G880" i="21"/>
  <c r="G881" i="21"/>
  <c r="G882" i="21"/>
  <c r="G883" i="21"/>
  <c r="G884" i="21"/>
  <c r="G885" i="21"/>
  <c r="G886" i="21"/>
  <c r="G887" i="21"/>
  <c r="G888" i="21"/>
  <c r="G889" i="21"/>
  <c r="G890" i="21"/>
  <c r="G891" i="21"/>
  <c r="G892" i="21"/>
  <c r="G893" i="21"/>
  <c r="G894" i="21"/>
  <c r="G895" i="21"/>
  <c r="G896" i="21"/>
  <c r="G897" i="21"/>
  <c r="G898" i="21"/>
  <c r="G899" i="21"/>
  <c r="G900" i="21"/>
  <c r="G901" i="21"/>
  <c r="G902" i="21"/>
  <c r="G903" i="21"/>
  <c r="G904" i="21"/>
  <c r="G905" i="21"/>
  <c r="G906" i="21"/>
  <c r="G907" i="21"/>
  <c r="G908" i="21"/>
  <c r="G909" i="21"/>
  <c r="G910" i="21"/>
  <c r="G911" i="21"/>
  <c r="G912" i="21"/>
  <c r="G913" i="21"/>
  <c r="G914" i="21"/>
  <c r="G915" i="21"/>
  <c r="G916" i="21"/>
  <c r="G917" i="21"/>
  <c r="G918" i="21"/>
  <c r="G919" i="21"/>
  <c r="G920" i="21"/>
  <c r="G921" i="21"/>
  <c r="G922" i="21"/>
  <c r="G923" i="21"/>
  <c r="G924" i="21"/>
  <c r="G925" i="21"/>
  <c r="G926" i="21"/>
  <c r="G927" i="21"/>
  <c r="G928" i="21"/>
  <c r="G929" i="21"/>
  <c r="G930" i="21"/>
  <c r="G931" i="21"/>
  <c r="G932" i="21"/>
  <c r="G933" i="21"/>
  <c r="G934" i="21"/>
  <c r="G935" i="21"/>
  <c r="G936" i="21"/>
  <c r="G937" i="21"/>
  <c r="G938" i="21"/>
  <c r="G939" i="21"/>
  <c r="G940" i="21"/>
  <c r="G941" i="21"/>
  <c r="G942" i="21"/>
  <c r="G943" i="21"/>
  <c r="G944" i="21"/>
  <c r="G945" i="21"/>
  <c r="G946" i="21"/>
  <c r="G947" i="21"/>
  <c r="G948" i="21"/>
  <c r="G949" i="21"/>
  <c r="G950" i="21"/>
  <c r="G951" i="21"/>
  <c r="G952" i="21"/>
  <c r="G953" i="21"/>
  <c r="G954" i="21"/>
  <c r="G955" i="21"/>
  <c r="G956" i="21"/>
  <c r="G957" i="21"/>
  <c r="G958" i="21"/>
  <c r="G959" i="21"/>
  <c r="G960" i="21"/>
  <c r="G961" i="21"/>
  <c r="G962" i="21"/>
  <c r="G963" i="21"/>
  <c r="G964" i="21"/>
  <c r="G965" i="21"/>
  <c r="G966" i="21"/>
  <c r="G967" i="21"/>
  <c r="G968" i="21"/>
  <c r="G969" i="21"/>
  <c r="G970" i="21"/>
  <c r="G971" i="21"/>
  <c r="G972" i="21"/>
  <c r="G973" i="21"/>
  <c r="G974" i="21"/>
  <c r="G975" i="21"/>
  <c r="G976" i="21"/>
  <c r="G977" i="21"/>
  <c r="G978" i="21"/>
  <c r="G979" i="21"/>
  <c r="G980" i="21"/>
  <c r="G981" i="21"/>
  <c r="G982" i="21"/>
  <c r="G983" i="21"/>
  <c r="G984" i="21"/>
  <c r="G985" i="21"/>
  <c r="G986" i="21"/>
  <c r="G987" i="21"/>
  <c r="G988" i="21"/>
  <c r="G989" i="21"/>
  <c r="G990" i="21"/>
  <c r="G991" i="21"/>
  <c r="G992" i="21"/>
  <c r="G993" i="21"/>
  <c r="G994" i="21"/>
  <c r="G995" i="21"/>
  <c r="G996" i="21"/>
  <c r="G997" i="21"/>
  <c r="G998" i="21"/>
  <c r="G999" i="21"/>
  <c r="G1000" i="21"/>
  <c r="G1001" i="21"/>
  <c r="F3" i="21"/>
  <c r="F2"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109" i="21"/>
  <c r="F110" i="21"/>
  <c r="F111" i="21"/>
  <c r="F112" i="21"/>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323" i="21"/>
  <c r="F324" i="21"/>
  <c r="F325" i="21"/>
  <c r="F326" i="21"/>
  <c r="F327" i="21"/>
  <c r="F328" i="21"/>
  <c r="F329" i="21"/>
  <c r="F330" i="21"/>
  <c r="F331" i="21"/>
  <c r="F332" i="21"/>
  <c r="F333" i="21"/>
  <c r="F334" i="21"/>
  <c r="F335"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4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509" i="21"/>
  <c r="F510" i="21"/>
  <c r="F511" i="21"/>
  <c r="F512" i="21"/>
  <c r="F513" i="21"/>
  <c r="F514" i="21"/>
  <c r="F515" i="21"/>
  <c r="F516" i="21"/>
  <c r="F517" i="21"/>
  <c r="F518" i="21"/>
  <c r="F519" i="21"/>
  <c r="F520" i="21"/>
  <c r="F521" i="21"/>
  <c r="F522" i="21"/>
  <c r="F523" i="21"/>
  <c r="F524" i="21"/>
  <c r="F525" i="21"/>
  <c r="F526" i="21"/>
  <c r="F527" i="21"/>
  <c r="F528" i="21"/>
  <c r="F529" i="21"/>
  <c r="F530" i="21"/>
  <c r="F531" i="21"/>
  <c r="F532" i="21"/>
  <c r="F533" i="21"/>
  <c r="F534" i="21"/>
  <c r="F535" i="21"/>
  <c r="F536" i="21"/>
  <c r="F537" i="21"/>
  <c r="F538" i="21"/>
  <c r="F539" i="21"/>
  <c r="F540" i="21"/>
  <c r="F541" i="21"/>
  <c r="F542" i="21"/>
  <c r="F543" i="21"/>
  <c r="F544" i="21"/>
  <c r="F545" i="21"/>
  <c r="F546" i="21"/>
  <c r="F547" i="21"/>
  <c r="F548" i="21"/>
  <c r="F549" i="21"/>
  <c r="F550" i="21"/>
  <c r="F551" i="21"/>
  <c r="F552" i="21"/>
  <c r="F553" i="21"/>
  <c r="F554" i="21"/>
  <c r="F555" i="21"/>
  <c r="F556" i="21"/>
  <c r="F557" i="21"/>
  <c r="F558" i="21"/>
  <c r="F559" i="21"/>
  <c r="F560" i="21"/>
  <c r="F561" i="21"/>
  <c r="F562" i="21"/>
  <c r="F563" i="21"/>
  <c r="F564" i="21"/>
  <c r="F565" i="21"/>
  <c r="F566" i="21"/>
  <c r="F567" i="21"/>
  <c r="F568" i="21"/>
  <c r="F569" i="21"/>
  <c r="F570" i="21"/>
  <c r="F571" i="21"/>
  <c r="F572" i="21"/>
  <c r="F573" i="21"/>
  <c r="F574" i="21"/>
  <c r="F575" i="21"/>
  <c r="F576" i="21"/>
  <c r="F577" i="21"/>
  <c r="F578" i="21"/>
  <c r="F579" i="21"/>
  <c r="F580" i="21"/>
  <c r="F581" i="21"/>
  <c r="F582" i="21"/>
  <c r="F583" i="21"/>
  <c r="F584" i="21"/>
  <c r="F585" i="21"/>
  <c r="F586" i="21"/>
  <c r="F587" i="21"/>
  <c r="F588" i="21"/>
  <c r="F589" i="21"/>
  <c r="F590" i="21"/>
  <c r="F591" i="21"/>
  <c r="F592" i="21"/>
  <c r="F593" i="21"/>
  <c r="F594" i="21"/>
  <c r="F595" i="21"/>
  <c r="F596" i="21"/>
  <c r="F597" i="21"/>
  <c r="F598" i="21"/>
  <c r="F599" i="21"/>
  <c r="F600" i="21"/>
  <c r="F601" i="21"/>
  <c r="F602" i="21"/>
  <c r="F603" i="21"/>
  <c r="F604" i="21"/>
  <c r="F605" i="21"/>
  <c r="F606" i="21"/>
  <c r="F607" i="21"/>
  <c r="F608" i="21"/>
  <c r="F609" i="21"/>
  <c r="F610" i="21"/>
  <c r="F611" i="21"/>
  <c r="F612" i="21"/>
  <c r="F613" i="21"/>
  <c r="F614" i="21"/>
  <c r="F615" i="21"/>
  <c r="F616" i="21"/>
  <c r="F617" i="21"/>
  <c r="F618" i="21"/>
  <c r="F619" i="21"/>
  <c r="F620" i="21"/>
  <c r="F621" i="21"/>
  <c r="F622" i="21"/>
  <c r="F623" i="21"/>
  <c r="F624" i="21"/>
  <c r="F625" i="21"/>
  <c r="F626" i="21"/>
  <c r="F627" i="21"/>
  <c r="F628" i="21"/>
  <c r="F629" i="21"/>
  <c r="F630" i="21"/>
  <c r="F631" i="21"/>
  <c r="F632" i="21"/>
  <c r="F633" i="21"/>
  <c r="F634" i="21"/>
  <c r="F635" i="21"/>
  <c r="F636" i="21"/>
  <c r="F637" i="21"/>
  <c r="F638" i="21"/>
  <c r="F639" i="21"/>
  <c r="F640" i="21"/>
  <c r="F641" i="21"/>
  <c r="F642" i="21"/>
  <c r="F643" i="21"/>
  <c r="F644" i="21"/>
  <c r="F645" i="21"/>
  <c r="F646" i="21"/>
  <c r="F647" i="21"/>
  <c r="F648" i="21"/>
  <c r="F649" i="21"/>
  <c r="F650" i="21"/>
  <c r="F651" i="21"/>
  <c r="F652" i="21"/>
  <c r="F653" i="21"/>
  <c r="F654" i="21"/>
  <c r="F655" i="21"/>
  <c r="F656" i="21"/>
  <c r="F657" i="21"/>
  <c r="F658" i="21"/>
  <c r="F659" i="21"/>
  <c r="F660" i="21"/>
  <c r="F661" i="21"/>
  <c r="F662" i="21"/>
  <c r="F663" i="21"/>
  <c r="F664" i="21"/>
  <c r="F665" i="21"/>
  <c r="F666" i="21"/>
  <c r="F667" i="21"/>
  <c r="F668" i="21"/>
  <c r="F669" i="21"/>
  <c r="F670" i="21"/>
  <c r="F671" i="21"/>
  <c r="F672" i="21"/>
  <c r="F673" i="21"/>
  <c r="F674" i="21"/>
  <c r="F675" i="21"/>
  <c r="F676" i="21"/>
  <c r="F677" i="21"/>
  <c r="F678" i="21"/>
  <c r="F679" i="21"/>
  <c r="F680" i="21"/>
  <c r="F681" i="21"/>
  <c r="F682" i="21"/>
  <c r="F683" i="21"/>
  <c r="F684" i="21"/>
  <c r="F685" i="21"/>
  <c r="F686" i="21"/>
  <c r="F687" i="21"/>
  <c r="F688" i="21"/>
  <c r="F689" i="21"/>
  <c r="F690" i="21"/>
  <c r="F691" i="21"/>
  <c r="F692" i="21"/>
  <c r="F693" i="21"/>
  <c r="F694" i="21"/>
  <c r="F695" i="21"/>
  <c r="F696" i="21"/>
  <c r="F697" i="21"/>
  <c r="F698" i="21"/>
  <c r="F699" i="21"/>
  <c r="F700" i="21"/>
  <c r="F701" i="21"/>
  <c r="F702" i="21"/>
  <c r="F703" i="21"/>
  <c r="F704" i="21"/>
  <c r="F705" i="21"/>
  <c r="F706" i="21"/>
  <c r="F707" i="21"/>
  <c r="F708" i="21"/>
  <c r="F709" i="21"/>
  <c r="F710" i="21"/>
  <c r="F711" i="21"/>
  <c r="F712" i="21"/>
  <c r="F713" i="21"/>
  <c r="F714" i="21"/>
  <c r="F715" i="21"/>
  <c r="F716" i="21"/>
  <c r="F717" i="21"/>
  <c r="F718" i="21"/>
  <c r="F719" i="21"/>
  <c r="F720" i="21"/>
  <c r="F721" i="21"/>
  <c r="F722" i="21"/>
  <c r="F723" i="21"/>
  <c r="F724" i="21"/>
  <c r="F725" i="21"/>
  <c r="F726" i="21"/>
  <c r="F727" i="21"/>
  <c r="F728" i="21"/>
  <c r="F729" i="21"/>
  <c r="F730" i="21"/>
  <c r="F731" i="21"/>
  <c r="F732" i="21"/>
  <c r="F733" i="21"/>
  <c r="F734" i="21"/>
  <c r="F735" i="21"/>
  <c r="F736" i="21"/>
  <c r="F737" i="21"/>
  <c r="F738" i="21"/>
  <c r="F739" i="21"/>
  <c r="F740" i="21"/>
  <c r="F741" i="21"/>
  <c r="F742" i="21"/>
  <c r="F743" i="21"/>
  <c r="F744" i="21"/>
  <c r="F745" i="21"/>
  <c r="F746" i="21"/>
  <c r="F747" i="21"/>
  <c r="F748" i="21"/>
  <c r="F749" i="21"/>
  <c r="F750" i="21"/>
  <c r="F751" i="21"/>
  <c r="F752" i="21"/>
  <c r="F753" i="21"/>
  <c r="F754" i="21"/>
  <c r="F755" i="21"/>
  <c r="F756" i="21"/>
  <c r="F757" i="21"/>
  <c r="F758" i="21"/>
  <c r="F759" i="21"/>
  <c r="F760" i="21"/>
  <c r="F761" i="21"/>
  <c r="F762" i="21"/>
  <c r="F763" i="21"/>
  <c r="F764" i="21"/>
  <c r="F765" i="21"/>
  <c r="F766" i="21"/>
  <c r="F767" i="21"/>
  <c r="F768" i="21"/>
  <c r="F769" i="21"/>
  <c r="F770" i="21"/>
  <c r="F771" i="21"/>
  <c r="F772" i="21"/>
  <c r="F773" i="21"/>
  <c r="F774" i="21"/>
  <c r="F775" i="21"/>
  <c r="F776" i="21"/>
  <c r="F777" i="21"/>
  <c r="F778" i="21"/>
  <c r="F779" i="21"/>
  <c r="F780" i="21"/>
  <c r="F781" i="21"/>
  <c r="F782" i="21"/>
  <c r="F783" i="21"/>
  <c r="F784" i="21"/>
  <c r="F785" i="21"/>
  <c r="F786" i="21"/>
  <c r="F787" i="21"/>
  <c r="F788" i="21"/>
  <c r="F789" i="21"/>
  <c r="F790" i="21"/>
  <c r="F791" i="21"/>
  <c r="F792" i="21"/>
  <c r="F793" i="21"/>
  <c r="F794" i="21"/>
  <c r="F795" i="21"/>
  <c r="F796" i="21"/>
  <c r="F797" i="21"/>
  <c r="F798" i="21"/>
  <c r="F799" i="21"/>
  <c r="F800" i="21"/>
  <c r="F801" i="21"/>
  <c r="F802" i="21"/>
  <c r="F803" i="21"/>
  <c r="F804" i="21"/>
  <c r="F805" i="21"/>
  <c r="F806" i="21"/>
  <c r="F807" i="21"/>
  <c r="F808" i="21"/>
  <c r="F809" i="21"/>
  <c r="F810" i="21"/>
  <c r="F811" i="21"/>
  <c r="F812" i="21"/>
  <c r="F813" i="21"/>
  <c r="F814" i="21"/>
  <c r="F815" i="21"/>
  <c r="F816" i="21"/>
  <c r="F817" i="21"/>
  <c r="F818" i="21"/>
  <c r="F819" i="21"/>
  <c r="F820" i="21"/>
  <c r="F821" i="21"/>
  <c r="F822" i="21"/>
  <c r="F823" i="21"/>
  <c r="F824" i="21"/>
  <c r="F825" i="21"/>
  <c r="F826" i="21"/>
  <c r="F827" i="21"/>
  <c r="F828" i="21"/>
  <c r="F829" i="21"/>
  <c r="F830" i="21"/>
  <c r="F831" i="21"/>
  <c r="F832" i="21"/>
  <c r="F833" i="21"/>
  <c r="F834" i="21"/>
  <c r="F835" i="21"/>
  <c r="F836" i="21"/>
  <c r="F837" i="21"/>
  <c r="F838" i="21"/>
  <c r="F839" i="21"/>
  <c r="F840" i="21"/>
  <c r="F841" i="21"/>
  <c r="F842" i="21"/>
  <c r="F843" i="21"/>
  <c r="F844" i="21"/>
  <c r="F845" i="21"/>
  <c r="F846" i="21"/>
  <c r="F847" i="21"/>
  <c r="F848" i="21"/>
  <c r="F849" i="21"/>
  <c r="F850" i="21"/>
  <c r="F851" i="21"/>
  <c r="F852" i="21"/>
  <c r="F853" i="21"/>
  <c r="F854" i="21"/>
  <c r="F855" i="21"/>
  <c r="F856" i="21"/>
  <c r="F857" i="21"/>
  <c r="F858" i="21"/>
  <c r="F859" i="21"/>
  <c r="F860" i="21"/>
  <c r="F861" i="21"/>
  <c r="F862" i="21"/>
  <c r="F863" i="21"/>
  <c r="F864" i="21"/>
  <c r="F865" i="21"/>
  <c r="F866" i="21"/>
  <c r="F867" i="21"/>
  <c r="F868" i="21"/>
  <c r="F869" i="21"/>
  <c r="F870" i="21"/>
  <c r="F871" i="21"/>
  <c r="F872" i="21"/>
  <c r="F873" i="21"/>
  <c r="F874" i="21"/>
  <c r="F875" i="21"/>
  <c r="F876" i="21"/>
  <c r="F877" i="21"/>
  <c r="F878" i="21"/>
  <c r="F879" i="21"/>
  <c r="F880" i="21"/>
  <c r="F881" i="21"/>
  <c r="F882" i="21"/>
  <c r="F883" i="21"/>
  <c r="F884" i="21"/>
  <c r="F885" i="21"/>
  <c r="F886" i="21"/>
  <c r="F887" i="21"/>
  <c r="F888" i="21"/>
  <c r="F889" i="21"/>
  <c r="F890" i="21"/>
  <c r="F891" i="21"/>
  <c r="F892" i="21"/>
  <c r="F893" i="21"/>
  <c r="F894" i="21"/>
  <c r="F895" i="21"/>
  <c r="F896" i="21"/>
  <c r="F897" i="21"/>
  <c r="F898" i="21"/>
  <c r="F899" i="21"/>
  <c r="F900" i="21"/>
  <c r="F901" i="21"/>
  <c r="F902" i="21"/>
  <c r="F903" i="21"/>
  <c r="F904" i="21"/>
  <c r="F905" i="21"/>
  <c r="F906" i="21"/>
  <c r="F907" i="21"/>
  <c r="F908" i="21"/>
  <c r="F909" i="21"/>
  <c r="F910" i="21"/>
  <c r="F911" i="21"/>
  <c r="F912" i="21"/>
  <c r="F913" i="21"/>
  <c r="F914" i="21"/>
  <c r="F915" i="21"/>
  <c r="F916" i="21"/>
  <c r="F917" i="21"/>
  <c r="F918" i="21"/>
  <c r="F919" i="21"/>
  <c r="F920" i="21"/>
  <c r="F921" i="21"/>
  <c r="F922" i="21"/>
  <c r="F923" i="21"/>
  <c r="F924" i="21"/>
  <c r="F925" i="21"/>
  <c r="F926" i="21"/>
  <c r="F927" i="21"/>
  <c r="F928" i="21"/>
  <c r="F929" i="21"/>
  <c r="F930" i="21"/>
  <c r="F931" i="21"/>
  <c r="F932" i="21"/>
  <c r="F933" i="21"/>
  <c r="F934" i="21"/>
  <c r="F935" i="21"/>
  <c r="F936" i="21"/>
  <c r="F937" i="21"/>
  <c r="F938" i="21"/>
  <c r="F939" i="21"/>
  <c r="F940" i="21"/>
  <c r="F941" i="21"/>
  <c r="F942" i="21"/>
  <c r="F943" i="21"/>
  <c r="F944" i="21"/>
  <c r="F945" i="21"/>
  <c r="F946" i="21"/>
  <c r="F947" i="21"/>
  <c r="F948" i="21"/>
  <c r="F949" i="21"/>
  <c r="F950" i="21"/>
  <c r="F951" i="21"/>
  <c r="F952" i="21"/>
  <c r="F953" i="21"/>
  <c r="F954" i="21"/>
  <c r="F955" i="21"/>
  <c r="F956" i="21"/>
  <c r="F957" i="21"/>
  <c r="F958" i="21"/>
  <c r="F959" i="21"/>
  <c r="F960" i="21"/>
  <c r="F961" i="21"/>
  <c r="F962" i="21"/>
  <c r="F963" i="21"/>
  <c r="F964" i="21"/>
  <c r="F965" i="21"/>
  <c r="F966" i="21"/>
  <c r="F967" i="21"/>
  <c r="F968" i="21"/>
  <c r="F969" i="21"/>
  <c r="F970" i="21"/>
  <c r="F971" i="21"/>
  <c r="F972" i="21"/>
  <c r="F973" i="21"/>
  <c r="F974" i="21"/>
  <c r="F975" i="21"/>
  <c r="F976" i="21"/>
  <c r="F977" i="21"/>
  <c r="F978" i="21"/>
  <c r="F979" i="21"/>
  <c r="F980" i="21"/>
  <c r="F981" i="21"/>
  <c r="F982" i="21"/>
  <c r="F983" i="21"/>
  <c r="F984" i="21"/>
  <c r="F985" i="21"/>
  <c r="F986" i="21"/>
  <c r="F987" i="21"/>
  <c r="F988" i="21"/>
  <c r="F989" i="21"/>
  <c r="F990" i="21"/>
  <c r="F991" i="21"/>
  <c r="F992" i="21"/>
  <c r="F993" i="21"/>
  <c r="F994" i="21"/>
  <c r="F995" i="21"/>
  <c r="F996" i="21"/>
  <c r="F997" i="21"/>
  <c r="F998" i="21"/>
  <c r="F999" i="21"/>
  <c r="F1000" i="21"/>
  <c r="F1001" i="21"/>
  <c r="E1001" i="21"/>
  <c r="E1000" i="21"/>
  <c r="E999" i="21"/>
  <c r="E998" i="21"/>
  <c r="E997" i="21"/>
  <c r="E996" i="21"/>
  <c r="E995" i="21"/>
  <c r="E994" i="21"/>
  <c r="E993" i="21"/>
  <c r="E992" i="21"/>
  <c r="E991" i="21"/>
  <c r="E990" i="21"/>
  <c r="E989" i="21"/>
  <c r="E988" i="21"/>
  <c r="E987" i="21"/>
  <c r="E986" i="21"/>
  <c r="E985" i="21"/>
  <c r="E984" i="21"/>
  <c r="E983" i="21"/>
  <c r="E982" i="21"/>
  <c r="E981" i="21"/>
  <c r="E980" i="21"/>
  <c r="E979" i="21"/>
  <c r="E978" i="21"/>
  <c r="E977" i="21"/>
  <c r="E976" i="21"/>
  <c r="E975" i="21"/>
  <c r="E974" i="21"/>
  <c r="E973" i="21"/>
  <c r="E972" i="21"/>
  <c r="E971" i="21"/>
  <c r="E970" i="21"/>
  <c r="E969" i="21"/>
  <c r="E968" i="21"/>
  <c r="E967" i="21"/>
  <c r="E966" i="21"/>
  <c r="E965" i="21"/>
  <c r="E964" i="21"/>
  <c r="E963" i="21"/>
  <c r="E962" i="21"/>
  <c r="E961" i="21"/>
  <c r="E960" i="21"/>
  <c r="E959" i="21"/>
  <c r="E958" i="21"/>
  <c r="E957" i="21"/>
  <c r="E956" i="21"/>
  <c r="E955" i="21"/>
  <c r="E954" i="21"/>
  <c r="E953" i="21"/>
  <c r="E952" i="21"/>
  <c r="E951" i="21"/>
  <c r="E950" i="21"/>
  <c r="E949" i="21"/>
  <c r="E948" i="21"/>
  <c r="E947" i="21"/>
  <c r="E946" i="21"/>
  <c r="E945" i="21"/>
  <c r="E944" i="21"/>
  <c r="E943" i="21"/>
  <c r="E942" i="21"/>
  <c r="E941" i="21"/>
  <c r="E940" i="21"/>
  <c r="E939" i="21"/>
  <c r="E938" i="21"/>
  <c r="E937" i="21"/>
  <c r="E936" i="21"/>
  <c r="E935" i="21"/>
  <c r="E934" i="21"/>
  <c r="E933" i="21"/>
  <c r="E932" i="21"/>
  <c r="E931" i="21"/>
  <c r="E930" i="21"/>
  <c r="E929" i="21"/>
  <c r="E928" i="21"/>
  <c r="E927" i="21"/>
  <c r="E926" i="21"/>
  <c r="E925" i="21"/>
  <c r="E924" i="21"/>
  <c r="E923" i="21"/>
  <c r="E922" i="21"/>
  <c r="E921" i="21"/>
  <c r="E920" i="21"/>
  <c r="E919" i="21"/>
  <c r="E918" i="21"/>
  <c r="E917" i="21"/>
  <c r="E916" i="21"/>
  <c r="E915" i="21"/>
  <c r="E914" i="21"/>
  <c r="E913" i="21"/>
  <c r="E912" i="21"/>
  <c r="E911" i="21"/>
  <c r="E910" i="21"/>
  <c r="E909" i="21"/>
  <c r="E908" i="21"/>
  <c r="E907" i="21"/>
  <c r="E906" i="21"/>
  <c r="E905" i="21"/>
  <c r="E904" i="21"/>
  <c r="E903" i="21"/>
  <c r="E902" i="21"/>
  <c r="E901" i="21"/>
  <c r="E900" i="21"/>
  <c r="E899" i="21"/>
  <c r="E898" i="21"/>
  <c r="E897" i="21"/>
  <c r="E896" i="21"/>
  <c r="E895" i="21"/>
  <c r="E894" i="21"/>
  <c r="E893" i="21"/>
  <c r="E892" i="21"/>
  <c r="E891" i="21"/>
  <c r="E890" i="21"/>
  <c r="E889" i="21"/>
  <c r="E888" i="21"/>
  <c r="E887" i="21"/>
  <c r="E886" i="21"/>
  <c r="E885" i="21"/>
  <c r="E884" i="21"/>
  <c r="E883" i="21"/>
  <c r="E882" i="21"/>
  <c r="E881" i="21"/>
  <c r="E880" i="21"/>
  <c r="E879" i="21"/>
  <c r="E878" i="21"/>
  <c r="E877" i="21"/>
  <c r="E876" i="21"/>
  <c r="E875" i="21"/>
  <c r="E874" i="21"/>
  <c r="E873" i="21"/>
  <c r="E872" i="21"/>
  <c r="E871" i="21"/>
  <c r="E870" i="21"/>
  <c r="E869" i="21"/>
  <c r="E868" i="21"/>
  <c r="E867" i="21"/>
  <c r="E866" i="21"/>
  <c r="E865" i="21"/>
  <c r="E864" i="21"/>
  <c r="E863" i="21"/>
  <c r="E862" i="21"/>
  <c r="E861" i="21"/>
  <c r="E860" i="21"/>
  <c r="E859" i="21"/>
  <c r="E858" i="21"/>
  <c r="E857" i="21"/>
  <c r="E856" i="21"/>
  <c r="E855" i="21"/>
  <c r="E854" i="21"/>
  <c r="E853" i="21"/>
  <c r="E852" i="21"/>
  <c r="E851" i="21"/>
  <c r="E850" i="21"/>
  <c r="E849" i="21"/>
  <c r="E848" i="21"/>
  <c r="E847" i="21"/>
  <c r="E846" i="21"/>
  <c r="E845" i="21"/>
  <c r="E844" i="21"/>
  <c r="E843" i="21"/>
  <c r="E842" i="21"/>
  <c r="E841" i="21"/>
  <c r="E840" i="21"/>
  <c r="E839" i="21"/>
  <c r="E838" i="21"/>
  <c r="E837" i="21"/>
  <c r="E836" i="21"/>
  <c r="E835" i="21"/>
  <c r="E834" i="21"/>
  <c r="E833" i="21"/>
  <c r="E832" i="21"/>
  <c r="E831" i="21"/>
  <c r="E830" i="21"/>
  <c r="E829" i="21"/>
  <c r="E828" i="21"/>
  <c r="E827" i="21"/>
  <c r="E826" i="21"/>
  <c r="E825" i="21"/>
  <c r="E824" i="21"/>
  <c r="E823" i="21"/>
  <c r="E822" i="21"/>
  <c r="E821" i="21"/>
  <c r="E820" i="21"/>
  <c r="E819" i="21"/>
  <c r="E818" i="21"/>
  <c r="E817" i="21"/>
  <c r="E816" i="21"/>
  <c r="E815" i="21"/>
  <c r="E814" i="21"/>
  <c r="E813" i="21"/>
  <c r="E812" i="21"/>
  <c r="E811" i="21"/>
  <c r="E810" i="21"/>
  <c r="E809" i="21"/>
  <c r="E808" i="21"/>
  <c r="E807" i="21"/>
  <c r="E806" i="21"/>
  <c r="E805" i="21"/>
  <c r="E804" i="21"/>
  <c r="E803" i="21"/>
  <c r="E802" i="21"/>
  <c r="E801" i="21"/>
  <c r="E800" i="21"/>
  <c r="E799" i="21"/>
  <c r="E798" i="21"/>
  <c r="E797" i="21"/>
  <c r="E796" i="21"/>
  <c r="E795" i="21"/>
  <c r="E794" i="21"/>
  <c r="E793" i="21"/>
  <c r="E792" i="21"/>
  <c r="E791" i="21"/>
  <c r="E790" i="21"/>
  <c r="E789" i="21"/>
  <c r="E788" i="21"/>
  <c r="E787" i="21"/>
  <c r="E786" i="21"/>
  <c r="E785" i="21"/>
  <c r="E784" i="21"/>
  <c r="E783" i="21"/>
  <c r="E782" i="21"/>
  <c r="E781" i="21"/>
  <c r="E780" i="21"/>
  <c r="E779" i="21"/>
  <c r="E778" i="21"/>
  <c r="E777" i="21"/>
  <c r="E776" i="21"/>
  <c r="E775" i="21"/>
  <c r="E774" i="21"/>
  <c r="E773" i="21"/>
  <c r="E772" i="21"/>
  <c r="E771" i="21"/>
  <c r="E770" i="21"/>
  <c r="E769" i="21"/>
  <c r="E768" i="21"/>
  <c r="E767" i="21"/>
  <c r="E766" i="21"/>
  <c r="E765" i="21"/>
  <c r="E764" i="21"/>
  <c r="E763" i="21"/>
  <c r="E762" i="21"/>
  <c r="E761" i="21"/>
  <c r="E760" i="21"/>
  <c r="E759" i="21"/>
  <c r="E758" i="21"/>
  <c r="E757" i="21"/>
  <c r="E756" i="21"/>
  <c r="E755" i="21"/>
  <c r="E754" i="21"/>
  <c r="E753" i="21"/>
  <c r="E752" i="21"/>
  <c r="E751" i="21"/>
  <c r="E750" i="21"/>
  <c r="E749" i="21"/>
  <c r="E748" i="21"/>
  <c r="E747" i="21"/>
  <c r="E746" i="21"/>
  <c r="E745" i="21"/>
  <c r="E744" i="21"/>
  <c r="E743" i="21"/>
  <c r="E742" i="21"/>
  <c r="E741" i="21"/>
  <c r="E740" i="21"/>
  <c r="E739" i="21"/>
  <c r="E738" i="21"/>
  <c r="E737" i="21"/>
  <c r="E736" i="21"/>
  <c r="E735" i="21"/>
  <c r="E734" i="21"/>
  <c r="E733" i="21"/>
  <c r="E732" i="21"/>
  <c r="E731" i="21"/>
  <c r="E730" i="21"/>
  <c r="E729" i="21"/>
  <c r="E728" i="21"/>
  <c r="E727" i="21"/>
  <c r="E726" i="21"/>
  <c r="E725" i="21"/>
  <c r="E724" i="21"/>
  <c r="E723" i="21"/>
  <c r="E722" i="21"/>
  <c r="E721" i="21"/>
  <c r="E720" i="21"/>
  <c r="E719" i="21"/>
  <c r="E718" i="21"/>
  <c r="E717" i="21"/>
  <c r="E716" i="21"/>
  <c r="E715" i="21"/>
  <c r="E714" i="21"/>
  <c r="E713" i="21"/>
  <c r="E712" i="21"/>
  <c r="E711" i="21"/>
  <c r="E710" i="21"/>
  <c r="E709" i="21"/>
  <c r="E708" i="21"/>
  <c r="E707" i="21"/>
  <c r="E706" i="21"/>
  <c r="E705" i="21"/>
  <c r="E704" i="21"/>
  <c r="E703" i="21"/>
  <c r="E702" i="21"/>
  <c r="E701" i="21"/>
  <c r="E700" i="21"/>
  <c r="E699" i="21"/>
  <c r="E698" i="21"/>
  <c r="E697" i="21"/>
  <c r="E696" i="21"/>
  <c r="E695" i="21"/>
  <c r="E694" i="21"/>
  <c r="E693" i="21"/>
  <c r="E692" i="21"/>
  <c r="E691" i="21"/>
  <c r="E690" i="21"/>
  <c r="E689" i="21"/>
  <c r="E688" i="21"/>
  <c r="E687" i="21"/>
  <c r="E686" i="21"/>
  <c r="E685" i="21"/>
  <c r="E684" i="21"/>
  <c r="E683" i="21"/>
  <c r="E682" i="21"/>
  <c r="E681" i="21"/>
  <c r="E680" i="21"/>
  <c r="E679" i="21"/>
  <c r="E678" i="21"/>
  <c r="E677" i="21"/>
  <c r="E676" i="21"/>
  <c r="E675" i="21"/>
  <c r="E674" i="21"/>
  <c r="E673" i="21"/>
  <c r="E672" i="21"/>
  <c r="E671" i="21"/>
  <c r="E670" i="21"/>
  <c r="E669" i="21"/>
  <c r="E668" i="21"/>
  <c r="E667" i="21"/>
  <c r="E666" i="21"/>
  <c r="E665" i="21"/>
  <c r="E664" i="21"/>
  <c r="E663" i="21"/>
  <c r="E662" i="21"/>
  <c r="E661" i="21"/>
  <c r="E660" i="21"/>
  <c r="E659" i="21"/>
  <c r="E658" i="21"/>
  <c r="E657" i="21"/>
  <c r="E656" i="21"/>
  <c r="E655" i="21"/>
  <c r="E654" i="21"/>
  <c r="E653" i="21"/>
  <c r="E652" i="21"/>
  <c r="E651" i="21"/>
  <c r="E650" i="21"/>
  <c r="E649" i="21"/>
  <c r="E648" i="21"/>
  <c r="E647" i="21"/>
  <c r="E646" i="21"/>
  <c r="E645" i="21"/>
  <c r="E644" i="21"/>
  <c r="E643" i="21"/>
  <c r="E642" i="21"/>
  <c r="E641" i="21"/>
  <c r="E640" i="21"/>
  <c r="E639" i="21"/>
  <c r="E638" i="21"/>
  <c r="E637" i="21"/>
  <c r="E636" i="21"/>
  <c r="E635" i="21"/>
  <c r="E634" i="21"/>
  <c r="E633" i="21"/>
  <c r="E632" i="21"/>
  <c r="E631" i="21"/>
  <c r="E630" i="21"/>
  <c r="E629" i="21"/>
  <c r="E628" i="21"/>
  <c r="E627" i="21"/>
  <c r="E626" i="21"/>
  <c r="E625" i="21"/>
  <c r="E624" i="21"/>
  <c r="E623" i="21"/>
  <c r="E622" i="21"/>
  <c r="E621" i="21"/>
  <c r="E620" i="21"/>
  <c r="E619" i="21"/>
  <c r="E618" i="21"/>
  <c r="E617" i="21"/>
  <c r="E616" i="21"/>
  <c r="E615" i="21"/>
  <c r="E614" i="21"/>
  <c r="E613" i="21"/>
  <c r="E612" i="21"/>
  <c r="E611" i="21"/>
  <c r="E610" i="21"/>
  <c r="E609" i="21"/>
  <c r="E608" i="21"/>
  <c r="E607" i="21"/>
  <c r="E606" i="21"/>
  <c r="E605" i="21"/>
  <c r="E604" i="21"/>
  <c r="E603" i="21"/>
  <c r="E602" i="21"/>
  <c r="E601" i="21"/>
  <c r="E600" i="21"/>
  <c r="E599" i="21"/>
  <c r="E598" i="21"/>
  <c r="E597" i="21"/>
  <c r="E596" i="21"/>
  <c r="E595" i="21"/>
  <c r="E594" i="21"/>
  <c r="E593" i="21"/>
  <c r="E592" i="21"/>
  <c r="E591" i="21"/>
  <c r="E590" i="21"/>
  <c r="E589" i="21"/>
  <c r="E588" i="21"/>
  <c r="E587" i="21"/>
  <c r="E586" i="21"/>
  <c r="E585" i="21"/>
  <c r="E584" i="21"/>
  <c r="E583" i="21"/>
  <c r="E582" i="21"/>
  <c r="E581" i="21"/>
  <c r="E580" i="21"/>
  <c r="E579" i="21"/>
  <c r="E578" i="21"/>
  <c r="E577" i="21"/>
  <c r="E576" i="21"/>
  <c r="E575" i="21"/>
  <c r="E574" i="21"/>
  <c r="E573" i="21"/>
  <c r="E572" i="21"/>
  <c r="E571" i="21"/>
  <c r="E570" i="21"/>
  <c r="E569" i="21"/>
  <c r="E568" i="21"/>
  <c r="E567" i="21"/>
  <c r="E566" i="21"/>
  <c r="E565" i="21"/>
  <c r="E564" i="21"/>
  <c r="E563" i="21"/>
  <c r="E562" i="21"/>
  <c r="E561" i="21"/>
  <c r="E560" i="21"/>
  <c r="E559" i="21"/>
  <c r="E558" i="21"/>
  <c r="E557" i="21"/>
  <c r="E556" i="21"/>
  <c r="E555" i="21"/>
  <c r="E554" i="21"/>
  <c r="E553" i="21"/>
  <c r="E552" i="21"/>
  <c r="E551" i="21"/>
  <c r="E550" i="21"/>
  <c r="E549" i="21"/>
  <c r="E548" i="21"/>
  <c r="E547" i="21"/>
  <c r="E546" i="21"/>
  <c r="E545" i="21"/>
  <c r="E544" i="21"/>
  <c r="E543" i="21"/>
  <c r="E542" i="21"/>
  <c r="E541" i="21"/>
  <c r="E540" i="21"/>
  <c r="E539" i="21"/>
  <c r="E538" i="21"/>
  <c r="E537" i="21"/>
  <c r="E536" i="21"/>
  <c r="E535" i="21"/>
  <c r="E534" i="21"/>
  <c r="E533" i="21"/>
  <c r="E532" i="21"/>
  <c r="E531" i="21"/>
  <c r="E530" i="21"/>
  <c r="E529" i="21"/>
  <c r="E528" i="21"/>
  <c r="E527" i="21"/>
  <c r="E526" i="21"/>
  <c r="E525" i="21"/>
  <c r="E524" i="21"/>
  <c r="E523" i="21"/>
  <c r="E522" i="21"/>
  <c r="E521" i="21"/>
  <c r="E520" i="21"/>
  <c r="E519" i="21"/>
  <c r="E518" i="21"/>
  <c r="E517" i="21"/>
  <c r="E516" i="21"/>
  <c r="E515" i="21"/>
  <c r="E514" i="21"/>
  <c r="E513" i="21"/>
  <c r="E512" i="21"/>
  <c r="E511" i="21"/>
  <c r="E510" i="21"/>
  <c r="E509" i="21"/>
  <c r="E508" i="21"/>
  <c r="E507" i="21"/>
  <c r="E506" i="21"/>
  <c r="E505" i="21"/>
  <c r="E504" i="21"/>
  <c r="E503" i="21"/>
  <c r="E502" i="21"/>
  <c r="E501" i="21"/>
  <c r="E500" i="21"/>
  <c r="E499" i="21"/>
  <c r="E498" i="21"/>
  <c r="E497" i="21"/>
  <c r="E496" i="21"/>
  <c r="E495" i="21"/>
  <c r="E494" i="21"/>
  <c r="E493" i="21"/>
  <c r="E492" i="21"/>
  <c r="E491" i="21"/>
  <c r="E490" i="21"/>
  <c r="E489" i="21"/>
  <c r="E488" i="21"/>
  <c r="E487" i="21"/>
  <c r="E486" i="21"/>
  <c r="E485" i="21"/>
  <c r="E484" i="21"/>
  <c r="E483" i="21"/>
  <c r="E482" i="21"/>
  <c r="E481" i="21"/>
  <c r="E480" i="21"/>
  <c r="E479" i="21"/>
  <c r="E478" i="21"/>
  <c r="E477" i="21"/>
  <c r="E476" i="21"/>
  <c r="E475" i="21"/>
  <c r="E474" i="21"/>
  <c r="E473" i="21"/>
  <c r="E472" i="21"/>
  <c r="E471" i="21"/>
  <c r="E470" i="21"/>
  <c r="E469" i="21"/>
  <c r="E468" i="21"/>
  <c r="E467" i="21"/>
  <c r="E466" i="21"/>
  <c r="E465" i="21"/>
  <c r="E464" i="21"/>
  <c r="E463" i="21"/>
  <c r="E462" i="21"/>
  <c r="E461" i="21"/>
  <c r="E460" i="21"/>
  <c r="E459" i="21"/>
  <c r="E458" i="21"/>
  <c r="E457" i="21"/>
  <c r="E456" i="21"/>
  <c r="E455" i="21"/>
  <c r="E454" i="21"/>
  <c r="E453" i="21"/>
  <c r="E452" i="21"/>
  <c r="E451" i="21"/>
  <c r="E450" i="21"/>
  <c r="E449" i="21"/>
  <c r="E448" i="21"/>
  <c r="E447" i="21"/>
  <c r="E446" i="21"/>
  <c r="E445" i="21"/>
  <c r="E444" i="21"/>
  <c r="E443" i="21"/>
  <c r="E442" i="21"/>
  <c r="E441" i="21"/>
  <c r="E440" i="21"/>
  <c r="E439" i="21"/>
  <c r="E438" i="21"/>
  <c r="E437" i="21"/>
  <c r="E436" i="21"/>
  <c r="E435" i="21"/>
  <c r="E434" i="21"/>
  <c r="E433" i="21"/>
  <c r="E432" i="21"/>
  <c r="E431" i="21"/>
  <c r="E430" i="21"/>
  <c r="E429" i="21"/>
  <c r="E428" i="21"/>
  <c r="E427" i="21"/>
  <c r="E426" i="21"/>
  <c r="E425" i="21"/>
  <c r="E424" i="21"/>
  <c r="E423" i="21"/>
  <c r="E422" i="21"/>
  <c r="E421" i="21"/>
  <c r="E420" i="21"/>
  <c r="E419" i="21"/>
  <c r="E418" i="21"/>
  <c r="E417" i="21"/>
  <c r="E416" i="21"/>
  <c r="E415" i="21"/>
  <c r="E414" i="21"/>
  <c r="E413" i="21"/>
  <c r="E412" i="21"/>
  <c r="E411" i="21"/>
  <c r="E410" i="21"/>
  <c r="E409" i="21"/>
  <c r="E408" i="21"/>
  <c r="E407" i="21"/>
  <c r="E406" i="21"/>
  <c r="E405" i="21"/>
  <c r="E404" i="21"/>
  <c r="E403" i="21"/>
  <c r="E402" i="21"/>
  <c r="E401" i="21"/>
  <c r="E400" i="21"/>
  <c r="E399" i="21"/>
  <c r="E398" i="21"/>
  <c r="E397" i="21"/>
  <c r="E396" i="21"/>
  <c r="E395" i="21"/>
  <c r="E394" i="21"/>
  <c r="E393" i="21"/>
  <c r="E392" i="21"/>
  <c r="E391" i="21"/>
  <c r="E390" i="21"/>
  <c r="E389" i="21"/>
  <c r="E388" i="21"/>
  <c r="E387" i="21"/>
  <c r="E386" i="21"/>
  <c r="E385" i="21"/>
  <c r="E384" i="21"/>
  <c r="E383" i="21"/>
  <c r="E382" i="21"/>
  <c r="E381" i="21"/>
  <c r="E380" i="21"/>
  <c r="E379" i="21"/>
  <c r="E378" i="21"/>
  <c r="E377" i="21"/>
  <c r="E376" i="21"/>
  <c r="E375" i="21"/>
  <c r="E374" i="21"/>
  <c r="E373" i="21"/>
  <c r="E372" i="21"/>
  <c r="E371" i="21"/>
  <c r="E370" i="21"/>
  <c r="E369" i="21"/>
  <c r="E368" i="21"/>
  <c r="E367" i="21"/>
  <c r="E366" i="21"/>
  <c r="E365" i="21"/>
  <c r="E364" i="21"/>
  <c r="E363" i="21"/>
  <c r="E362" i="21"/>
  <c r="E361" i="21"/>
  <c r="E360" i="21"/>
  <c r="E359" i="21"/>
  <c r="E358" i="21"/>
  <c r="E357" i="21"/>
  <c r="E356" i="21"/>
  <c r="E355" i="21"/>
  <c r="E354" i="21"/>
  <c r="E353" i="21"/>
  <c r="E352" i="21"/>
  <c r="E351" i="21"/>
  <c r="E350" i="21"/>
  <c r="E349" i="21"/>
  <c r="E348" i="21"/>
  <c r="E347" i="21"/>
  <c r="E346" i="21"/>
  <c r="E345" i="21"/>
  <c r="E344" i="21"/>
  <c r="E343" i="21"/>
  <c r="E342" i="21"/>
  <c r="E341" i="21"/>
  <c r="E340" i="21"/>
  <c r="E339" i="21"/>
  <c r="E338" i="21"/>
  <c r="E337" i="21"/>
  <c r="E336" i="21"/>
  <c r="E335" i="21"/>
  <c r="E334" i="21"/>
  <c r="E333" i="21"/>
  <c r="E332" i="21"/>
  <c r="E331" i="21"/>
  <c r="E330" i="21"/>
  <c r="E329" i="21"/>
  <c r="E328" i="21"/>
  <c r="E327" i="21"/>
  <c r="E326" i="21"/>
  <c r="E325" i="21"/>
  <c r="E324" i="21"/>
  <c r="E323" i="21"/>
  <c r="E322" i="21"/>
  <c r="E321" i="21"/>
  <c r="E320" i="21"/>
  <c r="E319" i="21"/>
  <c r="E318" i="21"/>
  <c r="E317" i="21"/>
  <c r="E316" i="21"/>
  <c r="E315" i="21"/>
  <c r="E314" i="21"/>
  <c r="E313" i="21"/>
  <c r="E312" i="21"/>
  <c r="E311" i="21"/>
  <c r="E310" i="21"/>
  <c r="E309" i="21"/>
  <c r="E308" i="21"/>
  <c r="E307" i="21"/>
  <c r="E306" i="21"/>
  <c r="E305" i="21"/>
  <c r="E304" i="21"/>
  <c r="E303" i="21"/>
  <c r="E302" i="21"/>
  <c r="E301" i="21"/>
  <c r="E300" i="21"/>
  <c r="E299" i="21"/>
  <c r="E298" i="21"/>
  <c r="E297" i="21"/>
  <c r="E296" i="21"/>
  <c r="E295" i="21"/>
  <c r="E294" i="21"/>
  <c r="E293" i="21"/>
  <c r="E292" i="21"/>
  <c r="E291" i="21"/>
  <c r="E290" i="21"/>
  <c r="E289" i="21"/>
  <c r="E288" i="21"/>
  <c r="E287" i="21"/>
  <c r="E286" i="21"/>
  <c r="E285" i="21"/>
  <c r="E284" i="21"/>
  <c r="E283" i="21"/>
  <c r="E282" i="21"/>
  <c r="E281" i="21"/>
  <c r="E280" i="21"/>
  <c r="E279" i="21"/>
  <c r="E278" i="21"/>
  <c r="E277" i="21"/>
  <c r="E276" i="21"/>
  <c r="E275" i="21"/>
  <c r="E274" i="21"/>
  <c r="E273" i="21"/>
  <c r="E272" i="21"/>
  <c r="E271" i="21"/>
  <c r="E270" i="21"/>
  <c r="E269" i="21"/>
  <c r="E268" i="21"/>
  <c r="E267" i="21"/>
  <c r="E266" i="21"/>
  <c r="E265" i="21"/>
  <c r="E264" i="21"/>
  <c r="E263" i="21"/>
  <c r="E262" i="21"/>
  <c r="E261" i="21"/>
  <c r="E260" i="21"/>
  <c r="E259" i="21"/>
  <c r="E258" i="21"/>
  <c r="E257" i="21"/>
  <c r="E256" i="21"/>
  <c r="E255" i="21"/>
  <c r="E254" i="21"/>
  <c r="E253" i="21"/>
  <c r="E252" i="21"/>
  <c r="E251" i="21"/>
  <c r="E250" i="21"/>
  <c r="E249" i="21"/>
  <c r="E248" i="21"/>
  <c r="E247" i="21"/>
  <c r="E246" i="21"/>
  <c r="E245" i="21"/>
  <c r="E244" i="21"/>
  <c r="E243" i="21"/>
  <c r="E242" i="21"/>
  <c r="E241" i="21"/>
  <c r="E240" i="21"/>
  <c r="E239" i="21"/>
  <c r="E238" i="21"/>
  <c r="E237" i="21"/>
  <c r="E236" i="21"/>
  <c r="E235" i="21"/>
  <c r="E234" i="21"/>
  <c r="E233" i="21"/>
  <c r="E232" i="21"/>
  <c r="E231" i="21"/>
  <c r="E230" i="21"/>
  <c r="E229" i="21"/>
  <c r="E228" i="21"/>
  <c r="E227" i="21"/>
  <c r="E226" i="21"/>
  <c r="E225" i="21"/>
  <c r="E224" i="21"/>
  <c r="E223" i="21"/>
  <c r="E222" i="21"/>
  <c r="E221" i="21"/>
  <c r="E220" i="21"/>
  <c r="E219" i="21"/>
  <c r="E218" i="21"/>
  <c r="E217" i="21"/>
  <c r="E216" i="21"/>
  <c r="E215" i="21"/>
  <c r="E214" i="21"/>
  <c r="E213" i="21"/>
  <c r="E212" i="21"/>
  <c r="E211" i="21"/>
  <c r="E210" i="21"/>
  <c r="E209" i="21"/>
  <c r="E208" i="21"/>
  <c r="E207" i="21"/>
  <c r="E206" i="21"/>
  <c r="E205" i="21"/>
  <c r="E204" i="21"/>
  <c r="E203" i="21"/>
  <c r="E202" i="21"/>
  <c r="E201" i="21"/>
  <c r="E200" i="21"/>
  <c r="E199" i="21"/>
  <c r="E198" i="21"/>
  <c r="E197" i="21"/>
  <c r="E196" i="21"/>
  <c r="E195" i="21"/>
  <c r="E194" i="21"/>
  <c r="E193" i="21"/>
  <c r="E192" i="21"/>
  <c r="E191" i="21"/>
  <c r="E190" i="21"/>
  <c r="E189" i="21"/>
  <c r="E188" i="21"/>
  <c r="E187" i="21"/>
  <c r="E186" i="21"/>
  <c r="E185" i="21"/>
  <c r="E184" i="21"/>
  <c r="E183" i="21"/>
  <c r="E182" i="21"/>
  <c r="E181" i="21"/>
  <c r="E180" i="21"/>
  <c r="E179" i="21"/>
  <c r="E178" i="21"/>
  <c r="E177" i="21"/>
  <c r="E176" i="21"/>
  <c r="E175" i="21"/>
  <c r="E174" i="21"/>
  <c r="E173" i="21"/>
  <c r="E172" i="21"/>
  <c r="E171" i="21"/>
  <c r="E170" i="21"/>
  <c r="E169" i="21"/>
  <c r="E168" i="21"/>
  <c r="E167" i="21"/>
  <c r="E166" i="21"/>
  <c r="E165" i="21"/>
  <c r="E164" i="21"/>
  <c r="E163" i="21"/>
  <c r="E162" i="21"/>
  <c r="E161" i="21"/>
  <c r="E160" i="21"/>
  <c r="E159" i="21"/>
  <c r="E158" i="21"/>
  <c r="E157" i="21"/>
  <c r="E156" i="21"/>
  <c r="E155" i="21"/>
  <c r="E154" i="21"/>
  <c r="E153" i="21"/>
  <c r="E152" i="21"/>
  <c r="E151" i="21"/>
  <c r="E150" i="21"/>
  <c r="E149" i="21"/>
  <c r="E148" i="21"/>
  <c r="E147" i="21"/>
  <c r="E146" i="21"/>
  <c r="E145" i="21"/>
  <c r="E144" i="21"/>
  <c r="E143" i="21"/>
  <c r="E142" i="21"/>
  <c r="E141" i="21"/>
  <c r="E140" i="21"/>
  <c r="E139" i="21"/>
  <c r="E138" i="21"/>
  <c r="E137" i="21"/>
  <c r="E136" i="21"/>
  <c r="E135" i="21"/>
  <c r="E134" i="21"/>
  <c r="E133" i="21"/>
  <c r="E132" i="21"/>
  <c r="E131" i="21"/>
  <c r="E130" i="21"/>
  <c r="E129" i="21"/>
  <c r="E128" i="21"/>
  <c r="E127" i="21"/>
  <c r="E126" i="21"/>
  <c r="E125" i="21"/>
  <c r="E124" i="21"/>
  <c r="E123" i="21"/>
  <c r="E122" i="21"/>
  <c r="E121" i="21"/>
  <c r="E120" i="21"/>
  <c r="E119" i="21"/>
  <c r="E118" i="21"/>
  <c r="E117" i="21"/>
  <c r="E116" i="21"/>
  <c r="E115" i="21"/>
  <c r="E114" i="21"/>
  <c r="E113" i="21"/>
  <c r="E112" i="21"/>
  <c r="E111" i="21"/>
  <c r="E110" i="21"/>
  <c r="E109" i="21"/>
  <c r="E108" i="21"/>
  <c r="E107" i="21"/>
  <c r="E106" i="21"/>
  <c r="E105" i="21"/>
  <c r="E104" i="21"/>
  <c r="E103" i="21"/>
  <c r="E102" i="21"/>
  <c r="E101" i="21"/>
  <c r="E100" i="21"/>
  <c r="E99" i="21"/>
  <c r="E98" i="21"/>
  <c r="E97" i="21"/>
  <c r="E96" i="21"/>
  <c r="E95" i="21"/>
  <c r="E94" i="21"/>
  <c r="E93" i="21"/>
  <c r="E92" i="21"/>
  <c r="E91" i="21"/>
  <c r="E90" i="21"/>
  <c r="E89" i="21"/>
  <c r="E88" i="21"/>
  <c r="E87" i="21"/>
  <c r="E86" i="21"/>
  <c r="E85" i="21"/>
  <c r="E84" i="21"/>
  <c r="E83" i="21"/>
  <c r="E82" i="21"/>
  <c r="E81" i="21"/>
  <c r="E80" i="21"/>
  <c r="E79" i="21"/>
  <c r="E78" i="21"/>
  <c r="E77" i="21"/>
  <c r="E76" i="21"/>
  <c r="E75" i="21"/>
  <c r="E74" i="21"/>
  <c r="E73" i="21"/>
  <c r="E72" i="21"/>
  <c r="E71" i="21"/>
  <c r="E70" i="21"/>
  <c r="E69" i="21"/>
  <c r="E68" i="21"/>
  <c r="E67" i="21"/>
  <c r="E66" i="21"/>
  <c r="E65" i="21"/>
  <c r="E64" i="21"/>
  <c r="E63" i="21"/>
  <c r="E62" i="21"/>
  <c r="E61" i="21"/>
  <c r="E60" i="21"/>
  <c r="E59" i="21"/>
  <c r="E58" i="21"/>
  <c r="E57" i="21"/>
  <c r="E56" i="21"/>
  <c r="E55" i="21"/>
  <c r="E54" i="21"/>
  <c r="E53" i="21"/>
  <c r="E52" i="21"/>
  <c r="E51" i="21"/>
  <c r="E50" i="21"/>
  <c r="E49" i="21"/>
  <c r="E48" i="21"/>
  <c r="E47" i="21"/>
  <c r="E46" i="21"/>
  <c r="E45" i="21"/>
  <c r="E44" i="21"/>
  <c r="E43" i="21"/>
  <c r="E42" i="21"/>
  <c r="E41" i="21"/>
  <c r="E40" i="21"/>
  <c r="E39" i="21"/>
  <c r="E38" i="21"/>
  <c r="E37" i="21"/>
  <c r="E36" i="21"/>
  <c r="E35" i="21"/>
  <c r="E34" i="21"/>
  <c r="E33" i="21"/>
  <c r="E32" i="21"/>
  <c r="E31" i="21"/>
  <c r="E30" i="21"/>
  <c r="E29" i="21"/>
  <c r="E28" i="21"/>
  <c r="E27" i="21"/>
  <c r="E26" i="21"/>
  <c r="E25" i="21"/>
  <c r="E24" i="21"/>
  <c r="E23" i="21"/>
  <c r="E22" i="21"/>
  <c r="E21" i="21"/>
  <c r="E20" i="21"/>
  <c r="E19" i="21"/>
  <c r="E18" i="21"/>
  <c r="E17" i="21"/>
  <c r="E16" i="21"/>
  <c r="E15" i="21"/>
  <c r="E14" i="21"/>
  <c r="E13" i="21"/>
  <c r="E12" i="21"/>
  <c r="E11" i="21"/>
  <c r="E10" i="21"/>
  <c r="E9" i="21"/>
  <c r="E8" i="21"/>
  <c r="E7" i="21"/>
  <c r="E6" i="21"/>
  <c r="E5" i="21"/>
  <c r="E4" i="21"/>
  <c r="E3" i="21"/>
  <c r="E2" i="21"/>
  <c r="G149" i="20"/>
  <c r="G148" i="20"/>
  <c r="G147" i="20"/>
  <c r="H149" i="20"/>
  <c r="H148" i="20"/>
  <c r="H147" i="20"/>
  <c r="D145"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88" i="20"/>
  <c r="D83" i="20"/>
  <c r="D82" i="20"/>
  <c r="D81" i="20"/>
  <c r="D74" i="20"/>
  <c r="D76" i="20"/>
  <c r="D75" i="20"/>
  <c r="D68" i="20"/>
  <c r="D69" i="20"/>
  <c r="D67" i="20"/>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F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C59" i="20"/>
  <c r="C58" i="20"/>
  <c r="C57" i="20"/>
  <c r="C56" i="20"/>
  <c r="B59" i="20"/>
  <c r="B58" i="20"/>
  <c r="B57" i="20"/>
  <c r="B56" i="20"/>
  <c r="L52" i="20"/>
  <c r="L51" i="20"/>
  <c r="L50" i="20"/>
  <c r="L49" i="20"/>
  <c r="C41" i="20"/>
  <c r="C40" i="20"/>
  <c r="C39" i="20"/>
  <c r="B41" i="20"/>
  <c r="B40" i="20"/>
  <c r="B39" i="20"/>
  <c r="K34" i="20"/>
  <c r="K33" i="20"/>
  <c r="K32" i="20"/>
  <c r="C27" i="20"/>
  <c r="C26" i="20"/>
  <c r="C25" i="20"/>
  <c r="B27" i="20"/>
  <c r="B26" i="20"/>
  <c r="B25" i="20"/>
  <c r="K20" i="20"/>
  <c r="K19" i="20"/>
  <c r="K18" i="20"/>
  <c r="C14" i="20"/>
  <c r="C13" i="20"/>
  <c r="C12" i="20"/>
  <c r="B14" i="20"/>
  <c r="B13" i="20"/>
  <c r="B12" i="20"/>
  <c r="L6" i="20"/>
  <c r="L7" i="20"/>
  <c r="L5" i="20"/>
  <c r="N2"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K80" i="18"/>
  <c r="K81" i="18"/>
  <c r="K82" i="18"/>
  <c r="K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79" i="18"/>
  <c r="F71" i="18"/>
  <c r="F72" i="18"/>
  <c r="F70" i="18"/>
  <c r="E71" i="18"/>
  <c r="E72" i="18"/>
  <c r="E70" i="18"/>
  <c r="I61" i="18"/>
  <c r="G63" i="18"/>
  <c r="G61" i="18"/>
  <c r="G60" i="18"/>
  <c r="F51" i="18"/>
  <c r="F52" i="18"/>
  <c r="F50" i="18"/>
  <c r="E51" i="18"/>
  <c r="E52" i="18"/>
  <c r="E50" i="18"/>
  <c r="F42" i="18"/>
  <c r="F43" i="18"/>
  <c r="F41" i="18"/>
  <c r="E42" i="18"/>
  <c r="E43" i="18"/>
  <c r="E41" i="18"/>
  <c r="I2" i="18"/>
  <c r="G2" i="18"/>
  <c r="T149" i="13"/>
  <c r="T150" i="13"/>
  <c r="T151" i="13"/>
  <c r="T148" i="13"/>
  <c r="S149" i="13"/>
  <c r="S150" i="13"/>
  <c r="S151" i="13"/>
  <c r="S148" i="13"/>
  <c r="O82" i="13"/>
  <c r="O83" i="13"/>
  <c r="O81" i="13"/>
  <c r="Q83" i="13"/>
  <c r="P83" i="13"/>
  <c r="Q82" i="13"/>
  <c r="P82" i="13"/>
  <c r="Q81" i="13"/>
  <c r="P81" i="13"/>
  <c r="I88" i="13"/>
  <c r="I89" i="13"/>
  <c r="I87"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64" i="13"/>
  <c r="F145" i="13"/>
  <c r="G145" i="13"/>
  <c r="H145" i="13"/>
  <c r="F146" i="13"/>
  <c r="G146" i="13"/>
  <c r="H146" i="13"/>
  <c r="F147" i="13"/>
  <c r="G147" i="13"/>
  <c r="H147" i="13"/>
  <c r="Q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G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E138" i="13"/>
  <c r="E139" i="13"/>
  <c r="E137" i="13"/>
  <c r="D138" i="13"/>
  <c r="D139" i="13"/>
  <c r="D137" i="13"/>
  <c r="M24" i="13"/>
  <c r="M25" i="13"/>
  <c r="M26" i="13"/>
  <c r="M27" i="13"/>
  <c r="M23" i="13"/>
  <c r="O48" i="13"/>
  <c r="P48" i="13" s="1"/>
  <c r="O49" i="13"/>
  <c r="P49" i="13" s="1"/>
  <c r="O47" i="13"/>
  <c r="P47" i="13" s="1"/>
  <c r="M41" i="13"/>
  <c r="M42" i="13"/>
  <c r="M40" i="13"/>
  <c r="L41" i="13"/>
  <c r="L42" i="13"/>
  <c r="L40" i="13"/>
  <c r="F118" i="13"/>
  <c r="F117" i="13"/>
  <c r="F116" i="13"/>
  <c r="E118" i="13"/>
  <c r="E117" i="13"/>
  <c r="E116" i="13"/>
  <c r="I4" i="13"/>
  <c r="G4" i="13"/>
  <c r="D4" i="5"/>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K4" i="13" l="1"/>
  <c r="M4"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7F0D4D-AA1A-4BFA-9A7B-B3397F8114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5B3A29D-07C4-4866-8AF3-0AE6DE043F88}" name="WorksheetConnection_SHOPSPHERE DASHBOARD.xlsx!Table24" type="102" refreshedVersion="8" minRefreshableVersion="5">
    <extLst>
      <ext xmlns:x15="http://schemas.microsoft.com/office/spreadsheetml/2010/11/main" uri="{DE250136-89BD-433C-8126-D09CA5730AF9}">
        <x15:connection id="Table24" autoDelete="1">
          <x15:rangePr sourceName="_xlcn.WorksheetConnection_SHOPSPHEREDASHBOARD.xlsxTable24"/>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ThisWorkbookDataModel"/>
    <s v="{[Table24].[Status].&amp;[Returned]}"/>
    <s v="{[Table24].[Date (Year)].[All]}"/>
    <s v="{[Table24].[ship-state].[All]}"/>
    <s v="{[Table24].[ship-state].&amp;[South Dakota]}"/>
    <s v="{[Table24].[Date (Year)].&amp;[2021]}"/>
    <s v="{[Table24].[B2B/B2C].&amp;[B2C]}"/>
    <s v="{[Table24].[Backlog].&amp;[Backlogs]}"/>
    <s v="{[Table24].[Backlog].&amp;[Completed]}"/>
  </metadataStrings>
  <mdxMetadata count="8">
    <mdx n="0" f="s">
      <ms ns="1" c="0"/>
    </mdx>
    <mdx n="0" f="s">
      <ms ns="2" c="0"/>
    </mdx>
    <mdx n="0" f="s">
      <ms ns="3" c="0"/>
    </mdx>
    <mdx n="0" f="s">
      <ms ns="4" c="0"/>
    </mdx>
    <mdx n="0" f="s">
      <ms ns="5" c="0"/>
    </mdx>
    <mdx n="0" f="s">
      <ms ns="6" c="0"/>
    </mdx>
    <mdx n="0" f="s">
      <ms ns="7" c="0"/>
    </mdx>
    <mdx n="0" f="s">
      <ms ns="8" c="0"/>
    </mdx>
  </mdx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<sst xmlns="http://schemas.openxmlformats.org/spreadsheetml/2006/main" count="31581" uniqueCount="860">
  <si>
    <t>Order ID</t>
  </si>
  <si>
    <t>Date</t>
  </si>
  <si>
    <t>Status</t>
  </si>
  <si>
    <t>Sales Channel</t>
  </si>
  <si>
    <t>ship-service-level</t>
  </si>
  <si>
    <t>Category</t>
  </si>
  <si>
    <t>Qty</t>
  </si>
  <si>
    <t>currency</t>
  </si>
  <si>
    <t>Amount</t>
  </si>
  <si>
    <t>ship-city</t>
  </si>
  <si>
    <t>ship-state</t>
  </si>
  <si>
    <t>B2B</t>
  </si>
  <si>
    <t>Age Category</t>
  </si>
  <si>
    <t>Gender</t>
  </si>
  <si>
    <t>Pending</t>
  </si>
  <si>
    <t>Wholesale</t>
  </si>
  <si>
    <t>Next Day</t>
  </si>
  <si>
    <t>Home Decor</t>
  </si>
  <si>
    <t>USD</t>
  </si>
  <si>
    <t>San Francisco</t>
  </si>
  <si>
    <t>California</t>
  </si>
  <si>
    <t>Millennial</t>
  </si>
  <si>
    <t>Male</t>
  </si>
  <si>
    <t>Delivered</t>
  </si>
  <si>
    <t>Online</t>
  </si>
  <si>
    <t>Standard</t>
  </si>
  <si>
    <t>Riverside</t>
  </si>
  <si>
    <t>Baby Boomer</t>
  </si>
  <si>
    <t>Female</t>
  </si>
  <si>
    <t>Chattanooga</t>
  </si>
  <si>
    <t>Tennessee</t>
  </si>
  <si>
    <t>Generation Z</t>
  </si>
  <si>
    <t>Returned</t>
  </si>
  <si>
    <t>Clothing</t>
  </si>
  <si>
    <t>Lexington</t>
  </si>
  <si>
    <t>Kentucky</t>
  </si>
  <si>
    <t>Shipped</t>
  </si>
  <si>
    <t>Express</t>
  </si>
  <si>
    <t>Electronics</t>
  </si>
  <si>
    <t>Charleston</t>
  </si>
  <si>
    <t>West Virginia</t>
  </si>
  <si>
    <t>Burbank</t>
  </si>
  <si>
    <t>Birmingham</t>
  </si>
  <si>
    <t>Alabama</t>
  </si>
  <si>
    <t>Generation X</t>
  </si>
  <si>
    <t>Gary</t>
  </si>
  <si>
    <t>Indiana</t>
  </si>
  <si>
    <t>Retail</t>
  </si>
  <si>
    <t>Silver Spring</t>
  </si>
  <si>
    <t>Maryland</t>
  </si>
  <si>
    <t>Washington</t>
  </si>
  <si>
    <t>District of Columbia</t>
  </si>
  <si>
    <t>New Haven</t>
  </si>
  <si>
    <t>Connecticut</t>
  </si>
  <si>
    <t>Processing</t>
  </si>
  <si>
    <t>Albuquerque</t>
  </si>
  <si>
    <t>New Mexico</t>
  </si>
  <si>
    <t>Miami Beach</t>
  </si>
  <si>
    <t>Florida</t>
  </si>
  <si>
    <t>Sacramento</t>
  </si>
  <si>
    <t>Tulsa</t>
  </si>
  <si>
    <t>Oklahoma</t>
  </si>
  <si>
    <t>Santa Monica</t>
  </si>
  <si>
    <t>Tyler</t>
  </si>
  <si>
    <t>Texas</t>
  </si>
  <si>
    <t>Peoria</t>
  </si>
  <si>
    <t>Illinois</t>
  </si>
  <si>
    <t>Spokane</t>
  </si>
  <si>
    <t>Everett</t>
  </si>
  <si>
    <t>Evansville</t>
  </si>
  <si>
    <t>West Hartford</t>
  </si>
  <si>
    <t>El Paso</t>
  </si>
  <si>
    <t>Beaumont</t>
  </si>
  <si>
    <t>Lansing</t>
  </si>
  <si>
    <t>Michigan</t>
  </si>
  <si>
    <t>Austin</t>
  </si>
  <si>
    <t>Norfolk</t>
  </si>
  <si>
    <t>Virginia</t>
  </si>
  <si>
    <t>Newton</t>
  </si>
  <si>
    <t>Massachusetts</t>
  </si>
  <si>
    <t>San Jose</t>
  </si>
  <si>
    <t>Jacksonville</t>
  </si>
  <si>
    <t>Indianapolis</t>
  </si>
  <si>
    <t>Houston</t>
  </si>
  <si>
    <t>Denver</t>
  </si>
  <si>
    <t>Colorado</t>
  </si>
  <si>
    <t>Raleigh</t>
  </si>
  <si>
    <t>North Carolina</t>
  </si>
  <si>
    <t>New York City</t>
  </si>
  <si>
    <t>New York</t>
  </si>
  <si>
    <t>Saint Louis</t>
  </si>
  <si>
    <t>Missouri</t>
  </si>
  <si>
    <t>Philadelphia</t>
  </si>
  <si>
    <t>Pennsylvania</t>
  </si>
  <si>
    <t>South Bend</t>
  </si>
  <si>
    <t>Arlington</t>
  </si>
  <si>
    <t>Anchorage</t>
  </si>
  <si>
    <t>Alaska</t>
  </si>
  <si>
    <t>Las Vegas</t>
  </si>
  <si>
    <t>Nevada</t>
  </si>
  <si>
    <t>Elizabeth</t>
  </si>
  <si>
    <t>New Jersey</t>
  </si>
  <si>
    <t>Lake Worth</t>
  </si>
  <si>
    <t>Aiken</t>
  </si>
  <si>
    <t>South Carolina</t>
  </si>
  <si>
    <t>Saint Paul</t>
  </si>
  <si>
    <t>Minnesota</t>
  </si>
  <si>
    <t>Young America</t>
  </si>
  <si>
    <t>Chicago</t>
  </si>
  <si>
    <t>Los Angeles</t>
  </si>
  <si>
    <t>Honolulu</t>
  </si>
  <si>
    <t>Hawaii</t>
  </si>
  <si>
    <t>Fairbanks</t>
  </si>
  <si>
    <t>Springfield</t>
  </si>
  <si>
    <t>Saint Cloud</t>
  </si>
  <si>
    <t>Fairfield</t>
  </si>
  <si>
    <t>San Diego</t>
  </si>
  <si>
    <t>Alexandria</t>
  </si>
  <si>
    <t>Hartford</t>
  </si>
  <si>
    <t>Port Charlotte</t>
  </si>
  <si>
    <t>Fort Smith</t>
  </si>
  <si>
    <t>Arkansas</t>
  </si>
  <si>
    <t>Rochester</t>
  </si>
  <si>
    <t>Tucson</t>
  </si>
  <si>
    <t>Arizona</t>
  </si>
  <si>
    <t>Trenton</t>
  </si>
  <si>
    <t>Charlotte</t>
  </si>
  <si>
    <t>Waterbury</t>
  </si>
  <si>
    <t>Omaha</t>
  </si>
  <si>
    <t>Nebraska</t>
  </si>
  <si>
    <t>Scottsdale</t>
  </si>
  <si>
    <t>Fullerton</t>
  </si>
  <si>
    <t>Visalia</t>
  </si>
  <si>
    <t>Flint</t>
  </si>
  <si>
    <t>Pompano Beach</t>
  </si>
  <si>
    <t>Tacoma</t>
  </si>
  <si>
    <t>Columbus</t>
  </si>
  <si>
    <t>Ohio</t>
  </si>
  <si>
    <t>Salt Lake City</t>
  </si>
  <si>
    <t>Utah</t>
  </si>
  <si>
    <t>Pensacola</t>
  </si>
  <si>
    <t>Nashville</t>
  </si>
  <si>
    <t>Amarillo</t>
  </si>
  <si>
    <t>Roanoke</t>
  </si>
  <si>
    <t>Bakersfield</t>
  </si>
  <si>
    <t>Kansas City</t>
  </si>
  <si>
    <t>Metairie</t>
  </si>
  <si>
    <t>Louisiana</t>
  </si>
  <si>
    <t>Tempe</t>
  </si>
  <si>
    <t>Winston Salem</t>
  </si>
  <si>
    <t>Shreveport</t>
  </si>
  <si>
    <t>Grand Rapids</t>
  </si>
  <si>
    <t>Valdosta</t>
  </si>
  <si>
    <t>Georgia</t>
  </si>
  <si>
    <t>Brooklyn</t>
  </si>
  <si>
    <t>Fort Worth</t>
  </si>
  <si>
    <t>Homestead</t>
  </si>
  <si>
    <t>Toledo</t>
  </si>
  <si>
    <t>Phoenix</t>
  </si>
  <si>
    <t>Santa Fe</t>
  </si>
  <si>
    <t>Lafayette</t>
  </si>
  <si>
    <t>Oklahoma City</t>
  </si>
  <si>
    <t>Seattle</t>
  </si>
  <si>
    <t>Atlanta</t>
  </si>
  <si>
    <t>Spring</t>
  </si>
  <si>
    <t>Lubbock</t>
  </si>
  <si>
    <t>Missoula</t>
  </si>
  <si>
    <t>Montana</t>
  </si>
  <si>
    <t>Naples</t>
  </si>
  <si>
    <t>Cincinnati</t>
  </si>
  <si>
    <t>York</t>
  </si>
  <si>
    <t>Topeka</t>
  </si>
  <si>
    <t>Kansas</t>
  </si>
  <si>
    <t>Dallas</t>
  </si>
  <si>
    <t>Salem</t>
  </si>
  <si>
    <t>Oregon</t>
  </si>
  <si>
    <t>Saginaw</t>
  </si>
  <si>
    <t>Miami</t>
  </si>
  <si>
    <t>Orange</t>
  </si>
  <si>
    <t>Lees Summit</t>
  </si>
  <si>
    <t>New Castle</t>
  </si>
  <si>
    <t>Cleveland</t>
  </si>
  <si>
    <t>Corpus Christi</t>
  </si>
  <si>
    <t>Pasadena</t>
  </si>
  <si>
    <t>Detroit</t>
  </si>
  <si>
    <t>Sandy</t>
  </si>
  <si>
    <t>Santa Barbara</t>
  </si>
  <si>
    <t>Stockton</t>
  </si>
  <si>
    <t>Duluth</t>
  </si>
  <si>
    <t>Migrate</t>
  </si>
  <si>
    <t>San Antonio</t>
  </si>
  <si>
    <t>Louisville</t>
  </si>
  <si>
    <t>Hampton</t>
  </si>
  <si>
    <t>Midland</t>
  </si>
  <si>
    <t>Gilbert</t>
  </si>
  <si>
    <t>Greensboro</t>
  </si>
  <si>
    <t>Mobile</t>
  </si>
  <si>
    <t>Pittsburgh</t>
  </si>
  <si>
    <t>Canton</t>
  </si>
  <si>
    <t>San Luis Obispo</t>
  </si>
  <si>
    <t>San Mateo</t>
  </si>
  <si>
    <t>Davenport</t>
  </si>
  <si>
    <t>Iowa</t>
  </si>
  <si>
    <t>New Orleans</t>
  </si>
  <si>
    <t>Clearwater</t>
  </si>
  <si>
    <t>Memphis</t>
  </si>
  <si>
    <t>Fresno</t>
  </si>
  <si>
    <t>Jeffersonville</t>
  </si>
  <si>
    <t>Wichita</t>
  </si>
  <si>
    <t>Savannah</t>
  </si>
  <si>
    <t>Portland</t>
  </si>
  <si>
    <t>Baltimore</t>
  </si>
  <si>
    <t>Brockton</t>
  </si>
  <si>
    <t>Long Beach</t>
  </si>
  <si>
    <t>Hagerstown</t>
  </si>
  <si>
    <t>Torrance</t>
  </si>
  <si>
    <t>Chandler</t>
  </si>
  <si>
    <t>Wilkes Barre</t>
  </si>
  <si>
    <t>Montgomery</t>
  </si>
  <si>
    <t>Albany</t>
  </si>
  <si>
    <t>Danbury</t>
  </si>
  <si>
    <t>Saint Petersburg</t>
  </si>
  <si>
    <t>Inglewood</t>
  </si>
  <si>
    <t>Meridian</t>
  </si>
  <si>
    <t>Mississippi</t>
  </si>
  <si>
    <t>Abilene</t>
  </si>
  <si>
    <t>Fort Myers</t>
  </si>
  <si>
    <t>Lynchburg</t>
  </si>
  <si>
    <t>Gastonia</t>
  </si>
  <si>
    <t>Tampa</t>
  </si>
  <si>
    <t>Stamford</t>
  </si>
  <si>
    <t>Lake Charles</t>
  </si>
  <si>
    <t>Muncie</t>
  </si>
  <si>
    <t>Greenville</t>
  </si>
  <si>
    <t>Punta Gorda</t>
  </si>
  <si>
    <t>Milwaukee</t>
  </si>
  <si>
    <t>Wisconsin</t>
  </si>
  <si>
    <t>Des Moines</t>
  </si>
  <si>
    <t>Garden Grove</t>
  </si>
  <si>
    <t>Idaho Falls</t>
  </si>
  <si>
    <t>Idaho</t>
  </si>
  <si>
    <t>Madison</t>
  </si>
  <si>
    <t>Macon</t>
  </si>
  <si>
    <t>Minneapolis</t>
  </si>
  <si>
    <t>Richmond</t>
  </si>
  <si>
    <t>New Bedford</t>
  </si>
  <si>
    <t>Huntsville</t>
  </si>
  <si>
    <t>Shawnee Mission</t>
  </si>
  <si>
    <t>Sioux Falls</t>
  </si>
  <si>
    <t>South Dakota</t>
  </si>
  <si>
    <t>Orlando</t>
  </si>
  <si>
    <t>Fairfax</t>
  </si>
  <si>
    <t>White Plains</t>
  </si>
  <si>
    <t>Jamaica</t>
  </si>
  <si>
    <t>Jackson</t>
  </si>
  <si>
    <t>Littleton</t>
  </si>
  <si>
    <t>Chico</t>
  </si>
  <si>
    <t>Farmington</t>
  </si>
  <si>
    <t>Little Rock</t>
  </si>
  <si>
    <t>Hialeah</t>
  </si>
  <si>
    <t>Syracuse</t>
  </si>
  <si>
    <t>Akron</t>
  </si>
  <si>
    <t>London</t>
  </si>
  <si>
    <t>Glendale</t>
  </si>
  <si>
    <t>Lawrenceville</t>
  </si>
  <si>
    <t>Crawfordsville</t>
  </si>
  <si>
    <t>Scranton</t>
  </si>
  <si>
    <t>Frederick</t>
  </si>
  <si>
    <t>Flushing</t>
  </si>
  <si>
    <t>Palm Bay</t>
  </si>
  <si>
    <t>Pomona</t>
  </si>
  <si>
    <t>Fayetteville</t>
  </si>
  <si>
    <t>Van Nuys</t>
  </si>
  <si>
    <t>Knoxville</t>
  </si>
  <si>
    <t>San Bernardino</t>
  </si>
  <si>
    <t>Daytona Beach</t>
  </si>
  <si>
    <t>Spartanburg</t>
  </si>
  <si>
    <t>Maple Plain</t>
  </si>
  <si>
    <t>Boulder</t>
  </si>
  <si>
    <t>Waco</t>
  </si>
  <si>
    <t>Erie</t>
  </si>
  <si>
    <t>Southfield</t>
  </si>
  <si>
    <t>Wilmington</t>
  </si>
  <si>
    <t>Camden</t>
  </si>
  <si>
    <t>Laredo</t>
  </si>
  <si>
    <t>Hicksville</t>
  </si>
  <si>
    <t>Kent</t>
  </si>
  <si>
    <t>Whittier</t>
  </si>
  <si>
    <t>Portsmouth</t>
  </si>
  <si>
    <t>New Hampshire</t>
  </si>
  <si>
    <t>Monticello</t>
  </si>
  <si>
    <t>Fort Lauderdale</t>
  </si>
  <si>
    <t>Oakland</t>
  </si>
  <si>
    <t>Paterson</t>
  </si>
  <si>
    <t>Buffalo</t>
  </si>
  <si>
    <t>Muskegon</t>
  </si>
  <si>
    <t>Fort Pierce</t>
  </si>
  <si>
    <t>Rockford</t>
  </si>
  <si>
    <t>Katy</t>
  </si>
  <si>
    <t>Carson City</t>
  </si>
  <si>
    <t>Ocala</t>
  </si>
  <si>
    <t>Boise</t>
  </si>
  <si>
    <t>Hattiesburg</t>
  </si>
  <si>
    <t>Oceanside</t>
  </si>
  <si>
    <t>Vancouver</t>
  </si>
  <si>
    <t>Oxnard</t>
  </si>
  <si>
    <t>Cheyenne</t>
  </si>
  <si>
    <t>Wyoming</t>
  </si>
  <si>
    <t>Lancaster</t>
  </si>
  <si>
    <t>Warren</t>
  </si>
  <si>
    <t>North Little Rock</t>
  </si>
  <si>
    <t>Columbia</t>
  </si>
  <si>
    <t>East Saint Louis</t>
  </si>
  <si>
    <t>Billings</t>
  </si>
  <si>
    <t>New Hyde Park</t>
  </si>
  <si>
    <t>Bronx</t>
  </si>
  <si>
    <t>Elmira</t>
  </si>
  <si>
    <t>Pinellas Park</t>
  </si>
  <si>
    <t>Denton</t>
  </si>
  <si>
    <t>Vero Beach</t>
  </si>
  <si>
    <t>Gainesville</t>
  </si>
  <si>
    <t>Naperville</t>
  </si>
  <si>
    <t>Dulles</t>
  </si>
  <si>
    <t>Jersey City</t>
  </si>
  <si>
    <t>Charlottesville</t>
  </si>
  <si>
    <t>Delaware</t>
  </si>
  <si>
    <t>Lakewood</t>
  </si>
  <si>
    <t>Decatur</t>
  </si>
  <si>
    <t>Baton Rouge</t>
  </si>
  <si>
    <t>Lehigh Acres</t>
  </si>
  <si>
    <t>Lincoln</t>
  </si>
  <si>
    <t>Colorado Springs</t>
  </si>
  <si>
    <t>Aurora</t>
  </si>
  <si>
    <t>Fort Wayne</t>
  </si>
  <si>
    <t>Ann Arbor</t>
  </si>
  <si>
    <t>Palmdale</t>
  </si>
  <si>
    <t>Modesto</t>
  </si>
  <si>
    <t>Temple</t>
  </si>
  <si>
    <t>Longview</t>
  </si>
  <si>
    <t>Brooksville</t>
  </si>
  <si>
    <t>Norwalk</t>
  </si>
  <si>
    <t>Durham</t>
  </si>
  <si>
    <t>Mesa</t>
  </si>
  <si>
    <t>Norman</t>
  </si>
  <si>
    <t>Schenectady</t>
  </si>
  <si>
    <t>Battle Creek</t>
  </si>
  <si>
    <t>Morgantown</t>
  </si>
  <si>
    <t>Port Washington</t>
  </si>
  <si>
    <t>Newport News</t>
  </si>
  <si>
    <t>Arvada</t>
  </si>
  <si>
    <t>North Las Vegas</t>
  </si>
  <si>
    <t>North Hollywood</t>
  </si>
  <si>
    <t>Moreno Valley</t>
  </si>
  <si>
    <t>Provo</t>
  </si>
  <si>
    <t>Reston</t>
  </si>
  <si>
    <t>Melbourne</t>
  </si>
  <si>
    <t>Huntington</t>
  </si>
  <si>
    <t>Port Saint Lucie</t>
  </si>
  <si>
    <t>Salinas</t>
  </si>
  <si>
    <t>Delray Beach</t>
  </si>
  <si>
    <t>Irvine</t>
  </si>
  <si>
    <t>Dayton</t>
  </si>
  <si>
    <t>Grand Junction</t>
  </si>
  <si>
    <t>Fort Collins</t>
  </si>
  <si>
    <t>Palatine</t>
  </si>
  <si>
    <t>Gatesville</t>
  </si>
  <si>
    <t>Norcross</t>
  </si>
  <si>
    <t>Asheville</t>
  </si>
  <si>
    <t>Harrisburg</t>
  </si>
  <si>
    <t>Santa Ana</t>
  </si>
  <si>
    <t>Edmond</t>
  </si>
  <si>
    <t>Monroe</t>
  </si>
  <si>
    <t>Zephyrhills</t>
  </si>
  <si>
    <t>Corona</t>
  </si>
  <si>
    <t>Olympia</t>
  </si>
  <si>
    <t>Hollywood</t>
  </si>
  <si>
    <t>Yonkers</t>
  </si>
  <si>
    <t>Anderson</t>
  </si>
  <si>
    <t>Augusta</t>
  </si>
  <si>
    <t>Alhambra</t>
  </si>
  <si>
    <t>Bridgeport</t>
  </si>
  <si>
    <t>Irving</t>
  </si>
  <si>
    <t>Green Bay</t>
  </si>
  <si>
    <t>Ogden</t>
  </si>
  <si>
    <t>Grand Total</t>
  </si>
  <si>
    <t>Row Labels</t>
  </si>
  <si>
    <t>Generated Revenue</t>
  </si>
  <si>
    <t>Sum of Generated Revenue</t>
  </si>
  <si>
    <t>2020</t>
  </si>
  <si>
    <t>2021</t>
  </si>
  <si>
    <t>Jan</t>
  </si>
  <si>
    <t>Feb</t>
  </si>
  <si>
    <t>Mar</t>
  </si>
  <si>
    <t>Apr</t>
  </si>
  <si>
    <t>May</t>
  </si>
  <si>
    <t>Jun</t>
  </si>
  <si>
    <t>Jul</t>
  </si>
  <si>
    <t>Aug</t>
  </si>
  <si>
    <t>Sep</t>
  </si>
  <si>
    <t>Oct</t>
  </si>
  <si>
    <t>Nov</t>
  </si>
  <si>
    <t>Dec</t>
  </si>
  <si>
    <t>#7163BA</t>
  </si>
  <si>
    <t>Sum of Generated Revenue2</t>
  </si>
  <si>
    <t>Pivot Table 1</t>
  </si>
  <si>
    <t>Sum of Qty</t>
  </si>
  <si>
    <t>Count of Order ID</t>
  </si>
  <si>
    <t>Average Order Value</t>
  </si>
  <si>
    <t>Pivot table 2</t>
  </si>
  <si>
    <t>Pivot table 3</t>
  </si>
  <si>
    <t>Pivot table 4</t>
  </si>
  <si>
    <t>Pivot table 5</t>
  </si>
  <si>
    <t>Column Labels</t>
  </si>
  <si>
    <t>Purple</t>
  </si>
  <si>
    <t>Gold</t>
  </si>
  <si>
    <t>#FDA714</t>
  </si>
  <si>
    <t>Light blue</t>
  </si>
  <si>
    <t>#18BBCC</t>
  </si>
  <si>
    <t>Ash</t>
  </si>
  <si>
    <t>#E7EAEF</t>
  </si>
  <si>
    <t>1. First: Understand What This Dataset Represents (Silent Assumptions)</t>
  </si>
  <si>
    <t>Key entities:</t>
  </si>
  <si>
    <t>Orders</t>
  </si>
  <si>
    <t>Customers (inferred via Age Category + Gender, not unique IDs)</t>
  </si>
  <si>
    <t>Sales channels</t>
  </si>
  <si>
    <t>Fulfillment &amp; shipping</t>
  </si>
  <si>
    <t>Revenue &amp; quantity</t>
  </si>
  <si>
    <t>Demographics</t>
  </si>
  <si>
    <t>B2B vs B2C</t>
  </si>
  <si>
    <r>
      <t xml:space="preserve">From the columns, this looks like </t>
    </r>
    <r>
      <rPr>
        <b/>
        <sz val="8"/>
        <rFont val="Aptos Narrow"/>
        <family val="2"/>
        <scheme val="minor"/>
      </rPr>
      <t>order-level transactional data</t>
    </r>
    <r>
      <rPr>
        <sz val="8"/>
        <rFont val="Aptos Narrow"/>
        <family val="2"/>
        <scheme val="minor"/>
      </rPr>
      <t xml:space="preserve"> for an e-commerce or omnichannel retail company.</t>
    </r>
  </si>
  <si>
    <r>
      <t xml:space="preserve">Each row = </t>
    </r>
    <r>
      <rPr>
        <b/>
        <sz val="8"/>
        <rFont val="Aptos Narrow"/>
        <family val="2"/>
        <scheme val="minor"/>
      </rPr>
      <t>one order</t>
    </r>
    <r>
      <rPr>
        <sz val="8"/>
        <rFont val="Aptos Narrow"/>
        <family val="2"/>
        <scheme val="minor"/>
      </rPr>
      <t>, not one item (important).</t>
    </r>
  </si>
  <si>
    <r>
      <t xml:space="preserve">Because we don’t have customer IDs, </t>
    </r>
    <r>
      <rPr>
        <b/>
        <sz val="8"/>
        <rFont val="Aptos Narrow"/>
        <family val="2"/>
        <scheme val="minor"/>
      </rPr>
      <t>customer lifetime analysis is NOT possible</t>
    </r>
    <r>
      <rPr>
        <sz val="8"/>
        <rFont val="Aptos Narrow"/>
        <family val="2"/>
        <scheme val="minor"/>
      </rPr>
      <t>. Everything is order-based.</t>
    </r>
  </si>
  <si>
    <t>PART A: DESCRIPTIVE ANALYTICS (What is happening?)</t>
  </si>
  <si>
    <t>2. Sales Performance Overview</t>
  </si>
  <si>
    <t>A. Revenue &amp; Volume Metrics</t>
  </si>
  <si>
    <t>Metrics to compute</t>
  </si>
  <si>
    <t>Why this matters</t>
  </si>
  <si>
    <t>AOV is critical for pricing and promotions</t>
  </si>
  <si>
    <t>Excel tools</t>
  </si>
  <si>
    <t>Pivot table</t>
  </si>
  <si>
    <t>KPI cards (using formulas + shapes)</t>
  </si>
  <si>
    <r>
      <t xml:space="preserve">These form the </t>
    </r>
    <r>
      <rPr>
        <b/>
        <sz val="9"/>
        <rFont val="Aptos Narrow"/>
        <family val="2"/>
        <scheme val="minor"/>
      </rPr>
      <t>foundation of your Excel dashboard</t>
    </r>
    <r>
      <rPr>
        <sz val="9"/>
        <rFont val="Aptos Narrow"/>
        <family val="2"/>
        <scheme val="minor"/>
      </rPr>
      <t>.</t>
    </r>
  </si>
  <si>
    <r>
      <t xml:space="preserve">Total Revenue → </t>
    </r>
    <r>
      <rPr>
        <sz val="9"/>
        <rFont val="Arial Unicode MS"/>
      </rPr>
      <t>SUM(Amount)</t>
    </r>
  </si>
  <si>
    <r>
      <t xml:space="preserve">Total Orders → </t>
    </r>
    <r>
      <rPr>
        <sz val="9"/>
        <rFont val="Arial Unicode MS"/>
      </rPr>
      <t>COUNT(Order ID)</t>
    </r>
  </si>
  <si>
    <r>
      <t xml:space="preserve">Total Quantity Sold → </t>
    </r>
    <r>
      <rPr>
        <sz val="9"/>
        <rFont val="Arial Unicode MS"/>
      </rPr>
      <t>SUM(Qty)</t>
    </r>
  </si>
  <si>
    <r>
      <t xml:space="preserve">Average Order Value (AOV) → </t>
    </r>
    <r>
      <rPr>
        <sz val="9"/>
        <rFont val="Arial Unicode MS"/>
      </rPr>
      <t>Total Revenue / Total Orders</t>
    </r>
  </si>
  <si>
    <r>
      <t xml:space="preserve">Average Quantity per Order → </t>
    </r>
    <r>
      <rPr>
        <sz val="9"/>
        <rFont val="Arial Unicode MS"/>
      </rPr>
      <t>Total Qty / Total Orders</t>
    </r>
  </si>
  <si>
    <r>
      <t xml:space="preserve">Tells the company whether growth is coming from </t>
    </r>
    <r>
      <rPr>
        <b/>
        <sz val="9"/>
        <rFont val="Aptos Narrow"/>
        <family val="2"/>
        <scheme val="minor"/>
      </rPr>
      <t>more orders</t>
    </r>
    <r>
      <rPr>
        <sz val="9"/>
        <rFont val="Aptos Narrow"/>
        <family val="2"/>
        <scheme val="minor"/>
      </rPr>
      <t xml:space="preserve"> or </t>
    </r>
    <r>
      <rPr>
        <b/>
        <sz val="9"/>
        <rFont val="Aptos Narrow"/>
        <family val="2"/>
        <scheme val="minor"/>
      </rPr>
      <t>bigger orders</t>
    </r>
  </si>
  <si>
    <t>Ways to Increase AOV</t>
  </si>
  <si>
    <t>Upselling: Encourage customers to buy a more expensive, upgraded version of a product.</t>
  </si>
  <si>
    <t>Cross-selling: Suggest complementary or related items (e.g., batteries for an electronic toy).</t>
  </si>
  <si>
    <t>Bundling: Offer package deals or product bundles.</t>
  </si>
  <si>
    <t>Free Shipping Threshold: Offer free shipping for orders over a certain amount to encourage larger purchases.</t>
  </si>
  <si>
    <t>Discounts: Provide percentage discounts for hitting a minimum spend.</t>
  </si>
  <si>
    <t xml:space="preserve">Product Recommendations: Display related or higher-priced items on product pages. </t>
  </si>
  <si>
    <t>Why it Matters</t>
  </si>
  <si>
    <t>Profitability: A higher AOV means more revenue from the same number of customers, improving your bottom line.</t>
  </si>
  <si>
    <t>Customer Insight: It reveals customer buying patterns and how much they're willing to spend.</t>
  </si>
  <si>
    <t>Strategic Growth: AOV helps businesses optimize marketing and sales strategies for sustainable growth.</t>
  </si>
  <si>
    <t>3. Sales Channel Analysis (Very Important)</t>
  </si>
  <si>
    <t>Questions to Answer</t>
  </si>
  <si>
    <t>Which channel generates the most revenue?</t>
  </si>
  <si>
    <t>Which channel has the highest AOV?</t>
  </si>
  <si>
    <t>Which channel has the most problematic orders?</t>
  </si>
  <si>
    <t>Breakdowns</t>
  </si>
  <si>
    <t>Revenue by Sales Channel</t>
  </si>
  <si>
    <t>Orders by Sales Channel</t>
  </si>
  <si>
    <t>AOV by Sales Channel</t>
  </si>
  <si>
    <t>Status distribution by Sales Channel</t>
  </si>
  <si>
    <t>Possible Insight</t>
  </si>
  <si>
    <t>Online may have higher volume but lower AOV</t>
  </si>
  <si>
    <t>Wholesale may have fewer orders but higher revenue</t>
  </si>
  <si>
    <t>Retail may have higher pending or processing rates</t>
  </si>
  <si>
    <t>Excel</t>
  </si>
  <si>
    <t>Pivot: Rows = Sales Channel</t>
  </si>
  <si>
    <t>Values = SUM(Amount), COUNT(Order ID), AVERAGE(Amount)</t>
  </si>
  <si>
    <t>Clustered column chart</t>
  </si>
  <si>
    <t>4. Product Category Performance</t>
  </si>
  <si>
    <t>Metrics</t>
  </si>
  <si>
    <t>Revenue by Category</t>
  </si>
  <si>
    <t>Quantity sold by Category</t>
  </si>
  <si>
    <t>AOV by Category</t>
  </si>
  <si>
    <t>Return rate by Category</t>
  </si>
  <si>
    <t>Key Insight Examples</t>
  </si>
  <si>
    <t>Clothing may sell high volume but have high return rates</t>
  </si>
  <si>
    <t>Electronics may sell lower volume but generate higher revenue per order</t>
  </si>
  <si>
    <t>Home Decor may be the most stable category</t>
  </si>
  <si>
    <t>Returns are not “just descriptive” — they signal problems.</t>
  </si>
  <si>
    <r>
      <t>Diagnostic angle already creeping in</t>
    </r>
    <r>
      <rPr>
        <sz val="8"/>
        <rFont val="Aptos Narrow"/>
        <family val="2"/>
        <scheme val="minor"/>
      </rPr>
      <t xml:space="preserve"> 👀</t>
    </r>
  </si>
  <si>
    <t>5. Order Status Analysis (Operational Health)</t>
  </si>
  <si>
    <t>Status Breakdown</t>
  </si>
  <si>
    <t>% Delivered</t>
  </si>
  <si>
    <t>% Returned</t>
  </si>
  <si>
    <t>% Pending + Processing (backlog indicator)</t>
  </si>
  <si>
    <t>A high % of Pending/Processing = operational bottlenecks</t>
  </si>
  <si>
    <t>Returned orders directly affect revenue leakage</t>
  </si>
  <si>
    <t>Pivot table + stacked bar chart</t>
  </si>
  <si>
    <t>Pie chart (only acceptable here)</t>
  </si>
  <si>
    <t>. Shipping Service Level Analysis</t>
  </si>
  <si>
    <t>Questions</t>
  </si>
  <si>
    <t>Which shipping level is most used?</t>
  </si>
  <si>
    <t>Does faster shipping correlate with higher revenue?</t>
  </si>
  <si>
    <t>Are returns higher for certain shipping levels?</t>
  </si>
  <si>
    <t>Orders by ship-service-level</t>
  </si>
  <si>
    <t>Average delivery amount by service level</t>
  </si>
  <si>
    <t>Return rate by service level</t>
  </si>
  <si>
    <t>Express shipping might be overused but not profitable</t>
  </si>
  <si>
    <t>Next Day might be used mostly by Wholesale customers</t>
  </si>
  <si>
    <t>7. Geographic Performance</t>
  </si>
  <si>
    <t>State-Level Analysis</t>
  </si>
  <si>
    <t>Revenue by State</t>
  </si>
  <si>
    <t>Orders by State</t>
  </si>
  <si>
    <t>AOV by State</t>
  </si>
  <si>
    <t>Return rate by State</t>
  </si>
  <si>
    <t>City-Level (Optional)</t>
  </si>
  <si>
    <t>Only top 10 cities by revenue (avoid clutter)</t>
  </si>
  <si>
    <t>Helps with logistics planning</t>
  </si>
  <si>
    <t>Identifies strong and weak markets</t>
  </si>
  <si>
    <t>Pivot + bar chart</t>
  </si>
  <si>
    <t>Conditional formatting (heatmap-style tables)</t>
  </si>
  <si>
    <t>Customer Demographics (Inferred)</t>
  </si>
  <si>
    <t>Age Category Analysis</t>
  </si>
  <si>
    <t>Revenue by Age Category</t>
  </si>
  <si>
    <t>Orders by Age Category</t>
  </si>
  <si>
    <t>AOV by Age Category</t>
  </si>
  <si>
    <t>Return rate by Age Category</t>
  </si>
  <si>
    <t>Gender Analysis</t>
  </si>
  <si>
    <t>Revenue by Gender</t>
  </si>
  <si>
    <t>Return rate by Gender</t>
  </si>
  <si>
    <t>Important Caution</t>
  </si>
  <si>
    <t>Generation Z may return more</t>
  </si>
  <si>
    <t>Baby Boomers may have higher AOV</t>
  </si>
  <si>
    <t>Millennials may dominate online orders</t>
  </si>
  <si>
    <r>
      <t xml:space="preserve">Since there’s no customer ID, treat demographics as </t>
    </r>
    <r>
      <rPr>
        <b/>
        <sz val="7"/>
        <rFont val="Aptos Narrow"/>
        <family val="2"/>
        <scheme val="minor"/>
      </rPr>
      <t>order demographics</t>
    </r>
    <r>
      <rPr>
        <sz val="7"/>
        <rFont val="Aptos Narrow"/>
        <family val="2"/>
        <scheme val="minor"/>
      </rPr>
      <t>.</t>
    </r>
  </si>
  <si>
    <r>
      <t xml:space="preserve">You are NOT analyzing people — you are analyzing </t>
    </r>
    <r>
      <rPr>
        <b/>
        <sz val="7"/>
        <rFont val="Aptos Narrow"/>
        <family val="2"/>
        <scheme val="minor"/>
      </rPr>
      <t>orders associated with demographic tags</t>
    </r>
    <r>
      <rPr>
        <sz val="7"/>
        <rFont val="Aptos Narrow"/>
        <family val="2"/>
        <scheme val="minor"/>
      </rPr>
      <t>.</t>
    </r>
  </si>
  <si>
    <t>B2B vs B2C Analysis (Very Valuable)</t>
  </si>
  <si>
    <t>Revenue: B2B vs B2C</t>
  </si>
  <si>
    <t>AOV: B2B vs B2C</t>
  </si>
  <si>
    <t>Return rate: B2B vs B2C</t>
  </si>
  <si>
    <t>Shipping preference by B2B/B2C</t>
  </si>
  <si>
    <t>B2B customers behave VERY differently:</t>
  </si>
  <si>
    <t>Larger quantities</t>
  </si>
  <si>
    <t>Fewer returns</t>
  </si>
  <si>
    <t>Different shipping needs</t>
  </si>
  <si>
    <r>
      <t xml:space="preserve">This can drive </t>
    </r>
    <r>
      <rPr>
        <b/>
        <sz val="7"/>
        <rFont val="Aptos Narrow"/>
        <family val="2"/>
        <scheme val="minor"/>
      </rPr>
      <t>separate strategies</t>
    </r>
    <r>
      <rPr>
        <sz val="7"/>
        <rFont val="Aptos Narrow"/>
        <family val="2"/>
        <scheme val="minor"/>
      </rPr>
      <t>.</t>
    </r>
  </si>
  <si>
    <t>ART B: DIAGNOSTIC ANALYTICS (Why is it happening?)</t>
  </si>
  <si>
    <t>10. Return Diagnostics (Critical Section)</t>
  </si>
  <si>
    <t>Which category has the highest return rate?</t>
  </si>
  <si>
    <t>Which sales channel returns the most?</t>
  </si>
  <si>
    <t>Are returns higher for certain demographics?</t>
  </si>
  <si>
    <t>Does shipping speed affect returns?</t>
  </si>
  <si>
    <t>Return Rate = Returned Orders / Total Orders</t>
  </si>
  <si>
    <t>Return Rate by:</t>
  </si>
  <si>
    <t>Channel</t>
  </si>
  <si>
    <t>Shipping level</t>
  </si>
  <si>
    <t>Actionable Insight</t>
  </si>
  <si>
    <t>High returns in Clothing + Online + Gen Z = sizing, expectation, or quality issue</t>
  </si>
  <si>
    <r>
      <t xml:space="preserve">This is where your report becomes </t>
    </r>
    <r>
      <rPr>
        <b/>
        <sz val="7"/>
        <rFont val="Aptos Narrow"/>
        <family val="2"/>
        <scheme val="minor"/>
      </rPr>
      <t>analyst-level</t>
    </r>
    <r>
      <rPr>
        <sz val="7"/>
        <rFont val="Aptos Narrow"/>
        <family val="2"/>
        <scheme val="minor"/>
      </rPr>
      <t>, not just descriptive.</t>
    </r>
  </si>
  <si>
    <t>11. Order Delay Diagnostics</t>
  </si>
  <si>
    <t>Combine:</t>
  </si>
  <si>
    <t>Analyze by:</t>
  </si>
  <si>
    <t>State</t>
  </si>
  <si>
    <t>Shipping Level</t>
  </si>
  <si>
    <t>Identifies operational bottlenecks</t>
  </si>
  <si>
    <t>Helps prioritize process improvements</t>
  </si>
  <si>
    <t>12. Revenue Leakage Analysis</t>
  </si>
  <si>
    <t>Revenue lost via:</t>
  </si>
  <si>
    <t>Returned orders</t>
  </si>
  <si>
    <t>High-processing backlog</t>
  </si>
  <si>
    <t>Low AOV channels</t>
  </si>
  <si>
    <t>Excel Approach</t>
  </si>
  <si>
    <t>Calculate total revenue tied to Returned orders</t>
  </si>
  <si>
    <t>Compare against Delivered revenue</t>
  </si>
  <si>
    <t>Insight</t>
  </si>
  <si>
    <t>“X% of potential revenue is lost to returns”</t>
  </si>
  <si>
    <t>This is powerful in reports.</t>
  </si>
  <si>
    <t>13. Pricing &amp; Quantity Behavior</t>
  </si>
  <si>
    <t>Analyze:</t>
  </si>
  <si>
    <t>Quantity vs Amount (scatter plot)</t>
  </si>
  <si>
    <t>Average price per unit = Amount / Qty</t>
  </si>
  <si>
    <t>Find</t>
  </si>
  <si>
    <t>Categories with low unit price but high quantity</t>
  </si>
  <si>
    <t>Categories with high unit price but low volume</t>
  </si>
  <si>
    <t>Business Use</t>
  </si>
  <si>
    <t>Bundle low-price items</t>
  </si>
  <si>
    <t>Promote high-margin categories</t>
  </si>
  <si>
    <t>PART C: DASHBOARD STRUCTURE (Excel-Friendly)</t>
  </si>
  <si>
    <t>Sheet 1: Executive Summary</t>
  </si>
  <si>
    <t>Total Revenue</t>
  </si>
  <si>
    <t>Total Orders</t>
  </si>
  <si>
    <t>AOV</t>
  </si>
  <si>
    <t>Return Rate</t>
  </si>
  <si>
    <t>B2B vs B2C split</t>
  </si>
  <si>
    <t>Sheet 2: Sales Performance</t>
  </si>
  <si>
    <t>Channel &amp; Category analysis</t>
  </si>
  <si>
    <t>Sheet 3: Operations &amp; Fulfillment</t>
  </si>
  <si>
    <t>Shipping</t>
  </si>
  <si>
    <t>Delays</t>
  </si>
  <si>
    <t>Returns</t>
  </si>
  <si>
    <t>Sheet 4: Customer Insights</t>
  </si>
  <si>
    <t>Sheet 5: Geography</t>
  </si>
  <si>
    <t>State &amp; city performance</t>
  </si>
  <si>
    <t>Use:</t>
  </si>
  <si>
    <t>Pivot tables</t>
  </si>
  <si>
    <t>Pivot charts</t>
  </si>
  <si>
    <t>Slicers (Date, Channel, Category, Status)</t>
  </si>
  <si>
    <t>Count of Status</t>
  </si>
  <si>
    <r>
      <t xml:space="preserve">You can still do </t>
    </r>
    <r>
      <rPr>
        <b/>
        <sz val="11"/>
        <rFont val="Aptos Narrow"/>
        <family val="2"/>
        <scheme val="minor"/>
      </rPr>
      <t>excellent</t>
    </r>
    <r>
      <rPr>
        <sz val="11"/>
        <rFont val="Aptos Narrow"/>
        <family val="2"/>
        <scheme val="minor"/>
      </rPr>
      <t xml:space="preserve"> analytics:</t>
    </r>
  </si>
  <si>
    <t>Descriptive (Safe)</t>
  </si>
  <si>
    <t>Revenue by State / City</t>
  </si>
  <si>
    <t>Revenue by B2B vs non-B2B</t>
  </si>
  <si>
    <t>Revenue by Age Category &amp; Gender</t>
  </si>
  <si>
    <t>Status distribution (as operational snapshot)</t>
  </si>
  <si>
    <t>Diagnostic (Safe)</t>
  </si>
  <si>
    <t>Return rate by Channel</t>
  </si>
  <si>
    <t>Return rate by Demographics</t>
  </si>
  <si>
    <t>Shipping level vs Status</t>
  </si>
  <si>
    <t>High-risk combinations (e.g., Online + Clothing + Returned)</t>
  </si>
  <si>
    <r>
      <t xml:space="preserve">These </t>
    </r>
    <r>
      <rPr>
        <b/>
        <sz val="11"/>
        <rFont val="Aptos Narrow"/>
        <family val="2"/>
        <scheme val="minor"/>
      </rPr>
      <t>do not require Order ID to be unique</t>
    </r>
    <r>
      <rPr>
        <sz val="11"/>
        <rFont val="Aptos Narrow"/>
        <family val="2"/>
        <scheme val="minor"/>
      </rPr>
      <t>.</t>
    </r>
  </si>
  <si>
    <t>9. What you should explicitly say in your report</t>
  </si>
  <si>
    <t>This is important for credibility.</t>
  </si>
  <si>
    <r>
      <t xml:space="preserve">Add a small </t>
    </r>
    <r>
      <rPr>
        <b/>
        <sz val="11"/>
        <rFont val="Aptos Narrow"/>
        <family val="2"/>
        <scheme val="minor"/>
      </rPr>
      <t>Data Assumptions / Limitations</t>
    </r>
    <r>
      <rPr>
        <sz val="11"/>
        <rFont val="Aptos Narrow"/>
        <family val="2"/>
        <scheme val="minor"/>
      </rPr>
      <t xml:space="preserve"> section:</t>
    </r>
  </si>
  <si>
    <t>“Order IDs are not unique across records and show conflicting attributes (channel, geography). Analysis is therefore performed at transaction-record level rather than order level.”</t>
  </si>
  <si>
    <r>
      <t xml:space="preserve">This is </t>
    </r>
    <r>
      <rPr>
        <i/>
        <sz val="11"/>
        <rFont val="Aptos Narrow"/>
        <family val="2"/>
        <scheme val="minor"/>
      </rPr>
      <t>exactly</t>
    </r>
    <r>
      <rPr>
        <sz val="11"/>
        <rFont val="Aptos Narrow"/>
        <family val="2"/>
        <scheme val="minor"/>
      </rPr>
      <t xml:space="preserve"> what a professional analyst would do.</t>
    </r>
  </si>
  <si>
    <t>What analytics ARE still valid and valuable</t>
  </si>
  <si>
    <r>
      <t xml:space="preserve">You </t>
    </r>
    <r>
      <rPr>
        <b/>
        <sz val="11"/>
        <rFont val="Aptos Narrow"/>
        <family val="2"/>
        <scheme val="minor"/>
      </rPr>
      <t>must not</t>
    </r>
    <r>
      <rPr>
        <sz val="11"/>
        <rFont val="Aptos Narrow"/>
        <family val="2"/>
        <scheme val="minor"/>
      </rPr>
      <t xml:space="preserve"> treat Order ID as:</t>
    </r>
  </si>
  <si>
    <t>a primary key</t>
  </si>
  <si>
    <t>a reliable grouping variable for business logic</t>
  </si>
  <si>
    <t>Instead, treat it as:</t>
  </si>
  <si>
    <r>
      <t xml:space="preserve">a </t>
    </r>
    <r>
      <rPr>
        <b/>
        <sz val="11"/>
        <rFont val="Aptos Narrow"/>
        <family val="2"/>
        <scheme val="minor"/>
      </rPr>
      <t>record identifier with collisions</t>
    </r>
  </si>
  <si>
    <t>By explicitly redefining the analytical grain and addressing data quality constraints, the analysis produced results that are robust, transparent, and aligned with real-world business decision-making.</t>
  </si>
  <si>
    <t>Row ID (Order ID CORRECT)</t>
  </si>
  <si>
    <t>. First: AOV alone does NOT tell you behavior</t>
  </si>
  <si>
    <t>This is the key correction.</t>
  </si>
  <si>
    <t>AOV by itself cannot tell you whether customers buy more items or fewer items.</t>
  </si>
  <si>
    <t>So if anyone says:</t>
  </si>
  <si>
    <t>“Older customers buy fewer items but higher-value ones”</t>
  </si>
  <si>
    <t>You were right to be confused.</t>
  </si>
  <si>
    <t>2. What AOV actually tells you (and what it does NOT)</t>
  </si>
  <si>
    <t>AOV tells you:</t>
  </si>
  <si>
    <t>AOV does NOT tell you:</t>
  </si>
  <si>
    <t>How many items were bought</t>
  </si>
  <si>
    <t>Whether customers bought “few” or “many” items</t>
  </si>
  <si>
    <t>Whether prices are high or quantities are high</t>
  </si>
  <si>
    <t>3. The missing comparison (this is the “Justice” part)</t>
  </si>
  <si>
    <t>Comparator A: Average Quantity per Order (AQO)</t>
  </si>
  <si>
    <t>4. AOV by Age Group — correctly interpreted</t>
  </si>
  <si>
    <t>Step 1: The raw AOV table</t>
  </si>
  <si>
    <t>Age Group</t>
  </si>
  <si>
    <t>AOV (₦)</t>
  </si>
  <si>
    <t>18–25</t>
  </si>
  <si>
    <t>26–35</t>
  </si>
  <si>
    <t>36–50</t>
  </si>
  <si>
    <t>What this ALONE tells us:</t>
  </si>
  <si>
    <t>Orders associated with older age groups generate more revenue per order.</t>
  </si>
  <si>
    <t>Nothing else. No quantity conclusions yet.</t>
  </si>
  <si>
    <t>Step 2: Add Average Quantity per Order</t>
  </si>
  <si>
    <t>Avg Qty / Order</t>
  </si>
  <si>
    <t>5. Now the behavior becomes visible</t>
  </si>
  <si>
    <t>18–25:</t>
  </si>
  <si>
    <t>Many items, cheap items</t>
  </si>
  <si>
    <t>36–50:</t>
  </si>
  <si>
    <t>Few items, expensive items</t>
  </si>
  <si>
    <t>This is where the statement:</t>
  </si>
  <si>
    <t>comes from.</t>
  </si>
  <si>
    <t>6. What figure are we comparing AOV to?</t>
  </si>
  <si>
    <t>Baseline 1: Overall AOV (global average)</t>
  </si>
  <si>
    <t>Let’s say:</t>
  </si>
  <si>
    <t>Overall AOV = ₦3,500</t>
  </si>
  <si>
    <t>Now compare:</t>
  </si>
  <si>
    <t>Segment</t>
  </si>
  <si>
    <t>vs Overall</t>
  </si>
  <si>
    <t>Below</t>
  </si>
  <si>
    <t>Above</t>
  </si>
  <si>
    <t>Meaning:</t>
  </si>
  <si>
    <t>Baseline 2: Quantity per order</t>
  </si>
  <si>
    <t>This answers:</t>
  </si>
  <si>
    <t>Is high AOV driven by price or volume?</t>
  </si>
  <si>
    <t>High AOV + low quantity → expensive items</t>
  </si>
  <si>
    <t>High AOV + high quantity → bulk buying</t>
  </si>
  <si>
    <t>Baseline 3: Revenue contribution</t>
  </si>
  <si>
    <t>10.5m</t>
  </si>
  <si>
    <t>6.2m</t>
  </si>
  <si>
    <t>Now you see:</t>
  </si>
  <si>
    <t>Both are important, just differently.</t>
  </si>
  <si>
    <t>7. Now let’s fix the electronics vs accessories confusion</t>
  </si>
  <si>
    <t>Scenario data</t>
  </si>
  <si>
    <t>Revenue</t>
  </si>
  <si>
    <t>Accessories</t>
  </si>
  <si>
    <t>What does this mean?</t>
  </si>
  <si>
    <t>Electronics:</t>
  </si>
  <si>
    <t>High price</t>
  </si>
  <si>
    <t>Few buyers</t>
  </si>
  <si>
    <t>Accessories:</t>
  </si>
  <si>
    <t>Cheap</t>
  </si>
  <si>
    <t>Bought often</t>
  </si>
  <si>
    <t>Revenue = Orders × AOV</t>
  </si>
  <si>
    <t>Both dimensions matter.</t>
  </si>
  <si>
    <t>8. What AOV is REALLY used for in business</t>
  </si>
  <si>
    <t>AOV answers this question:</t>
  </si>
  <si>
    <t>Then businesses ask:</t>
  </si>
  <si>
    <t>And there are only three levers:</t>
  </si>
  <si>
    <t>1. Increase prices</t>
  </si>
  <si>
    <t>2. Increase quantity per order</t>
  </si>
  <si>
    <t>3. Encourage premium product mix</t>
  </si>
  <si>
    <t>9. The corrected, defensible interpretation (what you should say)</t>
  </si>
  <si>
    <t>Instead of:</t>
  </si>
  <si>
    <t>❌ “Older customers buy fewer items but higher-value ones”</t>
  </si>
  <si>
    <t>Say:</t>
  </si>
  <si>
    <t>✅</t>
  </si>
  <si>
    <t>“Orders associated with older age groups have a higher AOV. When compared with their lower average quantity per order, this indicates that their purchases are driven by higher-priced items rather than larger baskets.”</t>
  </si>
  <si>
    <t>10. Final mental model (keep this)</t>
  </si>
  <si>
    <t>AOV = money per order</t>
  </si>
  <si>
    <t>Quantity = items per order</t>
  </si>
  <si>
    <t>Revenue = AOV × Orders</t>
  </si>
  <si>
    <t>Average Quantity per Order=Total QuantityTotal Orders\text{Average Quantity per Order} = \frac{\text{Total Quantity}}{\text{Total Orders}}Average Quantity per Order=Total OrdersTotal Quantity​</t>
  </si>
  <si>
    <r>
      <t xml:space="preserve">AOV only tells you </t>
    </r>
    <r>
      <rPr>
        <b/>
        <sz val="6"/>
        <rFont val="Aptos Narrow"/>
        <family val="2"/>
        <scheme val="minor"/>
      </rPr>
      <t>money per order</t>
    </r>
    <r>
      <rPr>
        <sz val="6"/>
        <rFont val="Aptos Narrow"/>
        <family val="2"/>
        <scheme val="minor"/>
      </rPr>
      <t xml:space="preserve">, not </t>
    </r>
    <r>
      <rPr>
        <b/>
        <sz val="6"/>
        <rFont val="Aptos Narrow"/>
        <family val="2"/>
        <scheme val="minor"/>
      </rPr>
      <t>items per order</t>
    </r>
    <r>
      <rPr>
        <sz val="6"/>
        <rFont val="Aptos Narrow"/>
        <family val="2"/>
        <scheme val="minor"/>
      </rPr>
      <t>.</t>
    </r>
  </si>
  <si>
    <r>
      <t>from AOV alone</t>
    </r>
    <r>
      <rPr>
        <sz val="6"/>
        <rFont val="Aptos Narrow"/>
        <family val="2"/>
        <scheme val="minor"/>
      </rPr>
      <t xml:space="preserve">, that is </t>
    </r>
    <r>
      <rPr>
        <b/>
        <sz val="6"/>
        <rFont val="Aptos Narrow"/>
        <family val="2"/>
        <scheme val="minor"/>
      </rPr>
      <t>not justified</t>
    </r>
    <r>
      <rPr>
        <sz val="6"/>
        <rFont val="Aptos Narrow"/>
        <family val="2"/>
        <scheme val="minor"/>
      </rPr>
      <t>.</t>
    </r>
  </si>
  <si>
    <r>
      <t xml:space="preserve">How much revenue comes from </t>
    </r>
    <r>
      <rPr>
        <b/>
        <sz val="6"/>
        <rFont val="Aptos Narrow"/>
        <family val="2"/>
        <scheme val="minor"/>
      </rPr>
      <t>one order on average</t>
    </r>
  </si>
  <si>
    <r>
      <t xml:space="preserve">To talk about </t>
    </r>
    <r>
      <rPr>
        <b/>
        <sz val="6"/>
        <rFont val="Aptos Narrow"/>
        <family val="2"/>
        <scheme val="minor"/>
      </rPr>
      <t>item behavior</t>
    </r>
    <r>
      <rPr>
        <sz val="6"/>
        <rFont val="Aptos Narrow"/>
        <family val="2"/>
        <scheme val="minor"/>
      </rPr>
      <t xml:space="preserve">, you MUST compare AOV with </t>
    </r>
    <r>
      <rPr>
        <b/>
        <sz val="6"/>
        <rFont val="Aptos Narrow"/>
        <family val="2"/>
        <scheme val="minor"/>
      </rPr>
      <t>Average Quantity per Order</t>
    </r>
    <r>
      <rPr>
        <sz val="6"/>
        <rFont val="Aptos Narrow"/>
        <family val="2"/>
        <scheme val="minor"/>
      </rPr>
      <t>.</t>
    </r>
  </si>
  <si>
    <r>
      <t xml:space="preserve">To interpret AOV correctly, you always need </t>
    </r>
    <r>
      <rPr>
        <b/>
        <sz val="6"/>
        <rFont val="Aptos Narrow"/>
        <family val="2"/>
        <scheme val="minor"/>
      </rPr>
      <t>at least one comparator</t>
    </r>
    <r>
      <rPr>
        <sz val="6"/>
        <rFont val="Aptos Narrow"/>
        <family val="2"/>
        <scheme val="minor"/>
      </rPr>
      <t>:</t>
    </r>
  </si>
  <si>
    <r>
      <t xml:space="preserve">Now let’s redo the example </t>
    </r>
    <r>
      <rPr>
        <b/>
        <sz val="6"/>
        <rFont val="Aptos Narrow"/>
        <family val="2"/>
        <scheme val="minor"/>
      </rPr>
      <t>properly</t>
    </r>
    <r>
      <rPr>
        <sz val="6"/>
        <rFont val="Aptos Narrow"/>
        <family val="2"/>
        <scheme val="minor"/>
      </rPr>
      <t>.</t>
    </r>
  </si>
  <si>
    <r>
      <t xml:space="preserve">Now we can reason </t>
    </r>
    <r>
      <rPr>
        <b/>
        <sz val="6"/>
        <rFont val="Aptos Narrow"/>
        <family val="2"/>
        <scheme val="minor"/>
      </rPr>
      <t>logically</t>
    </r>
    <r>
      <rPr>
        <sz val="6"/>
        <rFont val="Aptos Narrow"/>
        <family val="2"/>
        <scheme val="minor"/>
      </rPr>
      <t>.</t>
    </r>
  </si>
  <si>
    <r>
      <t>High quantity</t>
    </r>
    <r>
      <rPr>
        <sz val="6"/>
        <rFont val="Aptos Narrow"/>
        <family val="2"/>
        <scheme val="minor"/>
      </rPr>
      <t xml:space="preserve">, </t>
    </r>
    <r>
      <rPr>
        <b/>
        <sz val="6"/>
        <rFont val="Aptos Narrow"/>
        <family val="2"/>
        <scheme val="minor"/>
      </rPr>
      <t>low order value</t>
    </r>
  </si>
  <si>
    <r>
      <t>Low quantity</t>
    </r>
    <r>
      <rPr>
        <sz val="6"/>
        <rFont val="Aptos Narrow"/>
        <family val="2"/>
        <scheme val="minor"/>
      </rPr>
      <t xml:space="preserve">, </t>
    </r>
    <r>
      <rPr>
        <b/>
        <sz val="6"/>
        <rFont val="Aptos Narrow"/>
        <family val="2"/>
        <scheme val="minor"/>
      </rPr>
      <t>high order value</t>
    </r>
  </si>
  <si>
    <r>
      <t xml:space="preserve">📌 </t>
    </r>
    <r>
      <rPr>
        <b/>
        <sz val="6"/>
        <rFont val="Aptos Narrow"/>
        <family val="2"/>
        <scheme val="minor"/>
      </rPr>
      <t>Without quantity, that statement is invalid.</t>
    </r>
  </si>
  <si>
    <r>
      <t xml:space="preserve">There are </t>
    </r>
    <r>
      <rPr>
        <b/>
        <sz val="6"/>
        <rFont val="Aptos Narrow"/>
        <family val="2"/>
        <scheme val="minor"/>
      </rPr>
      <t>three legitimate baselines</t>
    </r>
    <r>
      <rPr>
        <sz val="6"/>
        <rFont val="Aptos Narrow"/>
        <family val="2"/>
        <scheme val="minor"/>
      </rPr>
      <t>:</t>
    </r>
  </si>
  <si>
    <r>
      <t xml:space="preserve">Younger orders </t>
    </r>
    <r>
      <rPr>
        <b/>
        <sz val="6"/>
        <rFont val="Aptos Narrow"/>
        <family val="2"/>
        <scheme val="minor"/>
      </rPr>
      <t>drag down</t>
    </r>
    <r>
      <rPr>
        <sz val="6"/>
        <rFont val="Aptos Narrow"/>
        <family val="2"/>
        <scheme val="minor"/>
      </rPr>
      <t xml:space="preserve"> the overall AOV</t>
    </r>
  </si>
  <si>
    <r>
      <t xml:space="preserve">Older orders </t>
    </r>
    <r>
      <rPr>
        <b/>
        <sz val="6"/>
        <rFont val="Aptos Narrow"/>
        <family val="2"/>
        <scheme val="minor"/>
      </rPr>
      <t>pull up</t>
    </r>
    <r>
      <rPr>
        <sz val="6"/>
        <rFont val="Aptos Narrow"/>
        <family val="2"/>
        <scheme val="minor"/>
      </rPr>
      <t xml:space="preserve"> the overall AOV</t>
    </r>
  </si>
  <si>
    <r>
      <t xml:space="preserve">Younger group: </t>
    </r>
    <r>
      <rPr>
        <b/>
        <sz val="6"/>
        <rFont val="Aptos Narrow"/>
        <family val="2"/>
        <scheme val="minor"/>
      </rPr>
      <t>volume-driven revenue</t>
    </r>
  </si>
  <si>
    <r>
      <t xml:space="preserve">Older group: </t>
    </r>
    <r>
      <rPr>
        <b/>
        <sz val="6"/>
        <rFont val="Aptos Narrow"/>
        <family val="2"/>
        <scheme val="minor"/>
      </rPr>
      <t>value-driven revenue</t>
    </r>
  </si>
  <si>
    <r>
      <t xml:space="preserve">📌 </t>
    </r>
    <r>
      <rPr>
        <b/>
        <sz val="6"/>
        <rFont val="Aptos Narrow"/>
        <family val="2"/>
        <scheme val="minor"/>
      </rPr>
      <t>Electronics ≠ most revenue automatically</t>
    </r>
  </si>
  <si>
    <r>
      <t xml:space="preserve">📌 </t>
    </r>
    <r>
      <rPr>
        <b/>
        <sz val="6"/>
        <rFont val="Aptos Narrow"/>
        <family val="2"/>
        <scheme val="minor"/>
      </rPr>
      <t>Accessories ≠ low importance</t>
    </r>
  </si>
  <si>
    <r>
      <t xml:space="preserve">“If I get </t>
    </r>
    <r>
      <rPr>
        <b/>
        <sz val="6"/>
        <rFont val="Aptos Narrow"/>
        <family val="2"/>
        <scheme val="minor"/>
      </rPr>
      <t>one more order</t>
    </r>
    <r>
      <rPr>
        <sz val="6"/>
        <rFont val="Aptos Narrow"/>
        <family val="2"/>
        <scheme val="minor"/>
      </rPr>
      <t>, how much revenue should I expect?”</t>
    </r>
  </si>
  <si>
    <r>
      <t xml:space="preserve">How do I </t>
    </r>
    <r>
      <rPr>
        <b/>
        <sz val="6"/>
        <rFont val="Aptos Narrow"/>
        <family val="2"/>
        <scheme val="minor"/>
      </rPr>
      <t>increase that number</t>
    </r>
    <r>
      <rPr>
        <sz val="6"/>
        <rFont val="Aptos Narrow"/>
        <family val="2"/>
        <scheme val="minor"/>
      </rPr>
      <t>?</t>
    </r>
  </si>
  <si>
    <r>
      <t xml:space="preserve">AOV tells you </t>
    </r>
    <r>
      <rPr>
        <b/>
        <sz val="6"/>
        <rFont val="Aptos Narrow"/>
        <family val="2"/>
        <scheme val="minor"/>
      </rPr>
      <t>whether those levers are working</t>
    </r>
    <r>
      <rPr>
        <sz val="6"/>
        <rFont val="Aptos Narrow"/>
        <family val="2"/>
        <scheme val="minor"/>
      </rPr>
      <t>.</t>
    </r>
  </si>
  <si>
    <r>
      <t xml:space="preserve">That is </t>
    </r>
    <r>
      <rPr>
        <b/>
        <sz val="6"/>
        <rFont val="Aptos Narrow"/>
        <family val="2"/>
        <scheme val="minor"/>
      </rPr>
      <t>analyst-grade logic</t>
    </r>
    <r>
      <rPr>
        <sz val="6"/>
        <rFont val="Aptos Narrow"/>
        <family val="2"/>
        <scheme val="minor"/>
      </rPr>
      <t>.</t>
    </r>
  </si>
  <si>
    <r>
      <t xml:space="preserve">Never interpret AOV </t>
    </r>
    <r>
      <rPr>
        <b/>
        <sz val="6"/>
        <rFont val="Aptos Narrow"/>
        <family val="2"/>
        <scheme val="minor"/>
      </rPr>
      <t>in isolation</t>
    </r>
    <r>
      <rPr>
        <sz val="6"/>
        <rFont val="Aptos Narrow"/>
        <family val="2"/>
        <scheme val="minor"/>
      </rPr>
      <t>.</t>
    </r>
  </si>
  <si>
    <t>Total order</t>
  </si>
  <si>
    <t>Total quantity sold</t>
  </si>
  <si>
    <t>AQO</t>
  </si>
  <si>
    <t>Count of Row ID (Order ID CORRECT)</t>
  </si>
  <si>
    <t>Quantity</t>
  </si>
  <si>
    <t>Total Order</t>
  </si>
  <si>
    <t>Total Quantity</t>
  </si>
  <si>
    <t xml:space="preserve">AOV </t>
  </si>
  <si>
    <t>Product Category Performance</t>
  </si>
  <si>
    <t>Sales Channel Analysis</t>
  </si>
  <si>
    <t>Total Quantiy</t>
  </si>
  <si>
    <t>RETURN RATE BY PRODUCT CATEGORY</t>
  </si>
  <si>
    <t>Returned status by channel and product category</t>
  </si>
  <si>
    <t>Rate</t>
  </si>
  <si>
    <t>orders by shipping level</t>
  </si>
  <si>
    <t>RETURNED RATE BY SHIPPING LEVEL</t>
  </si>
  <si>
    <t>Return flag</t>
  </si>
  <si>
    <t>Sum of Return flag</t>
  </si>
  <si>
    <t>Total Qty</t>
  </si>
  <si>
    <t>RETURNED RATE</t>
  </si>
  <si>
    <t>B2C</t>
  </si>
  <si>
    <t>B2B/B2C</t>
  </si>
  <si>
    <t>Backlog</t>
  </si>
  <si>
    <t>Unit_Price</t>
  </si>
  <si>
    <r>
      <t xml:space="preserve">“If I get </t>
    </r>
    <r>
      <rPr>
        <b/>
        <sz val="8"/>
        <rFont val="Aptos Narrow"/>
        <family val="2"/>
        <scheme val="minor"/>
      </rPr>
      <t>one more order</t>
    </r>
    <r>
      <rPr>
        <sz val="8"/>
        <rFont val="Aptos Narrow"/>
        <family val="2"/>
        <scheme val="minor"/>
      </rPr>
      <t>, how much revenue should I expect?”</t>
    </r>
  </si>
  <si>
    <r>
      <t xml:space="preserve">How do I </t>
    </r>
    <r>
      <rPr>
        <b/>
        <sz val="8"/>
        <rFont val="Aptos Narrow"/>
        <family val="2"/>
        <scheme val="minor"/>
      </rPr>
      <t>increase that number</t>
    </r>
    <r>
      <rPr>
        <sz val="8"/>
        <rFont val="Aptos Narrow"/>
        <family val="2"/>
        <scheme val="minor"/>
      </rPr>
      <t>?</t>
    </r>
  </si>
  <si>
    <r>
      <t xml:space="preserve">AOV tells you </t>
    </r>
    <r>
      <rPr>
        <b/>
        <sz val="8"/>
        <rFont val="Aptos Narrow"/>
        <family val="2"/>
        <scheme val="minor"/>
      </rPr>
      <t>whether those levers are working</t>
    </r>
    <r>
      <rPr>
        <sz val="8"/>
        <rFont val="Aptos Narrow"/>
        <family val="2"/>
        <scheme val="minor"/>
      </rPr>
      <t>.</t>
    </r>
  </si>
  <si>
    <t>Qtr1</t>
  </si>
  <si>
    <t>Qtr2</t>
  </si>
  <si>
    <t>Qtr3</t>
  </si>
  <si>
    <t>Qtr4</t>
  </si>
  <si>
    <t>Sum of Amount</t>
  </si>
  <si>
    <t>Date (Year)</t>
  </si>
  <si>
    <t>All</t>
  </si>
  <si>
    <r>
      <t xml:space="preserve">Add </t>
    </r>
    <r>
      <rPr>
        <b/>
        <sz val="11"/>
        <rFont val="Aptos Narrow"/>
        <scheme val="minor"/>
      </rPr>
      <t>Slicers</t>
    </r>
    <r>
      <rPr>
        <sz val="11"/>
        <rFont val="Aptos Narrow"/>
        <scheme val="minor"/>
      </rPr>
      <t>:</t>
    </r>
  </si>
  <si>
    <r>
      <t xml:space="preserve">Add </t>
    </r>
    <r>
      <rPr>
        <b/>
        <sz val="11"/>
        <rFont val="Aptos Narrow"/>
        <scheme val="minor"/>
      </rPr>
      <t>Timeline</t>
    </r>
    <r>
      <rPr>
        <sz val="11"/>
        <rFont val="Aptos Narrow"/>
        <scheme val="minor"/>
      </rPr>
      <t>:</t>
    </r>
  </si>
  <si>
    <t>Check if there's a correlation between returned and how it was shipped</t>
  </si>
  <si>
    <t>Total orders</t>
  </si>
  <si>
    <t>total order</t>
  </si>
  <si>
    <t>return rate</t>
  </si>
  <si>
    <t>Count of Return flag</t>
  </si>
  <si>
    <t>% contribution</t>
  </si>
  <si>
    <t>volume-driven category</t>
  </si>
  <si>
    <t>Total % contribution</t>
  </si>
  <si>
    <t>Total revenue</t>
  </si>
  <si>
    <t>revenue</t>
  </si>
  <si>
    <t>The analyst rule (this is important)</t>
  </si>
  <si>
    <t>If you can only choose ONE, choose the one aligned with the decision being made.</t>
  </si>
  <si>
    <t>Ask:</t>
  </si>
  <si>
    <r>
      <t xml:space="preserve">Are we optimizing </t>
    </r>
    <r>
      <rPr>
        <b/>
        <sz val="11"/>
        <rFont val="Aptos Narrow"/>
        <scheme val="minor"/>
      </rPr>
      <t>engagement</t>
    </r>
    <r>
      <rPr>
        <sz val="11"/>
        <rFont val="Aptos Narrow"/>
        <scheme val="minor"/>
      </rPr>
      <t>? → Orders</t>
    </r>
  </si>
  <si>
    <r>
      <t xml:space="preserve">Are we optimizing </t>
    </r>
    <r>
      <rPr>
        <b/>
        <sz val="11"/>
        <rFont val="Aptos Narrow"/>
        <scheme val="minor"/>
      </rPr>
      <t>stock &amp; fulfillment</t>
    </r>
    <r>
      <rPr>
        <sz val="11"/>
        <rFont val="Aptos Narrow"/>
        <scheme val="minor"/>
      </rPr>
      <t>? → Quantity</t>
    </r>
  </si>
  <si>
    <r>
      <t xml:space="preserve">Are we optimizing </t>
    </r>
    <r>
      <rPr>
        <b/>
        <sz val="11"/>
        <rFont val="Aptos Narrow"/>
        <scheme val="minor"/>
      </rPr>
      <t>revenue</t>
    </r>
    <r>
      <rPr>
        <sz val="11"/>
        <rFont val="Aptos Narrow"/>
        <scheme val="minor"/>
      </rPr>
      <t>? → Revenue / AOV</t>
    </r>
  </si>
  <si>
    <t>“Age 18–25 places the highest number of orders, indicating high engagement. However, Age 36–45 purchases the highest total quantity, suggesting bulk buying behavior.”</t>
  </si>
  <si>
    <t>Orders returned</t>
  </si>
  <si>
    <t>FINAL: WHAT YOU SHOULD SAY IN INTERVIEWS / PORTFOLIO</t>
  </si>
  <si>
    <r>
      <t xml:space="preserve">Here’s a </t>
    </r>
    <r>
      <rPr>
        <b/>
        <sz val="11"/>
        <rFont val="Aptos Narrow"/>
        <family val="2"/>
        <scheme val="minor"/>
      </rPr>
      <t>polished, defensible summary</t>
    </r>
    <r>
      <rPr>
        <sz val="11"/>
        <rFont val="Aptos Narrow"/>
        <family val="2"/>
        <scheme val="minor"/>
      </rPr>
      <t xml:space="preserve"> aligned with your project aim:</t>
    </r>
  </si>
  <si>
    <t>*This project analyzed ShopSphere’s transactional sales data to uncover revenue patterns, order efficiency, and performance drivers across categories, channels, customer segments, and regions.</t>
  </si>
  <si>
    <t>Descriptive analytics revealed how revenue and orders evolved over time, identified top-performing product categories and sales channels, and quantified average revenue per order.</t>
  </si>
  <si>
    <t>Diagnostic analysis highlighted revenue concentration, channel inefficiencies, fulfillment bottlenecks, and potential revenue leakage from delayed or returned orders.</t>
  </si>
  <si>
    <t>The insights enabled data-driven recommendations around channel optimization, category focus, operational improvements, and strategic revenue growth.*</t>
  </si>
  <si>
    <t>Revenue Trends Over Time</t>
  </si>
  <si>
    <t>Order Status &amp; Operational Health</t>
  </si>
  <si>
    <t>% Pending + Processing (backlog)</t>
  </si>
  <si>
    <t>Revenue tied to non-delivered orders</t>
  </si>
  <si>
    <t>see this by year</t>
  </si>
  <si>
    <t>Shipping Service Level Analysis</t>
  </si>
  <si>
    <t>Order</t>
  </si>
  <si>
    <t>Geographic Performance</t>
  </si>
  <si>
    <t>Return Diagnostics</t>
  </si>
  <si>
    <t>Revenue Loss</t>
  </si>
  <si>
    <t>Rate of Return</t>
  </si>
  <si>
    <t>Revenue Lost</t>
  </si>
  <si>
    <t>Clothing has a 19.6% return rate but contributes 42% of total revenue loss, indicating a high-volume, low-margin problem likely driven by sizing or expectation mismatch.</t>
  </si>
  <si>
    <t>Return Rate (%)</t>
  </si>
  <si>
    <t>BY CATEGORY</t>
  </si>
  <si>
    <t>BY CHANNEL</t>
  </si>
  <si>
    <t>Revenue lost (%)</t>
  </si>
  <si>
    <t>Revenue lost</t>
  </si>
  <si>
    <t>BY SHIPPING</t>
  </si>
  <si>
    <t>BY AGE CATEGORY</t>
  </si>
  <si>
    <t>Order Delay Diagnostics</t>
  </si>
  <si>
    <t>Backlogs</t>
  </si>
  <si>
    <t>Completed</t>
  </si>
  <si>
    <t>Backlog_flag</t>
  </si>
  <si>
    <t>No of Backlogs</t>
  </si>
  <si>
    <t>Backlog_rate</t>
  </si>
  <si>
    <t>REVENUE LEAKAGE ANALYSIS</t>
  </si>
  <si>
    <t>Total Revenue Lost</t>
  </si>
  <si>
    <t>Revenue at Risk</t>
  </si>
  <si>
    <t>Delivered Revenue</t>
  </si>
  <si>
    <t>Revenue at Risk (Pending +  Processing)</t>
  </si>
  <si>
    <t>PRICING &amp; QUANTITY BEHAVIOR</t>
  </si>
  <si>
    <t>Average of Unit_Price</t>
  </si>
  <si>
    <t>Average of Qty</t>
  </si>
  <si>
    <t>% Revenue at Risk</t>
  </si>
  <si>
    <t>What this metric actually answers</t>
  </si>
  <si>
    <t>Examples:</t>
  </si>
  <si>
    <t>5% → healthy</t>
  </si>
  <si>
    <t>15% → warning sign</t>
  </si>
  <si>
    <t>30% → operational crisis</t>
  </si>
  <si>
    <r>
      <t xml:space="preserve">“Out of every ₦100 the company </t>
    </r>
    <r>
      <rPr>
        <i/>
        <sz val="8"/>
        <rFont val="Aptos Narrow"/>
        <family val="2"/>
        <scheme val="minor"/>
      </rPr>
      <t>should</t>
    </r>
    <r>
      <rPr>
        <sz val="8"/>
        <rFont val="Aptos Narrow"/>
        <family val="2"/>
        <scheme val="minor"/>
      </rPr>
      <t xml:space="preserve"> make, how much is currently not secured?”</t>
    </r>
  </si>
  <si>
    <t>Total revenue lost</t>
  </si>
  <si>
    <t>There is little to no correlation between Quantity and Amount at the order level.</t>
  </si>
  <si>
    <t>Translated to business language:</t>
  </si>
  <si>
    <r>
      <t xml:space="preserve">Customers buying more items are </t>
    </r>
    <r>
      <rPr>
        <b/>
        <sz val="11"/>
        <rFont val="Aptos Narrow"/>
        <family val="2"/>
        <scheme val="minor"/>
      </rPr>
      <t>not necessarily paying more</t>
    </r>
  </si>
  <si>
    <r>
      <t xml:space="preserve">High-value orders are </t>
    </r>
    <r>
      <rPr>
        <b/>
        <sz val="11"/>
        <rFont val="Aptos Narrow"/>
        <family val="2"/>
        <scheme val="minor"/>
      </rPr>
      <t>not driven by quantity</t>
    </r>
  </si>
  <si>
    <r>
      <t xml:space="preserve">Pricing is likely </t>
    </r>
    <r>
      <rPr>
        <b/>
        <sz val="11"/>
        <rFont val="Aptos Narrow"/>
        <family val="2"/>
        <scheme val="minor"/>
      </rPr>
      <t>item-based</t>
    </r>
    <r>
      <rPr>
        <sz val="11"/>
        <rFont val="Aptos Narrow"/>
        <family val="2"/>
        <scheme val="minor"/>
      </rPr>
      <t>, not bundle-based</t>
    </r>
  </si>
  <si>
    <t>Revenue at Risks</t>
  </si>
  <si>
    <t>% Revenue at Risks</t>
  </si>
  <si>
    <t xml:space="preserve">        </t>
  </si>
  <si>
    <t>Amount_Electronics</t>
  </si>
  <si>
    <t>Quantity_Electronics</t>
  </si>
  <si>
    <t>Amount_Home Décor</t>
  </si>
  <si>
    <t>Quantity_Home Décor</t>
  </si>
  <si>
    <t>Amount_Clothing</t>
  </si>
  <si>
    <t>Quantity_clothing</t>
  </si>
  <si>
    <t>FOR ELECTRONICS</t>
  </si>
  <si>
    <t>FOR HOME DÉCOR</t>
  </si>
  <si>
    <t>FOR CLOTHING</t>
  </si>
  <si>
    <t>Realized Revenue</t>
  </si>
  <si>
    <t>Realized Revenues</t>
  </si>
  <si>
    <t>YoY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</si>
</sst>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_(* #,##0_);_(* \(#,##0\);_(* &quot;-&quot;??_);_(@_)"/>
    <numFmt numFmtId="166" formatCode="&quot;$&quot;#.00,,\ &quot;K&quot;"/>
    <numFmt numFmtId="167" formatCode="&quot;$&quot;#.00,,\ &quot;M&quot;"/>
    <numFmt numFmtId="168" formatCode="0.0"/>
    <numFmt numFmtId="169" formatCode="_-[$$-409]* #,##0_ ;_-[$$-409]* \-#,##0\ ;_-[$$-409]* &quot;-&quot;??_ ;_-@_ "/>
  </numFmts>
  <fonts count="27">
    <font>
      <sz val="11"/>
      <name val="Aptos Narrow"/>
      <scheme val="minor"/>
    </font>
    <font>
      <sz val="11"/>
      <name val="Aptos Narrow"/>
      <family val="2"/>
    </font>
    <font>
      <sz val="11"/>
      <name val="Aptos Narrow"/>
      <family val="2"/>
      <scheme val="minor"/>
    </font>
    <font>
      <sz val="11"/>
      <name val="Aptos Narrow"/>
      <family val="2"/>
      <scheme val="minor"/>
    </font>
    <font>
      <sz val="11"/>
      <name val="Aptos Narrow"/>
      <scheme val="minor"/>
    </font>
    <font>
      <sz val="11"/>
      <color rgb="FFFF0000"/>
      <name val="Aptos Narrow"/>
      <family val="2"/>
      <scheme val="minor"/>
    </font>
    <font>
      <b/>
      <sz val="11"/>
      <color theme="1"/>
      <name val="Aptos Narrow"/>
      <family val="2"/>
      <scheme val="minor"/>
    </font>
    <font>
      <b/>
      <sz val="11"/>
      <color theme="1"/>
      <name val="Aptos Narrow"/>
      <scheme val="minor"/>
    </font>
    <font>
      <b/>
      <sz val="11"/>
      <name val="Aptos Narrow"/>
      <family val="2"/>
      <scheme val="minor"/>
    </font>
    <font>
      <b/>
      <sz val="9"/>
      <name val="Aptos Narrow"/>
      <family val="2"/>
      <scheme val="minor"/>
    </font>
    <font>
      <sz val="9"/>
      <name val="Aptos Narrow"/>
      <family val="2"/>
      <scheme val="minor"/>
    </font>
    <font>
      <b/>
      <sz val="8"/>
      <name val="Aptos Narrow"/>
      <family val="2"/>
      <scheme val="minor"/>
    </font>
    <font>
      <sz val="8"/>
      <name val="Aptos Narrow"/>
      <family val="2"/>
      <scheme val="minor"/>
    </font>
    <font>
      <b/>
      <sz val="24"/>
      <name val="Aptos Narrow"/>
      <family val="2"/>
      <scheme val="minor"/>
    </font>
    <font>
      <b/>
      <sz val="18"/>
      <name val="Aptos Narrow"/>
      <family val="2"/>
      <scheme val="minor"/>
    </font>
    <font>
      <b/>
      <sz val="13.5"/>
      <name val="Aptos Narrow"/>
      <family val="2"/>
      <scheme val="minor"/>
    </font>
    <font>
      <sz val="9"/>
      <name val="Arial Unicode MS"/>
    </font>
    <font>
      <b/>
      <sz val="7"/>
      <name val="Aptos Narrow"/>
      <family val="2"/>
      <scheme val="minor"/>
    </font>
    <font>
      <sz val="7"/>
      <name val="Aptos Narrow"/>
      <family val="2"/>
      <scheme val="minor"/>
    </font>
    <font>
      <i/>
      <sz val="11"/>
      <name val="Aptos Narrow"/>
      <family val="2"/>
      <scheme val="minor"/>
    </font>
    <font>
      <b/>
      <sz val="6"/>
      <name val="Aptos Narrow"/>
      <family val="2"/>
      <scheme val="minor"/>
    </font>
    <font>
      <sz val="6"/>
      <name val="Aptos Narrow"/>
      <family val="2"/>
      <scheme val="minor"/>
    </font>
    <font>
      <b/>
      <sz val="11"/>
      <color rgb="FF000000"/>
      <name val="Aptos Narrow"/>
      <scheme val="minor"/>
    </font>
    <font>
      <b/>
      <sz val="11"/>
      <name val="Aptos Narrow"/>
      <scheme val="minor"/>
    </font>
    <font>
      <b/>
      <sz val="18"/>
      <name val="Aptos Narrow"/>
      <scheme val="minor"/>
    </font>
    <font>
      <b/>
      <sz val="13.5"/>
      <name val="Aptos Narrow"/>
      <scheme val="minor"/>
    </font>
    <font>
      <i/>
      <sz val="8"/>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C0E6F5"/>
        <bgColor rgb="FFC0E6F5"/>
      </patternFill>
    </fill>
    <fill>
      <patternFill patternType="solid">
        <fgColor theme="0" tint="-0.14999847407452621"/>
        <bgColor indexed="6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right/>
      <top/>
      <bottom style="thin">
        <color rgb="FF44B3E1"/>
      </bottom>
      <diagonal/>
    </border>
    <border>
      <left/>
      <right/>
      <top style="thin">
        <color rgb="FF44B3E1"/>
      </top>
      <bottom/>
      <diagonal/>
    </border>
  </borders>
  <cellStyleXfs count="5">
    <xf numFmtId="0" fontId="0" fillId="0" borderId="0"/>
    <xf numFmtId="164" fontId="3" fillId="0" borderId="0" applyFont="0" applyFill="0" applyBorder="0" applyAlignment="0" applyProtection="0"/>
    <xf numFmtId="0" fontId="2" fillId="0" borderId="0"/>
    <xf numFmtId="164" fontId="2" fillId="0" borderId="0" applyFont="0" applyFill="0" applyBorder="0" applyAlignment="0" applyProtection="0"/>
    <xf numFmtId="9" fontId="4" fillId="0" borderId="0" applyFont="0" applyFill="0" applyBorder="0" applyAlignment="0" applyProtection="0"/>
  </cellStyleXfs>
  <cellXfs count="61">
    <xf numFmtId="0" fontId="0" fillId="0" borderId="0" xfId="0"/>
    <xf numFmtId="14" fontId="1" fillId="0" borderId="0" xfId="0" applyNumberFormat="1" applyFont="1"/>
    <xf numFmtId="14" fontId="0" fillId="0" borderId="0" xfId="0" applyNumberFormat="1"/>
    <xf numFmtId="0" fontId="2" fillId="0" borderId="0" xfId="0"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165" fontId="0" fillId="0" borderId="0" xfId="1" applyNumberFormat="1" applyFont="1"/>
    <xf numFmtId="167" fontId="0" fillId="0" borderId="0" xfId="0" applyNumberFormat="1"/>
    <xf numFmtId="0" fontId="7" fillId="2" borderId="1" xfId="0" applyFont="1" applyFill="1" applyBorder="1"/>
    <xf numFmtId="0" fontId="0" fillId="0" borderId="0" xfId="0" applyAlignment="1">
      <alignment horizontal="left" vertical="center" indent="1"/>
    </xf>
    <xf numFmtId="0" fontId="2" fillId="0" borderId="0" xfId="0" applyFont="1" applyAlignment="1">
      <alignment horizontal="left" vertical="center" indent="1"/>
    </xf>
    <xf numFmtId="0" fontId="9" fillId="0" borderId="0" xfId="0" applyFont="1" applyAlignment="1">
      <alignment vertical="center"/>
    </xf>
    <xf numFmtId="0" fontId="10" fillId="0" borderId="0" xfId="0" applyFont="1"/>
    <xf numFmtId="0" fontId="10" fillId="0" borderId="0" xfId="0" applyFont="1" applyAlignment="1">
      <alignment horizontal="left" vertical="center" indent="1"/>
    </xf>
    <xf numFmtId="0" fontId="11" fillId="0" borderId="0" xfId="0" applyFont="1" applyAlignment="1">
      <alignment vertical="center"/>
    </xf>
    <xf numFmtId="0" fontId="12" fillId="0" borderId="0" xfId="0" applyFont="1"/>
    <xf numFmtId="0" fontId="12" fillId="0" borderId="0" xfId="0" applyFont="1" applyAlignment="1">
      <alignment horizontal="left" vertical="center" inden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9" fillId="0" borderId="0" xfId="0" applyFont="1"/>
    <xf numFmtId="0" fontId="11" fillId="0" borderId="0" xfId="0" applyFont="1"/>
    <xf numFmtId="0" fontId="17" fillId="0" borderId="0" xfId="0" applyFont="1" applyAlignment="1">
      <alignment vertical="center"/>
    </xf>
    <xf numFmtId="0" fontId="18" fillId="0" borderId="0" xfId="0" applyFont="1"/>
    <xf numFmtId="0" fontId="18" fillId="0" borderId="0" xfId="0" applyFont="1" applyAlignment="1">
      <alignment horizontal="left" vertical="center" indent="1"/>
    </xf>
    <xf numFmtId="0" fontId="17" fillId="0" borderId="0" xfId="0" applyFont="1"/>
    <xf numFmtId="0" fontId="18" fillId="0" borderId="0" xfId="0" applyFont="1" applyAlignment="1">
      <alignment horizontal="left" vertical="center" indent="2"/>
    </xf>
    <xf numFmtId="49" fontId="0" fillId="0" borderId="0" xfId="0" applyNumberFormat="1"/>
    <xf numFmtId="2" fontId="0" fillId="0" borderId="0" xfId="0" applyNumberFormat="1"/>
    <xf numFmtId="1" fontId="0" fillId="0" borderId="0" xfId="0" applyNumberFormat="1"/>
    <xf numFmtId="0" fontId="6" fillId="2" borderId="1" xfId="0" applyFont="1" applyFill="1" applyBorder="1"/>
    <xf numFmtId="0" fontId="20" fillId="0" borderId="0" xfId="0" applyFont="1" applyAlignment="1">
      <alignment vertical="center"/>
    </xf>
    <xf numFmtId="0" fontId="21" fillId="0" borderId="0" xfId="0" applyFont="1"/>
    <xf numFmtId="0" fontId="21" fillId="0" borderId="0" xfId="0" applyFont="1" applyAlignment="1">
      <alignment horizontal="left" vertical="center" indent="1"/>
    </xf>
    <xf numFmtId="0" fontId="20" fillId="0" borderId="0" xfId="0" applyFont="1" applyAlignment="1">
      <alignment horizontal="left" vertical="center" indent="1"/>
    </xf>
    <xf numFmtId="0" fontId="20" fillId="0" borderId="0" xfId="0" applyFont="1"/>
    <xf numFmtId="0" fontId="20" fillId="0" borderId="0" xfId="0" applyFont="1" applyAlignment="1">
      <alignment horizontal="center" vertical="center" wrapText="1"/>
    </xf>
    <xf numFmtId="0" fontId="21" fillId="0" borderId="0" xfId="0" applyFont="1" applyAlignment="1">
      <alignment vertical="center" wrapText="1"/>
    </xf>
    <xf numFmtId="3" fontId="21" fillId="0" borderId="0" xfId="0" applyNumberFormat="1" applyFont="1" applyAlignment="1">
      <alignment vertical="center" wrapText="1"/>
    </xf>
    <xf numFmtId="0" fontId="21" fillId="0" borderId="0" xfId="0" applyFont="1" applyAlignment="1">
      <alignment horizontal="left" vertical="center" indent="2"/>
    </xf>
    <xf numFmtId="0" fontId="7" fillId="2" borderId="2" xfId="0" applyFont="1" applyFill="1" applyBorder="1"/>
    <xf numFmtId="0" fontId="22" fillId="3" borderId="3" xfId="0" applyFont="1" applyFill="1" applyBorder="1"/>
    <xf numFmtId="0" fontId="22" fillId="3" borderId="4" xfId="0" applyFont="1" applyFill="1" applyBorder="1"/>
    <xf numFmtId="9" fontId="0" fillId="0" borderId="0" xfId="4" applyFont="1"/>
    <xf numFmtId="0" fontId="5" fillId="0" borderId="0" xfId="0" applyFont="1"/>
    <xf numFmtId="2" fontId="5" fillId="0" borderId="0" xfId="0" applyNumberFormat="1" applyFont="1"/>
    <xf numFmtId="164" fontId="0" fillId="0" borderId="0" xfId="0" applyNumberFormat="1"/>
    <xf numFmtId="10" fontId="0" fillId="0" borderId="0" xfId="0" applyNumberFormat="1"/>
    <xf numFmtId="0" fontId="24" fillId="0" borderId="0" xfId="0" applyFont="1" applyAlignment="1">
      <alignment vertical="center"/>
    </xf>
    <xf numFmtId="0" fontId="23" fillId="0" borderId="0" xfId="0" applyFont="1" applyAlignment="1">
      <alignment horizontal="left" vertical="center" indent="1"/>
    </xf>
    <xf numFmtId="0" fontId="25" fillId="0" borderId="0" xfId="0" applyFont="1" applyAlignment="1">
      <alignment vertical="center"/>
    </xf>
    <xf numFmtId="9" fontId="0" fillId="0" borderId="0" xfId="0" applyNumberFormat="1"/>
    <xf numFmtId="168" fontId="0" fillId="0" borderId="0" xfId="0" applyNumberFormat="1"/>
    <xf numFmtId="0" fontId="8" fillId="0" borderId="0" xfId="0" applyFont="1" applyAlignment="1">
      <alignment horizontal="left" vertical="center" indent="1"/>
    </xf>
    <xf numFmtId="49" fontId="5" fillId="0" borderId="0" xfId="0" applyNumberFormat="1" applyFont="1"/>
    <xf numFmtId="9" fontId="0" fillId="4" borderId="0" xfId="0" applyNumberFormat="1" applyFill="1"/>
    <xf numFmtId="0" fontId="0" fillId="4" borderId="0" xfId="0" applyFill="1"/>
    <xf numFmtId="169" fontId="0" fillId="0" borderId="0" xfId="0" applyNumberFormat="1"/>
  </cellXfs>
  <cellStyles count="5">
    <cellStyle name="Comma" xfId="1" builtinId="3"/>
    <cellStyle name="Comma 2" xfId="3" xr:uid="{7C1F7F37-F452-4F5E-87B8-744E68450B7C}"/>
    <cellStyle name="Normal" xfId="0" builtinId="0"/>
    <cellStyle name="Normal 2" xfId="2" xr:uid="{9D534E43-98F8-4A15-9526-7FB3FC856131}"/>
    <cellStyle name="Percent" xfId="4" builtinId="5"/>
  </cellStyles>
  <dxfs count="72">
    <dxf>
      <font>
        <color rgb="FFC00000"/>
      </font>
    </dxf>
    <dxf>
      <font>
        <color theme="6"/>
      </font>
    </dxf>
    <dxf>
      <font>
        <color theme="6"/>
      </font>
    </dxf>
    <dxf>
      <font>
        <color rgb="FFC00000"/>
      </font>
    </dxf>
    <dxf>
      <font>
        <color rgb="FF9C0006"/>
      </font>
      <fill>
        <patternFill>
          <bgColor rgb="FFFFC7CE"/>
        </patternFill>
      </fill>
    </dxf>
    <dxf>
      <font>
        <color rgb="FF9C0006"/>
      </font>
      <fill>
        <patternFill>
          <bgColor rgb="FFFFC7CE"/>
        </patternFill>
      </fill>
    </dxf>
    <dxf>
      <numFmt numFmtId="167" formatCode="&quot;$&quot;#.00,,\ &quot;M&quot;"/>
    </dxf>
    <dxf>
      <numFmt numFmtId="165" formatCode="_(* #,##0_);_(* \(#,##0\);_(* &quot;-&quot;??_);_(@_)"/>
    </dxf>
    <dxf>
      <numFmt numFmtId="167" formatCode="&quot;$&quot;#.00,,\ &quot;M&quot;"/>
    </dxf>
    <dxf>
      <numFmt numFmtId="165" formatCode="_(* #,##0_);_(* \(#,##0\);_(* &quot;-&quot;??_);_(@_)"/>
    </dxf>
    <dxf>
      <numFmt numFmtId="0" formatCode="General"/>
    </dxf>
    <dxf>
      <font>
        <b val="0"/>
        <i val="0"/>
        <strike val="0"/>
        <condense val="0"/>
        <extend val="0"/>
        <outline val="0"/>
        <shadow val="0"/>
        <u val="none"/>
        <vertAlign val="baseline"/>
        <sz val="11"/>
        <color auto="1"/>
        <name val="Aptos Narrow"/>
        <family val="2"/>
        <scheme val="none"/>
      </font>
      <numFmt numFmtId="171" formatCode="m/d/yyyy"/>
    </dxf>
    <dxf>
      <numFmt numFmtId="168" formatCode="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rgb="FFFF0000"/>
        <name val="Aptos Narrow"/>
        <scheme val="minor"/>
      </font>
      <numFmt numFmtId="2" formatCode="0.00"/>
    </dxf>
    <dxf>
      <numFmt numFmtId="2" formatCode="0.00"/>
    </dxf>
    <dxf>
      <numFmt numFmtId="30" formatCode="@"/>
    </dxf>
    <dxf>
      <numFmt numFmtId="1" formatCode="0"/>
    </dxf>
    <dxf>
      <numFmt numFmtId="30" formatCode="@"/>
    </dxf>
    <dxf>
      <numFmt numFmtId="30" formatCode="@"/>
    </dxf>
    <dxf>
      <numFmt numFmtId="30" formatCode="@"/>
    </dxf>
    <dxf>
      <numFmt numFmtId="30" formatCode="@"/>
    </dxf>
    <dxf>
      <font>
        <strike val="0"/>
        <outline val="0"/>
        <shadow val="0"/>
        <u val="none"/>
        <vertAlign val="baseline"/>
        <sz val="11"/>
        <color rgb="FFFF0000"/>
        <name val="Aptos Narrow"/>
        <scheme val="minor"/>
      </font>
      <numFmt numFmtId="0" formatCode="General"/>
    </dxf>
    <dxf>
      <numFmt numFmtId="30" formatCode="@"/>
    </dxf>
    <dxf>
      <numFmt numFmtId="30" formatCode="@"/>
    </dxf>
    <dxf>
      <font>
        <strike val="0"/>
        <outline val="0"/>
        <shadow val="0"/>
        <u val="none"/>
        <vertAlign val="baseline"/>
        <sz val="11"/>
        <color rgb="FFFF0000"/>
        <name val="Aptos Narrow"/>
        <scheme val="minor"/>
      </font>
      <numFmt numFmtId="2" formatCode="0.00"/>
    </dxf>
    <dxf>
      <font>
        <b val="0"/>
        <i val="0"/>
        <strike val="0"/>
        <condense val="0"/>
        <extend val="0"/>
        <outline val="0"/>
        <shadow val="0"/>
        <u val="none"/>
        <vertAlign val="baseline"/>
        <sz val="11"/>
        <color rgb="FFFF0000"/>
        <name val="Aptos Narrow"/>
        <family val="2"/>
        <scheme val="minor"/>
      </font>
      <numFmt numFmtId="2" formatCode="0.00"/>
    </dxf>
    <dxf>
      <font>
        <strike val="0"/>
        <outline val="0"/>
        <shadow val="0"/>
        <u val="none"/>
        <vertAlign val="baseline"/>
        <sz val="11"/>
        <color rgb="FFFF0000"/>
        <name val="Aptos Narrow"/>
        <scheme val="minor"/>
      </font>
      <numFmt numFmtId="2" formatCode="0.00"/>
    </dxf>
    <dxf>
      <font>
        <strike val="0"/>
        <outline val="0"/>
        <shadow val="0"/>
        <u val="none"/>
        <vertAlign val="baseline"/>
        <sz val="11"/>
        <color rgb="FFFF0000"/>
        <name val="Aptos Narrow"/>
        <scheme val="minor"/>
      </font>
      <numFmt numFmtId="2" formatCode="0.00"/>
    </dxf>
    <dxf>
      <numFmt numFmtId="2" formatCode="0.00"/>
    </dxf>
    <dxf>
      <numFmt numFmtId="30" formatCode="@"/>
    </dxf>
    <dxf>
      <numFmt numFmtId="1" formatCode="0"/>
    </dxf>
    <dxf>
      <numFmt numFmtId="30" formatCode="@"/>
    </dxf>
    <dxf>
      <numFmt numFmtId="30" formatCode="@"/>
    </dxf>
    <dxf>
      <numFmt numFmtId="30" formatCode="@"/>
    </dxf>
    <dxf>
      <font>
        <strike val="0"/>
        <outline val="0"/>
        <shadow val="0"/>
        <u val="none"/>
        <vertAlign val="baseline"/>
        <sz val="11"/>
        <color rgb="FFFF0000"/>
        <name val="Aptos Narrow"/>
        <scheme val="minor"/>
      </font>
      <numFmt numFmtId="0" formatCode="General"/>
    </dxf>
    <dxf>
      <font>
        <strike val="0"/>
        <outline val="0"/>
        <shadow val="0"/>
        <u val="none"/>
        <vertAlign val="baseline"/>
        <sz val="11"/>
        <color rgb="FFFF0000"/>
        <name val="Aptos Narrow"/>
        <scheme val="minor"/>
      </font>
      <numFmt numFmtId="0" formatCode="General"/>
    </dxf>
    <dxf>
      <font>
        <strike val="0"/>
        <outline val="0"/>
        <shadow val="0"/>
        <u val="none"/>
        <vertAlign val="baseline"/>
        <sz val="11"/>
        <color rgb="FFFF0000"/>
        <name val="Aptos Narrow"/>
        <scheme val="minor"/>
      </font>
      <numFmt numFmtId="0" formatCode="General"/>
    </dxf>
    <dxf>
      <numFmt numFmtId="0" formatCode="General"/>
    </dxf>
    <dxf>
      <font>
        <b val="0"/>
        <i val="0"/>
        <strike val="0"/>
        <condense val="0"/>
        <extend val="0"/>
        <outline val="0"/>
        <shadow val="0"/>
        <u val="none"/>
        <vertAlign val="baseline"/>
        <sz val="11"/>
        <color auto="1"/>
        <name val="Aptos Narrow"/>
        <family val="2"/>
        <scheme val="none"/>
      </font>
      <numFmt numFmtId="19" formatCode="dd/mm/yyyy"/>
    </dxf>
    <dxf>
      <numFmt numFmtId="30" formatCode="@"/>
    </dxf>
    <dxf>
      <font>
        <strike val="0"/>
        <outline val="0"/>
        <shadow val="0"/>
        <u val="none"/>
        <vertAlign val="baseline"/>
        <sz val="11"/>
        <color rgb="FFFF0000"/>
        <name val="Aptos Narrow"/>
        <scheme val="minor"/>
      </font>
    </dxf>
    <dxf>
      <numFmt numFmtId="30" formatCode="@"/>
    </dxf>
    <dxf>
      <numFmt numFmtId="164" formatCode="_(* #,##0.00_);_(* \(#,##0.00\);_(* &quot;-&quot;??_);_(@_)"/>
    </dxf>
    <dxf>
      <numFmt numFmtId="164" formatCode="_(* #,##0.00_);_(* \(#,##0.00\);_(* &quot;-&quot;??_);_(@_)"/>
    </dxf>
    <dxf>
      <numFmt numFmtId="30" formatCode="@"/>
    </dxf>
    <dxf>
      <numFmt numFmtId="30" formatCode="@"/>
    </dxf>
    <dxf>
      <numFmt numFmtId="30" formatCode="@"/>
    </dxf>
    <dxf>
      <numFmt numFmtId="30" formatCode="@"/>
    </dxf>
    <dxf>
      <numFmt numFmtId="30" formatCode="@"/>
    </dxf>
    <dxf>
      <numFmt numFmtId="2" formatCode="0.00"/>
    </dxf>
    <dxf>
      <numFmt numFmtId="30" formatCode="@"/>
    </dxf>
    <dxf>
      <numFmt numFmtId="1" formatCode="0"/>
    </dxf>
    <dxf>
      <numFmt numFmtId="30" formatCode="@"/>
    </dxf>
    <dxf>
      <numFmt numFmtId="30" formatCode="@"/>
    </dxf>
    <dxf>
      <numFmt numFmtId="30" formatCode="@"/>
    </dxf>
    <dxf>
      <numFmt numFmtId="30" formatCode="@"/>
    </dxf>
    <dxf>
      <font>
        <b val="0"/>
        <i val="0"/>
        <strike val="0"/>
        <condense val="0"/>
        <extend val="0"/>
        <outline val="0"/>
        <shadow val="0"/>
        <u val="none"/>
        <vertAlign val="baseline"/>
        <sz val="11"/>
        <color auto="1"/>
        <name val="Aptos Narrow"/>
        <family val="2"/>
        <scheme val="none"/>
      </font>
      <numFmt numFmtId="19" formatCode="dd/mm/yyyy"/>
    </dxf>
    <dxf>
      <numFmt numFmtId="30" formatCode="@"/>
    </dxf>
    <dxf>
      <numFmt numFmtId="30" formatCode="@"/>
    </dxf>
    <dxf>
      <numFmt numFmtId="169" formatCode="_-[$$-409]* #,##0_ ;_-[$$-409]* \-#,##0\ ;_-[$$-409]* &quot;-&quot;??_ ;_-@_ "/>
    </dxf>
    <dxf>
      <numFmt numFmtId="165" formatCode="_(* #,##0_);_(* \(#,##0\);_(* &quot;-&quot;??_);_(@_)"/>
    </dxf>
    <dxf>
      <numFmt numFmtId="165" formatCode="_(* #,##0_);_(* \(#,##0\);_(* &quot;-&quot;??_);_(@_)"/>
    </dxf>
    <dxf>
      <numFmt numFmtId="1" formatCode="0"/>
    </dxf>
    <dxf>
      <font>
        <b/>
        <color theme="1"/>
      </font>
      <border>
        <bottom style="thin">
          <color theme="4"/>
        </bottom>
        <vertical/>
        <horizontal/>
      </border>
    </dxf>
    <dxf>
      <fill>
        <patternFill>
          <bgColor rgb="FF7163BA"/>
        </patternFill>
      </fill>
      <border>
        <vertical/>
        <horizontal/>
      </border>
    </dxf>
  </dxfs>
  <tableStyles count="1" defaultTableStyle="TableStyleMedium2" defaultPivotStyle="PivotStyleLight16">
    <tableStyle name="new slicer" pivot="0" table="0" count="10" xr9:uid="{94E29C11-F3B8-4E9A-A8FC-23CD0B4D4244}">
      <tableStyleElement type="wholeTable" dxfId="71"/>
      <tableStyleElement type="headerRow" dxfId="70"/>
    </tableStyle>
  </tableStyles>
  <colors>
    <mruColors>
      <color rgb="FF000066"/>
      <color rgb="FFE7EAEF"/>
      <color rgb="FF7163BA"/>
      <color rgb="FF7209B7"/>
      <color rgb="FF6930C3"/>
      <color rgb="FF18BBCC"/>
      <color rgb="FFFDA714"/>
      <color rgb="FF4CC9F0"/>
      <color rgb="FFEC618B"/>
      <color rgb="FF7400B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47" Type="http://schemas.openxmlformats.org/officeDocument/2006/relationships/pivotCacheDefinition" Target="pivotCache/pivotCacheDefinition35.xml"/><Relationship Id="rId63" Type="http://schemas.openxmlformats.org/officeDocument/2006/relationships/pivotCacheDefinition" Target="pivotCache/pivotCacheDefinition51.xml"/><Relationship Id="rId68" Type="http://schemas.openxmlformats.org/officeDocument/2006/relationships/pivotCacheDefinition" Target="pivotCache/pivotCacheDefinition56.xml"/><Relationship Id="rId84" Type="http://schemas.openxmlformats.org/officeDocument/2006/relationships/pivotCacheDefinition" Target="pivotCache/pivotCacheDefinition72.xml"/><Relationship Id="rId89" Type="http://schemas.openxmlformats.org/officeDocument/2006/relationships/pivotCacheDefinition" Target="pivotCache/pivotCacheDefinition77.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openxmlformats.org/officeDocument/2006/relationships/pivotCacheDefinition" Target="pivotCache/pivotCacheDefinition41.xml"/><Relationship Id="rId58" Type="http://schemas.openxmlformats.org/officeDocument/2006/relationships/pivotCacheDefinition" Target="pivotCache/pivotCacheDefinition46.xml"/><Relationship Id="rId74" Type="http://schemas.openxmlformats.org/officeDocument/2006/relationships/pivotCacheDefinition" Target="pivotCache/pivotCacheDefinition62.xml"/><Relationship Id="rId79" Type="http://schemas.openxmlformats.org/officeDocument/2006/relationships/pivotCacheDefinition" Target="pivotCache/pivotCacheDefinition67.xml"/><Relationship Id="rId5" Type="http://schemas.openxmlformats.org/officeDocument/2006/relationships/worksheet" Target="worksheets/sheet5.xml"/><Relationship Id="rId90" Type="http://schemas.openxmlformats.org/officeDocument/2006/relationships/pivotCacheDefinition" Target="pivotCache/pivotCacheDefinition78.xml"/><Relationship Id="rId95" Type="http://schemas.openxmlformats.org/officeDocument/2006/relationships/sharedStrings" Target="sharedStrings.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openxmlformats.org/officeDocument/2006/relationships/pivotCacheDefinition" Target="pivotCache/pivotCacheDefinition31.xml"/><Relationship Id="rId48" Type="http://schemas.openxmlformats.org/officeDocument/2006/relationships/pivotCacheDefinition" Target="pivotCache/pivotCacheDefinition36.xml"/><Relationship Id="rId64" Type="http://schemas.openxmlformats.org/officeDocument/2006/relationships/pivotCacheDefinition" Target="pivotCache/pivotCacheDefinition52.xml"/><Relationship Id="rId69" Type="http://schemas.openxmlformats.org/officeDocument/2006/relationships/pivotCacheDefinition" Target="pivotCache/pivotCacheDefinition57.xml"/><Relationship Id="rId80" Type="http://schemas.openxmlformats.org/officeDocument/2006/relationships/pivotCacheDefinition" Target="pivotCache/pivotCacheDefinition68.xml"/><Relationship Id="rId85" Type="http://schemas.openxmlformats.org/officeDocument/2006/relationships/pivotCacheDefinition" Target="pivotCache/pivotCacheDefinition7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46" Type="http://schemas.openxmlformats.org/officeDocument/2006/relationships/pivotCacheDefinition" Target="pivotCache/pivotCacheDefinition34.xml"/><Relationship Id="rId59" Type="http://schemas.openxmlformats.org/officeDocument/2006/relationships/pivotCacheDefinition" Target="pivotCache/pivotCacheDefinition47.xml"/><Relationship Id="rId67" Type="http://schemas.openxmlformats.org/officeDocument/2006/relationships/pivotCacheDefinition" Target="pivotCache/pivotCacheDefinition55.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54" Type="http://schemas.openxmlformats.org/officeDocument/2006/relationships/pivotCacheDefinition" Target="pivotCache/pivotCacheDefinition42.xml"/><Relationship Id="rId62" Type="http://schemas.openxmlformats.org/officeDocument/2006/relationships/pivotCacheDefinition" Target="pivotCache/pivotCacheDefinition50.xml"/><Relationship Id="rId70" Type="http://schemas.openxmlformats.org/officeDocument/2006/relationships/pivotCacheDefinition" Target="pivotCache/pivotCacheDefinition58.xml"/><Relationship Id="rId75" Type="http://schemas.openxmlformats.org/officeDocument/2006/relationships/pivotCacheDefinition" Target="pivotCache/pivotCacheDefinition63.xml"/><Relationship Id="rId83" Type="http://schemas.openxmlformats.org/officeDocument/2006/relationships/pivotCacheDefinition" Target="pivotCache/pivotCacheDefinition71.xml"/><Relationship Id="rId88" Type="http://schemas.openxmlformats.org/officeDocument/2006/relationships/pivotCacheDefinition" Target="pivotCache/pivotCacheDefinition76.xml"/><Relationship Id="rId91" Type="http://schemas.microsoft.com/office/2007/relationships/slicerCache" Target="slicerCaches/slicerCache1.xml"/><Relationship Id="rId9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openxmlformats.org/officeDocument/2006/relationships/pivotCacheDefinition" Target="pivotCache/pivotCacheDefinition37.xml"/><Relationship Id="rId57" Type="http://schemas.openxmlformats.org/officeDocument/2006/relationships/pivotCacheDefinition" Target="pivotCache/pivotCacheDefinition45.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pivotCacheDefinition" Target="pivotCache/pivotCacheDefinition32.xml"/><Relationship Id="rId52" Type="http://schemas.openxmlformats.org/officeDocument/2006/relationships/pivotCacheDefinition" Target="pivotCache/pivotCacheDefinition40.xml"/><Relationship Id="rId60" Type="http://schemas.openxmlformats.org/officeDocument/2006/relationships/pivotCacheDefinition" Target="pivotCache/pivotCacheDefinition48.xml"/><Relationship Id="rId65" Type="http://schemas.openxmlformats.org/officeDocument/2006/relationships/pivotCacheDefinition" Target="pivotCache/pivotCacheDefinition53.xml"/><Relationship Id="rId73" Type="http://schemas.openxmlformats.org/officeDocument/2006/relationships/pivotCacheDefinition" Target="pivotCache/pivotCacheDefinition61.xml"/><Relationship Id="rId78" Type="http://schemas.openxmlformats.org/officeDocument/2006/relationships/pivotCacheDefinition" Target="pivotCache/pivotCacheDefinition66.xml"/><Relationship Id="rId81" Type="http://schemas.openxmlformats.org/officeDocument/2006/relationships/pivotCacheDefinition" Target="pivotCache/pivotCacheDefinition69.xml"/><Relationship Id="rId86" Type="http://schemas.openxmlformats.org/officeDocument/2006/relationships/pivotCacheDefinition" Target="pivotCache/pivotCacheDefinition74.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34" Type="http://schemas.openxmlformats.org/officeDocument/2006/relationships/pivotCacheDefinition" Target="pivotCache/pivotCacheDefinition22.xml"/><Relationship Id="rId50" Type="http://schemas.openxmlformats.org/officeDocument/2006/relationships/pivotCacheDefinition" Target="pivotCache/pivotCacheDefinition38.xml"/><Relationship Id="rId55" Type="http://schemas.openxmlformats.org/officeDocument/2006/relationships/pivotCacheDefinition" Target="pivotCache/pivotCacheDefinition43.xml"/><Relationship Id="rId76" Type="http://schemas.openxmlformats.org/officeDocument/2006/relationships/pivotCacheDefinition" Target="pivotCache/pivotCacheDefinition64.xml"/><Relationship Id="rId97" Type="http://schemas.openxmlformats.org/officeDocument/2006/relationships/powerPivotData" Target="model/item.data"/><Relationship Id="rId7" Type="http://schemas.openxmlformats.org/officeDocument/2006/relationships/worksheet" Target="worksheets/sheet7.xml"/><Relationship Id="rId71" Type="http://schemas.openxmlformats.org/officeDocument/2006/relationships/pivotCacheDefinition" Target="pivotCache/pivotCacheDefinition59.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66" Type="http://schemas.openxmlformats.org/officeDocument/2006/relationships/pivotCacheDefinition" Target="pivotCache/pivotCacheDefinition54.xml"/><Relationship Id="rId87" Type="http://schemas.openxmlformats.org/officeDocument/2006/relationships/pivotCacheDefinition" Target="pivotCache/pivotCacheDefinition75.xml"/><Relationship Id="rId61" Type="http://schemas.openxmlformats.org/officeDocument/2006/relationships/pivotCacheDefinition" Target="pivotCache/pivotCacheDefinition49.xml"/><Relationship Id="rId82" Type="http://schemas.openxmlformats.org/officeDocument/2006/relationships/pivotCacheDefinition" Target="pivotCache/pivotCacheDefinition70.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56" Type="http://schemas.openxmlformats.org/officeDocument/2006/relationships/pivotCacheDefinition" Target="pivotCache/pivotCacheDefinition44.xml"/><Relationship Id="rId77" Type="http://schemas.openxmlformats.org/officeDocument/2006/relationships/pivotCacheDefinition" Target="pivotCache/pivotCacheDefinition65.xml"/><Relationship Id="rId8" Type="http://schemas.openxmlformats.org/officeDocument/2006/relationships/worksheet" Target="worksheets/sheet8.xml"/><Relationship Id="rId51" Type="http://schemas.openxmlformats.org/officeDocument/2006/relationships/pivotCacheDefinition" Target="pivotCache/pivotCacheDefinition39.xml"/><Relationship Id="rId72" Type="http://schemas.openxmlformats.org/officeDocument/2006/relationships/pivotCacheDefinition" Target="pivotCache/pivotCacheDefinition60.xml"/><Relationship Id="rId93" Type="http://schemas.openxmlformats.org/officeDocument/2006/relationships/connections" Target="connections.xml"/><Relationship Id="rId9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DIAGNOSTIC!$B$11</c:f>
              <c:strCache>
                <c:ptCount val="1"/>
                <c:pt idx="0">
                  <c:v>Revenue Lost</c:v>
                </c:pt>
              </c:strCache>
            </c:strRef>
          </c:tx>
          <c:spPr>
            <a:solidFill>
              <a:schemeClr val="accent1"/>
            </a:solidFill>
            <a:ln>
              <a:noFill/>
            </a:ln>
            <a:effectLst/>
          </c:spPr>
          <c:invertIfNegative val="0"/>
          <c:dLbls>
            <c:dLbl>
              <c:idx val="0"/>
              <c:tx>
                <c:rich>
                  <a:bodyPr/>
                  <a:lstStyle/>
                  <a:p>
                    <a:fld id="{9796A26F-8CD2-4035-A4AB-895EE8A7465E}"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4A2-49A9-A0F8-90972B3E68A1}"/>
                </c:ext>
              </c:extLst>
            </c:dLbl>
            <c:dLbl>
              <c:idx val="1"/>
              <c:tx>
                <c:rich>
                  <a:bodyPr/>
                  <a:lstStyle/>
                  <a:p>
                    <a:fld id="{91385C4F-14CA-4E45-BA52-F86F241378E8}"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4A2-49A9-A0F8-90972B3E68A1}"/>
                </c:ext>
              </c:extLst>
            </c:dLbl>
            <c:dLbl>
              <c:idx val="2"/>
              <c:tx>
                <c:rich>
                  <a:bodyPr/>
                  <a:lstStyle/>
                  <a:p>
                    <a:fld id="{5037D564-6A25-4AF0-A59C-FB9E0536C588}"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4A2-49A9-A0F8-90972B3E68A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DIAGNOSTIC!$A$12:$A$14</c:f>
              <c:strCache>
                <c:ptCount val="3"/>
                <c:pt idx="0">
                  <c:v>Clothing</c:v>
                </c:pt>
                <c:pt idx="1">
                  <c:v>Electronics</c:v>
                </c:pt>
                <c:pt idx="2">
                  <c:v>Home Decor</c:v>
                </c:pt>
              </c:strCache>
            </c:strRef>
          </c:cat>
          <c:val>
            <c:numRef>
              <c:f>DIAGNOSTIC!$B$12:$B$14</c:f>
              <c:numCache>
                <c:formatCode>General</c:formatCode>
                <c:ptCount val="3"/>
                <c:pt idx="0">
                  <c:v>31104.920000000002</c:v>
                </c:pt>
                <c:pt idx="1">
                  <c:v>34170.869999999995</c:v>
                </c:pt>
                <c:pt idx="2">
                  <c:v>34348.21</c:v>
                </c:pt>
              </c:numCache>
            </c:numRef>
          </c:val>
          <c:extLst>
            <c:ext xmlns:c15="http://schemas.microsoft.com/office/drawing/2012/chart" uri="{02D57815-91ED-43cb-92C2-25804820EDAC}">
              <c15:datalabelsRange>
                <c15:f>DIAGNOSTIC!$L$5:$L$8</c15:f>
                <c15:dlblRangeCache>
                  <c:ptCount val="4"/>
                  <c:pt idx="0">
                    <c:v>19%</c:v>
                  </c:pt>
                  <c:pt idx="1">
                    <c:v>19%</c:v>
                  </c:pt>
                  <c:pt idx="2">
                    <c:v>21%</c:v>
                  </c:pt>
                </c15:dlblRangeCache>
              </c15:datalabelsRange>
            </c:ext>
            <c:ext xmlns:c16="http://schemas.microsoft.com/office/drawing/2014/chart" uri="{C3380CC4-5D6E-409C-BE32-E72D297353CC}">
              <c16:uniqueId val="{00000000-A4A2-49A9-A0F8-90972B3E68A1}"/>
            </c:ext>
          </c:extLst>
        </c:ser>
        <c:dLbls>
          <c:showLegendKey val="0"/>
          <c:showVal val="0"/>
          <c:showCatName val="0"/>
          <c:showSerName val="0"/>
          <c:showPercent val="0"/>
          <c:showBubbleSize val="0"/>
        </c:dLbls>
        <c:gapWidth val="219"/>
        <c:overlap val="-27"/>
        <c:axId val="2066094751"/>
        <c:axId val="2066095711"/>
      </c:barChart>
      <c:lineChart>
        <c:grouping val="standard"/>
        <c:varyColors val="0"/>
        <c:ser>
          <c:idx val="1"/>
          <c:order val="1"/>
          <c:tx>
            <c:strRef>
              <c:f>DIAGNOSTIC!$C$11</c:f>
              <c:strCache>
                <c:ptCount val="1"/>
                <c:pt idx="0">
                  <c:v>Return Rate (%)</c:v>
                </c:pt>
              </c:strCache>
            </c:strRef>
          </c:tx>
          <c:spPr>
            <a:ln w="28575" cap="rnd">
              <a:solidFill>
                <a:schemeClr val="accent2"/>
              </a:solidFill>
              <a:round/>
            </a:ln>
            <a:effectLst/>
          </c:spPr>
          <c:marker>
            <c:symbol val="none"/>
          </c:marker>
          <c:cat>
            <c:strRef>
              <c:f>DIAGNOSTIC!$A$12:$A$14</c:f>
              <c:strCache>
                <c:ptCount val="3"/>
                <c:pt idx="0">
                  <c:v>Clothing</c:v>
                </c:pt>
                <c:pt idx="1">
                  <c:v>Electronics</c:v>
                </c:pt>
                <c:pt idx="2">
                  <c:v>Home Decor</c:v>
                </c:pt>
              </c:strCache>
            </c:strRef>
          </c:cat>
          <c:val>
            <c:numRef>
              <c:f>DIAGNOSTIC!$C$12:$C$14</c:f>
              <c:numCache>
                <c:formatCode>0%</c:formatCode>
                <c:ptCount val="3"/>
                <c:pt idx="0">
                  <c:v>0.19571865443425077</c:v>
                </c:pt>
                <c:pt idx="1">
                  <c:v>0.1924198250728863</c:v>
                </c:pt>
                <c:pt idx="2">
                  <c:v>0.21212121212121213</c:v>
                </c:pt>
              </c:numCache>
            </c:numRef>
          </c:val>
          <c:smooth val="0"/>
          <c:extLst>
            <c:ext xmlns:c16="http://schemas.microsoft.com/office/drawing/2014/chart" uri="{C3380CC4-5D6E-409C-BE32-E72D297353CC}">
              <c16:uniqueId val="{00000001-A4A2-49A9-A0F8-90972B3E68A1}"/>
            </c:ext>
          </c:extLst>
        </c:ser>
        <c:dLbls>
          <c:showLegendKey val="0"/>
          <c:showVal val="0"/>
          <c:showCatName val="0"/>
          <c:showSerName val="0"/>
          <c:showPercent val="0"/>
          <c:showBubbleSize val="0"/>
        </c:dLbls>
        <c:marker val="1"/>
        <c:smooth val="0"/>
        <c:axId val="2066089951"/>
        <c:axId val="2066097151"/>
      </c:lineChart>
      <c:catAx>
        <c:axId val="20660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95711"/>
        <c:crosses val="autoZero"/>
        <c:auto val="1"/>
        <c:lblAlgn val="ctr"/>
        <c:lblOffset val="100"/>
        <c:noMultiLvlLbl val="0"/>
      </c:catAx>
      <c:valAx>
        <c:axId val="206609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94751"/>
        <c:crosses val="autoZero"/>
        <c:crossBetween val="between"/>
      </c:valAx>
      <c:valAx>
        <c:axId val="206609715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89951"/>
        <c:crosses val="max"/>
        <c:crossBetween val="between"/>
      </c:valAx>
      <c:catAx>
        <c:axId val="2066089951"/>
        <c:scaling>
          <c:orientation val="minMax"/>
        </c:scaling>
        <c:delete val="1"/>
        <c:axPos val="b"/>
        <c:numFmt formatCode="General" sourceLinked="1"/>
        <c:majorTickMark val="out"/>
        <c:minorTickMark val="none"/>
        <c:tickLblPos val="nextTo"/>
        <c:crossAx val="20660971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DIAGNOSTIC!$B$24</c:f>
              <c:strCache>
                <c:ptCount val="1"/>
                <c:pt idx="0">
                  <c:v>Revenue Lost</c:v>
                </c:pt>
              </c:strCache>
            </c:strRef>
          </c:tx>
          <c:spPr>
            <a:solidFill>
              <a:schemeClr val="accent1"/>
            </a:solidFill>
            <a:ln>
              <a:noFill/>
            </a:ln>
            <a:effectLst/>
          </c:spPr>
          <c:invertIfNegative val="0"/>
          <c:dLbls>
            <c:dLbl>
              <c:idx val="0"/>
              <c:tx>
                <c:rich>
                  <a:bodyPr/>
                  <a:lstStyle/>
                  <a:p>
                    <a:fld id="{D07370FB-B2E8-426B-BA80-5B7ABE0224B8}"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BF8-41CF-ADC1-D8CE820AD4DA}"/>
                </c:ext>
              </c:extLst>
            </c:dLbl>
            <c:dLbl>
              <c:idx val="1"/>
              <c:tx>
                <c:rich>
                  <a:bodyPr/>
                  <a:lstStyle/>
                  <a:p>
                    <a:fld id="{AB3B217D-2534-4601-B88C-47512EB43C6D}"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BF8-41CF-ADC1-D8CE820AD4DA}"/>
                </c:ext>
              </c:extLst>
            </c:dLbl>
            <c:dLbl>
              <c:idx val="2"/>
              <c:tx>
                <c:rich>
                  <a:bodyPr/>
                  <a:lstStyle/>
                  <a:p>
                    <a:fld id="{8B957DC0-B373-4085-8143-970B56C825BE}"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BF8-41CF-ADC1-D8CE820AD4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DIAGNOSTIC!$A$25:$A$27</c:f>
              <c:strCache>
                <c:ptCount val="3"/>
                <c:pt idx="0">
                  <c:v>Online</c:v>
                </c:pt>
                <c:pt idx="1">
                  <c:v>Retail</c:v>
                </c:pt>
                <c:pt idx="2">
                  <c:v>Wholesale</c:v>
                </c:pt>
              </c:strCache>
            </c:strRef>
          </c:cat>
          <c:val>
            <c:numRef>
              <c:f>DIAGNOSTIC!$B$25:$B$27</c:f>
              <c:numCache>
                <c:formatCode>General</c:formatCode>
                <c:ptCount val="3"/>
                <c:pt idx="0">
                  <c:v>37998.01</c:v>
                </c:pt>
                <c:pt idx="1">
                  <c:v>33321.600000000006</c:v>
                </c:pt>
                <c:pt idx="2">
                  <c:v>28304.390000000007</c:v>
                </c:pt>
              </c:numCache>
            </c:numRef>
          </c:val>
          <c:extLst>
            <c:ext xmlns:c15="http://schemas.microsoft.com/office/drawing/2012/chart" uri="{02D57815-91ED-43cb-92C2-25804820EDAC}">
              <c15:datalabelsRange>
                <c15:f>DIAGNOSTIC!$K$18:$K$20</c15:f>
                <c15:dlblRangeCache>
                  <c:ptCount val="3"/>
                  <c:pt idx="0">
                    <c:v>22%</c:v>
                  </c:pt>
                  <c:pt idx="1">
                    <c:v>19%</c:v>
                  </c:pt>
                  <c:pt idx="2">
                    <c:v>18%</c:v>
                  </c:pt>
                </c15:dlblRangeCache>
              </c15:datalabelsRange>
            </c:ext>
            <c:ext xmlns:c16="http://schemas.microsoft.com/office/drawing/2014/chart" uri="{C3380CC4-5D6E-409C-BE32-E72D297353CC}">
              <c16:uniqueId val="{00000000-1BF8-41CF-ADC1-D8CE820AD4DA}"/>
            </c:ext>
          </c:extLst>
        </c:ser>
        <c:dLbls>
          <c:showLegendKey val="0"/>
          <c:showVal val="0"/>
          <c:showCatName val="0"/>
          <c:showSerName val="0"/>
          <c:showPercent val="0"/>
          <c:showBubbleSize val="0"/>
        </c:dLbls>
        <c:gapWidth val="219"/>
        <c:overlap val="-27"/>
        <c:axId val="1455458207"/>
        <c:axId val="1455459167"/>
      </c:barChart>
      <c:lineChart>
        <c:grouping val="standard"/>
        <c:varyColors val="0"/>
        <c:ser>
          <c:idx val="1"/>
          <c:order val="1"/>
          <c:tx>
            <c:strRef>
              <c:f>DIAGNOSTIC!$C$24</c:f>
              <c:strCache>
                <c:ptCount val="1"/>
                <c:pt idx="0">
                  <c:v>Return Rate (%)</c:v>
                </c:pt>
              </c:strCache>
            </c:strRef>
          </c:tx>
          <c:spPr>
            <a:ln w="28575" cap="rnd">
              <a:solidFill>
                <a:schemeClr val="accent2"/>
              </a:solidFill>
              <a:round/>
            </a:ln>
            <a:effectLst/>
          </c:spPr>
          <c:marker>
            <c:symbol val="none"/>
          </c:marker>
          <c:cat>
            <c:strRef>
              <c:f>DIAGNOSTIC!$A$25:$A$27</c:f>
              <c:strCache>
                <c:ptCount val="3"/>
                <c:pt idx="0">
                  <c:v>Online</c:v>
                </c:pt>
                <c:pt idx="1">
                  <c:v>Retail</c:v>
                </c:pt>
                <c:pt idx="2">
                  <c:v>Wholesale</c:v>
                </c:pt>
              </c:strCache>
            </c:strRef>
          </c:cat>
          <c:val>
            <c:numRef>
              <c:f>DIAGNOSTIC!$C$25:$C$27</c:f>
              <c:numCache>
                <c:formatCode>0%</c:formatCode>
                <c:ptCount val="3"/>
                <c:pt idx="0">
                  <c:v>0.22916666666666666</c:v>
                </c:pt>
                <c:pt idx="1">
                  <c:v>0.18055555555555555</c:v>
                </c:pt>
                <c:pt idx="2">
                  <c:v>0.19078947368421054</c:v>
                </c:pt>
              </c:numCache>
            </c:numRef>
          </c:val>
          <c:smooth val="0"/>
          <c:extLst>
            <c:ext xmlns:c16="http://schemas.microsoft.com/office/drawing/2014/chart" uri="{C3380CC4-5D6E-409C-BE32-E72D297353CC}">
              <c16:uniqueId val="{00000001-1BF8-41CF-ADC1-D8CE820AD4DA}"/>
            </c:ext>
          </c:extLst>
        </c:ser>
        <c:dLbls>
          <c:showLegendKey val="0"/>
          <c:showVal val="0"/>
          <c:showCatName val="0"/>
          <c:showSerName val="0"/>
          <c:showPercent val="0"/>
          <c:showBubbleSize val="0"/>
        </c:dLbls>
        <c:marker val="1"/>
        <c:smooth val="0"/>
        <c:axId val="40869295"/>
        <c:axId val="40871695"/>
      </c:lineChart>
      <c:catAx>
        <c:axId val="14554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59167"/>
        <c:crosses val="autoZero"/>
        <c:auto val="1"/>
        <c:lblAlgn val="ctr"/>
        <c:lblOffset val="100"/>
        <c:noMultiLvlLbl val="0"/>
      </c:catAx>
      <c:valAx>
        <c:axId val="14554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58207"/>
        <c:crosses val="autoZero"/>
        <c:crossBetween val="between"/>
      </c:valAx>
      <c:valAx>
        <c:axId val="408716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295"/>
        <c:crosses val="max"/>
        <c:crossBetween val="between"/>
      </c:valAx>
      <c:catAx>
        <c:axId val="40869295"/>
        <c:scaling>
          <c:orientation val="minMax"/>
        </c:scaling>
        <c:delete val="1"/>
        <c:axPos val="b"/>
        <c:numFmt formatCode="General" sourceLinked="1"/>
        <c:majorTickMark val="out"/>
        <c:minorTickMark val="none"/>
        <c:tickLblPos val="nextTo"/>
        <c:crossAx val="40871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DIAGNOSTIC!$B$38</c:f>
              <c:strCache>
                <c:ptCount val="1"/>
                <c:pt idx="0">
                  <c:v>Revenue Lost</c:v>
                </c:pt>
              </c:strCache>
            </c:strRef>
          </c:tx>
          <c:spPr>
            <a:solidFill>
              <a:schemeClr val="accent1"/>
            </a:solidFill>
            <a:ln>
              <a:noFill/>
            </a:ln>
            <a:effectLst/>
          </c:spPr>
          <c:invertIfNegative val="0"/>
          <c:dLbls>
            <c:dLbl>
              <c:idx val="0"/>
              <c:tx>
                <c:rich>
                  <a:bodyPr/>
                  <a:lstStyle/>
                  <a:p>
                    <a:fld id="{6CC5A6B2-6EBE-4806-9313-259306730372}"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159-4F48-BA74-7BA0DF067959}"/>
                </c:ext>
              </c:extLst>
            </c:dLbl>
            <c:dLbl>
              <c:idx val="1"/>
              <c:tx>
                <c:rich>
                  <a:bodyPr/>
                  <a:lstStyle/>
                  <a:p>
                    <a:fld id="{686CAE3B-E63F-475D-969A-843C47EC1C48}"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159-4F48-BA74-7BA0DF067959}"/>
                </c:ext>
              </c:extLst>
            </c:dLbl>
            <c:dLbl>
              <c:idx val="2"/>
              <c:tx>
                <c:rich>
                  <a:bodyPr/>
                  <a:lstStyle/>
                  <a:p>
                    <a:fld id="{5557E184-BD6A-43CD-9A97-67B7A16C44C3}"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159-4F48-BA74-7BA0DF0679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DIAGNOSTIC!$A$39:$A$41</c:f>
              <c:strCache>
                <c:ptCount val="3"/>
                <c:pt idx="0">
                  <c:v>Express</c:v>
                </c:pt>
                <c:pt idx="1">
                  <c:v>Next Day</c:v>
                </c:pt>
                <c:pt idx="2">
                  <c:v>Standard</c:v>
                </c:pt>
              </c:strCache>
            </c:strRef>
          </c:cat>
          <c:val>
            <c:numRef>
              <c:f>DIAGNOSTIC!$B$39:$B$41</c:f>
              <c:numCache>
                <c:formatCode>General</c:formatCode>
                <c:ptCount val="3"/>
                <c:pt idx="0">
                  <c:v>31859.729999999996</c:v>
                </c:pt>
                <c:pt idx="1">
                  <c:v>37000.049999999996</c:v>
                </c:pt>
                <c:pt idx="2">
                  <c:v>30764.220000000012</c:v>
                </c:pt>
              </c:numCache>
            </c:numRef>
          </c:val>
          <c:extLst>
            <c:ext xmlns:c15="http://schemas.microsoft.com/office/drawing/2012/chart" uri="{02D57815-91ED-43cb-92C2-25804820EDAC}">
              <c15:datalabelsRange>
                <c15:f>DIAGNOSTIC!$K$32:$K$34</c15:f>
                <c15:dlblRangeCache>
                  <c:ptCount val="3"/>
                  <c:pt idx="0">
                    <c:v>20%</c:v>
                  </c:pt>
                  <c:pt idx="1">
                    <c:v>21%</c:v>
                  </c:pt>
                  <c:pt idx="2">
                    <c:v>18%</c:v>
                  </c:pt>
                </c15:dlblRangeCache>
              </c15:datalabelsRange>
            </c:ext>
            <c:ext xmlns:c16="http://schemas.microsoft.com/office/drawing/2014/chart" uri="{C3380CC4-5D6E-409C-BE32-E72D297353CC}">
              <c16:uniqueId val="{00000003-7159-4F48-BA74-7BA0DF067959}"/>
            </c:ext>
          </c:extLst>
        </c:ser>
        <c:dLbls>
          <c:showLegendKey val="0"/>
          <c:showVal val="0"/>
          <c:showCatName val="0"/>
          <c:showSerName val="0"/>
          <c:showPercent val="0"/>
          <c:showBubbleSize val="0"/>
        </c:dLbls>
        <c:gapWidth val="219"/>
        <c:overlap val="-27"/>
        <c:axId val="1455458207"/>
        <c:axId val="1455459167"/>
      </c:barChart>
      <c:lineChart>
        <c:grouping val="standard"/>
        <c:varyColors val="0"/>
        <c:ser>
          <c:idx val="1"/>
          <c:order val="1"/>
          <c:tx>
            <c:strRef>
              <c:f>DIAGNOSTIC!$C$38</c:f>
              <c:strCache>
                <c:ptCount val="1"/>
                <c:pt idx="0">
                  <c:v>Return Rate (%)</c:v>
                </c:pt>
              </c:strCache>
            </c:strRef>
          </c:tx>
          <c:spPr>
            <a:ln w="28575" cap="rnd">
              <a:solidFill>
                <a:schemeClr val="accent2"/>
              </a:solidFill>
              <a:round/>
            </a:ln>
            <a:effectLst/>
          </c:spPr>
          <c:marker>
            <c:symbol val="none"/>
          </c:marker>
          <c:cat>
            <c:strRef>
              <c:f>DIAGNOSTIC!$A$25:$A$27</c:f>
              <c:strCache>
                <c:ptCount val="3"/>
                <c:pt idx="0">
                  <c:v>Online</c:v>
                </c:pt>
                <c:pt idx="1">
                  <c:v>Retail</c:v>
                </c:pt>
                <c:pt idx="2">
                  <c:v>Wholesale</c:v>
                </c:pt>
              </c:strCache>
            </c:strRef>
          </c:cat>
          <c:val>
            <c:numRef>
              <c:f>DIAGNOSTIC!$C$39:$C$41</c:f>
              <c:numCache>
                <c:formatCode>0%</c:formatCode>
                <c:ptCount val="3"/>
                <c:pt idx="0">
                  <c:v>0.19169329073482427</c:v>
                </c:pt>
                <c:pt idx="1">
                  <c:v>0.20563380281690141</c:v>
                </c:pt>
                <c:pt idx="2">
                  <c:v>0.20180722891566266</c:v>
                </c:pt>
              </c:numCache>
            </c:numRef>
          </c:val>
          <c:smooth val="0"/>
          <c:extLst>
            <c:ext xmlns:c16="http://schemas.microsoft.com/office/drawing/2014/chart" uri="{C3380CC4-5D6E-409C-BE32-E72D297353CC}">
              <c16:uniqueId val="{00000004-7159-4F48-BA74-7BA0DF067959}"/>
            </c:ext>
          </c:extLst>
        </c:ser>
        <c:dLbls>
          <c:showLegendKey val="0"/>
          <c:showVal val="0"/>
          <c:showCatName val="0"/>
          <c:showSerName val="0"/>
          <c:showPercent val="0"/>
          <c:showBubbleSize val="0"/>
        </c:dLbls>
        <c:marker val="1"/>
        <c:smooth val="0"/>
        <c:axId val="40869295"/>
        <c:axId val="40871695"/>
      </c:lineChart>
      <c:catAx>
        <c:axId val="14554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59167"/>
        <c:crosses val="autoZero"/>
        <c:auto val="1"/>
        <c:lblAlgn val="ctr"/>
        <c:lblOffset val="100"/>
        <c:noMultiLvlLbl val="0"/>
      </c:catAx>
      <c:valAx>
        <c:axId val="14554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58207"/>
        <c:crosses val="autoZero"/>
        <c:crossBetween val="between"/>
      </c:valAx>
      <c:valAx>
        <c:axId val="408716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295"/>
        <c:crosses val="max"/>
        <c:crossBetween val="between"/>
      </c:valAx>
      <c:catAx>
        <c:axId val="40869295"/>
        <c:scaling>
          <c:orientation val="minMax"/>
        </c:scaling>
        <c:delete val="1"/>
        <c:axPos val="b"/>
        <c:numFmt formatCode="General" sourceLinked="1"/>
        <c:majorTickMark val="out"/>
        <c:minorTickMark val="none"/>
        <c:tickLblPos val="nextTo"/>
        <c:crossAx val="40871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DIAGNOSTIC!$B$55</c:f>
              <c:strCache>
                <c:ptCount val="1"/>
                <c:pt idx="0">
                  <c:v>Revenue Lost</c:v>
                </c:pt>
              </c:strCache>
            </c:strRef>
          </c:tx>
          <c:spPr>
            <a:solidFill>
              <a:schemeClr val="accent1"/>
            </a:solidFill>
            <a:ln>
              <a:noFill/>
            </a:ln>
            <a:effectLst/>
          </c:spPr>
          <c:invertIfNegative val="0"/>
          <c:dLbls>
            <c:dLbl>
              <c:idx val="0"/>
              <c:tx>
                <c:rich>
                  <a:bodyPr/>
                  <a:lstStyle/>
                  <a:p>
                    <a:fld id="{2A62B257-C230-41FA-BAA9-60B8A326C480}"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789-45AD-8E6B-1ED77A3AB9BA}"/>
                </c:ext>
              </c:extLst>
            </c:dLbl>
            <c:dLbl>
              <c:idx val="1"/>
              <c:tx>
                <c:rich>
                  <a:bodyPr/>
                  <a:lstStyle/>
                  <a:p>
                    <a:fld id="{474036FD-4FB6-43FA-BCD9-2853FEBF0DB9}"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789-45AD-8E6B-1ED77A3AB9BA}"/>
                </c:ext>
              </c:extLst>
            </c:dLbl>
            <c:dLbl>
              <c:idx val="2"/>
              <c:tx>
                <c:rich>
                  <a:bodyPr/>
                  <a:lstStyle/>
                  <a:p>
                    <a:fld id="{5D898E01-EB10-4CA4-8607-64F23199E2FE}"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789-45AD-8E6B-1ED77A3AB9BA}"/>
                </c:ext>
              </c:extLst>
            </c:dLbl>
            <c:dLbl>
              <c:idx val="3"/>
              <c:tx>
                <c:rich>
                  <a:bodyPr/>
                  <a:lstStyle/>
                  <a:p>
                    <a:fld id="{66486623-3BB8-4C9A-82B3-B54CA1985DE5}" type="CELLRANGE">
                      <a:rPr lang="en-NG"/>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789-45AD-8E6B-1ED77A3AB9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DIAGNOSTIC!$A$56:$A$59</c:f>
              <c:strCache>
                <c:ptCount val="4"/>
                <c:pt idx="0">
                  <c:v>Baby Boomer</c:v>
                </c:pt>
                <c:pt idx="1">
                  <c:v>Generation X</c:v>
                </c:pt>
                <c:pt idx="2">
                  <c:v>Generation Z</c:v>
                </c:pt>
                <c:pt idx="3">
                  <c:v>Millennial</c:v>
                </c:pt>
              </c:strCache>
            </c:strRef>
          </c:cat>
          <c:val>
            <c:numRef>
              <c:f>DIAGNOSTIC!$B$56:$B$59</c:f>
              <c:numCache>
                <c:formatCode>General</c:formatCode>
                <c:ptCount val="4"/>
                <c:pt idx="0">
                  <c:v>22230.840000000004</c:v>
                </c:pt>
                <c:pt idx="1">
                  <c:v>29359.460000000006</c:v>
                </c:pt>
                <c:pt idx="2">
                  <c:v>18705.669999999998</c:v>
                </c:pt>
                <c:pt idx="3">
                  <c:v>29328.029999999995</c:v>
                </c:pt>
              </c:numCache>
            </c:numRef>
          </c:val>
          <c:extLst>
            <c:ext xmlns:c15="http://schemas.microsoft.com/office/drawing/2012/chart" uri="{02D57815-91ED-43cb-92C2-25804820EDAC}">
              <c15:datalabelsRange>
                <c15:f>DIAGNOSTIC!$L$49:$L$52</c15:f>
                <c15:dlblRangeCache>
                  <c:ptCount val="4"/>
                  <c:pt idx="0">
                    <c:v>20%</c:v>
                  </c:pt>
                  <c:pt idx="1">
                    <c:v>22%</c:v>
                  </c:pt>
                  <c:pt idx="2">
                    <c:v>15%</c:v>
                  </c:pt>
                  <c:pt idx="3">
                    <c:v>22%</c:v>
                  </c:pt>
                </c15:dlblRangeCache>
              </c15:datalabelsRange>
            </c:ext>
            <c:ext xmlns:c16="http://schemas.microsoft.com/office/drawing/2014/chart" uri="{C3380CC4-5D6E-409C-BE32-E72D297353CC}">
              <c16:uniqueId val="{00000003-3789-45AD-8E6B-1ED77A3AB9BA}"/>
            </c:ext>
          </c:extLst>
        </c:ser>
        <c:dLbls>
          <c:showLegendKey val="0"/>
          <c:showVal val="0"/>
          <c:showCatName val="0"/>
          <c:showSerName val="0"/>
          <c:showPercent val="0"/>
          <c:showBubbleSize val="0"/>
        </c:dLbls>
        <c:gapWidth val="219"/>
        <c:overlap val="-27"/>
        <c:axId val="1455458207"/>
        <c:axId val="1455459167"/>
      </c:barChart>
      <c:lineChart>
        <c:grouping val="standard"/>
        <c:varyColors val="0"/>
        <c:ser>
          <c:idx val="1"/>
          <c:order val="1"/>
          <c:tx>
            <c:strRef>
              <c:f>DIAGNOSTIC!$C$55</c:f>
              <c:strCache>
                <c:ptCount val="1"/>
                <c:pt idx="0">
                  <c:v>Return Rate (%)</c:v>
                </c:pt>
              </c:strCache>
            </c:strRef>
          </c:tx>
          <c:spPr>
            <a:ln w="28575" cap="rnd">
              <a:solidFill>
                <a:schemeClr val="accent2"/>
              </a:solidFill>
              <a:round/>
            </a:ln>
            <a:effectLst/>
          </c:spPr>
          <c:marker>
            <c:symbol val="none"/>
          </c:marker>
          <c:cat>
            <c:strRef>
              <c:f>DIAGNOSTIC!$A$56:$A$59</c:f>
              <c:strCache>
                <c:ptCount val="4"/>
                <c:pt idx="0">
                  <c:v>Baby Boomer</c:v>
                </c:pt>
                <c:pt idx="1">
                  <c:v>Generation X</c:v>
                </c:pt>
                <c:pt idx="2">
                  <c:v>Generation Z</c:v>
                </c:pt>
                <c:pt idx="3">
                  <c:v>Millennial</c:v>
                </c:pt>
              </c:strCache>
            </c:strRef>
          </c:cat>
          <c:val>
            <c:numRef>
              <c:f>DIAGNOSTIC!$C$56:$C$59</c:f>
              <c:numCache>
                <c:formatCode>0%</c:formatCode>
                <c:ptCount val="4"/>
                <c:pt idx="0">
                  <c:v>0.2</c:v>
                </c:pt>
                <c:pt idx="1">
                  <c:v>0.23715415019762845</c:v>
                </c:pt>
                <c:pt idx="2">
                  <c:v>0.13852813852813853</c:v>
                </c:pt>
                <c:pt idx="3">
                  <c:v>0.21678321678321677</c:v>
                </c:pt>
              </c:numCache>
            </c:numRef>
          </c:val>
          <c:smooth val="0"/>
          <c:extLst>
            <c:ext xmlns:c16="http://schemas.microsoft.com/office/drawing/2014/chart" uri="{C3380CC4-5D6E-409C-BE32-E72D297353CC}">
              <c16:uniqueId val="{00000004-3789-45AD-8E6B-1ED77A3AB9BA}"/>
            </c:ext>
          </c:extLst>
        </c:ser>
        <c:dLbls>
          <c:showLegendKey val="0"/>
          <c:showVal val="0"/>
          <c:showCatName val="0"/>
          <c:showSerName val="0"/>
          <c:showPercent val="0"/>
          <c:showBubbleSize val="0"/>
        </c:dLbls>
        <c:marker val="1"/>
        <c:smooth val="0"/>
        <c:axId val="40869295"/>
        <c:axId val="40871695"/>
      </c:lineChart>
      <c:catAx>
        <c:axId val="1455458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59167"/>
        <c:crosses val="autoZero"/>
        <c:auto val="1"/>
        <c:lblAlgn val="ctr"/>
        <c:lblOffset val="100"/>
        <c:noMultiLvlLbl val="0"/>
      </c:catAx>
      <c:valAx>
        <c:axId val="14554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58207"/>
        <c:crosses val="autoZero"/>
        <c:crossBetween val="between"/>
      </c:valAx>
      <c:valAx>
        <c:axId val="408716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295"/>
        <c:crosses val="max"/>
        <c:crossBetween val="between"/>
      </c:valAx>
      <c:catAx>
        <c:axId val="40869295"/>
        <c:scaling>
          <c:orientation val="minMax"/>
        </c:scaling>
        <c:delete val="1"/>
        <c:axPos val="b"/>
        <c:numFmt formatCode="General" sourceLinked="1"/>
        <c:majorTickMark val="out"/>
        <c:minorTickMark val="none"/>
        <c:tickLblPos val="nextTo"/>
        <c:crossAx val="40871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[SHOPSPHERE DASHBOARD.xlsx]DIAGNOSTIC!PivotTable23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DIAGNOSTIC!$B$66</c:f>
              <c:strCache>
                <c:ptCount val="1"/>
                <c:pt idx="0">
                  <c:v>No of Backlogs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DIAGNOSTIC!$A$67:$A$70</c:f>
              <c:strCache>
                <c:ptCount val="3"/>
                <c:pt idx="0">
                  <c:v>Online</c:v>
                </c:pt>
                <c:pt idx="1">
                  <c:v>Retail</c:v>
                </c:pt>
                <c:pt idx="2">
                  <c:v>Wholesale</c:v>
                </c:pt>
              </c:strCache>
            </c:strRef>
          </c:cat>
          <c:val>
            <c:numRef>
              <c:f>DIAGNOSTIC!$B$67:$B$70</c:f>
              <c:numCache>
                <c:formatCode>General</c:formatCode>
                <c:ptCount val="3"/>
                <c:pt idx="0">
                  <c:v>124</c:v>
                </c:pt>
                <c:pt idx="1">
                  <c:v>143</c:v>
                </c:pt>
                <c:pt idx="2">
                  <c:v>119</c:v>
                </c:pt>
              </c:numCache>
            </c:numRef>
          </c:val>
          <c:extLst>
            <c:ext xmlns:c16="http://schemas.microsoft.com/office/drawing/2014/chart" uri="{C3380CC4-5D6E-409C-BE32-E72D297353CC}">
              <c16:uniqueId val="{00000000-F926-4A0E-BEB1-787156932AA7}"/>
            </c:ext>
          </c:extLst>
        </c:ser>
        <c:ser>
          <c:idx val="1"/>
          <c:order val="1"/>
          <c:tx>
            <c:strRef>
              <c:f>DIAGNOSTIC!$C$66</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DIAGNOSTIC!$A$67:$A$70</c:f>
              <c:strCache>
                <c:ptCount val="3"/>
                <c:pt idx="0">
                  <c:v>Online</c:v>
                </c:pt>
                <c:pt idx="1">
                  <c:v>Retail</c:v>
                </c:pt>
                <c:pt idx="2">
                  <c:v>Wholesale</c:v>
                </c:pt>
              </c:strCache>
            </c:strRef>
          </c:cat>
          <c:val>
            <c:numRef>
              <c:f>DIAGNOSTIC!$C$67:$C$70</c:f>
              <c:numCache>
                <c:formatCode>General</c:formatCode>
                <c:ptCount val="3"/>
                <c:pt idx="0">
                  <c:v>336</c:v>
                </c:pt>
                <c:pt idx="1">
                  <c:v>360</c:v>
                </c:pt>
                <c:pt idx="2">
                  <c:v>304</c:v>
                </c:pt>
              </c:numCache>
            </c:numRef>
          </c:val>
          <c:extLst>
            <c:ext xmlns:c16="http://schemas.microsoft.com/office/drawing/2014/chart" uri="{C3380CC4-5D6E-409C-BE32-E72D297353CC}">
              <c16:uniqueId val="{00000001-F926-4A0E-BEB1-787156932AA7}"/>
            </c:ext>
          </c:extLst>
        </c:ser>
        <c:dLbls>
          <c:dLblPos val="ctr"/>
          <c:showLegendKey val="0"/>
          <c:showVal val="1"/>
          <c:showCatName val="0"/>
          <c:showSerName val="0"/>
          <c:showPercent val="0"/>
          <c:showBubbleSize val="0"/>
        </c:dLbls>
        <c:gapWidth val="150"/>
        <c:overlap val="100"/>
        <c:axId val="271779855"/>
        <c:axId val="271779375"/>
      </c:barChart>
      <c:catAx>
        <c:axId val="27177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79375"/>
        <c:crosses val="autoZero"/>
        <c:auto val="1"/>
        <c:lblAlgn val="ctr"/>
        <c:lblOffset val="100"/>
        <c:noMultiLvlLbl val="0"/>
      </c:catAx>
      <c:valAx>
        <c:axId val="271779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7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DIAGNOSTIC!$A$158</c:f>
              <c:strCache>
                <c:ptCount val="1"/>
                <c:pt idx="0">
                  <c:v>PRICING &amp; QUANTITY BEHAVIOR</c:v>
                </c:pt>
              </c:strCache>
            </c:strRef>
          </c:tx>
          <c:spPr>
            <a:ln w="25400" cap="rnd">
              <a:noFill/>
              <a:round/>
            </a:ln>
            <a:effectLst/>
          </c:spPr>
          <c:marker>
            <c:symbol val="circle"/>
            <c:size val="5"/>
            <c:spPr>
              <a:solidFill>
                <a:schemeClr val="accent1"/>
              </a:solidFill>
              <a:ln w="9525">
                <a:solidFill>
                  <a:schemeClr val="accent1"/>
                </a:solidFill>
              </a:ln>
              <a:effectLst/>
            </c:spPr>
          </c:marker>
          <c:xVal>
            <c:numRef>
              <c:f>'FINAL DATA'!$K$2:$K$1001</c:f>
              <c:numCache>
                <c:formatCode>0</c:formatCode>
                <c:ptCount val="327"/>
                <c:pt idx="0">
                  <c:v>70</c:v>
                </c:pt>
                <c:pt idx="1">
                  <c:v>77</c:v>
                </c:pt>
                <c:pt idx="2">
                  <c:v>99</c:v>
                </c:pt>
                <c:pt idx="3">
                  <c:v>62</c:v>
                </c:pt>
                <c:pt idx="4">
                  <c:v>23</c:v>
                </c:pt>
                <c:pt idx="5">
                  <c:v>31</c:v>
                </c:pt>
                <c:pt idx="6">
                  <c:v>78</c:v>
                </c:pt>
                <c:pt idx="7">
                  <c:v>6</c:v>
                </c:pt>
                <c:pt idx="8">
                  <c:v>84</c:v>
                </c:pt>
                <c:pt idx="9">
                  <c:v>62</c:v>
                </c:pt>
                <c:pt idx="10">
                  <c:v>97</c:v>
                </c:pt>
                <c:pt idx="11">
                  <c:v>59</c:v>
                </c:pt>
                <c:pt idx="12">
                  <c:v>57</c:v>
                </c:pt>
                <c:pt idx="13">
                  <c:v>3</c:v>
                </c:pt>
                <c:pt idx="14">
                  <c:v>15</c:v>
                </c:pt>
                <c:pt idx="15">
                  <c:v>84</c:v>
                </c:pt>
                <c:pt idx="16">
                  <c:v>56</c:v>
                </c:pt>
                <c:pt idx="17">
                  <c:v>57</c:v>
                </c:pt>
                <c:pt idx="18">
                  <c:v>38</c:v>
                </c:pt>
                <c:pt idx="19">
                  <c:v>25</c:v>
                </c:pt>
                <c:pt idx="20">
                  <c:v>93</c:v>
                </c:pt>
                <c:pt idx="21">
                  <c:v>20</c:v>
                </c:pt>
                <c:pt idx="22">
                  <c:v>20</c:v>
                </c:pt>
                <c:pt idx="23">
                  <c:v>47</c:v>
                </c:pt>
                <c:pt idx="24">
                  <c:v>93</c:v>
                </c:pt>
                <c:pt idx="25">
                  <c:v>90</c:v>
                </c:pt>
                <c:pt idx="26">
                  <c:v>62</c:v>
                </c:pt>
                <c:pt idx="27">
                  <c:v>45</c:v>
                </c:pt>
                <c:pt idx="28">
                  <c:v>76</c:v>
                </c:pt>
                <c:pt idx="29">
                  <c:v>15</c:v>
                </c:pt>
                <c:pt idx="30">
                  <c:v>66</c:v>
                </c:pt>
                <c:pt idx="31">
                  <c:v>28</c:v>
                </c:pt>
                <c:pt idx="32">
                  <c:v>71</c:v>
                </c:pt>
                <c:pt idx="33">
                  <c:v>64</c:v>
                </c:pt>
                <c:pt idx="34">
                  <c:v>34</c:v>
                </c:pt>
                <c:pt idx="35">
                  <c:v>20</c:v>
                </c:pt>
                <c:pt idx="36">
                  <c:v>79</c:v>
                </c:pt>
                <c:pt idx="37">
                  <c:v>30</c:v>
                </c:pt>
                <c:pt idx="38">
                  <c:v>90</c:v>
                </c:pt>
                <c:pt idx="39">
                  <c:v>8</c:v>
                </c:pt>
                <c:pt idx="40">
                  <c:v>77</c:v>
                </c:pt>
                <c:pt idx="41">
                  <c:v>58</c:v>
                </c:pt>
                <c:pt idx="42">
                  <c:v>84</c:v>
                </c:pt>
                <c:pt idx="43">
                  <c:v>10</c:v>
                </c:pt>
                <c:pt idx="44">
                  <c:v>45</c:v>
                </c:pt>
                <c:pt idx="45">
                  <c:v>87</c:v>
                </c:pt>
                <c:pt idx="46">
                  <c:v>17</c:v>
                </c:pt>
                <c:pt idx="47">
                  <c:v>73</c:v>
                </c:pt>
                <c:pt idx="48">
                  <c:v>97</c:v>
                </c:pt>
                <c:pt idx="49">
                  <c:v>3</c:v>
                </c:pt>
                <c:pt idx="50">
                  <c:v>13</c:v>
                </c:pt>
                <c:pt idx="51">
                  <c:v>90</c:v>
                </c:pt>
                <c:pt idx="52">
                  <c:v>64</c:v>
                </c:pt>
                <c:pt idx="53">
                  <c:v>44</c:v>
                </c:pt>
                <c:pt idx="54">
                  <c:v>4</c:v>
                </c:pt>
                <c:pt idx="55">
                  <c:v>1</c:v>
                </c:pt>
                <c:pt idx="56">
                  <c:v>79</c:v>
                </c:pt>
                <c:pt idx="57">
                  <c:v>7</c:v>
                </c:pt>
                <c:pt idx="58">
                  <c:v>91</c:v>
                </c:pt>
                <c:pt idx="59">
                  <c:v>36</c:v>
                </c:pt>
                <c:pt idx="60">
                  <c:v>96</c:v>
                </c:pt>
                <c:pt idx="61">
                  <c:v>67</c:v>
                </c:pt>
                <c:pt idx="62">
                  <c:v>52</c:v>
                </c:pt>
                <c:pt idx="63">
                  <c:v>61</c:v>
                </c:pt>
                <c:pt idx="64">
                  <c:v>61</c:v>
                </c:pt>
                <c:pt idx="65">
                  <c:v>85</c:v>
                </c:pt>
                <c:pt idx="66">
                  <c:v>95</c:v>
                </c:pt>
                <c:pt idx="67">
                  <c:v>67</c:v>
                </c:pt>
                <c:pt idx="68">
                  <c:v>69</c:v>
                </c:pt>
                <c:pt idx="69">
                  <c:v>73</c:v>
                </c:pt>
                <c:pt idx="70">
                  <c:v>19</c:v>
                </c:pt>
                <c:pt idx="71">
                  <c:v>49</c:v>
                </c:pt>
                <c:pt idx="72">
                  <c:v>85</c:v>
                </c:pt>
                <c:pt idx="73">
                  <c:v>89</c:v>
                </c:pt>
                <c:pt idx="74">
                  <c:v>25</c:v>
                </c:pt>
                <c:pt idx="75">
                  <c:v>79</c:v>
                </c:pt>
                <c:pt idx="76">
                  <c:v>46</c:v>
                </c:pt>
                <c:pt idx="77">
                  <c:v>77</c:v>
                </c:pt>
                <c:pt idx="78">
                  <c:v>82</c:v>
                </c:pt>
                <c:pt idx="79">
                  <c:v>64</c:v>
                </c:pt>
                <c:pt idx="80">
                  <c:v>41</c:v>
                </c:pt>
                <c:pt idx="81">
                  <c:v>56</c:v>
                </c:pt>
                <c:pt idx="82">
                  <c:v>44</c:v>
                </c:pt>
                <c:pt idx="83">
                  <c:v>77</c:v>
                </c:pt>
                <c:pt idx="84">
                  <c:v>23</c:v>
                </c:pt>
                <c:pt idx="85">
                  <c:v>7</c:v>
                </c:pt>
                <c:pt idx="86">
                  <c:v>18</c:v>
                </c:pt>
                <c:pt idx="87">
                  <c:v>85</c:v>
                </c:pt>
                <c:pt idx="88">
                  <c:v>10</c:v>
                </c:pt>
                <c:pt idx="89">
                  <c:v>77</c:v>
                </c:pt>
                <c:pt idx="90">
                  <c:v>34</c:v>
                </c:pt>
                <c:pt idx="91">
                  <c:v>78</c:v>
                </c:pt>
                <c:pt idx="92">
                  <c:v>31</c:v>
                </c:pt>
                <c:pt idx="93">
                  <c:v>65</c:v>
                </c:pt>
                <c:pt idx="94">
                  <c:v>96</c:v>
                </c:pt>
                <c:pt idx="95">
                  <c:v>14</c:v>
                </c:pt>
                <c:pt idx="96">
                  <c:v>38</c:v>
                </c:pt>
                <c:pt idx="97">
                  <c:v>47</c:v>
                </c:pt>
                <c:pt idx="98">
                  <c:v>16</c:v>
                </c:pt>
                <c:pt idx="99">
                  <c:v>45</c:v>
                </c:pt>
                <c:pt idx="100">
                  <c:v>21</c:v>
                </c:pt>
                <c:pt idx="101">
                  <c:v>53</c:v>
                </c:pt>
                <c:pt idx="102">
                  <c:v>43</c:v>
                </c:pt>
                <c:pt idx="103">
                  <c:v>82</c:v>
                </c:pt>
                <c:pt idx="104">
                  <c:v>59</c:v>
                </c:pt>
                <c:pt idx="105">
                  <c:v>30</c:v>
                </c:pt>
                <c:pt idx="106">
                  <c:v>70</c:v>
                </c:pt>
                <c:pt idx="107">
                  <c:v>97</c:v>
                </c:pt>
                <c:pt idx="108">
                  <c:v>45</c:v>
                </c:pt>
                <c:pt idx="109">
                  <c:v>99</c:v>
                </c:pt>
                <c:pt idx="110">
                  <c:v>8</c:v>
                </c:pt>
                <c:pt idx="111">
                  <c:v>45</c:v>
                </c:pt>
                <c:pt idx="112">
                  <c:v>96</c:v>
                </c:pt>
                <c:pt idx="113">
                  <c:v>6</c:v>
                </c:pt>
                <c:pt idx="114">
                  <c:v>92</c:v>
                </c:pt>
                <c:pt idx="115">
                  <c:v>86</c:v>
                </c:pt>
                <c:pt idx="116">
                  <c:v>16</c:v>
                </c:pt>
                <c:pt idx="117">
                  <c:v>76</c:v>
                </c:pt>
                <c:pt idx="118">
                  <c:v>78</c:v>
                </c:pt>
                <c:pt idx="119">
                  <c:v>92</c:v>
                </c:pt>
                <c:pt idx="120">
                  <c:v>51</c:v>
                </c:pt>
                <c:pt idx="121">
                  <c:v>73</c:v>
                </c:pt>
                <c:pt idx="122">
                  <c:v>18</c:v>
                </c:pt>
                <c:pt idx="123">
                  <c:v>100</c:v>
                </c:pt>
                <c:pt idx="124">
                  <c:v>86</c:v>
                </c:pt>
                <c:pt idx="125">
                  <c:v>30</c:v>
                </c:pt>
                <c:pt idx="126">
                  <c:v>56</c:v>
                </c:pt>
                <c:pt idx="127">
                  <c:v>90</c:v>
                </c:pt>
                <c:pt idx="128">
                  <c:v>17</c:v>
                </c:pt>
                <c:pt idx="129">
                  <c:v>64</c:v>
                </c:pt>
                <c:pt idx="130">
                  <c:v>48</c:v>
                </c:pt>
                <c:pt idx="131">
                  <c:v>2</c:v>
                </c:pt>
                <c:pt idx="132">
                  <c:v>13</c:v>
                </c:pt>
                <c:pt idx="133">
                  <c:v>68</c:v>
                </c:pt>
                <c:pt idx="134">
                  <c:v>57</c:v>
                </c:pt>
                <c:pt idx="135">
                  <c:v>46</c:v>
                </c:pt>
                <c:pt idx="136">
                  <c:v>85</c:v>
                </c:pt>
                <c:pt idx="137">
                  <c:v>47</c:v>
                </c:pt>
                <c:pt idx="138">
                  <c:v>40</c:v>
                </c:pt>
                <c:pt idx="139">
                  <c:v>93</c:v>
                </c:pt>
                <c:pt idx="140">
                  <c:v>28</c:v>
                </c:pt>
                <c:pt idx="141">
                  <c:v>65</c:v>
                </c:pt>
                <c:pt idx="142">
                  <c:v>75</c:v>
                </c:pt>
                <c:pt idx="143">
                  <c:v>89</c:v>
                </c:pt>
                <c:pt idx="144">
                  <c:v>33</c:v>
                </c:pt>
                <c:pt idx="145">
                  <c:v>2</c:v>
                </c:pt>
                <c:pt idx="146">
                  <c:v>61</c:v>
                </c:pt>
                <c:pt idx="147">
                  <c:v>38</c:v>
                </c:pt>
                <c:pt idx="148">
                  <c:v>39</c:v>
                </c:pt>
                <c:pt idx="149">
                  <c:v>91</c:v>
                </c:pt>
                <c:pt idx="150">
                  <c:v>50</c:v>
                </c:pt>
                <c:pt idx="151">
                  <c:v>26</c:v>
                </c:pt>
                <c:pt idx="152">
                  <c:v>49</c:v>
                </c:pt>
                <c:pt idx="153">
                  <c:v>40</c:v>
                </c:pt>
                <c:pt idx="154">
                  <c:v>20</c:v>
                </c:pt>
                <c:pt idx="155">
                  <c:v>66</c:v>
                </c:pt>
                <c:pt idx="156">
                  <c:v>64</c:v>
                </c:pt>
                <c:pt idx="157">
                  <c:v>2</c:v>
                </c:pt>
                <c:pt idx="158">
                  <c:v>35</c:v>
                </c:pt>
                <c:pt idx="159">
                  <c:v>47</c:v>
                </c:pt>
                <c:pt idx="160">
                  <c:v>49</c:v>
                </c:pt>
                <c:pt idx="161">
                  <c:v>68</c:v>
                </c:pt>
                <c:pt idx="162">
                  <c:v>65</c:v>
                </c:pt>
                <c:pt idx="163">
                  <c:v>70</c:v>
                </c:pt>
                <c:pt idx="164">
                  <c:v>50</c:v>
                </c:pt>
                <c:pt idx="165">
                  <c:v>7</c:v>
                </c:pt>
                <c:pt idx="166">
                  <c:v>61</c:v>
                </c:pt>
                <c:pt idx="167">
                  <c:v>86</c:v>
                </c:pt>
                <c:pt idx="168">
                  <c:v>78</c:v>
                </c:pt>
                <c:pt idx="169">
                  <c:v>17</c:v>
                </c:pt>
                <c:pt idx="170">
                  <c:v>25</c:v>
                </c:pt>
                <c:pt idx="171">
                  <c:v>15</c:v>
                </c:pt>
                <c:pt idx="172">
                  <c:v>91</c:v>
                </c:pt>
                <c:pt idx="173">
                  <c:v>31</c:v>
                </c:pt>
                <c:pt idx="174">
                  <c:v>41</c:v>
                </c:pt>
                <c:pt idx="175">
                  <c:v>38</c:v>
                </c:pt>
                <c:pt idx="176">
                  <c:v>14</c:v>
                </c:pt>
                <c:pt idx="177">
                  <c:v>89</c:v>
                </c:pt>
                <c:pt idx="178">
                  <c:v>41</c:v>
                </c:pt>
                <c:pt idx="179">
                  <c:v>26</c:v>
                </c:pt>
                <c:pt idx="180">
                  <c:v>95</c:v>
                </c:pt>
                <c:pt idx="181">
                  <c:v>44</c:v>
                </c:pt>
                <c:pt idx="182">
                  <c:v>23</c:v>
                </c:pt>
                <c:pt idx="183">
                  <c:v>38</c:v>
                </c:pt>
                <c:pt idx="184">
                  <c:v>52</c:v>
                </c:pt>
                <c:pt idx="185">
                  <c:v>45</c:v>
                </c:pt>
                <c:pt idx="186">
                  <c:v>62</c:v>
                </c:pt>
                <c:pt idx="187">
                  <c:v>81</c:v>
                </c:pt>
                <c:pt idx="188">
                  <c:v>96</c:v>
                </c:pt>
                <c:pt idx="189">
                  <c:v>67</c:v>
                </c:pt>
                <c:pt idx="190">
                  <c:v>47</c:v>
                </c:pt>
                <c:pt idx="191">
                  <c:v>7</c:v>
                </c:pt>
                <c:pt idx="192">
                  <c:v>45</c:v>
                </c:pt>
                <c:pt idx="193">
                  <c:v>50</c:v>
                </c:pt>
                <c:pt idx="194">
                  <c:v>81</c:v>
                </c:pt>
                <c:pt idx="195">
                  <c:v>68</c:v>
                </c:pt>
                <c:pt idx="196">
                  <c:v>73</c:v>
                </c:pt>
                <c:pt idx="197">
                  <c:v>83</c:v>
                </c:pt>
                <c:pt idx="198">
                  <c:v>63</c:v>
                </c:pt>
                <c:pt idx="199">
                  <c:v>77</c:v>
                </c:pt>
                <c:pt idx="200">
                  <c:v>86</c:v>
                </c:pt>
                <c:pt idx="201">
                  <c:v>9</c:v>
                </c:pt>
                <c:pt idx="202">
                  <c:v>39</c:v>
                </c:pt>
                <c:pt idx="203">
                  <c:v>54</c:v>
                </c:pt>
                <c:pt idx="204">
                  <c:v>67</c:v>
                </c:pt>
                <c:pt idx="205">
                  <c:v>44</c:v>
                </c:pt>
                <c:pt idx="206">
                  <c:v>79</c:v>
                </c:pt>
                <c:pt idx="207">
                  <c:v>61</c:v>
                </c:pt>
                <c:pt idx="208">
                  <c:v>15</c:v>
                </c:pt>
                <c:pt idx="209">
                  <c:v>40</c:v>
                </c:pt>
                <c:pt idx="210">
                  <c:v>52</c:v>
                </c:pt>
                <c:pt idx="211">
                  <c:v>67</c:v>
                </c:pt>
                <c:pt idx="212">
                  <c:v>62</c:v>
                </c:pt>
                <c:pt idx="213">
                  <c:v>66</c:v>
                </c:pt>
                <c:pt idx="214">
                  <c:v>42</c:v>
                </c:pt>
                <c:pt idx="215">
                  <c:v>37</c:v>
                </c:pt>
                <c:pt idx="216">
                  <c:v>57</c:v>
                </c:pt>
                <c:pt idx="217">
                  <c:v>66</c:v>
                </c:pt>
                <c:pt idx="218">
                  <c:v>21</c:v>
                </c:pt>
                <c:pt idx="219">
                  <c:v>48</c:v>
                </c:pt>
                <c:pt idx="220">
                  <c:v>16</c:v>
                </c:pt>
                <c:pt idx="221">
                  <c:v>86</c:v>
                </c:pt>
                <c:pt idx="222">
                  <c:v>87</c:v>
                </c:pt>
                <c:pt idx="223">
                  <c:v>100</c:v>
                </c:pt>
                <c:pt idx="224">
                  <c:v>25</c:v>
                </c:pt>
                <c:pt idx="225">
                  <c:v>3</c:v>
                </c:pt>
                <c:pt idx="226">
                  <c:v>68</c:v>
                </c:pt>
                <c:pt idx="227">
                  <c:v>48</c:v>
                </c:pt>
                <c:pt idx="228">
                  <c:v>35</c:v>
                </c:pt>
                <c:pt idx="229">
                  <c:v>92</c:v>
                </c:pt>
                <c:pt idx="230">
                  <c:v>12</c:v>
                </c:pt>
                <c:pt idx="231">
                  <c:v>53</c:v>
                </c:pt>
                <c:pt idx="232">
                  <c:v>43</c:v>
                </c:pt>
                <c:pt idx="233">
                  <c:v>90</c:v>
                </c:pt>
                <c:pt idx="234">
                  <c:v>66</c:v>
                </c:pt>
                <c:pt idx="235">
                  <c:v>11</c:v>
                </c:pt>
                <c:pt idx="236">
                  <c:v>92</c:v>
                </c:pt>
                <c:pt idx="237">
                  <c:v>72</c:v>
                </c:pt>
                <c:pt idx="238">
                  <c:v>61</c:v>
                </c:pt>
                <c:pt idx="239">
                  <c:v>58</c:v>
                </c:pt>
                <c:pt idx="240">
                  <c:v>13</c:v>
                </c:pt>
                <c:pt idx="241">
                  <c:v>41</c:v>
                </c:pt>
                <c:pt idx="242">
                  <c:v>70</c:v>
                </c:pt>
                <c:pt idx="243">
                  <c:v>100</c:v>
                </c:pt>
                <c:pt idx="244">
                  <c:v>97</c:v>
                </c:pt>
                <c:pt idx="245">
                  <c:v>28</c:v>
                </c:pt>
                <c:pt idx="246">
                  <c:v>76</c:v>
                </c:pt>
                <c:pt idx="247">
                  <c:v>51</c:v>
                </c:pt>
                <c:pt idx="248">
                  <c:v>38</c:v>
                </c:pt>
                <c:pt idx="249">
                  <c:v>11</c:v>
                </c:pt>
                <c:pt idx="250">
                  <c:v>25</c:v>
                </c:pt>
                <c:pt idx="251">
                  <c:v>53</c:v>
                </c:pt>
                <c:pt idx="252">
                  <c:v>97</c:v>
                </c:pt>
                <c:pt idx="253">
                  <c:v>25</c:v>
                </c:pt>
                <c:pt idx="254">
                  <c:v>56</c:v>
                </c:pt>
                <c:pt idx="255">
                  <c:v>35</c:v>
                </c:pt>
                <c:pt idx="256">
                  <c:v>2</c:v>
                </c:pt>
                <c:pt idx="257">
                  <c:v>92</c:v>
                </c:pt>
                <c:pt idx="258">
                  <c:v>54</c:v>
                </c:pt>
                <c:pt idx="259">
                  <c:v>56</c:v>
                </c:pt>
                <c:pt idx="260">
                  <c:v>77</c:v>
                </c:pt>
                <c:pt idx="261">
                  <c:v>19</c:v>
                </c:pt>
                <c:pt idx="262">
                  <c:v>49</c:v>
                </c:pt>
                <c:pt idx="263">
                  <c:v>68</c:v>
                </c:pt>
                <c:pt idx="264">
                  <c:v>35</c:v>
                </c:pt>
                <c:pt idx="265">
                  <c:v>25</c:v>
                </c:pt>
                <c:pt idx="266">
                  <c:v>37</c:v>
                </c:pt>
                <c:pt idx="267">
                  <c:v>60</c:v>
                </c:pt>
                <c:pt idx="268">
                  <c:v>100</c:v>
                </c:pt>
                <c:pt idx="269">
                  <c:v>22</c:v>
                </c:pt>
                <c:pt idx="270">
                  <c:v>3</c:v>
                </c:pt>
                <c:pt idx="271">
                  <c:v>12</c:v>
                </c:pt>
                <c:pt idx="272">
                  <c:v>3</c:v>
                </c:pt>
                <c:pt idx="273">
                  <c:v>62</c:v>
                </c:pt>
                <c:pt idx="274">
                  <c:v>66</c:v>
                </c:pt>
                <c:pt idx="275">
                  <c:v>41</c:v>
                </c:pt>
                <c:pt idx="276">
                  <c:v>2</c:v>
                </c:pt>
                <c:pt idx="277">
                  <c:v>28</c:v>
                </c:pt>
                <c:pt idx="278">
                  <c:v>47</c:v>
                </c:pt>
                <c:pt idx="279">
                  <c:v>11</c:v>
                </c:pt>
                <c:pt idx="280">
                  <c:v>89</c:v>
                </c:pt>
                <c:pt idx="281">
                  <c:v>7</c:v>
                </c:pt>
                <c:pt idx="282">
                  <c:v>41</c:v>
                </c:pt>
                <c:pt idx="283">
                  <c:v>34</c:v>
                </c:pt>
                <c:pt idx="284">
                  <c:v>91</c:v>
                </c:pt>
                <c:pt idx="285">
                  <c:v>19</c:v>
                </c:pt>
                <c:pt idx="286">
                  <c:v>62</c:v>
                </c:pt>
                <c:pt idx="287">
                  <c:v>58</c:v>
                </c:pt>
                <c:pt idx="288">
                  <c:v>77</c:v>
                </c:pt>
                <c:pt idx="289">
                  <c:v>56</c:v>
                </c:pt>
                <c:pt idx="290">
                  <c:v>2</c:v>
                </c:pt>
                <c:pt idx="291">
                  <c:v>38</c:v>
                </c:pt>
                <c:pt idx="292">
                  <c:v>29</c:v>
                </c:pt>
                <c:pt idx="293">
                  <c:v>87</c:v>
                </c:pt>
                <c:pt idx="294">
                  <c:v>67</c:v>
                </c:pt>
                <c:pt idx="295">
                  <c:v>68</c:v>
                </c:pt>
                <c:pt idx="296">
                  <c:v>25</c:v>
                </c:pt>
                <c:pt idx="297">
                  <c:v>55</c:v>
                </c:pt>
                <c:pt idx="298">
                  <c:v>87</c:v>
                </c:pt>
                <c:pt idx="299">
                  <c:v>6</c:v>
                </c:pt>
                <c:pt idx="300">
                  <c:v>52</c:v>
                </c:pt>
                <c:pt idx="301">
                  <c:v>50</c:v>
                </c:pt>
                <c:pt idx="302">
                  <c:v>41</c:v>
                </c:pt>
                <c:pt idx="303">
                  <c:v>73</c:v>
                </c:pt>
                <c:pt idx="304">
                  <c:v>94</c:v>
                </c:pt>
                <c:pt idx="305">
                  <c:v>73</c:v>
                </c:pt>
                <c:pt idx="306">
                  <c:v>41</c:v>
                </c:pt>
                <c:pt idx="307">
                  <c:v>68</c:v>
                </c:pt>
                <c:pt idx="308">
                  <c:v>85</c:v>
                </c:pt>
                <c:pt idx="309">
                  <c:v>18</c:v>
                </c:pt>
                <c:pt idx="310">
                  <c:v>33</c:v>
                </c:pt>
                <c:pt idx="311">
                  <c:v>28</c:v>
                </c:pt>
                <c:pt idx="312">
                  <c:v>21</c:v>
                </c:pt>
                <c:pt idx="313">
                  <c:v>94</c:v>
                </c:pt>
                <c:pt idx="314">
                  <c:v>63</c:v>
                </c:pt>
                <c:pt idx="315">
                  <c:v>65</c:v>
                </c:pt>
                <c:pt idx="316">
                  <c:v>97</c:v>
                </c:pt>
                <c:pt idx="317">
                  <c:v>19</c:v>
                </c:pt>
                <c:pt idx="318">
                  <c:v>16</c:v>
                </c:pt>
                <c:pt idx="319">
                  <c:v>64</c:v>
                </c:pt>
                <c:pt idx="320">
                  <c:v>86</c:v>
                </c:pt>
                <c:pt idx="321">
                  <c:v>68</c:v>
                </c:pt>
                <c:pt idx="322">
                  <c:v>71</c:v>
                </c:pt>
                <c:pt idx="323">
                  <c:v>71</c:v>
                </c:pt>
                <c:pt idx="324">
                  <c:v>85</c:v>
                </c:pt>
                <c:pt idx="325">
                  <c:v>79</c:v>
                </c:pt>
                <c:pt idx="326">
                  <c:v>36</c:v>
                </c:pt>
              </c:numCache>
            </c:numRef>
          </c:xVal>
          <c:yVal>
            <c:numRef>
              <c:f>'FINAL DATA'!$M$2:$M$1001</c:f>
              <c:numCache>
                <c:formatCode>0.00</c:formatCode>
                <c:ptCount val="327"/>
                <c:pt idx="0">
                  <c:v>430.2</c:v>
                </c:pt>
                <c:pt idx="1">
                  <c:v>573.27</c:v>
                </c:pt>
                <c:pt idx="2">
                  <c:v>933.29</c:v>
                </c:pt>
                <c:pt idx="3">
                  <c:v>489.62</c:v>
                </c:pt>
                <c:pt idx="4">
                  <c:v>395.09</c:v>
                </c:pt>
                <c:pt idx="5">
                  <c:v>413.13</c:v>
                </c:pt>
                <c:pt idx="6">
                  <c:v>120.02</c:v>
                </c:pt>
                <c:pt idx="7">
                  <c:v>921.45</c:v>
                </c:pt>
                <c:pt idx="8">
                  <c:v>443.21</c:v>
                </c:pt>
                <c:pt idx="9">
                  <c:v>720.12</c:v>
                </c:pt>
                <c:pt idx="10">
                  <c:v>403.47</c:v>
                </c:pt>
                <c:pt idx="11">
                  <c:v>239.7</c:v>
                </c:pt>
                <c:pt idx="12">
                  <c:v>347.91</c:v>
                </c:pt>
                <c:pt idx="13">
                  <c:v>575.17999999999995</c:v>
                </c:pt>
                <c:pt idx="14">
                  <c:v>197.75</c:v>
                </c:pt>
                <c:pt idx="15">
                  <c:v>407.64</c:v>
                </c:pt>
                <c:pt idx="16">
                  <c:v>376.18</c:v>
                </c:pt>
                <c:pt idx="17">
                  <c:v>448.53</c:v>
                </c:pt>
                <c:pt idx="18">
                  <c:v>549.46</c:v>
                </c:pt>
                <c:pt idx="19">
                  <c:v>25.82</c:v>
                </c:pt>
                <c:pt idx="20">
                  <c:v>572.82000000000005</c:v>
                </c:pt>
                <c:pt idx="21">
                  <c:v>476.41</c:v>
                </c:pt>
                <c:pt idx="22">
                  <c:v>486.21</c:v>
                </c:pt>
                <c:pt idx="23">
                  <c:v>846.01</c:v>
                </c:pt>
                <c:pt idx="24">
                  <c:v>424.41</c:v>
                </c:pt>
                <c:pt idx="25">
                  <c:v>607.41</c:v>
                </c:pt>
                <c:pt idx="26">
                  <c:v>455.15</c:v>
                </c:pt>
                <c:pt idx="27">
                  <c:v>254.14</c:v>
                </c:pt>
                <c:pt idx="28">
                  <c:v>842.6</c:v>
                </c:pt>
                <c:pt idx="29">
                  <c:v>17.38</c:v>
                </c:pt>
                <c:pt idx="30">
                  <c:v>195.42</c:v>
                </c:pt>
                <c:pt idx="31">
                  <c:v>767.56</c:v>
                </c:pt>
                <c:pt idx="32">
                  <c:v>238.5</c:v>
                </c:pt>
                <c:pt idx="33">
                  <c:v>622.86</c:v>
                </c:pt>
                <c:pt idx="34">
                  <c:v>939.18</c:v>
                </c:pt>
                <c:pt idx="35">
                  <c:v>208.09</c:v>
                </c:pt>
                <c:pt idx="36">
                  <c:v>564.72</c:v>
                </c:pt>
                <c:pt idx="37">
                  <c:v>267.16000000000003</c:v>
                </c:pt>
                <c:pt idx="38">
                  <c:v>606.54999999999995</c:v>
                </c:pt>
                <c:pt idx="39">
                  <c:v>416.74</c:v>
                </c:pt>
                <c:pt idx="40">
                  <c:v>123.96</c:v>
                </c:pt>
                <c:pt idx="41">
                  <c:v>128.08000000000001</c:v>
                </c:pt>
                <c:pt idx="42">
                  <c:v>881.72</c:v>
                </c:pt>
                <c:pt idx="43">
                  <c:v>320.22000000000003</c:v>
                </c:pt>
                <c:pt idx="44">
                  <c:v>424.11</c:v>
                </c:pt>
                <c:pt idx="45">
                  <c:v>876.52</c:v>
                </c:pt>
                <c:pt idx="46">
                  <c:v>866.52</c:v>
                </c:pt>
                <c:pt idx="47">
                  <c:v>555.07000000000005</c:v>
                </c:pt>
                <c:pt idx="48">
                  <c:v>596.87</c:v>
                </c:pt>
                <c:pt idx="49">
                  <c:v>457.91</c:v>
                </c:pt>
                <c:pt idx="50">
                  <c:v>912.89</c:v>
                </c:pt>
                <c:pt idx="51">
                  <c:v>975.12</c:v>
                </c:pt>
                <c:pt idx="52">
                  <c:v>96.93</c:v>
                </c:pt>
                <c:pt idx="53">
                  <c:v>40.49</c:v>
                </c:pt>
                <c:pt idx="54">
                  <c:v>877.13</c:v>
                </c:pt>
                <c:pt idx="55">
                  <c:v>459.62</c:v>
                </c:pt>
                <c:pt idx="56">
                  <c:v>61.85</c:v>
                </c:pt>
                <c:pt idx="57">
                  <c:v>389.26</c:v>
                </c:pt>
                <c:pt idx="58">
                  <c:v>68.72</c:v>
                </c:pt>
                <c:pt idx="59">
                  <c:v>320.13</c:v>
                </c:pt>
                <c:pt idx="60">
                  <c:v>532.39</c:v>
                </c:pt>
                <c:pt idx="61">
                  <c:v>934.25</c:v>
                </c:pt>
                <c:pt idx="62">
                  <c:v>673.6</c:v>
                </c:pt>
                <c:pt idx="63">
                  <c:v>24.31</c:v>
                </c:pt>
                <c:pt idx="64">
                  <c:v>817.03</c:v>
                </c:pt>
                <c:pt idx="65">
                  <c:v>108.39</c:v>
                </c:pt>
                <c:pt idx="66">
                  <c:v>650.71</c:v>
                </c:pt>
                <c:pt idx="67">
                  <c:v>633.19000000000005</c:v>
                </c:pt>
                <c:pt idx="68">
                  <c:v>490.68</c:v>
                </c:pt>
                <c:pt idx="69">
                  <c:v>433.34</c:v>
                </c:pt>
                <c:pt idx="70">
                  <c:v>544.61</c:v>
                </c:pt>
                <c:pt idx="71">
                  <c:v>707.26</c:v>
                </c:pt>
                <c:pt idx="72">
                  <c:v>884.91</c:v>
                </c:pt>
                <c:pt idx="73">
                  <c:v>796.49</c:v>
                </c:pt>
                <c:pt idx="74">
                  <c:v>208.98</c:v>
                </c:pt>
                <c:pt idx="75">
                  <c:v>160.47999999999999</c:v>
                </c:pt>
                <c:pt idx="76">
                  <c:v>957.08</c:v>
                </c:pt>
                <c:pt idx="77">
                  <c:v>0.96</c:v>
                </c:pt>
                <c:pt idx="78">
                  <c:v>444</c:v>
                </c:pt>
                <c:pt idx="79">
                  <c:v>504.91</c:v>
                </c:pt>
                <c:pt idx="80">
                  <c:v>502.96</c:v>
                </c:pt>
                <c:pt idx="81">
                  <c:v>214.66</c:v>
                </c:pt>
                <c:pt idx="82">
                  <c:v>766.97</c:v>
                </c:pt>
                <c:pt idx="83">
                  <c:v>508.76</c:v>
                </c:pt>
                <c:pt idx="84">
                  <c:v>797.88</c:v>
                </c:pt>
                <c:pt idx="85">
                  <c:v>582.66999999999996</c:v>
                </c:pt>
                <c:pt idx="86">
                  <c:v>219.59</c:v>
                </c:pt>
                <c:pt idx="87">
                  <c:v>429.67</c:v>
                </c:pt>
                <c:pt idx="88">
                  <c:v>390</c:v>
                </c:pt>
                <c:pt idx="89">
                  <c:v>898.57</c:v>
                </c:pt>
                <c:pt idx="90">
                  <c:v>134.02000000000001</c:v>
                </c:pt>
                <c:pt idx="91">
                  <c:v>646.82000000000005</c:v>
                </c:pt>
                <c:pt idx="92">
                  <c:v>577.28</c:v>
                </c:pt>
                <c:pt idx="93">
                  <c:v>43.01</c:v>
                </c:pt>
                <c:pt idx="94">
                  <c:v>576.36</c:v>
                </c:pt>
                <c:pt idx="95">
                  <c:v>878.78</c:v>
                </c:pt>
                <c:pt idx="96">
                  <c:v>427.82</c:v>
                </c:pt>
                <c:pt idx="97">
                  <c:v>171.54</c:v>
                </c:pt>
                <c:pt idx="98">
                  <c:v>817.22</c:v>
                </c:pt>
                <c:pt idx="99">
                  <c:v>461.59</c:v>
                </c:pt>
                <c:pt idx="100">
                  <c:v>453.49</c:v>
                </c:pt>
                <c:pt idx="101">
                  <c:v>535.5</c:v>
                </c:pt>
                <c:pt idx="102">
                  <c:v>804.5</c:v>
                </c:pt>
                <c:pt idx="103">
                  <c:v>380.35</c:v>
                </c:pt>
                <c:pt idx="104">
                  <c:v>918.67</c:v>
                </c:pt>
                <c:pt idx="105">
                  <c:v>513.79999999999995</c:v>
                </c:pt>
                <c:pt idx="106">
                  <c:v>177.91</c:v>
                </c:pt>
                <c:pt idx="107">
                  <c:v>28.51</c:v>
                </c:pt>
                <c:pt idx="108">
                  <c:v>358.8</c:v>
                </c:pt>
                <c:pt idx="109">
                  <c:v>43.63</c:v>
                </c:pt>
                <c:pt idx="110">
                  <c:v>883.32</c:v>
                </c:pt>
                <c:pt idx="111">
                  <c:v>786.83</c:v>
                </c:pt>
                <c:pt idx="112">
                  <c:v>119.11</c:v>
                </c:pt>
                <c:pt idx="113">
                  <c:v>263.95</c:v>
                </c:pt>
                <c:pt idx="114">
                  <c:v>384.24</c:v>
                </c:pt>
                <c:pt idx="115">
                  <c:v>526.48</c:v>
                </c:pt>
                <c:pt idx="116">
                  <c:v>610.27</c:v>
                </c:pt>
                <c:pt idx="117">
                  <c:v>881.5</c:v>
                </c:pt>
                <c:pt idx="118">
                  <c:v>720.01</c:v>
                </c:pt>
                <c:pt idx="119">
                  <c:v>343.32</c:v>
                </c:pt>
                <c:pt idx="120">
                  <c:v>699.36</c:v>
                </c:pt>
                <c:pt idx="121">
                  <c:v>578.76</c:v>
                </c:pt>
                <c:pt idx="122">
                  <c:v>403.53</c:v>
                </c:pt>
                <c:pt idx="123">
                  <c:v>737.66</c:v>
                </c:pt>
                <c:pt idx="124">
                  <c:v>60.44</c:v>
                </c:pt>
                <c:pt idx="125">
                  <c:v>294.39999999999998</c:v>
                </c:pt>
                <c:pt idx="126">
                  <c:v>149.53</c:v>
                </c:pt>
                <c:pt idx="127">
                  <c:v>685.94</c:v>
                </c:pt>
                <c:pt idx="128">
                  <c:v>626.41999999999996</c:v>
                </c:pt>
                <c:pt idx="129">
                  <c:v>777.81</c:v>
                </c:pt>
                <c:pt idx="130">
                  <c:v>411.12</c:v>
                </c:pt>
                <c:pt idx="131">
                  <c:v>20.440000000000001</c:v>
                </c:pt>
                <c:pt idx="132">
                  <c:v>196.4</c:v>
                </c:pt>
                <c:pt idx="133">
                  <c:v>64.150000000000006</c:v>
                </c:pt>
                <c:pt idx="134">
                  <c:v>237.55</c:v>
                </c:pt>
                <c:pt idx="135">
                  <c:v>56.39</c:v>
                </c:pt>
                <c:pt idx="136">
                  <c:v>120.5</c:v>
                </c:pt>
                <c:pt idx="137">
                  <c:v>526.94000000000005</c:v>
                </c:pt>
                <c:pt idx="138">
                  <c:v>37.78</c:v>
                </c:pt>
                <c:pt idx="139">
                  <c:v>645.97</c:v>
                </c:pt>
                <c:pt idx="140">
                  <c:v>357.94</c:v>
                </c:pt>
                <c:pt idx="141">
                  <c:v>106.46</c:v>
                </c:pt>
                <c:pt idx="142">
                  <c:v>16.559999999999999</c:v>
                </c:pt>
                <c:pt idx="143">
                  <c:v>261.75</c:v>
                </c:pt>
                <c:pt idx="144">
                  <c:v>998.4</c:v>
                </c:pt>
                <c:pt idx="145">
                  <c:v>466.03</c:v>
                </c:pt>
                <c:pt idx="146">
                  <c:v>392.5</c:v>
                </c:pt>
                <c:pt idx="147">
                  <c:v>570.83000000000004</c:v>
                </c:pt>
                <c:pt idx="148">
                  <c:v>378.58</c:v>
                </c:pt>
                <c:pt idx="149">
                  <c:v>859.28</c:v>
                </c:pt>
                <c:pt idx="150">
                  <c:v>139.68</c:v>
                </c:pt>
                <c:pt idx="151">
                  <c:v>717.9</c:v>
                </c:pt>
                <c:pt idx="152">
                  <c:v>24.49</c:v>
                </c:pt>
                <c:pt idx="153">
                  <c:v>886.08</c:v>
                </c:pt>
                <c:pt idx="154">
                  <c:v>378.32</c:v>
                </c:pt>
                <c:pt idx="155">
                  <c:v>408.55</c:v>
                </c:pt>
                <c:pt idx="156">
                  <c:v>725.9</c:v>
                </c:pt>
                <c:pt idx="157">
                  <c:v>834.48</c:v>
                </c:pt>
                <c:pt idx="158">
                  <c:v>888.92</c:v>
                </c:pt>
                <c:pt idx="159">
                  <c:v>617.73</c:v>
                </c:pt>
                <c:pt idx="160">
                  <c:v>716.59</c:v>
                </c:pt>
                <c:pt idx="161">
                  <c:v>477.85</c:v>
                </c:pt>
                <c:pt idx="162">
                  <c:v>147.84</c:v>
                </c:pt>
                <c:pt idx="163">
                  <c:v>439.77</c:v>
                </c:pt>
                <c:pt idx="164">
                  <c:v>853.62</c:v>
                </c:pt>
                <c:pt idx="165">
                  <c:v>339.39</c:v>
                </c:pt>
                <c:pt idx="166">
                  <c:v>869.79</c:v>
                </c:pt>
                <c:pt idx="167">
                  <c:v>85.58</c:v>
                </c:pt>
                <c:pt idx="168">
                  <c:v>650.35</c:v>
                </c:pt>
                <c:pt idx="169">
                  <c:v>284.68</c:v>
                </c:pt>
                <c:pt idx="170">
                  <c:v>145.96</c:v>
                </c:pt>
                <c:pt idx="171">
                  <c:v>708.22</c:v>
                </c:pt>
                <c:pt idx="172">
                  <c:v>114.65</c:v>
                </c:pt>
                <c:pt idx="173">
                  <c:v>687.76</c:v>
                </c:pt>
                <c:pt idx="174">
                  <c:v>939.1</c:v>
                </c:pt>
                <c:pt idx="175">
                  <c:v>475.05</c:v>
                </c:pt>
                <c:pt idx="176">
                  <c:v>975.48</c:v>
                </c:pt>
                <c:pt idx="177">
                  <c:v>60.97</c:v>
                </c:pt>
                <c:pt idx="178">
                  <c:v>978.36</c:v>
                </c:pt>
                <c:pt idx="179">
                  <c:v>569.27</c:v>
                </c:pt>
                <c:pt idx="180">
                  <c:v>997.39</c:v>
                </c:pt>
                <c:pt idx="181">
                  <c:v>520.73</c:v>
                </c:pt>
                <c:pt idx="182">
                  <c:v>913.36</c:v>
                </c:pt>
                <c:pt idx="183">
                  <c:v>903.9</c:v>
                </c:pt>
                <c:pt idx="184">
                  <c:v>967.77</c:v>
                </c:pt>
                <c:pt idx="185">
                  <c:v>344.02</c:v>
                </c:pt>
                <c:pt idx="186">
                  <c:v>572.26</c:v>
                </c:pt>
                <c:pt idx="187">
                  <c:v>734.65</c:v>
                </c:pt>
                <c:pt idx="188">
                  <c:v>127.99</c:v>
                </c:pt>
                <c:pt idx="189">
                  <c:v>720.12</c:v>
                </c:pt>
                <c:pt idx="190">
                  <c:v>571.37</c:v>
                </c:pt>
                <c:pt idx="191">
                  <c:v>763.69</c:v>
                </c:pt>
                <c:pt idx="192">
                  <c:v>241.99</c:v>
                </c:pt>
                <c:pt idx="193">
                  <c:v>618.65</c:v>
                </c:pt>
                <c:pt idx="194">
                  <c:v>989.11</c:v>
                </c:pt>
                <c:pt idx="195">
                  <c:v>995.8</c:v>
                </c:pt>
                <c:pt idx="196">
                  <c:v>863.38</c:v>
                </c:pt>
                <c:pt idx="197">
                  <c:v>5.09</c:v>
                </c:pt>
                <c:pt idx="198">
                  <c:v>511.35</c:v>
                </c:pt>
                <c:pt idx="199">
                  <c:v>682.97</c:v>
                </c:pt>
                <c:pt idx="200">
                  <c:v>182.81</c:v>
                </c:pt>
                <c:pt idx="201">
                  <c:v>746.28</c:v>
                </c:pt>
                <c:pt idx="202">
                  <c:v>340.52</c:v>
                </c:pt>
                <c:pt idx="203">
                  <c:v>207.24</c:v>
                </c:pt>
                <c:pt idx="204">
                  <c:v>627.94000000000005</c:v>
                </c:pt>
                <c:pt idx="205">
                  <c:v>866.33</c:v>
                </c:pt>
                <c:pt idx="206">
                  <c:v>229.08</c:v>
                </c:pt>
                <c:pt idx="207">
                  <c:v>715.84</c:v>
                </c:pt>
                <c:pt idx="208">
                  <c:v>727.44</c:v>
                </c:pt>
                <c:pt idx="209">
                  <c:v>133.34</c:v>
                </c:pt>
                <c:pt idx="210">
                  <c:v>208.7</c:v>
                </c:pt>
                <c:pt idx="211">
                  <c:v>859.92</c:v>
                </c:pt>
                <c:pt idx="212">
                  <c:v>388.88</c:v>
                </c:pt>
                <c:pt idx="213">
                  <c:v>864.34</c:v>
                </c:pt>
                <c:pt idx="214">
                  <c:v>27.34</c:v>
                </c:pt>
                <c:pt idx="215">
                  <c:v>688.96</c:v>
                </c:pt>
                <c:pt idx="216">
                  <c:v>913.46</c:v>
                </c:pt>
                <c:pt idx="217">
                  <c:v>440.39</c:v>
                </c:pt>
                <c:pt idx="218">
                  <c:v>693.05</c:v>
                </c:pt>
                <c:pt idx="219">
                  <c:v>366.52</c:v>
                </c:pt>
                <c:pt idx="220">
                  <c:v>284.08</c:v>
                </c:pt>
                <c:pt idx="221">
                  <c:v>302.55</c:v>
                </c:pt>
                <c:pt idx="222">
                  <c:v>970.67</c:v>
                </c:pt>
                <c:pt idx="223">
                  <c:v>852.08</c:v>
                </c:pt>
                <c:pt idx="224">
                  <c:v>792.54</c:v>
                </c:pt>
                <c:pt idx="225">
                  <c:v>190.41</c:v>
                </c:pt>
                <c:pt idx="226">
                  <c:v>326.63</c:v>
                </c:pt>
                <c:pt idx="227">
                  <c:v>959.82</c:v>
                </c:pt>
                <c:pt idx="228">
                  <c:v>434.93</c:v>
                </c:pt>
                <c:pt idx="229">
                  <c:v>408.96</c:v>
                </c:pt>
                <c:pt idx="230">
                  <c:v>694.98</c:v>
                </c:pt>
                <c:pt idx="231">
                  <c:v>346.17</c:v>
                </c:pt>
                <c:pt idx="232">
                  <c:v>888.93</c:v>
                </c:pt>
                <c:pt idx="233">
                  <c:v>666.67</c:v>
                </c:pt>
                <c:pt idx="234">
                  <c:v>814.76</c:v>
                </c:pt>
                <c:pt idx="235">
                  <c:v>508.67</c:v>
                </c:pt>
                <c:pt idx="236">
                  <c:v>383.15</c:v>
                </c:pt>
                <c:pt idx="237">
                  <c:v>15.78</c:v>
                </c:pt>
                <c:pt idx="238">
                  <c:v>190.92</c:v>
                </c:pt>
                <c:pt idx="239">
                  <c:v>742.34</c:v>
                </c:pt>
                <c:pt idx="240">
                  <c:v>415.98</c:v>
                </c:pt>
                <c:pt idx="241">
                  <c:v>813.94</c:v>
                </c:pt>
                <c:pt idx="242">
                  <c:v>746.48</c:v>
                </c:pt>
                <c:pt idx="243">
                  <c:v>44.29</c:v>
                </c:pt>
                <c:pt idx="244">
                  <c:v>847.05</c:v>
                </c:pt>
                <c:pt idx="245">
                  <c:v>858.65</c:v>
                </c:pt>
                <c:pt idx="246">
                  <c:v>618.30999999999995</c:v>
                </c:pt>
                <c:pt idx="247">
                  <c:v>87.72</c:v>
                </c:pt>
                <c:pt idx="248">
                  <c:v>732.03</c:v>
                </c:pt>
                <c:pt idx="249">
                  <c:v>462.18</c:v>
                </c:pt>
                <c:pt idx="250">
                  <c:v>705.85</c:v>
                </c:pt>
                <c:pt idx="251">
                  <c:v>255.07</c:v>
                </c:pt>
                <c:pt idx="252">
                  <c:v>278.23</c:v>
                </c:pt>
                <c:pt idx="253">
                  <c:v>3.57</c:v>
                </c:pt>
                <c:pt idx="254">
                  <c:v>9.41</c:v>
                </c:pt>
                <c:pt idx="255">
                  <c:v>616.6</c:v>
                </c:pt>
                <c:pt idx="256">
                  <c:v>647.44000000000005</c:v>
                </c:pt>
                <c:pt idx="257">
                  <c:v>271.63</c:v>
                </c:pt>
                <c:pt idx="258">
                  <c:v>217.9</c:v>
                </c:pt>
                <c:pt idx="259">
                  <c:v>685.29</c:v>
                </c:pt>
                <c:pt idx="260">
                  <c:v>877.28</c:v>
                </c:pt>
                <c:pt idx="261">
                  <c:v>895.44</c:v>
                </c:pt>
                <c:pt idx="262">
                  <c:v>209.09</c:v>
                </c:pt>
                <c:pt idx="263">
                  <c:v>858.57</c:v>
                </c:pt>
                <c:pt idx="264">
                  <c:v>15.5</c:v>
                </c:pt>
                <c:pt idx="265">
                  <c:v>400.46</c:v>
                </c:pt>
                <c:pt idx="266">
                  <c:v>701.32</c:v>
                </c:pt>
                <c:pt idx="267">
                  <c:v>546.47</c:v>
                </c:pt>
                <c:pt idx="268">
                  <c:v>719.8</c:v>
                </c:pt>
                <c:pt idx="269">
                  <c:v>119.61</c:v>
                </c:pt>
                <c:pt idx="270">
                  <c:v>443.02</c:v>
                </c:pt>
                <c:pt idx="271">
                  <c:v>266.76</c:v>
                </c:pt>
                <c:pt idx="272">
                  <c:v>144.86000000000001</c:v>
                </c:pt>
                <c:pt idx="273">
                  <c:v>439.81</c:v>
                </c:pt>
                <c:pt idx="274">
                  <c:v>518.87</c:v>
                </c:pt>
                <c:pt idx="275">
                  <c:v>362.26</c:v>
                </c:pt>
                <c:pt idx="276">
                  <c:v>788.46</c:v>
                </c:pt>
                <c:pt idx="277">
                  <c:v>777.73</c:v>
                </c:pt>
                <c:pt idx="278">
                  <c:v>199.28</c:v>
                </c:pt>
                <c:pt idx="279">
                  <c:v>575.49</c:v>
                </c:pt>
                <c:pt idx="280">
                  <c:v>683.78</c:v>
                </c:pt>
                <c:pt idx="281">
                  <c:v>120.13</c:v>
                </c:pt>
                <c:pt idx="282">
                  <c:v>923.87</c:v>
                </c:pt>
                <c:pt idx="283">
                  <c:v>850.73</c:v>
                </c:pt>
                <c:pt idx="284">
                  <c:v>740.25</c:v>
                </c:pt>
                <c:pt idx="285">
                  <c:v>74.87</c:v>
                </c:pt>
                <c:pt idx="286">
                  <c:v>808.25</c:v>
                </c:pt>
                <c:pt idx="287">
                  <c:v>285.19</c:v>
                </c:pt>
                <c:pt idx="288">
                  <c:v>602.24</c:v>
                </c:pt>
                <c:pt idx="289">
                  <c:v>151.07</c:v>
                </c:pt>
                <c:pt idx="290">
                  <c:v>206.26</c:v>
                </c:pt>
                <c:pt idx="291">
                  <c:v>10.29</c:v>
                </c:pt>
                <c:pt idx="292">
                  <c:v>763.67</c:v>
                </c:pt>
                <c:pt idx="293">
                  <c:v>794.84</c:v>
                </c:pt>
                <c:pt idx="294">
                  <c:v>892.35</c:v>
                </c:pt>
                <c:pt idx="295">
                  <c:v>492.8</c:v>
                </c:pt>
                <c:pt idx="296">
                  <c:v>833.85</c:v>
                </c:pt>
                <c:pt idx="297">
                  <c:v>36.770000000000003</c:v>
                </c:pt>
                <c:pt idx="298">
                  <c:v>449.55</c:v>
                </c:pt>
                <c:pt idx="299">
                  <c:v>633.38</c:v>
                </c:pt>
                <c:pt idx="300">
                  <c:v>633.75</c:v>
                </c:pt>
                <c:pt idx="301">
                  <c:v>376.26</c:v>
                </c:pt>
                <c:pt idx="302">
                  <c:v>419.79</c:v>
                </c:pt>
                <c:pt idx="303">
                  <c:v>123.65</c:v>
                </c:pt>
                <c:pt idx="304">
                  <c:v>477.02</c:v>
                </c:pt>
                <c:pt idx="305">
                  <c:v>317.45999999999998</c:v>
                </c:pt>
                <c:pt idx="306">
                  <c:v>171.68</c:v>
                </c:pt>
                <c:pt idx="307">
                  <c:v>213.49</c:v>
                </c:pt>
                <c:pt idx="308">
                  <c:v>960.78</c:v>
                </c:pt>
                <c:pt idx="309">
                  <c:v>448.16</c:v>
                </c:pt>
                <c:pt idx="310">
                  <c:v>206.86</c:v>
                </c:pt>
                <c:pt idx="311">
                  <c:v>971.92</c:v>
                </c:pt>
                <c:pt idx="312">
                  <c:v>861.82</c:v>
                </c:pt>
                <c:pt idx="313">
                  <c:v>486.3</c:v>
                </c:pt>
                <c:pt idx="314">
                  <c:v>415.7</c:v>
                </c:pt>
                <c:pt idx="315">
                  <c:v>351.49</c:v>
                </c:pt>
                <c:pt idx="316">
                  <c:v>654.89</c:v>
                </c:pt>
                <c:pt idx="317">
                  <c:v>278.93</c:v>
                </c:pt>
                <c:pt idx="318">
                  <c:v>198.33</c:v>
                </c:pt>
                <c:pt idx="319">
                  <c:v>380.1</c:v>
                </c:pt>
                <c:pt idx="320">
                  <c:v>644.88</c:v>
                </c:pt>
                <c:pt idx="321">
                  <c:v>317.86</c:v>
                </c:pt>
                <c:pt idx="322">
                  <c:v>104.76</c:v>
                </c:pt>
                <c:pt idx="323">
                  <c:v>479.7</c:v>
                </c:pt>
                <c:pt idx="324">
                  <c:v>572.25</c:v>
                </c:pt>
                <c:pt idx="325">
                  <c:v>80.08</c:v>
                </c:pt>
                <c:pt idx="326">
                  <c:v>906.8</c:v>
                </c:pt>
              </c:numCache>
            </c:numRef>
          </c:yVal>
          <c:smooth val="0"/>
          <c:extLst>
            <c:ext xmlns:c16="http://schemas.microsoft.com/office/drawing/2014/chart" uri="{C3380CC4-5D6E-409C-BE32-E72D297353CC}">
              <c16:uniqueId val="{00000002-9573-412C-A364-314E3F3DAEAF}"/>
            </c:ext>
          </c:extLst>
        </c:ser>
        <c:dLbls>
          <c:showLegendKey val="0"/>
          <c:showVal val="0"/>
          <c:showCatName val="0"/>
          <c:showSerName val="0"/>
          <c:showPercent val="0"/>
          <c:showBubbleSize val="0"/>
        </c:dLbls>
        <c:axId val="35741871"/>
        <c:axId val="35743311"/>
      </c:scatterChart>
      <c:valAx>
        <c:axId val="357418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311"/>
        <c:crosses val="autoZero"/>
        <c:crossBetween val="midCat"/>
      </c:valAx>
      <c:valAx>
        <c:axId val="3574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1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DIAGNOSTIC!$G$146</c:f>
              <c:strCache>
                <c:ptCount val="1"/>
                <c:pt idx="0">
                  <c:v>Total Revenue</c:v>
                </c:pt>
              </c:strCache>
            </c:strRef>
          </c:tx>
          <c:spPr>
            <a:solidFill>
              <a:schemeClr val="accent1"/>
            </a:solidFill>
            <a:ln>
              <a:noFill/>
            </a:ln>
            <a:effectLst/>
          </c:spPr>
          <c:invertIfNegative val="0"/>
          <c:cat>
            <c:strRef>
              <c:f>DIAGNOSTIC!$F$147:$F$149</c:f>
              <c:strCache>
                <c:ptCount val="3"/>
                <c:pt idx="0">
                  <c:v>Clothing</c:v>
                </c:pt>
                <c:pt idx="1">
                  <c:v>Electronics</c:v>
                </c:pt>
                <c:pt idx="2">
                  <c:v>Home Decor</c:v>
                </c:pt>
              </c:strCache>
            </c:strRef>
          </c:cat>
          <c:val>
            <c:numRef>
              <c:f>DIAGNOSTIC!$G$147:$G$149</c:f>
              <c:numCache>
                <c:formatCode>General</c:formatCode>
                <c:ptCount val="3"/>
                <c:pt idx="0">
                  <c:v>162058.71999999991</c:v>
                </c:pt>
                <c:pt idx="1">
                  <c:v>182303.68000000011</c:v>
                </c:pt>
                <c:pt idx="2">
                  <c:v>161083.57999999996</c:v>
                </c:pt>
              </c:numCache>
            </c:numRef>
          </c:val>
          <c:extLst>
            <c:ext xmlns:c16="http://schemas.microsoft.com/office/drawing/2014/chart" uri="{C3380CC4-5D6E-409C-BE32-E72D297353CC}">
              <c16:uniqueId val="{00000000-2FBA-4295-BF65-8F4DE2DF240A}"/>
            </c:ext>
          </c:extLst>
        </c:ser>
        <c:dLbls>
          <c:showLegendKey val="0"/>
          <c:showVal val="0"/>
          <c:showCatName val="0"/>
          <c:showSerName val="0"/>
          <c:showPercent val="0"/>
          <c:showBubbleSize val="0"/>
        </c:dLbls>
        <c:gapWidth val="219"/>
        <c:overlap val="-27"/>
        <c:axId val="1516627967"/>
        <c:axId val="1516611167"/>
      </c:barChart>
      <c:lineChart>
        <c:grouping val="standard"/>
        <c:varyColors val="0"/>
        <c:ser>
          <c:idx val="1"/>
          <c:order val="1"/>
          <c:tx>
            <c:strRef>
              <c:f>DIAGNOSTIC!$H$146</c:f>
              <c:strCache>
                <c:ptCount val="1"/>
                <c:pt idx="0">
                  <c:v>% Revenue at Risks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DIAGNOSTIC!$F$147:$F$149</c:f>
              <c:strCache>
                <c:ptCount val="3"/>
                <c:pt idx="0">
                  <c:v>Clothing</c:v>
                </c:pt>
                <c:pt idx="1">
                  <c:v>Electronics</c:v>
                </c:pt>
                <c:pt idx="2">
                  <c:v>Home Decor</c:v>
                </c:pt>
              </c:strCache>
            </c:strRef>
          </c:cat>
          <c:val>
            <c:numRef>
              <c:f>DIAGNOSTIC!$H$147:$H$149</c:f>
              <c:numCache>
                <c:formatCode>0%</c:formatCode>
                <c:ptCount val="3"/>
                <c:pt idx="0">
                  <c:v>0.43950050944497177</c:v>
                </c:pt>
                <c:pt idx="1">
                  <c:v>0.42800699360539457</c:v>
                </c:pt>
                <c:pt idx="2">
                  <c:v>0.31624092287991118</c:v>
                </c:pt>
              </c:numCache>
            </c:numRef>
          </c:val>
          <c:smooth val="0"/>
          <c:extLst>
            <c:ext xmlns:c16="http://schemas.microsoft.com/office/drawing/2014/chart" uri="{C3380CC4-5D6E-409C-BE32-E72D297353CC}">
              <c16:uniqueId val="{00000001-2FBA-4295-BF65-8F4DE2DF240A}"/>
            </c:ext>
          </c:extLst>
        </c:ser>
        <c:dLbls>
          <c:showLegendKey val="0"/>
          <c:showVal val="0"/>
          <c:showCatName val="0"/>
          <c:showSerName val="0"/>
          <c:showPercent val="0"/>
          <c:showBubbleSize val="0"/>
        </c:dLbls>
        <c:marker val="1"/>
        <c:smooth val="0"/>
        <c:axId val="1516616927"/>
        <c:axId val="1516617407"/>
      </c:lineChart>
      <c:catAx>
        <c:axId val="151662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11167"/>
        <c:crosses val="autoZero"/>
        <c:auto val="1"/>
        <c:lblAlgn val="ctr"/>
        <c:lblOffset val="100"/>
        <c:noMultiLvlLbl val="0"/>
      </c:catAx>
      <c:valAx>
        <c:axId val="151661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27967"/>
        <c:crosses val="autoZero"/>
        <c:crossBetween val="between"/>
      </c:valAx>
      <c:valAx>
        <c:axId val="15166174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16927"/>
        <c:crosses val="max"/>
        <c:crossBetween val="between"/>
      </c:valAx>
      <c:catAx>
        <c:axId val="1516616927"/>
        <c:scaling>
          <c:orientation val="minMax"/>
        </c:scaling>
        <c:delete val="1"/>
        <c:axPos val="b"/>
        <c:numFmt formatCode="General" sourceLinked="1"/>
        <c:majorTickMark val="out"/>
        <c:minorTickMark val="none"/>
        <c:tickLblPos val="nextTo"/>
        <c:crossAx val="15166174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QUANTITY</a:t>
            </a:r>
            <a:r>
              <a:rPr lang="en-US" baseline="0"/>
              <a:t> OF ELECTRONICS ORDERED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yVal>
            <c:numRef>
              <c:f>DIAGNOSTIC!$G$172</c:f>
              <c:numCache>
                <c:formatCode>General</c:formatCode>
                <c:ptCount val="1"/>
                <c:pt idx="0">
                  <c:v>0</c:v>
                </c:pt>
              </c:numCache>
            </c:numRef>
          </c:yVal>
          <c:smooth val="0"/>
          <c:extLst>
            <c:ext xmlns:c16="http://schemas.microsoft.com/office/drawing/2014/chart" uri="{C3380CC4-5D6E-409C-BE32-E72D297353CC}">
              <c16:uniqueId val="{00000000-0AB4-43B8-A9AB-557E4FA52B63}"/>
            </c:ext>
          </c:extLst>
        </c:ser>
        <c:ser>
          <c:idx val="1"/>
          <c:order val="1"/>
          <c:tx>
            <c:v>Electronics</c:v>
          </c:tx>
          <c:spPr>
            <a:ln w="25400" cap="rnd">
              <a:noFill/>
              <a:round/>
            </a:ln>
            <a:effectLst/>
          </c:spPr>
          <c:marker>
            <c:symbol val="circle"/>
            <c:size val="5"/>
            <c:spPr>
              <a:solidFill>
                <a:schemeClr val="accent2"/>
              </a:solidFill>
              <a:ln w="9525">
                <a:solidFill>
                  <a:schemeClr val="accent2"/>
                </a:solidFill>
              </a:ln>
              <a:effectLst/>
            </c:spPr>
          </c:marker>
          <c:xVal>
            <c:numRef>
              <c:f>'SCATTER PLOT DATA'!$F$2:$F$1001</c:f>
              <c:numCache>
                <c:formatCode>General</c:formatCode>
                <c:ptCount val="1000"/>
                <c:pt idx="0">
                  <c:v>0</c:v>
                </c:pt>
                <c:pt idx="1">
                  <c:v>0</c:v>
                </c:pt>
                <c:pt idx="2">
                  <c:v>0</c:v>
                </c:pt>
                <c:pt idx="3">
                  <c:v>0</c:v>
                </c:pt>
                <c:pt idx="4">
                  <c:v>779.36</c:v>
                </c:pt>
                <c:pt idx="5">
                  <c:v>0</c:v>
                </c:pt>
                <c:pt idx="6">
                  <c:v>0</c:v>
                </c:pt>
                <c:pt idx="7">
                  <c:v>0</c:v>
                </c:pt>
                <c:pt idx="8">
                  <c:v>0</c:v>
                </c:pt>
                <c:pt idx="9">
                  <c:v>0</c:v>
                </c:pt>
                <c:pt idx="10">
                  <c:v>329.79</c:v>
                </c:pt>
                <c:pt idx="11">
                  <c:v>0</c:v>
                </c:pt>
                <c:pt idx="12">
                  <c:v>412.18</c:v>
                </c:pt>
                <c:pt idx="13">
                  <c:v>0</c:v>
                </c:pt>
                <c:pt idx="14">
                  <c:v>846.12</c:v>
                </c:pt>
                <c:pt idx="15">
                  <c:v>0</c:v>
                </c:pt>
                <c:pt idx="16">
                  <c:v>510.83</c:v>
                </c:pt>
                <c:pt idx="17">
                  <c:v>0</c:v>
                </c:pt>
                <c:pt idx="18">
                  <c:v>0</c:v>
                </c:pt>
                <c:pt idx="19">
                  <c:v>0</c:v>
                </c:pt>
                <c:pt idx="20">
                  <c:v>0</c:v>
                </c:pt>
                <c:pt idx="21">
                  <c:v>0</c:v>
                </c:pt>
                <c:pt idx="22">
                  <c:v>0</c:v>
                </c:pt>
                <c:pt idx="23">
                  <c:v>722.72</c:v>
                </c:pt>
                <c:pt idx="24">
                  <c:v>0</c:v>
                </c:pt>
                <c:pt idx="25">
                  <c:v>807.78</c:v>
                </c:pt>
                <c:pt idx="26">
                  <c:v>0</c:v>
                </c:pt>
                <c:pt idx="27">
                  <c:v>0</c:v>
                </c:pt>
                <c:pt idx="28">
                  <c:v>699.21</c:v>
                </c:pt>
                <c:pt idx="29">
                  <c:v>0</c:v>
                </c:pt>
                <c:pt idx="30">
                  <c:v>717.76</c:v>
                </c:pt>
                <c:pt idx="31">
                  <c:v>522.19000000000005</c:v>
                </c:pt>
                <c:pt idx="32">
                  <c:v>212.18</c:v>
                </c:pt>
                <c:pt idx="33">
                  <c:v>0</c:v>
                </c:pt>
                <c:pt idx="34">
                  <c:v>0</c:v>
                </c:pt>
                <c:pt idx="35">
                  <c:v>527.5</c:v>
                </c:pt>
                <c:pt idx="36">
                  <c:v>0</c:v>
                </c:pt>
                <c:pt idx="37">
                  <c:v>540.29</c:v>
                </c:pt>
                <c:pt idx="38">
                  <c:v>0</c:v>
                </c:pt>
                <c:pt idx="39">
                  <c:v>0</c:v>
                </c:pt>
                <c:pt idx="40">
                  <c:v>0</c:v>
                </c:pt>
                <c:pt idx="41">
                  <c:v>0</c:v>
                </c:pt>
                <c:pt idx="42">
                  <c:v>818.54</c:v>
                </c:pt>
                <c:pt idx="43">
                  <c:v>89.77</c:v>
                </c:pt>
                <c:pt idx="44">
                  <c:v>0</c:v>
                </c:pt>
                <c:pt idx="45">
                  <c:v>587.05999999999995</c:v>
                </c:pt>
                <c:pt idx="46">
                  <c:v>0</c:v>
                </c:pt>
                <c:pt idx="47">
                  <c:v>0</c:v>
                </c:pt>
                <c:pt idx="48">
                  <c:v>0</c:v>
                </c:pt>
                <c:pt idx="49">
                  <c:v>0</c:v>
                </c:pt>
                <c:pt idx="50">
                  <c:v>0</c:v>
                </c:pt>
                <c:pt idx="51">
                  <c:v>150.87</c:v>
                </c:pt>
                <c:pt idx="52">
                  <c:v>216.85</c:v>
                </c:pt>
                <c:pt idx="53">
                  <c:v>750.27</c:v>
                </c:pt>
                <c:pt idx="54">
                  <c:v>0</c:v>
                </c:pt>
                <c:pt idx="55">
                  <c:v>0</c:v>
                </c:pt>
                <c:pt idx="56">
                  <c:v>0</c:v>
                </c:pt>
                <c:pt idx="57">
                  <c:v>0</c:v>
                </c:pt>
                <c:pt idx="58">
                  <c:v>0</c:v>
                </c:pt>
                <c:pt idx="59">
                  <c:v>0</c:v>
                </c:pt>
                <c:pt idx="60">
                  <c:v>0</c:v>
                </c:pt>
                <c:pt idx="61">
                  <c:v>0</c:v>
                </c:pt>
                <c:pt idx="62">
                  <c:v>0</c:v>
                </c:pt>
                <c:pt idx="63">
                  <c:v>484.24</c:v>
                </c:pt>
                <c:pt idx="64">
                  <c:v>866.49</c:v>
                </c:pt>
                <c:pt idx="65">
                  <c:v>0</c:v>
                </c:pt>
                <c:pt idx="66">
                  <c:v>0</c:v>
                </c:pt>
                <c:pt idx="67">
                  <c:v>0</c:v>
                </c:pt>
                <c:pt idx="68">
                  <c:v>0</c:v>
                </c:pt>
                <c:pt idx="69">
                  <c:v>488.24</c:v>
                </c:pt>
                <c:pt idx="70">
                  <c:v>0</c:v>
                </c:pt>
                <c:pt idx="71">
                  <c:v>0</c:v>
                </c:pt>
                <c:pt idx="72">
                  <c:v>0</c:v>
                </c:pt>
                <c:pt idx="73">
                  <c:v>0</c:v>
                </c:pt>
                <c:pt idx="74">
                  <c:v>0</c:v>
                </c:pt>
                <c:pt idx="75">
                  <c:v>0</c:v>
                </c:pt>
                <c:pt idx="76">
                  <c:v>850.1</c:v>
                </c:pt>
                <c:pt idx="77">
                  <c:v>0</c:v>
                </c:pt>
                <c:pt idx="78">
                  <c:v>0</c:v>
                </c:pt>
                <c:pt idx="79">
                  <c:v>0</c:v>
                </c:pt>
                <c:pt idx="80">
                  <c:v>248.17</c:v>
                </c:pt>
                <c:pt idx="81">
                  <c:v>0</c:v>
                </c:pt>
                <c:pt idx="82">
                  <c:v>604.64</c:v>
                </c:pt>
                <c:pt idx="83">
                  <c:v>0</c:v>
                </c:pt>
                <c:pt idx="84">
                  <c:v>423.9</c:v>
                </c:pt>
                <c:pt idx="85">
                  <c:v>189.13</c:v>
                </c:pt>
                <c:pt idx="86">
                  <c:v>0</c:v>
                </c:pt>
                <c:pt idx="87">
                  <c:v>0</c:v>
                </c:pt>
                <c:pt idx="88">
                  <c:v>358.06</c:v>
                </c:pt>
                <c:pt idx="89">
                  <c:v>0</c:v>
                </c:pt>
                <c:pt idx="90">
                  <c:v>0</c:v>
                </c:pt>
                <c:pt idx="91">
                  <c:v>0</c:v>
                </c:pt>
                <c:pt idx="92">
                  <c:v>0</c:v>
                </c:pt>
                <c:pt idx="93">
                  <c:v>0</c:v>
                </c:pt>
                <c:pt idx="94">
                  <c:v>0</c:v>
                </c:pt>
                <c:pt idx="95">
                  <c:v>363.38</c:v>
                </c:pt>
                <c:pt idx="96">
                  <c:v>0</c:v>
                </c:pt>
                <c:pt idx="97">
                  <c:v>0</c:v>
                </c:pt>
                <c:pt idx="98">
                  <c:v>53.19</c:v>
                </c:pt>
                <c:pt idx="99">
                  <c:v>0</c:v>
                </c:pt>
                <c:pt idx="100">
                  <c:v>0</c:v>
                </c:pt>
                <c:pt idx="101">
                  <c:v>0</c:v>
                </c:pt>
                <c:pt idx="102">
                  <c:v>0</c:v>
                </c:pt>
                <c:pt idx="103">
                  <c:v>0</c:v>
                </c:pt>
                <c:pt idx="104">
                  <c:v>90.06</c:v>
                </c:pt>
                <c:pt idx="105">
                  <c:v>0</c:v>
                </c:pt>
                <c:pt idx="106">
                  <c:v>0</c:v>
                </c:pt>
                <c:pt idx="107">
                  <c:v>0</c:v>
                </c:pt>
                <c:pt idx="108">
                  <c:v>0</c:v>
                </c:pt>
                <c:pt idx="109">
                  <c:v>0</c:v>
                </c:pt>
                <c:pt idx="110">
                  <c:v>0</c:v>
                </c:pt>
                <c:pt idx="111">
                  <c:v>0</c:v>
                </c:pt>
                <c:pt idx="112">
                  <c:v>0</c:v>
                </c:pt>
                <c:pt idx="113">
                  <c:v>275.87</c:v>
                </c:pt>
                <c:pt idx="114">
                  <c:v>779.81</c:v>
                </c:pt>
                <c:pt idx="115">
                  <c:v>0</c:v>
                </c:pt>
                <c:pt idx="116">
                  <c:v>0</c:v>
                </c:pt>
                <c:pt idx="117">
                  <c:v>0</c:v>
                </c:pt>
                <c:pt idx="118">
                  <c:v>0</c:v>
                </c:pt>
                <c:pt idx="119">
                  <c:v>0</c:v>
                </c:pt>
                <c:pt idx="120">
                  <c:v>103.13</c:v>
                </c:pt>
                <c:pt idx="121">
                  <c:v>0</c:v>
                </c:pt>
                <c:pt idx="122">
                  <c:v>650.80999999999995</c:v>
                </c:pt>
                <c:pt idx="123">
                  <c:v>0</c:v>
                </c:pt>
                <c:pt idx="124">
                  <c:v>891.34</c:v>
                </c:pt>
                <c:pt idx="125">
                  <c:v>596.20000000000005</c:v>
                </c:pt>
                <c:pt idx="126">
                  <c:v>0</c:v>
                </c:pt>
                <c:pt idx="127">
                  <c:v>456.44</c:v>
                </c:pt>
                <c:pt idx="128">
                  <c:v>0</c:v>
                </c:pt>
                <c:pt idx="129">
                  <c:v>0</c:v>
                </c:pt>
                <c:pt idx="130">
                  <c:v>576.36</c:v>
                </c:pt>
                <c:pt idx="131">
                  <c:v>0</c:v>
                </c:pt>
                <c:pt idx="132">
                  <c:v>0</c:v>
                </c:pt>
                <c:pt idx="133">
                  <c:v>0</c:v>
                </c:pt>
                <c:pt idx="134">
                  <c:v>0</c:v>
                </c:pt>
                <c:pt idx="135">
                  <c:v>0</c:v>
                </c:pt>
                <c:pt idx="136">
                  <c:v>0</c:v>
                </c:pt>
                <c:pt idx="137">
                  <c:v>0</c:v>
                </c:pt>
                <c:pt idx="138">
                  <c:v>0</c:v>
                </c:pt>
                <c:pt idx="139">
                  <c:v>0</c:v>
                </c:pt>
                <c:pt idx="140">
                  <c:v>0</c:v>
                </c:pt>
                <c:pt idx="141">
                  <c:v>612.69000000000005</c:v>
                </c:pt>
                <c:pt idx="142">
                  <c:v>515</c:v>
                </c:pt>
                <c:pt idx="143">
                  <c:v>0</c:v>
                </c:pt>
                <c:pt idx="144">
                  <c:v>929.36</c:v>
                </c:pt>
                <c:pt idx="145">
                  <c:v>0</c:v>
                </c:pt>
                <c:pt idx="146">
                  <c:v>0</c:v>
                </c:pt>
                <c:pt idx="147">
                  <c:v>0</c:v>
                </c:pt>
                <c:pt idx="148">
                  <c:v>136.06</c:v>
                </c:pt>
                <c:pt idx="149">
                  <c:v>0</c:v>
                </c:pt>
                <c:pt idx="150">
                  <c:v>334.06</c:v>
                </c:pt>
                <c:pt idx="151">
                  <c:v>0</c:v>
                </c:pt>
                <c:pt idx="152">
                  <c:v>0</c:v>
                </c:pt>
                <c:pt idx="153">
                  <c:v>0</c:v>
                </c:pt>
                <c:pt idx="154">
                  <c:v>582.66999999999996</c:v>
                </c:pt>
                <c:pt idx="155">
                  <c:v>0</c:v>
                </c:pt>
                <c:pt idx="156">
                  <c:v>884.33</c:v>
                </c:pt>
                <c:pt idx="157">
                  <c:v>0</c:v>
                </c:pt>
                <c:pt idx="158">
                  <c:v>0</c:v>
                </c:pt>
                <c:pt idx="159">
                  <c:v>0</c:v>
                </c:pt>
                <c:pt idx="160">
                  <c:v>781.65</c:v>
                </c:pt>
                <c:pt idx="161">
                  <c:v>0</c:v>
                </c:pt>
                <c:pt idx="162">
                  <c:v>0</c:v>
                </c:pt>
                <c:pt idx="163">
                  <c:v>0</c:v>
                </c:pt>
                <c:pt idx="164">
                  <c:v>0</c:v>
                </c:pt>
                <c:pt idx="165">
                  <c:v>0</c:v>
                </c:pt>
                <c:pt idx="166">
                  <c:v>0</c:v>
                </c:pt>
                <c:pt idx="167">
                  <c:v>0</c:v>
                </c:pt>
                <c:pt idx="168">
                  <c:v>0</c:v>
                </c:pt>
                <c:pt idx="169">
                  <c:v>916.58</c:v>
                </c:pt>
                <c:pt idx="170">
                  <c:v>0</c:v>
                </c:pt>
                <c:pt idx="171">
                  <c:v>0</c:v>
                </c:pt>
                <c:pt idx="172">
                  <c:v>0</c:v>
                </c:pt>
                <c:pt idx="173">
                  <c:v>457.43</c:v>
                </c:pt>
                <c:pt idx="174">
                  <c:v>698.6</c:v>
                </c:pt>
                <c:pt idx="175">
                  <c:v>736.95</c:v>
                </c:pt>
                <c:pt idx="176">
                  <c:v>0</c:v>
                </c:pt>
                <c:pt idx="177">
                  <c:v>815.17</c:v>
                </c:pt>
                <c:pt idx="178">
                  <c:v>0</c:v>
                </c:pt>
                <c:pt idx="179">
                  <c:v>0</c:v>
                </c:pt>
                <c:pt idx="180">
                  <c:v>0</c:v>
                </c:pt>
                <c:pt idx="181">
                  <c:v>133.86000000000001</c:v>
                </c:pt>
                <c:pt idx="182">
                  <c:v>0</c:v>
                </c:pt>
                <c:pt idx="183">
                  <c:v>0</c:v>
                </c:pt>
                <c:pt idx="184">
                  <c:v>0</c:v>
                </c:pt>
                <c:pt idx="185">
                  <c:v>0</c:v>
                </c:pt>
                <c:pt idx="186">
                  <c:v>0</c:v>
                </c:pt>
                <c:pt idx="187">
                  <c:v>0</c:v>
                </c:pt>
                <c:pt idx="188">
                  <c:v>141.47999999999999</c:v>
                </c:pt>
                <c:pt idx="189">
                  <c:v>0</c:v>
                </c:pt>
                <c:pt idx="190">
                  <c:v>0</c:v>
                </c:pt>
                <c:pt idx="191">
                  <c:v>0</c:v>
                </c:pt>
                <c:pt idx="192">
                  <c:v>0</c:v>
                </c:pt>
                <c:pt idx="193">
                  <c:v>857.94</c:v>
                </c:pt>
                <c:pt idx="194">
                  <c:v>786.78</c:v>
                </c:pt>
                <c:pt idx="195">
                  <c:v>0</c:v>
                </c:pt>
                <c:pt idx="196">
                  <c:v>572.22</c:v>
                </c:pt>
                <c:pt idx="197">
                  <c:v>495.87</c:v>
                </c:pt>
                <c:pt idx="198">
                  <c:v>792.62</c:v>
                </c:pt>
                <c:pt idx="199">
                  <c:v>0</c:v>
                </c:pt>
                <c:pt idx="200">
                  <c:v>541.34</c:v>
                </c:pt>
                <c:pt idx="201">
                  <c:v>169.86</c:v>
                </c:pt>
                <c:pt idx="202">
                  <c:v>419.25</c:v>
                </c:pt>
                <c:pt idx="203">
                  <c:v>0</c:v>
                </c:pt>
                <c:pt idx="204">
                  <c:v>0</c:v>
                </c:pt>
                <c:pt idx="205">
                  <c:v>0</c:v>
                </c:pt>
                <c:pt idx="206">
                  <c:v>965.34</c:v>
                </c:pt>
                <c:pt idx="207">
                  <c:v>0</c:v>
                </c:pt>
                <c:pt idx="208">
                  <c:v>155.9</c:v>
                </c:pt>
                <c:pt idx="209">
                  <c:v>0</c:v>
                </c:pt>
                <c:pt idx="210">
                  <c:v>0</c:v>
                </c:pt>
                <c:pt idx="211">
                  <c:v>333.98</c:v>
                </c:pt>
                <c:pt idx="212">
                  <c:v>0</c:v>
                </c:pt>
                <c:pt idx="213">
                  <c:v>0</c:v>
                </c:pt>
                <c:pt idx="214">
                  <c:v>0</c:v>
                </c:pt>
                <c:pt idx="215">
                  <c:v>0</c:v>
                </c:pt>
                <c:pt idx="216">
                  <c:v>0</c:v>
                </c:pt>
                <c:pt idx="217">
                  <c:v>0</c:v>
                </c:pt>
                <c:pt idx="218">
                  <c:v>840.61</c:v>
                </c:pt>
                <c:pt idx="219">
                  <c:v>0</c:v>
                </c:pt>
                <c:pt idx="220">
                  <c:v>0</c:v>
                </c:pt>
                <c:pt idx="221">
                  <c:v>0</c:v>
                </c:pt>
                <c:pt idx="222">
                  <c:v>0</c:v>
                </c:pt>
                <c:pt idx="223">
                  <c:v>8.65</c:v>
                </c:pt>
                <c:pt idx="224">
                  <c:v>0</c:v>
                </c:pt>
                <c:pt idx="225">
                  <c:v>922.06</c:v>
                </c:pt>
                <c:pt idx="226">
                  <c:v>252.86</c:v>
                </c:pt>
                <c:pt idx="227">
                  <c:v>0</c:v>
                </c:pt>
                <c:pt idx="228">
                  <c:v>0</c:v>
                </c:pt>
                <c:pt idx="229">
                  <c:v>11.56</c:v>
                </c:pt>
                <c:pt idx="230">
                  <c:v>0</c:v>
                </c:pt>
                <c:pt idx="231">
                  <c:v>0</c:v>
                </c:pt>
                <c:pt idx="232">
                  <c:v>0</c:v>
                </c:pt>
                <c:pt idx="233">
                  <c:v>0</c:v>
                </c:pt>
                <c:pt idx="234">
                  <c:v>328.43</c:v>
                </c:pt>
                <c:pt idx="235">
                  <c:v>526.52</c:v>
                </c:pt>
                <c:pt idx="236">
                  <c:v>0</c:v>
                </c:pt>
                <c:pt idx="237">
                  <c:v>0</c:v>
                </c:pt>
                <c:pt idx="238">
                  <c:v>0</c:v>
                </c:pt>
                <c:pt idx="239">
                  <c:v>0</c:v>
                </c:pt>
                <c:pt idx="240">
                  <c:v>0</c:v>
                </c:pt>
                <c:pt idx="241">
                  <c:v>0</c:v>
                </c:pt>
                <c:pt idx="242">
                  <c:v>160.68</c:v>
                </c:pt>
                <c:pt idx="243">
                  <c:v>393.83</c:v>
                </c:pt>
                <c:pt idx="244">
                  <c:v>0</c:v>
                </c:pt>
                <c:pt idx="245">
                  <c:v>0</c:v>
                </c:pt>
                <c:pt idx="246">
                  <c:v>0</c:v>
                </c:pt>
                <c:pt idx="247">
                  <c:v>965.81</c:v>
                </c:pt>
                <c:pt idx="248">
                  <c:v>493.2</c:v>
                </c:pt>
                <c:pt idx="249">
                  <c:v>0</c:v>
                </c:pt>
                <c:pt idx="250">
                  <c:v>837.97</c:v>
                </c:pt>
                <c:pt idx="251">
                  <c:v>0</c:v>
                </c:pt>
                <c:pt idx="252">
                  <c:v>0</c:v>
                </c:pt>
                <c:pt idx="253">
                  <c:v>0</c:v>
                </c:pt>
                <c:pt idx="254">
                  <c:v>0</c:v>
                </c:pt>
                <c:pt idx="255">
                  <c:v>0</c:v>
                </c:pt>
                <c:pt idx="256">
                  <c:v>0</c:v>
                </c:pt>
                <c:pt idx="257">
                  <c:v>0</c:v>
                </c:pt>
                <c:pt idx="258">
                  <c:v>253.86</c:v>
                </c:pt>
                <c:pt idx="259">
                  <c:v>672.44</c:v>
                </c:pt>
                <c:pt idx="260">
                  <c:v>0</c:v>
                </c:pt>
                <c:pt idx="261">
                  <c:v>0</c:v>
                </c:pt>
                <c:pt idx="262">
                  <c:v>868.67</c:v>
                </c:pt>
                <c:pt idx="263">
                  <c:v>0</c:v>
                </c:pt>
                <c:pt idx="264">
                  <c:v>554.58000000000004</c:v>
                </c:pt>
                <c:pt idx="265">
                  <c:v>0</c:v>
                </c:pt>
                <c:pt idx="266">
                  <c:v>0</c:v>
                </c:pt>
                <c:pt idx="267">
                  <c:v>0</c:v>
                </c:pt>
                <c:pt idx="268">
                  <c:v>0</c:v>
                </c:pt>
                <c:pt idx="269">
                  <c:v>0</c:v>
                </c:pt>
                <c:pt idx="270">
                  <c:v>0</c:v>
                </c:pt>
                <c:pt idx="271">
                  <c:v>490.07</c:v>
                </c:pt>
                <c:pt idx="272">
                  <c:v>0</c:v>
                </c:pt>
                <c:pt idx="273">
                  <c:v>0</c:v>
                </c:pt>
                <c:pt idx="274">
                  <c:v>0</c:v>
                </c:pt>
                <c:pt idx="275">
                  <c:v>0</c:v>
                </c:pt>
                <c:pt idx="276">
                  <c:v>0</c:v>
                </c:pt>
                <c:pt idx="277">
                  <c:v>0</c:v>
                </c:pt>
                <c:pt idx="278">
                  <c:v>0</c:v>
                </c:pt>
                <c:pt idx="279">
                  <c:v>787.71</c:v>
                </c:pt>
                <c:pt idx="280">
                  <c:v>801.73</c:v>
                </c:pt>
                <c:pt idx="281">
                  <c:v>937.53</c:v>
                </c:pt>
                <c:pt idx="282">
                  <c:v>771.58</c:v>
                </c:pt>
                <c:pt idx="283">
                  <c:v>361.68</c:v>
                </c:pt>
                <c:pt idx="284">
                  <c:v>740.79</c:v>
                </c:pt>
                <c:pt idx="285">
                  <c:v>0</c:v>
                </c:pt>
                <c:pt idx="286">
                  <c:v>0</c:v>
                </c:pt>
                <c:pt idx="287">
                  <c:v>0</c:v>
                </c:pt>
                <c:pt idx="288">
                  <c:v>0</c:v>
                </c:pt>
                <c:pt idx="289">
                  <c:v>0</c:v>
                </c:pt>
                <c:pt idx="290">
                  <c:v>0</c:v>
                </c:pt>
                <c:pt idx="291">
                  <c:v>0</c:v>
                </c:pt>
                <c:pt idx="292">
                  <c:v>486.39</c:v>
                </c:pt>
                <c:pt idx="293">
                  <c:v>704.2</c:v>
                </c:pt>
                <c:pt idx="294">
                  <c:v>0</c:v>
                </c:pt>
                <c:pt idx="295">
                  <c:v>0</c:v>
                </c:pt>
                <c:pt idx="296">
                  <c:v>0</c:v>
                </c:pt>
                <c:pt idx="297">
                  <c:v>0</c:v>
                </c:pt>
                <c:pt idx="298">
                  <c:v>0</c:v>
                </c:pt>
                <c:pt idx="299">
                  <c:v>160.77000000000001</c:v>
                </c:pt>
                <c:pt idx="300">
                  <c:v>0</c:v>
                </c:pt>
                <c:pt idx="301">
                  <c:v>0</c:v>
                </c:pt>
                <c:pt idx="302">
                  <c:v>0</c:v>
                </c:pt>
                <c:pt idx="303">
                  <c:v>101.31</c:v>
                </c:pt>
                <c:pt idx="304">
                  <c:v>0</c:v>
                </c:pt>
                <c:pt idx="305">
                  <c:v>0</c:v>
                </c:pt>
                <c:pt idx="306">
                  <c:v>0</c:v>
                </c:pt>
                <c:pt idx="307">
                  <c:v>0</c:v>
                </c:pt>
                <c:pt idx="308">
                  <c:v>0</c:v>
                </c:pt>
                <c:pt idx="309">
                  <c:v>693.32</c:v>
                </c:pt>
                <c:pt idx="310">
                  <c:v>989.08</c:v>
                </c:pt>
                <c:pt idx="311">
                  <c:v>0</c:v>
                </c:pt>
                <c:pt idx="312">
                  <c:v>947.05</c:v>
                </c:pt>
                <c:pt idx="313">
                  <c:v>898.54</c:v>
                </c:pt>
                <c:pt idx="314">
                  <c:v>0</c:v>
                </c:pt>
                <c:pt idx="315">
                  <c:v>0</c:v>
                </c:pt>
                <c:pt idx="316">
                  <c:v>0</c:v>
                </c:pt>
                <c:pt idx="317">
                  <c:v>0</c:v>
                </c:pt>
                <c:pt idx="318">
                  <c:v>0</c:v>
                </c:pt>
                <c:pt idx="319">
                  <c:v>635.04</c:v>
                </c:pt>
                <c:pt idx="320">
                  <c:v>347.85</c:v>
                </c:pt>
                <c:pt idx="321">
                  <c:v>0</c:v>
                </c:pt>
                <c:pt idx="322">
                  <c:v>0</c:v>
                </c:pt>
                <c:pt idx="323">
                  <c:v>765.06</c:v>
                </c:pt>
                <c:pt idx="324">
                  <c:v>0</c:v>
                </c:pt>
                <c:pt idx="325">
                  <c:v>0</c:v>
                </c:pt>
                <c:pt idx="326">
                  <c:v>0</c:v>
                </c:pt>
                <c:pt idx="327">
                  <c:v>0</c:v>
                </c:pt>
                <c:pt idx="328">
                  <c:v>0</c:v>
                </c:pt>
                <c:pt idx="329">
                  <c:v>0</c:v>
                </c:pt>
                <c:pt idx="330">
                  <c:v>0</c:v>
                </c:pt>
                <c:pt idx="331">
                  <c:v>695.87</c:v>
                </c:pt>
                <c:pt idx="332">
                  <c:v>0</c:v>
                </c:pt>
                <c:pt idx="333">
                  <c:v>0</c:v>
                </c:pt>
                <c:pt idx="334">
                  <c:v>0</c:v>
                </c:pt>
                <c:pt idx="335">
                  <c:v>0</c:v>
                </c:pt>
                <c:pt idx="336">
                  <c:v>166.73</c:v>
                </c:pt>
                <c:pt idx="337">
                  <c:v>251.63</c:v>
                </c:pt>
                <c:pt idx="338">
                  <c:v>493.77</c:v>
                </c:pt>
                <c:pt idx="339">
                  <c:v>0</c:v>
                </c:pt>
                <c:pt idx="340">
                  <c:v>0</c:v>
                </c:pt>
                <c:pt idx="341">
                  <c:v>0</c:v>
                </c:pt>
                <c:pt idx="342">
                  <c:v>0</c:v>
                </c:pt>
                <c:pt idx="343">
                  <c:v>0</c:v>
                </c:pt>
                <c:pt idx="344">
                  <c:v>0</c:v>
                </c:pt>
                <c:pt idx="345">
                  <c:v>400.07</c:v>
                </c:pt>
                <c:pt idx="346">
                  <c:v>374.51</c:v>
                </c:pt>
                <c:pt idx="347">
                  <c:v>0</c:v>
                </c:pt>
                <c:pt idx="348">
                  <c:v>0</c:v>
                </c:pt>
                <c:pt idx="349">
                  <c:v>0</c:v>
                </c:pt>
                <c:pt idx="350">
                  <c:v>839.39</c:v>
                </c:pt>
                <c:pt idx="351">
                  <c:v>10.74</c:v>
                </c:pt>
                <c:pt idx="352">
                  <c:v>0</c:v>
                </c:pt>
                <c:pt idx="353">
                  <c:v>912.84</c:v>
                </c:pt>
                <c:pt idx="354">
                  <c:v>154.44999999999999</c:v>
                </c:pt>
                <c:pt idx="355">
                  <c:v>131.68</c:v>
                </c:pt>
                <c:pt idx="356">
                  <c:v>0</c:v>
                </c:pt>
                <c:pt idx="357">
                  <c:v>0</c:v>
                </c:pt>
                <c:pt idx="358">
                  <c:v>0</c:v>
                </c:pt>
                <c:pt idx="359">
                  <c:v>475.17</c:v>
                </c:pt>
                <c:pt idx="360">
                  <c:v>448.1</c:v>
                </c:pt>
                <c:pt idx="361">
                  <c:v>0</c:v>
                </c:pt>
                <c:pt idx="362">
                  <c:v>0</c:v>
                </c:pt>
                <c:pt idx="363">
                  <c:v>0</c:v>
                </c:pt>
                <c:pt idx="364">
                  <c:v>939.07</c:v>
                </c:pt>
                <c:pt idx="365">
                  <c:v>0</c:v>
                </c:pt>
                <c:pt idx="366">
                  <c:v>0</c:v>
                </c:pt>
                <c:pt idx="367">
                  <c:v>0</c:v>
                </c:pt>
                <c:pt idx="368">
                  <c:v>0</c:v>
                </c:pt>
                <c:pt idx="369">
                  <c:v>430.28</c:v>
                </c:pt>
                <c:pt idx="370">
                  <c:v>864.03</c:v>
                </c:pt>
                <c:pt idx="371">
                  <c:v>925.48</c:v>
                </c:pt>
                <c:pt idx="372">
                  <c:v>856.28</c:v>
                </c:pt>
                <c:pt idx="373">
                  <c:v>0</c:v>
                </c:pt>
                <c:pt idx="374">
                  <c:v>0</c:v>
                </c:pt>
                <c:pt idx="375">
                  <c:v>0</c:v>
                </c:pt>
                <c:pt idx="376">
                  <c:v>0</c:v>
                </c:pt>
                <c:pt idx="377">
                  <c:v>0</c:v>
                </c:pt>
                <c:pt idx="378">
                  <c:v>992.19</c:v>
                </c:pt>
                <c:pt idx="379">
                  <c:v>530.29</c:v>
                </c:pt>
                <c:pt idx="380">
                  <c:v>0</c:v>
                </c:pt>
                <c:pt idx="381">
                  <c:v>0</c:v>
                </c:pt>
                <c:pt idx="382">
                  <c:v>0</c:v>
                </c:pt>
                <c:pt idx="383">
                  <c:v>104.26</c:v>
                </c:pt>
                <c:pt idx="384">
                  <c:v>0</c:v>
                </c:pt>
                <c:pt idx="385">
                  <c:v>0</c:v>
                </c:pt>
                <c:pt idx="386">
                  <c:v>69.489999999999995</c:v>
                </c:pt>
                <c:pt idx="387">
                  <c:v>0</c:v>
                </c:pt>
                <c:pt idx="388">
                  <c:v>0</c:v>
                </c:pt>
                <c:pt idx="389">
                  <c:v>0</c:v>
                </c:pt>
                <c:pt idx="390">
                  <c:v>0</c:v>
                </c:pt>
                <c:pt idx="391">
                  <c:v>68.36</c:v>
                </c:pt>
                <c:pt idx="392">
                  <c:v>0</c:v>
                </c:pt>
                <c:pt idx="393">
                  <c:v>0</c:v>
                </c:pt>
                <c:pt idx="394">
                  <c:v>182.17</c:v>
                </c:pt>
                <c:pt idx="395">
                  <c:v>971.53</c:v>
                </c:pt>
                <c:pt idx="396">
                  <c:v>0</c:v>
                </c:pt>
                <c:pt idx="397">
                  <c:v>0</c:v>
                </c:pt>
                <c:pt idx="398">
                  <c:v>0</c:v>
                </c:pt>
                <c:pt idx="399">
                  <c:v>961.27</c:v>
                </c:pt>
                <c:pt idx="400">
                  <c:v>0</c:v>
                </c:pt>
                <c:pt idx="401">
                  <c:v>0</c:v>
                </c:pt>
                <c:pt idx="402">
                  <c:v>0</c:v>
                </c:pt>
                <c:pt idx="403">
                  <c:v>0</c:v>
                </c:pt>
                <c:pt idx="404">
                  <c:v>0</c:v>
                </c:pt>
                <c:pt idx="405">
                  <c:v>945.44</c:v>
                </c:pt>
                <c:pt idx="406">
                  <c:v>0</c:v>
                </c:pt>
                <c:pt idx="407">
                  <c:v>0</c:v>
                </c:pt>
                <c:pt idx="408">
                  <c:v>2.36</c:v>
                </c:pt>
                <c:pt idx="409">
                  <c:v>0</c:v>
                </c:pt>
                <c:pt idx="410">
                  <c:v>0</c:v>
                </c:pt>
                <c:pt idx="411">
                  <c:v>0</c:v>
                </c:pt>
                <c:pt idx="412">
                  <c:v>0</c:v>
                </c:pt>
                <c:pt idx="413">
                  <c:v>947.32</c:v>
                </c:pt>
                <c:pt idx="414">
                  <c:v>515.09</c:v>
                </c:pt>
                <c:pt idx="415">
                  <c:v>0</c:v>
                </c:pt>
                <c:pt idx="416">
                  <c:v>754.07</c:v>
                </c:pt>
                <c:pt idx="417">
                  <c:v>227.77</c:v>
                </c:pt>
                <c:pt idx="418">
                  <c:v>0</c:v>
                </c:pt>
                <c:pt idx="419">
                  <c:v>833.19</c:v>
                </c:pt>
                <c:pt idx="420">
                  <c:v>0</c:v>
                </c:pt>
                <c:pt idx="421">
                  <c:v>131.79</c:v>
                </c:pt>
                <c:pt idx="422">
                  <c:v>0</c:v>
                </c:pt>
                <c:pt idx="423">
                  <c:v>13.52</c:v>
                </c:pt>
                <c:pt idx="424">
                  <c:v>743.42</c:v>
                </c:pt>
                <c:pt idx="425">
                  <c:v>363.68</c:v>
                </c:pt>
                <c:pt idx="426">
                  <c:v>119.8</c:v>
                </c:pt>
                <c:pt idx="427">
                  <c:v>0</c:v>
                </c:pt>
                <c:pt idx="428">
                  <c:v>0</c:v>
                </c:pt>
                <c:pt idx="429">
                  <c:v>933.65</c:v>
                </c:pt>
                <c:pt idx="430">
                  <c:v>819.6</c:v>
                </c:pt>
                <c:pt idx="431">
                  <c:v>390.4</c:v>
                </c:pt>
                <c:pt idx="432">
                  <c:v>113.25</c:v>
                </c:pt>
                <c:pt idx="433">
                  <c:v>390.75</c:v>
                </c:pt>
                <c:pt idx="434">
                  <c:v>0</c:v>
                </c:pt>
                <c:pt idx="435">
                  <c:v>0</c:v>
                </c:pt>
                <c:pt idx="436">
                  <c:v>0</c:v>
                </c:pt>
                <c:pt idx="437">
                  <c:v>0</c:v>
                </c:pt>
                <c:pt idx="438">
                  <c:v>0</c:v>
                </c:pt>
                <c:pt idx="439">
                  <c:v>422.53</c:v>
                </c:pt>
                <c:pt idx="440">
                  <c:v>224.87</c:v>
                </c:pt>
                <c:pt idx="441">
                  <c:v>0</c:v>
                </c:pt>
                <c:pt idx="442">
                  <c:v>0</c:v>
                </c:pt>
                <c:pt idx="443">
                  <c:v>0</c:v>
                </c:pt>
                <c:pt idx="444">
                  <c:v>0</c:v>
                </c:pt>
                <c:pt idx="445">
                  <c:v>0</c:v>
                </c:pt>
                <c:pt idx="446">
                  <c:v>0</c:v>
                </c:pt>
                <c:pt idx="447">
                  <c:v>0</c:v>
                </c:pt>
                <c:pt idx="448">
                  <c:v>0</c:v>
                </c:pt>
                <c:pt idx="449">
                  <c:v>0</c:v>
                </c:pt>
                <c:pt idx="450">
                  <c:v>0</c:v>
                </c:pt>
                <c:pt idx="451">
                  <c:v>0</c:v>
                </c:pt>
                <c:pt idx="452">
                  <c:v>966.31</c:v>
                </c:pt>
                <c:pt idx="453">
                  <c:v>0</c:v>
                </c:pt>
                <c:pt idx="454">
                  <c:v>0</c:v>
                </c:pt>
                <c:pt idx="455">
                  <c:v>339</c:v>
                </c:pt>
                <c:pt idx="456">
                  <c:v>892.17</c:v>
                </c:pt>
                <c:pt idx="457">
                  <c:v>0</c:v>
                </c:pt>
                <c:pt idx="458">
                  <c:v>587.49</c:v>
                </c:pt>
                <c:pt idx="459">
                  <c:v>0</c:v>
                </c:pt>
                <c:pt idx="460">
                  <c:v>0</c:v>
                </c:pt>
                <c:pt idx="461">
                  <c:v>590.29999999999995</c:v>
                </c:pt>
                <c:pt idx="462">
                  <c:v>826.44</c:v>
                </c:pt>
                <c:pt idx="463">
                  <c:v>0</c:v>
                </c:pt>
                <c:pt idx="464">
                  <c:v>602.82000000000005</c:v>
                </c:pt>
                <c:pt idx="465">
                  <c:v>0</c:v>
                </c:pt>
                <c:pt idx="466">
                  <c:v>0</c:v>
                </c:pt>
                <c:pt idx="467">
                  <c:v>0</c:v>
                </c:pt>
                <c:pt idx="468">
                  <c:v>0</c:v>
                </c:pt>
                <c:pt idx="469">
                  <c:v>0</c:v>
                </c:pt>
                <c:pt idx="470">
                  <c:v>0</c:v>
                </c:pt>
                <c:pt idx="471">
                  <c:v>0</c:v>
                </c:pt>
                <c:pt idx="472">
                  <c:v>0</c:v>
                </c:pt>
                <c:pt idx="473">
                  <c:v>0</c:v>
                </c:pt>
                <c:pt idx="474">
                  <c:v>143.72</c:v>
                </c:pt>
                <c:pt idx="475">
                  <c:v>0</c:v>
                </c:pt>
                <c:pt idx="476">
                  <c:v>629.51</c:v>
                </c:pt>
                <c:pt idx="477">
                  <c:v>0</c:v>
                </c:pt>
                <c:pt idx="478">
                  <c:v>885.54</c:v>
                </c:pt>
                <c:pt idx="479">
                  <c:v>489.24</c:v>
                </c:pt>
                <c:pt idx="480">
                  <c:v>700.37</c:v>
                </c:pt>
                <c:pt idx="481">
                  <c:v>0</c:v>
                </c:pt>
                <c:pt idx="482">
                  <c:v>0</c:v>
                </c:pt>
                <c:pt idx="483">
                  <c:v>0</c:v>
                </c:pt>
                <c:pt idx="484">
                  <c:v>0</c:v>
                </c:pt>
                <c:pt idx="485">
                  <c:v>0</c:v>
                </c:pt>
                <c:pt idx="486">
                  <c:v>740.08</c:v>
                </c:pt>
                <c:pt idx="487">
                  <c:v>0</c:v>
                </c:pt>
                <c:pt idx="488">
                  <c:v>0</c:v>
                </c:pt>
                <c:pt idx="489">
                  <c:v>0</c:v>
                </c:pt>
                <c:pt idx="490">
                  <c:v>0</c:v>
                </c:pt>
                <c:pt idx="491">
                  <c:v>670.97</c:v>
                </c:pt>
                <c:pt idx="492">
                  <c:v>0</c:v>
                </c:pt>
                <c:pt idx="493">
                  <c:v>0</c:v>
                </c:pt>
                <c:pt idx="494">
                  <c:v>0</c:v>
                </c:pt>
                <c:pt idx="495">
                  <c:v>0</c:v>
                </c:pt>
                <c:pt idx="496">
                  <c:v>0</c:v>
                </c:pt>
                <c:pt idx="497">
                  <c:v>0</c:v>
                </c:pt>
                <c:pt idx="498">
                  <c:v>0</c:v>
                </c:pt>
                <c:pt idx="499">
                  <c:v>0</c:v>
                </c:pt>
                <c:pt idx="500">
                  <c:v>312.60000000000002</c:v>
                </c:pt>
                <c:pt idx="501">
                  <c:v>0</c:v>
                </c:pt>
                <c:pt idx="502">
                  <c:v>777.26</c:v>
                </c:pt>
                <c:pt idx="503">
                  <c:v>0</c:v>
                </c:pt>
                <c:pt idx="504">
                  <c:v>663.95</c:v>
                </c:pt>
                <c:pt idx="505">
                  <c:v>0</c:v>
                </c:pt>
                <c:pt idx="506">
                  <c:v>480.47</c:v>
                </c:pt>
                <c:pt idx="507">
                  <c:v>895.71</c:v>
                </c:pt>
                <c:pt idx="508">
                  <c:v>0</c:v>
                </c:pt>
                <c:pt idx="509">
                  <c:v>0</c:v>
                </c:pt>
                <c:pt idx="510">
                  <c:v>764.15</c:v>
                </c:pt>
                <c:pt idx="511">
                  <c:v>243.34</c:v>
                </c:pt>
                <c:pt idx="512">
                  <c:v>0</c:v>
                </c:pt>
                <c:pt idx="513">
                  <c:v>0</c:v>
                </c:pt>
                <c:pt idx="514">
                  <c:v>357.13</c:v>
                </c:pt>
                <c:pt idx="515">
                  <c:v>0</c:v>
                </c:pt>
                <c:pt idx="516">
                  <c:v>0</c:v>
                </c:pt>
                <c:pt idx="517">
                  <c:v>0</c:v>
                </c:pt>
                <c:pt idx="518">
                  <c:v>0</c:v>
                </c:pt>
                <c:pt idx="519">
                  <c:v>905.01</c:v>
                </c:pt>
                <c:pt idx="520">
                  <c:v>632.4</c:v>
                </c:pt>
                <c:pt idx="521">
                  <c:v>0</c:v>
                </c:pt>
                <c:pt idx="522">
                  <c:v>205.92</c:v>
                </c:pt>
                <c:pt idx="523">
                  <c:v>0</c:v>
                </c:pt>
                <c:pt idx="524">
                  <c:v>102.44</c:v>
                </c:pt>
                <c:pt idx="525">
                  <c:v>279.31</c:v>
                </c:pt>
                <c:pt idx="526">
                  <c:v>0</c:v>
                </c:pt>
                <c:pt idx="527">
                  <c:v>60.92</c:v>
                </c:pt>
                <c:pt idx="528">
                  <c:v>993.78</c:v>
                </c:pt>
                <c:pt idx="529">
                  <c:v>0</c:v>
                </c:pt>
                <c:pt idx="530">
                  <c:v>0</c:v>
                </c:pt>
                <c:pt idx="531">
                  <c:v>616.84</c:v>
                </c:pt>
                <c:pt idx="532">
                  <c:v>0</c:v>
                </c:pt>
                <c:pt idx="533">
                  <c:v>92.82</c:v>
                </c:pt>
                <c:pt idx="534">
                  <c:v>554.91999999999996</c:v>
                </c:pt>
                <c:pt idx="535">
                  <c:v>0</c:v>
                </c:pt>
                <c:pt idx="536">
                  <c:v>0</c:v>
                </c:pt>
                <c:pt idx="537">
                  <c:v>572.09</c:v>
                </c:pt>
                <c:pt idx="538">
                  <c:v>0</c:v>
                </c:pt>
                <c:pt idx="539">
                  <c:v>862.64</c:v>
                </c:pt>
                <c:pt idx="540">
                  <c:v>0</c:v>
                </c:pt>
                <c:pt idx="541">
                  <c:v>0</c:v>
                </c:pt>
                <c:pt idx="542">
                  <c:v>0</c:v>
                </c:pt>
                <c:pt idx="543">
                  <c:v>0</c:v>
                </c:pt>
                <c:pt idx="544">
                  <c:v>101.39</c:v>
                </c:pt>
                <c:pt idx="545">
                  <c:v>0</c:v>
                </c:pt>
                <c:pt idx="546">
                  <c:v>0</c:v>
                </c:pt>
                <c:pt idx="547">
                  <c:v>716.36</c:v>
                </c:pt>
                <c:pt idx="548">
                  <c:v>0</c:v>
                </c:pt>
                <c:pt idx="549">
                  <c:v>0</c:v>
                </c:pt>
                <c:pt idx="550">
                  <c:v>0</c:v>
                </c:pt>
                <c:pt idx="551">
                  <c:v>0</c:v>
                </c:pt>
                <c:pt idx="552">
                  <c:v>0</c:v>
                </c:pt>
                <c:pt idx="553">
                  <c:v>0</c:v>
                </c:pt>
                <c:pt idx="554">
                  <c:v>0</c:v>
                </c:pt>
                <c:pt idx="555">
                  <c:v>0</c:v>
                </c:pt>
                <c:pt idx="556">
                  <c:v>0</c:v>
                </c:pt>
                <c:pt idx="557">
                  <c:v>0</c:v>
                </c:pt>
                <c:pt idx="558">
                  <c:v>629.1</c:v>
                </c:pt>
                <c:pt idx="559">
                  <c:v>0</c:v>
                </c:pt>
                <c:pt idx="560">
                  <c:v>856.7</c:v>
                </c:pt>
                <c:pt idx="561">
                  <c:v>0</c:v>
                </c:pt>
                <c:pt idx="562">
                  <c:v>332.67</c:v>
                </c:pt>
                <c:pt idx="563">
                  <c:v>960.32</c:v>
                </c:pt>
                <c:pt idx="564">
                  <c:v>0</c:v>
                </c:pt>
                <c:pt idx="565">
                  <c:v>0</c:v>
                </c:pt>
                <c:pt idx="566">
                  <c:v>0</c:v>
                </c:pt>
                <c:pt idx="567">
                  <c:v>0</c:v>
                </c:pt>
                <c:pt idx="568">
                  <c:v>0</c:v>
                </c:pt>
                <c:pt idx="569">
                  <c:v>0</c:v>
                </c:pt>
                <c:pt idx="570">
                  <c:v>631.73</c:v>
                </c:pt>
                <c:pt idx="571">
                  <c:v>434.98</c:v>
                </c:pt>
                <c:pt idx="572">
                  <c:v>0</c:v>
                </c:pt>
                <c:pt idx="573">
                  <c:v>0</c:v>
                </c:pt>
                <c:pt idx="574">
                  <c:v>0</c:v>
                </c:pt>
                <c:pt idx="575">
                  <c:v>0</c:v>
                </c:pt>
                <c:pt idx="576">
                  <c:v>637.14</c:v>
                </c:pt>
                <c:pt idx="577">
                  <c:v>911.95</c:v>
                </c:pt>
                <c:pt idx="578">
                  <c:v>833.27</c:v>
                </c:pt>
                <c:pt idx="579">
                  <c:v>0</c:v>
                </c:pt>
                <c:pt idx="580">
                  <c:v>269.99</c:v>
                </c:pt>
                <c:pt idx="581">
                  <c:v>0</c:v>
                </c:pt>
                <c:pt idx="582">
                  <c:v>519.6</c:v>
                </c:pt>
                <c:pt idx="583">
                  <c:v>0</c:v>
                </c:pt>
                <c:pt idx="584">
                  <c:v>10.7</c:v>
                </c:pt>
                <c:pt idx="585">
                  <c:v>0</c:v>
                </c:pt>
                <c:pt idx="586">
                  <c:v>0</c:v>
                </c:pt>
                <c:pt idx="587">
                  <c:v>374.78</c:v>
                </c:pt>
                <c:pt idx="588">
                  <c:v>391.5</c:v>
                </c:pt>
                <c:pt idx="589">
                  <c:v>912.75</c:v>
                </c:pt>
                <c:pt idx="590">
                  <c:v>0</c:v>
                </c:pt>
                <c:pt idx="591">
                  <c:v>0</c:v>
                </c:pt>
                <c:pt idx="592">
                  <c:v>0</c:v>
                </c:pt>
                <c:pt idx="593">
                  <c:v>953.88</c:v>
                </c:pt>
                <c:pt idx="594">
                  <c:v>912.69</c:v>
                </c:pt>
                <c:pt idx="595">
                  <c:v>0</c:v>
                </c:pt>
                <c:pt idx="596">
                  <c:v>251.01</c:v>
                </c:pt>
                <c:pt idx="597">
                  <c:v>0</c:v>
                </c:pt>
                <c:pt idx="598">
                  <c:v>358.38</c:v>
                </c:pt>
                <c:pt idx="599">
                  <c:v>0</c:v>
                </c:pt>
                <c:pt idx="600">
                  <c:v>0</c:v>
                </c:pt>
                <c:pt idx="601">
                  <c:v>0</c:v>
                </c:pt>
                <c:pt idx="602">
                  <c:v>0</c:v>
                </c:pt>
                <c:pt idx="603">
                  <c:v>682.97</c:v>
                </c:pt>
                <c:pt idx="604">
                  <c:v>0</c:v>
                </c:pt>
                <c:pt idx="605">
                  <c:v>0</c:v>
                </c:pt>
                <c:pt idx="606">
                  <c:v>0</c:v>
                </c:pt>
                <c:pt idx="607">
                  <c:v>418.24</c:v>
                </c:pt>
                <c:pt idx="608">
                  <c:v>861.6</c:v>
                </c:pt>
                <c:pt idx="609">
                  <c:v>0</c:v>
                </c:pt>
                <c:pt idx="610">
                  <c:v>0</c:v>
                </c:pt>
                <c:pt idx="611">
                  <c:v>738.13</c:v>
                </c:pt>
                <c:pt idx="612">
                  <c:v>0</c:v>
                </c:pt>
                <c:pt idx="613">
                  <c:v>0</c:v>
                </c:pt>
                <c:pt idx="614">
                  <c:v>0</c:v>
                </c:pt>
                <c:pt idx="615">
                  <c:v>0</c:v>
                </c:pt>
                <c:pt idx="616">
                  <c:v>0</c:v>
                </c:pt>
                <c:pt idx="617">
                  <c:v>0</c:v>
                </c:pt>
                <c:pt idx="618">
                  <c:v>526.76</c:v>
                </c:pt>
                <c:pt idx="619">
                  <c:v>0</c:v>
                </c:pt>
                <c:pt idx="620">
                  <c:v>352</c:v>
                </c:pt>
                <c:pt idx="621">
                  <c:v>327.64</c:v>
                </c:pt>
                <c:pt idx="622">
                  <c:v>333.96</c:v>
                </c:pt>
                <c:pt idx="623">
                  <c:v>0</c:v>
                </c:pt>
                <c:pt idx="624">
                  <c:v>0</c:v>
                </c:pt>
                <c:pt idx="625">
                  <c:v>0</c:v>
                </c:pt>
                <c:pt idx="626">
                  <c:v>680.69</c:v>
                </c:pt>
                <c:pt idx="627">
                  <c:v>0</c:v>
                </c:pt>
                <c:pt idx="628">
                  <c:v>0</c:v>
                </c:pt>
                <c:pt idx="629">
                  <c:v>0</c:v>
                </c:pt>
                <c:pt idx="630">
                  <c:v>64.63</c:v>
                </c:pt>
                <c:pt idx="631">
                  <c:v>0</c:v>
                </c:pt>
                <c:pt idx="632">
                  <c:v>292.05</c:v>
                </c:pt>
                <c:pt idx="633">
                  <c:v>0</c:v>
                </c:pt>
                <c:pt idx="634">
                  <c:v>0</c:v>
                </c:pt>
                <c:pt idx="635">
                  <c:v>296.42</c:v>
                </c:pt>
                <c:pt idx="636">
                  <c:v>505.46</c:v>
                </c:pt>
                <c:pt idx="637">
                  <c:v>0</c:v>
                </c:pt>
                <c:pt idx="638">
                  <c:v>0</c:v>
                </c:pt>
                <c:pt idx="639">
                  <c:v>0</c:v>
                </c:pt>
                <c:pt idx="640">
                  <c:v>0</c:v>
                </c:pt>
                <c:pt idx="641">
                  <c:v>0</c:v>
                </c:pt>
                <c:pt idx="642">
                  <c:v>0</c:v>
                </c:pt>
                <c:pt idx="643">
                  <c:v>0</c:v>
                </c:pt>
                <c:pt idx="644">
                  <c:v>0</c:v>
                </c:pt>
                <c:pt idx="645">
                  <c:v>0</c:v>
                </c:pt>
                <c:pt idx="646">
                  <c:v>0</c:v>
                </c:pt>
                <c:pt idx="647">
                  <c:v>844.51</c:v>
                </c:pt>
                <c:pt idx="648">
                  <c:v>748.85</c:v>
                </c:pt>
                <c:pt idx="649">
                  <c:v>0</c:v>
                </c:pt>
                <c:pt idx="650">
                  <c:v>0</c:v>
                </c:pt>
                <c:pt idx="651">
                  <c:v>490.17</c:v>
                </c:pt>
                <c:pt idx="652">
                  <c:v>0</c:v>
                </c:pt>
                <c:pt idx="653">
                  <c:v>0</c:v>
                </c:pt>
                <c:pt idx="654">
                  <c:v>135.59</c:v>
                </c:pt>
                <c:pt idx="655">
                  <c:v>0</c:v>
                </c:pt>
                <c:pt idx="656">
                  <c:v>0</c:v>
                </c:pt>
                <c:pt idx="657">
                  <c:v>467.49</c:v>
                </c:pt>
                <c:pt idx="658">
                  <c:v>154.76</c:v>
                </c:pt>
                <c:pt idx="659">
                  <c:v>855.34</c:v>
                </c:pt>
                <c:pt idx="660">
                  <c:v>0</c:v>
                </c:pt>
                <c:pt idx="661">
                  <c:v>51.26</c:v>
                </c:pt>
                <c:pt idx="662">
                  <c:v>0</c:v>
                </c:pt>
                <c:pt idx="663">
                  <c:v>0</c:v>
                </c:pt>
                <c:pt idx="664">
                  <c:v>347.11</c:v>
                </c:pt>
                <c:pt idx="665">
                  <c:v>0</c:v>
                </c:pt>
                <c:pt idx="666">
                  <c:v>647.37</c:v>
                </c:pt>
                <c:pt idx="667">
                  <c:v>0</c:v>
                </c:pt>
                <c:pt idx="668">
                  <c:v>0</c:v>
                </c:pt>
                <c:pt idx="669">
                  <c:v>0</c:v>
                </c:pt>
                <c:pt idx="670">
                  <c:v>7.25</c:v>
                </c:pt>
                <c:pt idx="671">
                  <c:v>0</c:v>
                </c:pt>
                <c:pt idx="672">
                  <c:v>0</c:v>
                </c:pt>
                <c:pt idx="673">
                  <c:v>0</c:v>
                </c:pt>
                <c:pt idx="674">
                  <c:v>778.82</c:v>
                </c:pt>
                <c:pt idx="675">
                  <c:v>0</c:v>
                </c:pt>
                <c:pt idx="676">
                  <c:v>517.15</c:v>
                </c:pt>
                <c:pt idx="677">
                  <c:v>0</c:v>
                </c:pt>
                <c:pt idx="678">
                  <c:v>0</c:v>
                </c:pt>
                <c:pt idx="679">
                  <c:v>111.92</c:v>
                </c:pt>
                <c:pt idx="680">
                  <c:v>0</c:v>
                </c:pt>
                <c:pt idx="681">
                  <c:v>0</c:v>
                </c:pt>
                <c:pt idx="682">
                  <c:v>0</c:v>
                </c:pt>
                <c:pt idx="683">
                  <c:v>266.49</c:v>
                </c:pt>
                <c:pt idx="684">
                  <c:v>0</c:v>
                </c:pt>
                <c:pt idx="685">
                  <c:v>330.19</c:v>
                </c:pt>
                <c:pt idx="686">
                  <c:v>0</c:v>
                </c:pt>
                <c:pt idx="687">
                  <c:v>0</c:v>
                </c:pt>
                <c:pt idx="688">
                  <c:v>0</c:v>
                </c:pt>
                <c:pt idx="689">
                  <c:v>133.02000000000001</c:v>
                </c:pt>
                <c:pt idx="690">
                  <c:v>480.92</c:v>
                </c:pt>
                <c:pt idx="691">
                  <c:v>722.13</c:v>
                </c:pt>
                <c:pt idx="692">
                  <c:v>0</c:v>
                </c:pt>
                <c:pt idx="693">
                  <c:v>0</c:v>
                </c:pt>
                <c:pt idx="694">
                  <c:v>0</c:v>
                </c:pt>
                <c:pt idx="695">
                  <c:v>0</c:v>
                </c:pt>
                <c:pt idx="696">
                  <c:v>0</c:v>
                </c:pt>
                <c:pt idx="697">
                  <c:v>0</c:v>
                </c:pt>
                <c:pt idx="698">
                  <c:v>779.96</c:v>
                </c:pt>
                <c:pt idx="699">
                  <c:v>0</c:v>
                </c:pt>
                <c:pt idx="700">
                  <c:v>0</c:v>
                </c:pt>
                <c:pt idx="701">
                  <c:v>436.16</c:v>
                </c:pt>
                <c:pt idx="702">
                  <c:v>631.17999999999995</c:v>
                </c:pt>
                <c:pt idx="703">
                  <c:v>725.19</c:v>
                </c:pt>
                <c:pt idx="704">
                  <c:v>650.76</c:v>
                </c:pt>
                <c:pt idx="705">
                  <c:v>0</c:v>
                </c:pt>
                <c:pt idx="706">
                  <c:v>559.34</c:v>
                </c:pt>
                <c:pt idx="707">
                  <c:v>0</c:v>
                </c:pt>
                <c:pt idx="708">
                  <c:v>879.54</c:v>
                </c:pt>
                <c:pt idx="709">
                  <c:v>0</c:v>
                </c:pt>
                <c:pt idx="710">
                  <c:v>212.96</c:v>
                </c:pt>
                <c:pt idx="711">
                  <c:v>0</c:v>
                </c:pt>
                <c:pt idx="712">
                  <c:v>0</c:v>
                </c:pt>
                <c:pt idx="713">
                  <c:v>0</c:v>
                </c:pt>
                <c:pt idx="714">
                  <c:v>0</c:v>
                </c:pt>
                <c:pt idx="715">
                  <c:v>0</c:v>
                </c:pt>
                <c:pt idx="716">
                  <c:v>0</c:v>
                </c:pt>
                <c:pt idx="717">
                  <c:v>502.77</c:v>
                </c:pt>
                <c:pt idx="718">
                  <c:v>184.88</c:v>
                </c:pt>
                <c:pt idx="719">
                  <c:v>0</c:v>
                </c:pt>
                <c:pt idx="720">
                  <c:v>0</c:v>
                </c:pt>
                <c:pt idx="721">
                  <c:v>923.43</c:v>
                </c:pt>
                <c:pt idx="722">
                  <c:v>340.59</c:v>
                </c:pt>
                <c:pt idx="723">
                  <c:v>980.6</c:v>
                </c:pt>
                <c:pt idx="724">
                  <c:v>136.22</c:v>
                </c:pt>
                <c:pt idx="725">
                  <c:v>834.7</c:v>
                </c:pt>
                <c:pt idx="726">
                  <c:v>0</c:v>
                </c:pt>
                <c:pt idx="727">
                  <c:v>0</c:v>
                </c:pt>
                <c:pt idx="728">
                  <c:v>0</c:v>
                </c:pt>
                <c:pt idx="729">
                  <c:v>527.99</c:v>
                </c:pt>
                <c:pt idx="730">
                  <c:v>0</c:v>
                </c:pt>
                <c:pt idx="731">
                  <c:v>0</c:v>
                </c:pt>
                <c:pt idx="732">
                  <c:v>686.23</c:v>
                </c:pt>
                <c:pt idx="733">
                  <c:v>0</c:v>
                </c:pt>
                <c:pt idx="734">
                  <c:v>0</c:v>
                </c:pt>
                <c:pt idx="735">
                  <c:v>0</c:v>
                </c:pt>
                <c:pt idx="736">
                  <c:v>0</c:v>
                </c:pt>
                <c:pt idx="737">
                  <c:v>0</c:v>
                </c:pt>
                <c:pt idx="738">
                  <c:v>233.56</c:v>
                </c:pt>
                <c:pt idx="739">
                  <c:v>3.22</c:v>
                </c:pt>
                <c:pt idx="740">
                  <c:v>0</c:v>
                </c:pt>
                <c:pt idx="741">
                  <c:v>0</c:v>
                </c:pt>
                <c:pt idx="742">
                  <c:v>0</c:v>
                </c:pt>
                <c:pt idx="743">
                  <c:v>0</c:v>
                </c:pt>
                <c:pt idx="744">
                  <c:v>760.42</c:v>
                </c:pt>
                <c:pt idx="745">
                  <c:v>0</c:v>
                </c:pt>
                <c:pt idx="746">
                  <c:v>587.6</c:v>
                </c:pt>
                <c:pt idx="747">
                  <c:v>362.19</c:v>
                </c:pt>
                <c:pt idx="748">
                  <c:v>0</c:v>
                </c:pt>
                <c:pt idx="749">
                  <c:v>760.59</c:v>
                </c:pt>
                <c:pt idx="750">
                  <c:v>0</c:v>
                </c:pt>
                <c:pt idx="751">
                  <c:v>0</c:v>
                </c:pt>
                <c:pt idx="752">
                  <c:v>655.41</c:v>
                </c:pt>
                <c:pt idx="753">
                  <c:v>0</c:v>
                </c:pt>
                <c:pt idx="754">
                  <c:v>392.86</c:v>
                </c:pt>
                <c:pt idx="755">
                  <c:v>708.53</c:v>
                </c:pt>
                <c:pt idx="756">
                  <c:v>0</c:v>
                </c:pt>
                <c:pt idx="757">
                  <c:v>620.47</c:v>
                </c:pt>
                <c:pt idx="758">
                  <c:v>0</c:v>
                </c:pt>
                <c:pt idx="759">
                  <c:v>0</c:v>
                </c:pt>
                <c:pt idx="760">
                  <c:v>0</c:v>
                </c:pt>
                <c:pt idx="761">
                  <c:v>905.97</c:v>
                </c:pt>
                <c:pt idx="762">
                  <c:v>0</c:v>
                </c:pt>
                <c:pt idx="763">
                  <c:v>0</c:v>
                </c:pt>
                <c:pt idx="764">
                  <c:v>932.25</c:v>
                </c:pt>
                <c:pt idx="765">
                  <c:v>0</c:v>
                </c:pt>
                <c:pt idx="766">
                  <c:v>0</c:v>
                </c:pt>
                <c:pt idx="767">
                  <c:v>347.25</c:v>
                </c:pt>
                <c:pt idx="768">
                  <c:v>0</c:v>
                </c:pt>
                <c:pt idx="769">
                  <c:v>0</c:v>
                </c:pt>
                <c:pt idx="770">
                  <c:v>0</c:v>
                </c:pt>
                <c:pt idx="771">
                  <c:v>0</c:v>
                </c:pt>
                <c:pt idx="772">
                  <c:v>0</c:v>
                </c:pt>
                <c:pt idx="773">
                  <c:v>0</c:v>
                </c:pt>
                <c:pt idx="774">
                  <c:v>298.32</c:v>
                </c:pt>
                <c:pt idx="775">
                  <c:v>0</c:v>
                </c:pt>
                <c:pt idx="776">
                  <c:v>50.69</c:v>
                </c:pt>
                <c:pt idx="777">
                  <c:v>931.32</c:v>
                </c:pt>
                <c:pt idx="778">
                  <c:v>693.28</c:v>
                </c:pt>
                <c:pt idx="779">
                  <c:v>0</c:v>
                </c:pt>
                <c:pt idx="780">
                  <c:v>0</c:v>
                </c:pt>
                <c:pt idx="781">
                  <c:v>981.06</c:v>
                </c:pt>
                <c:pt idx="782">
                  <c:v>0</c:v>
                </c:pt>
                <c:pt idx="783">
                  <c:v>0</c:v>
                </c:pt>
                <c:pt idx="784">
                  <c:v>863.89</c:v>
                </c:pt>
                <c:pt idx="785">
                  <c:v>0</c:v>
                </c:pt>
                <c:pt idx="786">
                  <c:v>349.34</c:v>
                </c:pt>
                <c:pt idx="787">
                  <c:v>0</c:v>
                </c:pt>
                <c:pt idx="788">
                  <c:v>647.28</c:v>
                </c:pt>
                <c:pt idx="789">
                  <c:v>986.48</c:v>
                </c:pt>
                <c:pt idx="790">
                  <c:v>0</c:v>
                </c:pt>
                <c:pt idx="791">
                  <c:v>0</c:v>
                </c:pt>
                <c:pt idx="792">
                  <c:v>0</c:v>
                </c:pt>
                <c:pt idx="793">
                  <c:v>0</c:v>
                </c:pt>
                <c:pt idx="794">
                  <c:v>0</c:v>
                </c:pt>
                <c:pt idx="795">
                  <c:v>0</c:v>
                </c:pt>
                <c:pt idx="796">
                  <c:v>0</c:v>
                </c:pt>
                <c:pt idx="797">
                  <c:v>0</c:v>
                </c:pt>
                <c:pt idx="798">
                  <c:v>0</c:v>
                </c:pt>
                <c:pt idx="799">
                  <c:v>208.48</c:v>
                </c:pt>
                <c:pt idx="800">
                  <c:v>0</c:v>
                </c:pt>
                <c:pt idx="801">
                  <c:v>0</c:v>
                </c:pt>
                <c:pt idx="802">
                  <c:v>828.99</c:v>
                </c:pt>
                <c:pt idx="803">
                  <c:v>0</c:v>
                </c:pt>
                <c:pt idx="804">
                  <c:v>0</c:v>
                </c:pt>
                <c:pt idx="805">
                  <c:v>0</c:v>
                </c:pt>
                <c:pt idx="806">
                  <c:v>0</c:v>
                </c:pt>
                <c:pt idx="807">
                  <c:v>0</c:v>
                </c:pt>
                <c:pt idx="808">
                  <c:v>0</c:v>
                </c:pt>
                <c:pt idx="809">
                  <c:v>0</c:v>
                </c:pt>
                <c:pt idx="810">
                  <c:v>0</c:v>
                </c:pt>
                <c:pt idx="811">
                  <c:v>933.89</c:v>
                </c:pt>
                <c:pt idx="812">
                  <c:v>0</c:v>
                </c:pt>
                <c:pt idx="813">
                  <c:v>604.49</c:v>
                </c:pt>
                <c:pt idx="814">
                  <c:v>963.47</c:v>
                </c:pt>
                <c:pt idx="815">
                  <c:v>259.82</c:v>
                </c:pt>
                <c:pt idx="816">
                  <c:v>0</c:v>
                </c:pt>
                <c:pt idx="817">
                  <c:v>0</c:v>
                </c:pt>
                <c:pt idx="818">
                  <c:v>1.6</c:v>
                </c:pt>
                <c:pt idx="819">
                  <c:v>0</c:v>
                </c:pt>
                <c:pt idx="820">
                  <c:v>914.92</c:v>
                </c:pt>
                <c:pt idx="821">
                  <c:v>0</c:v>
                </c:pt>
                <c:pt idx="822">
                  <c:v>573.30999999999995</c:v>
                </c:pt>
                <c:pt idx="823">
                  <c:v>0</c:v>
                </c:pt>
                <c:pt idx="824">
                  <c:v>0</c:v>
                </c:pt>
                <c:pt idx="825">
                  <c:v>894.18</c:v>
                </c:pt>
                <c:pt idx="826">
                  <c:v>0</c:v>
                </c:pt>
                <c:pt idx="827">
                  <c:v>594.29999999999995</c:v>
                </c:pt>
                <c:pt idx="828">
                  <c:v>0</c:v>
                </c:pt>
                <c:pt idx="829">
                  <c:v>877.23</c:v>
                </c:pt>
                <c:pt idx="830">
                  <c:v>0</c:v>
                </c:pt>
                <c:pt idx="831">
                  <c:v>0</c:v>
                </c:pt>
                <c:pt idx="832">
                  <c:v>0</c:v>
                </c:pt>
                <c:pt idx="833">
                  <c:v>209.46</c:v>
                </c:pt>
                <c:pt idx="834">
                  <c:v>0</c:v>
                </c:pt>
                <c:pt idx="835">
                  <c:v>358.27</c:v>
                </c:pt>
                <c:pt idx="836">
                  <c:v>0</c:v>
                </c:pt>
                <c:pt idx="837">
                  <c:v>725.26</c:v>
                </c:pt>
                <c:pt idx="838">
                  <c:v>408.32</c:v>
                </c:pt>
                <c:pt idx="839">
                  <c:v>0</c:v>
                </c:pt>
                <c:pt idx="840">
                  <c:v>944.25</c:v>
                </c:pt>
                <c:pt idx="841">
                  <c:v>0</c:v>
                </c:pt>
                <c:pt idx="842">
                  <c:v>0</c:v>
                </c:pt>
                <c:pt idx="843">
                  <c:v>537.47</c:v>
                </c:pt>
                <c:pt idx="844">
                  <c:v>657.68</c:v>
                </c:pt>
                <c:pt idx="845">
                  <c:v>0</c:v>
                </c:pt>
                <c:pt idx="846">
                  <c:v>0</c:v>
                </c:pt>
                <c:pt idx="847">
                  <c:v>231.47</c:v>
                </c:pt>
                <c:pt idx="848">
                  <c:v>626.97</c:v>
                </c:pt>
                <c:pt idx="849">
                  <c:v>124.93</c:v>
                </c:pt>
                <c:pt idx="850">
                  <c:v>0</c:v>
                </c:pt>
                <c:pt idx="851">
                  <c:v>0</c:v>
                </c:pt>
                <c:pt idx="852">
                  <c:v>835.6</c:v>
                </c:pt>
                <c:pt idx="853">
                  <c:v>0</c:v>
                </c:pt>
                <c:pt idx="854">
                  <c:v>0</c:v>
                </c:pt>
                <c:pt idx="855">
                  <c:v>0</c:v>
                </c:pt>
                <c:pt idx="856">
                  <c:v>702.83</c:v>
                </c:pt>
                <c:pt idx="857">
                  <c:v>0</c:v>
                </c:pt>
                <c:pt idx="858">
                  <c:v>117.07</c:v>
                </c:pt>
                <c:pt idx="859">
                  <c:v>410.23</c:v>
                </c:pt>
                <c:pt idx="860">
                  <c:v>0</c:v>
                </c:pt>
                <c:pt idx="861">
                  <c:v>0</c:v>
                </c:pt>
                <c:pt idx="862">
                  <c:v>616</c:v>
                </c:pt>
                <c:pt idx="863">
                  <c:v>0</c:v>
                </c:pt>
                <c:pt idx="864">
                  <c:v>256.48</c:v>
                </c:pt>
                <c:pt idx="865">
                  <c:v>726.8</c:v>
                </c:pt>
                <c:pt idx="866">
                  <c:v>0</c:v>
                </c:pt>
                <c:pt idx="867">
                  <c:v>0</c:v>
                </c:pt>
                <c:pt idx="868">
                  <c:v>749.05</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635.4</c:v>
                </c:pt>
                <c:pt idx="883">
                  <c:v>409.08</c:v>
                </c:pt>
                <c:pt idx="884">
                  <c:v>0</c:v>
                </c:pt>
                <c:pt idx="885">
                  <c:v>0</c:v>
                </c:pt>
                <c:pt idx="886">
                  <c:v>317.85000000000002</c:v>
                </c:pt>
                <c:pt idx="887">
                  <c:v>437.9</c:v>
                </c:pt>
                <c:pt idx="888">
                  <c:v>0</c:v>
                </c:pt>
                <c:pt idx="889">
                  <c:v>3.58</c:v>
                </c:pt>
                <c:pt idx="890">
                  <c:v>0</c:v>
                </c:pt>
                <c:pt idx="891">
                  <c:v>0</c:v>
                </c:pt>
                <c:pt idx="892">
                  <c:v>287.83</c:v>
                </c:pt>
                <c:pt idx="893">
                  <c:v>0</c:v>
                </c:pt>
                <c:pt idx="894">
                  <c:v>415.81</c:v>
                </c:pt>
                <c:pt idx="895">
                  <c:v>425.82</c:v>
                </c:pt>
                <c:pt idx="896">
                  <c:v>0</c:v>
                </c:pt>
                <c:pt idx="897">
                  <c:v>0</c:v>
                </c:pt>
                <c:pt idx="898">
                  <c:v>0</c:v>
                </c:pt>
                <c:pt idx="899">
                  <c:v>0</c:v>
                </c:pt>
                <c:pt idx="900">
                  <c:v>0</c:v>
                </c:pt>
                <c:pt idx="901">
                  <c:v>32.200000000000003</c:v>
                </c:pt>
                <c:pt idx="902">
                  <c:v>556.84</c:v>
                </c:pt>
                <c:pt idx="903">
                  <c:v>0</c:v>
                </c:pt>
                <c:pt idx="904">
                  <c:v>0</c:v>
                </c:pt>
                <c:pt idx="905">
                  <c:v>0</c:v>
                </c:pt>
                <c:pt idx="906">
                  <c:v>0</c:v>
                </c:pt>
                <c:pt idx="907">
                  <c:v>0</c:v>
                </c:pt>
                <c:pt idx="908">
                  <c:v>953.92</c:v>
                </c:pt>
                <c:pt idx="909">
                  <c:v>0</c:v>
                </c:pt>
                <c:pt idx="910">
                  <c:v>212.38</c:v>
                </c:pt>
                <c:pt idx="911">
                  <c:v>0</c:v>
                </c:pt>
                <c:pt idx="912">
                  <c:v>0</c:v>
                </c:pt>
                <c:pt idx="913">
                  <c:v>842.12</c:v>
                </c:pt>
                <c:pt idx="914">
                  <c:v>0</c:v>
                </c:pt>
                <c:pt idx="915">
                  <c:v>0</c:v>
                </c:pt>
                <c:pt idx="916">
                  <c:v>0</c:v>
                </c:pt>
                <c:pt idx="917">
                  <c:v>0</c:v>
                </c:pt>
                <c:pt idx="918">
                  <c:v>764.06</c:v>
                </c:pt>
                <c:pt idx="919">
                  <c:v>934.04</c:v>
                </c:pt>
                <c:pt idx="920">
                  <c:v>0</c:v>
                </c:pt>
                <c:pt idx="921">
                  <c:v>0</c:v>
                </c:pt>
                <c:pt idx="922">
                  <c:v>439.59</c:v>
                </c:pt>
                <c:pt idx="923">
                  <c:v>0</c:v>
                </c:pt>
                <c:pt idx="924">
                  <c:v>193.38</c:v>
                </c:pt>
                <c:pt idx="925">
                  <c:v>865.2</c:v>
                </c:pt>
                <c:pt idx="926">
                  <c:v>0</c:v>
                </c:pt>
                <c:pt idx="927">
                  <c:v>0</c:v>
                </c:pt>
                <c:pt idx="928">
                  <c:v>10.4</c:v>
                </c:pt>
                <c:pt idx="929">
                  <c:v>551.69000000000005</c:v>
                </c:pt>
                <c:pt idx="930">
                  <c:v>180.96</c:v>
                </c:pt>
                <c:pt idx="931">
                  <c:v>0</c:v>
                </c:pt>
                <c:pt idx="932">
                  <c:v>0</c:v>
                </c:pt>
                <c:pt idx="933">
                  <c:v>0</c:v>
                </c:pt>
                <c:pt idx="934">
                  <c:v>0</c:v>
                </c:pt>
                <c:pt idx="935">
                  <c:v>412.81</c:v>
                </c:pt>
                <c:pt idx="936">
                  <c:v>0</c:v>
                </c:pt>
                <c:pt idx="937">
                  <c:v>0</c:v>
                </c:pt>
                <c:pt idx="938">
                  <c:v>996.25</c:v>
                </c:pt>
                <c:pt idx="939">
                  <c:v>570.41999999999996</c:v>
                </c:pt>
                <c:pt idx="940">
                  <c:v>468.7</c:v>
                </c:pt>
                <c:pt idx="941">
                  <c:v>697.04</c:v>
                </c:pt>
                <c:pt idx="942">
                  <c:v>0</c:v>
                </c:pt>
                <c:pt idx="943">
                  <c:v>0</c:v>
                </c:pt>
                <c:pt idx="944">
                  <c:v>0</c:v>
                </c:pt>
                <c:pt idx="945">
                  <c:v>0</c:v>
                </c:pt>
                <c:pt idx="946">
                  <c:v>859.77</c:v>
                </c:pt>
                <c:pt idx="947">
                  <c:v>0</c:v>
                </c:pt>
                <c:pt idx="948">
                  <c:v>216.44</c:v>
                </c:pt>
                <c:pt idx="949">
                  <c:v>717.29</c:v>
                </c:pt>
                <c:pt idx="950">
                  <c:v>0</c:v>
                </c:pt>
                <c:pt idx="951">
                  <c:v>289.24</c:v>
                </c:pt>
                <c:pt idx="952">
                  <c:v>0</c:v>
                </c:pt>
                <c:pt idx="953">
                  <c:v>964.71</c:v>
                </c:pt>
                <c:pt idx="954">
                  <c:v>0</c:v>
                </c:pt>
                <c:pt idx="955">
                  <c:v>154.69999999999999</c:v>
                </c:pt>
                <c:pt idx="956">
                  <c:v>331.38</c:v>
                </c:pt>
                <c:pt idx="957">
                  <c:v>0</c:v>
                </c:pt>
                <c:pt idx="958">
                  <c:v>0</c:v>
                </c:pt>
                <c:pt idx="959">
                  <c:v>0</c:v>
                </c:pt>
                <c:pt idx="960">
                  <c:v>302.17</c:v>
                </c:pt>
                <c:pt idx="961">
                  <c:v>0</c:v>
                </c:pt>
                <c:pt idx="962">
                  <c:v>0</c:v>
                </c:pt>
                <c:pt idx="963">
                  <c:v>0</c:v>
                </c:pt>
                <c:pt idx="964">
                  <c:v>575.54999999999995</c:v>
                </c:pt>
                <c:pt idx="965">
                  <c:v>132.69</c:v>
                </c:pt>
                <c:pt idx="966">
                  <c:v>0</c:v>
                </c:pt>
                <c:pt idx="967">
                  <c:v>0</c:v>
                </c:pt>
                <c:pt idx="968">
                  <c:v>0</c:v>
                </c:pt>
                <c:pt idx="969">
                  <c:v>0</c:v>
                </c:pt>
                <c:pt idx="970">
                  <c:v>0</c:v>
                </c:pt>
                <c:pt idx="971">
                  <c:v>0</c:v>
                </c:pt>
                <c:pt idx="972">
                  <c:v>0</c:v>
                </c:pt>
                <c:pt idx="973">
                  <c:v>0</c:v>
                </c:pt>
                <c:pt idx="974">
                  <c:v>0</c:v>
                </c:pt>
                <c:pt idx="975">
                  <c:v>588.61</c:v>
                </c:pt>
                <c:pt idx="976">
                  <c:v>625.72</c:v>
                </c:pt>
                <c:pt idx="977">
                  <c:v>0</c:v>
                </c:pt>
                <c:pt idx="978">
                  <c:v>0</c:v>
                </c:pt>
                <c:pt idx="979">
                  <c:v>346.14</c:v>
                </c:pt>
                <c:pt idx="980">
                  <c:v>0</c:v>
                </c:pt>
                <c:pt idx="981">
                  <c:v>0</c:v>
                </c:pt>
                <c:pt idx="982">
                  <c:v>0</c:v>
                </c:pt>
                <c:pt idx="983">
                  <c:v>446.97</c:v>
                </c:pt>
                <c:pt idx="984">
                  <c:v>0</c:v>
                </c:pt>
                <c:pt idx="985">
                  <c:v>0</c:v>
                </c:pt>
                <c:pt idx="986">
                  <c:v>0</c:v>
                </c:pt>
                <c:pt idx="987">
                  <c:v>0</c:v>
                </c:pt>
                <c:pt idx="988">
                  <c:v>0</c:v>
                </c:pt>
                <c:pt idx="989">
                  <c:v>570.52</c:v>
                </c:pt>
                <c:pt idx="990">
                  <c:v>673.45</c:v>
                </c:pt>
                <c:pt idx="991">
                  <c:v>0</c:v>
                </c:pt>
                <c:pt idx="992">
                  <c:v>0</c:v>
                </c:pt>
                <c:pt idx="993">
                  <c:v>114.92</c:v>
                </c:pt>
                <c:pt idx="994">
                  <c:v>0</c:v>
                </c:pt>
                <c:pt idx="995">
                  <c:v>0</c:v>
                </c:pt>
                <c:pt idx="996">
                  <c:v>0</c:v>
                </c:pt>
                <c:pt idx="997">
                  <c:v>0</c:v>
                </c:pt>
                <c:pt idx="998">
                  <c:v>0</c:v>
                </c:pt>
                <c:pt idx="999">
                  <c:v>0</c:v>
                </c:pt>
              </c:numCache>
            </c:numRef>
          </c:xVal>
          <c:yVal>
            <c:numRef>
              <c:f>'SCATTER PLOT DATA'!$G$2:$G$1001</c:f>
              <c:numCache>
                <c:formatCode>General</c:formatCode>
                <c:ptCount val="1000"/>
                <c:pt idx="0">
                  <c:v>0</c:v>
                </c:pt>
                <c:pt idx="1">
                  <c:v>0</c:v>
                </c:pt>
                <c:pt idx="2">
                  <c:v>0</c:v>
                </c:pt>
                <c:pt idx="3">
                  <c:v>0</c:v>
                </c:pt>
                <c:pt idx="4">
                  <c:v>76</c:v>
                </c:pt>
                <c:pt idx="5">
                  <c:v>0</c:v>
                </c:pt>
                <c:pt idx="6">
                  <c:v>0</c:v>
                </c:pt>
                <c:pt idx="7">
                  <c:v>0</c:v>
                </c:pt>
                <c:pt idx="8">
                  <c:v>0</c:v>
                </c:pt>
                <c:pt idx="9">
                  <c:v>0</c:v>
                </c:pt>
                <c:pt idx="10">
                  <c:v>11</c:v>
                </c:pt>
                <c:pt idx="11">
                  <c:v>0</c:v>
                </c:pt>
                <c:pt idx="12">
                  <c:v>2</c:v>
                </c:pt>
                <c:pt idx="13">
                  <c:v>0</c:v>
                </c:pt>
                <c:pt idx="14">
                  <c:v>31</c:v>
                </c:pt>
                <c:pt idx="15">
                  <c:v>0</c:v>
                </c:pt>
                <c:pt idx="16">
                  <c:v>35</c:v>
                </c:pt>
                <c:pt idx="17">
                  <c:v>0</c:v>
                </c:pt>
                <c:pt idx="18">
                  <c:v>0</c:v>
                </c:pt>
                <c:pt idx="19">
                  <c:v>0</c:v>
                </c:pt>
                <c:pt idx="20">
                  <c:v>0</c:v>
                </c:pt>
                <c:pt idx="21">
                  <c:v>0</c:v>
                </c:pt>
                <c:pt idx="22">
                  <c:v>0</c:v>
                </c:pt>
                <c:pt idx="23">
                  <c:v>67</c:v>
                </c:pt>
                <c:pt idx="24">
                  <c:v>0</c:v>
                </c:pt>
                <c:pt idx="25">
                  <c:v>63</c:v>
                </c:pt>
                <c:pt idx="26">
                  <c:v>0</c:v>
                </c:pt>
                <c:pt idx="27">
                  <c:v>0</c:v>
                </c:pt>
                <c:pt idx="28">
                  <c:v>18</c:v>
                </c:pt>
                <c:pt idx="29">
                  <c:v>0</c:v>
                </c:pt>
                <c:pt idx="30">
                  <c:v>36</c:v>
                </c:pt>
                <c:pt idx="31">
                  <c:v>22</c:v>
                </c:pt>
                <c:pt idx="32">
                  <c:v>67</c:v>
                </c:pt>
                <c:pt idx="33">
                  <c:v>0</c:v>
                </c:pt>
                <c:pt idx="34">
                  <c:v>0</c:v>
                </c:pt>
                <c:pt idx="35">
                  <c:v>17</c:v>
                </c:pt>
                <c:pt idx="36">
                  <c:v>0</c:v>
                </c:pt>
                <c:pt idx="37">
                  <c:v>42</c:v>
                </c:pt>
                <c:pt idx="38">
                  <c:v>0</c:v>
                </c:pt>
                <c:pt idx="39">
                  <c:v>0</c:v>
                </c:pt>
                <c:pt idx="40">
                  <c:v>0</c:v>
                </c:pt>
                <c:pt idx="41">
                  <c:v>0</c:v>
                </c:pt>
                <c:pt idx="42">
                  <c:v>42</c:v>
                </c:pt>
                <c:pt idx="43">
                  <c:v>59</c:v>
                </c:pt>
                <c:pt idx="44">
                  <c:v>0</c:v>
                </c:pt>
                <c:pt idx="45">
                  <c:v>95</c:v>
                </c:pt>
                <c:pt idx="46">
                  <c:v>0</c:v>
                </c:pt>
                <c:pt idx="47">
                  <c:v>0</c:v>
                </c:pt>
                <c:pt idx="48">
                  <c:v>0</c:v>
                </c:pt>
                <c:pt idx="49">
                  <c:v>0</c:v>
                </c:pt>
                <c:pt idx="50">
                  <c:v>0</c:v>
                </c:pt>
                <c:pt idx="51">
                  <c:v>95</c:v>
                </c:pt>
                <c:pt idx="52">
                  <c:v>28</c:v>
                </c:pt>
                <c:pt idx="53">
                  <c:v>9</c:v>
                </c:pt>
                <c:pt idx="54">
                  <c:v>0</c:v>
                </c:pt>
                <c:pt idx="55">
                  <c:v>0</c:v>
                </c:pt>
                <c:pt idx="56">
                  <c:v>0</c:v>
                </c:pt>
                <c:pt idx="57">
                  <c:v>0</c:v>
                </c:pt>
                <c:pt idx="58">
                  <c:v>0</c:v>
                </c:pt>
                <c:pt idx="59">
                  <c:v>0</c:v>
                </c:pt>
                <c:pt idx="60">
                  <c:v>0</c:v>
                </c:pt>
                <c:pt idx="61">
                  <c:v>0</c:v>
                </c:pt>
                <c:pt idx="62">
                  <c:v>0</c:v>
                </c:pt>
                <c:pt idx="63">
                  <c:v>43</c:v>
                </c:pt>
                <c:pt idx="64">
                  <c:v>15</c:v>
                </c:pt>
                <c:pt idx="65">
                  <c:v>0</c:v>
                </c:pt>
                <c:pt idx="66">
                  <c:v>0</c:v>
                </c:pt>
                <c:pt idx="67">
                  <c:v>0</c:v>
                </c:pt>
                <c:pt idx="68">
                  <c:v>0</c:v>
                </c:pt>
                <c:pt idx="69">
                  <c:v>9</c:v>
                </c:pt>
                <c:pt idx="70">
                  <c:v>0</c:v>
                </c:pt>
                <c:pt idx="71">
                  <c:v>0</c:v>
                </c:pt>
                <c:pt idx="72">
                  <c:v>0</c:v>
                </c:pt>
                <c:pt idx="73">
                  <c:v>0</c:v>
                </c:pt>
                <c:pt idx="74">
                  <c:v>0</c:v>
                </c:pt>
                <c:pt idx="75">
                  <c:v>0</c:v>
                </c:pt>
                <c:pt idx="76">
                  <c:v>52</c:v>
                </c:pt>
                <c:pt idx="77">
                  <c:v>0</c:v>
                </c:pt>
                <c:pt idx="78">
                  <c:v>0</c:v>
                </c:pt>
                <c:pt idx="79">
                  <c:v>0</c:v>
                </c:pt>
                <c:pt idx="80">
                  <c:v>100</c:v>
                </c:pt>
                <c:pt idx="81">
                  <c:v>0</c:v>
                </c:pt>
                <c:pt idx="82">
                  <c:v>41</c:v>
                </c:pt>
                <c:pt idx="83">
                  <c:v>0</c:v>
                </c:pt>
                <c:pt idx="84">
                  <c:v>86</c:v>
                </c:pt>
                <c:pt idx="85">
                  <c:v>12</c:v>
                </c:pt>
                <c:pt idx="86">
                  <c:v>0</c:v>
                </c:pt>
                <c:pt idx="87">
                  <c:v>0</c:v>
                </c:pt>
                <c:pt idx="88">
                  <c:v>68</c:v>
                </c:pt>
                <c:pt idx="89">
                  <c:v>0</c:v>
                </c:pt>
                <c:pt idx="90">
                  <c:v>0</c:v>
                </c:pt>
                <c:pt idx="91">
                  <c:v>0</c:v>
                </c:pt>
                <c:pt idx="92">
                  <c:v>0</c:v>
                </c:pt>
                <c:pt idx="93">
                  <c:v>0</c:v>
                </c:pt>
                <c:pt idx="94">
                  <c:v>0</c:v>
                </c:pt>
                <c:pt idx="95">
                  <c:v>75</c:v>
                </c:pt>
                <c:pt idx="96">
                  <c:v>0</c:v>
                </c:pt>
                <c:pt idx="97">
                  <c:v>0</c:v>
                </c:pt>
                <c:pt idx="98">
                  <c:v>6</c:v>
                </c:pt>
                <c:pt idx="99">
                  <c:v>0</c:v>
                </c:pt>
                <c:pt idx="100">
                  <c:v>0</c:v>
                </c:pt>
                <c:pt idx="101">
                  <c:v>0</c:v>
                </c:pt>
                <c:pt idx="102">
                  <c:v>0</c:v>
                </c:pt>
                <c:pt idx="103">
                  <c:v>0</c:v>
                </c:pt>
                <c:pt idx="104">
                  <c:v>80</c:v>
                </c:pt>
                <c:pt idx="105">
                  <c:v>0</c:v>
                </c:pt>
                <c:pt idx="106">
                  <c:v>0</c:v>
                </c:pt>
                <c:pt idx="107">
                  <c:v>0</c:v>
                </c:pt>
                <c:pt idx="108">
                  <c:v>0</c:v>
                </c:pt>
                <c:pt idx="109">
                  <c:v>0</c:v>
                </c:pt>
                <c:pt idx="110">
                  <c:v>0</c:v>
                </c:pt>
                <c:pt idx="111">
                  <c:v>0</c:v>
                </c:pt>
                <c:pt idx="112">
                  <c:v>0</c:v>
                </c:pt>
                <c:pt idx="113">
                  <c:v>34</c:v>
                </c:pt>
                <c:pt idx="114">
                  <c:v>38</c:v>
                </c:pt>
                <c:pt idx="115">
                  <c:v>0</c:v>
                </c:pt>
                <c:pt idx="116">
                  <c:v>0</c:v>
                </c:pt>
                <c:pt idx="117">
                  <c:v>0</c:v>
                </c:pt>
                <c:pt idx="118">
                  <c:v>0</c:v>
                </c:pt>
                <c:pt idx="119">
                  <c:v>0</c:v>
                </c:pt>
                <c:pt idx="120">
                  <c:v>28</c:v>
                </c:pt>
                <c:pt idx="121">
                  <c:v>0</c:v>
                </c:pt>
                <c:pt idx="122">
                  <c:v>77</c:v>
                </c:pt>
                <c:pt idx="123">
                  <c:v>0</c:v>
                </c:pt>
                <c:pt idx="124">
                  <c:v>60</c:v>
                </c:pt>
                <c:pt idx="125">
                  <c:v>100</c:v>
                </c:pt>
                <c:pt idx="126">
                  <c:v>0</c:v>
                </c:pt>
                <c:pt idx="127">
                  <c:v>70</c:v>
                </c:pt>
                <c:pt idx="128">
                  <c:v>0</c:v>
                </c:pt>
                <c:pt idx="129">
                  <c:v>0</c:v>
                </c:pt>
                <c:pt idx="130">
                  <c:v>54</c:v>
                </c:pt>
                <c:pt idx="131">
                  <c:v>0</c:v>
                </c:pt>
                <c:pt idx="132">
                  <c:v>0</c:v>
                </c:pt>
                <c:pt idx="133">
                  <c:v>0</c:v>
                </c:pt>
                <c:pt idx="134">
                  <c:v>0</c:v>
                </c:pt>
                <c:pt idx="135">
                  <c:v>0</c:v>
                </c:pt>
                <c:pt idx="136">
                  <c:v>0</c:v>
                </c:pt>
                <c:pt idx="137">
                  <c:v>0</c:v>
                </c:pt>
                <c:pt idx="138">
                  <c:v>0</c:v>
                </c:pt>
                <c:pt idx="139">
                  <c:v>0</c:v>
                </c:pt>
                <c:pt idx="140">
                  <c:v>0</c:v>
                </c:pt>
                <c:pt idx="141">
                  <c:v>74</c:v>
                </c:pt>
                <c:pt idx="142">
                  <c:v>22</c:v>
                </c:pt>
                <c:pt idx="143">
                  <c:v>0</c:v>
                </c:pt>
                <c:pt idx="144">
                  <c:v>15</c:v>
                </c:pt>
                <c:pt idx="145">
                  <c:v>0</c:v>
                </c:pt>
                <c:pt idx="146">
                  <c:v>0</c:v>
                </c:pt>
                <c:pt idx="147">
                  <c:v>0</c:v>
                </c:pt>
                <c:pt idx="148">
                  <c:v>77</c:v>
                </c:pt>
                <c:pt idx="149">
                  <c:v>0</c:v>
                </c:pt>
                <c:pt idx="150">
                  <c:v>50</c:v>
                </c:pt>
                <c:pt idx="151">
                  <c:v>0</c:v>
                </c:pt>
                <c:pt idx="152">
                  <c:v>0</c:v>
                </c:pt>
                <c:pt idx="153">
                  <c:v>0</c:v>
                </c:pt>
                <c:pt idx="154">
                  <c:v>59</c:v>
                </c:pt>
                <c:pt idx="155">
                  <c:v>0</c:v>
                </c:pt>
                <c:pt idx="156">
                  <c:v>58</c:v>
                </c:pt>
                <c:pt idx="157">
                  <c:v>0</c:v>
                </c:pt>
                <c:pt idx="158">
                  <c:v>0</c:v>
                </c:pt>
                <c:pt idx="159">
                  <c:v>0</c:v>
                </c:pt>
                <c:pt idx="160">
                  <c:v>89</c:v>
                </c:pt>
                <c:pt idx="161">
                  <c:v>0</c:v>
                </c:pt>
                <c:pt idx="162">
                  <c:v>0</c:v>
                </c:pt>
                <c:pt idx="163">
                  <c:v>0</c:v>
                </c:pt>
                <c:pt idx="164">
                  <c:v>0</c:v>
                </c:pt>
                <c:pt idx="165">
                  <c:v>0</c:v>
                </c:pt>
                <c:pt idx="166">
                  <c:v>0</c:v>
                </c:pt>
                <c:pt idx="167">
                  <c:v>0</c:v>
                </c:pt>
                <c:pt idx="168">
                  <c:v>0</c:v>
                </c:pt>
                <c:pt idx="169">
                  <c:v>68</c:v>
                </c:pt>
                <c:pt idx="170">
                  <c:v>0</c:v>
                </c:pt>
                <c:pt idx="171">
                  <c:v>0</c:v>
                </c:pt>
                <c:pt idx="172">
                  <c:v>0</c:v>
                </c:pt>
                <c:pt idx="173">
                  <c:v>94</c:v>
                </c:pt>
                <c:pt idx="174">
                  <c:v>90</c:v>
                </c:pt>
                <c:pt idx="175">
                  <c:v>69</c:v>
                </c:pt>
                <c:pt idx="176">
                  <c:v>0</c:v>
                </c:pt>
                <c:pt idx="177">
                  <c:v>85</c:v>
                </c:pt>
                <c:pt idx="178">
                  <c:v>0</c:v>
                </c:pt>
                <c:pt idx="179">
                  <c:v>0</c:v>
                </c:pt>
                <c:pt idx="180">
                  <c:v>0</c:v>
                </c:pt>
                <c:pt idx="181">
                  <c:v>90</c:v>
                </c:pt>
                <c:pt idx="182">
                  <c:v>0</c:v>
                </c:pt>
                <c:pt idx="183">
                  <c:v>0</c:v>
                </c:pt>
                <c:pt idx="184">
                  <c:v>0</c:v>
                </c:pt>
                <c:pt idx="185">
                  <c:v>0</c:v>
                </c:pt>
                <c:pt idx="186">
                  <c:v>0</c:v>
                </c:pt>
                <c:pt idx="187">
                  <c:v>0</c:v>
                </c:pt>
                <c:pt idx="188">
                  <c:v>87</c:v>
                </c:pt>
                <c:pt idx="189">
                  <c:v>0</c:v>
                </c:pt>
                <c:pt idx="190">
                  <c:v>0</c:v>
                </c:pt>
                <c:pt idx="191">
                  <c:v>0</c:v>
                </c:pt>
                <c:pt idx="192">
                  <c:v>0</c:v>
                </c:pt>
                <c:pt idx="193">
                  <c:v>42</c:v>
                </c:pt>
                <c:pt idx="194">
                  <c:v>46</c:v>
                </c:pt>
                <c:pt idx="195">
                  <c:v>0</c:v>
                </c:pt>
                <c:pt idx="196">
                  <c:v>28</c:v>
                </c:pt>
                <c:pt idx="197">
                  <c:v>17</c:v>
                </c:pt>
                <c:pt idx="198">
                  <c:v>6</c:v>
                </c:pt>
                <c:pt idx="199">
                  <c:v>0</c:v>
                </c:pt>
                <c:pt idx="200">
                  <c:v>4</c:v>
                </c:pt>
                <c:pt idx="201">
                  <c:v>57</c:v>
                </c:pt>
                <c:pt idx="202">
                  <c:v>15</c:v>
                </c:pt>
                <c:pt idx="203">
                  <c:v>0</c:v>
                </c:pt>
                <c:pt idx="204">
                  <c:v>0</c:v>
                </c:pt>
                <c:pt idx="205">
                  <c:v>0</c:v>
                </c:pt>
                <c:pt idx="206">
                  <c:v>72</c:v>
                </c:pt>
                <c:pt idx="207">
                  <c:v>0</c:v>
                </c:pt>
                <c:pt idx="208">
                  <c:v>75</c:v>
                </c:pt>
                <c:pt idx="209">
                  <c:v>0</c:v>
                </c:pt>
                <c:pt idx="210">
                  <c:v>0</c:v>
                </c:pt>
                <c:pt idx="211">
                  <c:v>24</c:v>
                </c:pt>
                <c:pt idx="212">
                  <c:v>0</c:v>
                </c:pt>
                <c:pt idx="213">
                  <c:v>0</c:v>
                </c:pt>
                <c:pt idx="214">
                  <c:v>0</c:v>
                </c:pt>
                <c:pt idx="215">
                  <c:v>0</c:v>
                </c:pt>
                <c:pt idx="216">
                  <c:v>0</c:v>
                </c:pt>
                <c:pt idx="217">
                  <c:v>0</c:v>
                </c:pt>
                <c:pt idx="218">
                  <c:v>69</c:v>
                </c:pt>
                <c:pt idx="219">
                  <c:v>0</c:v>
                </c:pt>
                <c:pt idx="220">
                  <c:v>0</c:v>
                </c:pt>
                <c:pt idx="221">
                  <c:v>0</c:v>
                </c:pt>
                <c:pt idx="222">
                  <c:v>0</c:v>
                </c:pt>
                <c:pt idx="223">
                  <c:v>56</c:v>
                </c:pt>
                <c:pt idx="224">
                  <c:v>0</c:v>
                </c:pt>
                <c:pt idx="225">
                  <c:v>91</c:v>
                </c:pt>
                <c:pt idx="226">
                  <c:v>85</c:v>
                </c:pt>
                <c:pt idx="227">
                  <c:v>0</c:v>
                </c:pt>
                <c:pt idx="228">
                  <c:v>0</c:v>
                </c:pt>
                <c:pt idx="229">
                  <c:v>16</c:v>
                </c:pt>
                <c:pt idx="230">
                  <c:v>0</c:v>
                </c:pt>
                <c:pt idx="231">
                  <c:v>0</c:v>
                </c:pt>
                <c:pt idx="232">
                  <c:v>0</c:v>
                </c:pt>
                <c:pt idx="233">
                  <c:v>0</c:v>
                </c:pt>
                <c:pt idx="234">
                  <c:v>77</c:v>
                </c:pt>
                <c:pt idx="235">
                  <c:v>63</c:v>
                </c:pt>
                <c:pt idx="236">
                  <c:v>0</c:v>
                </c:pt>
                <c:pt idx="237">
                  <c:v>0</c:v>
                </c:pt>
                <c:pt idx="238">
                  <c:v>0</c:v>
                </c:pt>
                <c:pt idx="239">
                  <c:v>0</c:v>
                </c:pt>
                <c:pt idx="240">
                  <c:v>0</c:v>
                </c:pt>
                <c:pt idx="241">
                  <c:v>0</c:v>
                </c:pt>
                <c:pt idx="242">
                  <c:v>26</c:v>
                </c:pt>
                <c:pt idx="243">
                  <c:v>100</c:v>
                </c:pt>
                <c:pt idx="244">
                  <c:v>0</c:v>
                </c:pt>
                <c:pt idx="245">
                  <c:v>0</c:v>
                </c:pt>
                <c:pt idx="246">
                  <c:v>0</c:v>
                </c:pt>
                <c:pt idx="247">
                  <c:v>78</c:v>
                </c:pt>
                <c:pt idx="248">
                  <c:v>58</c:v>
                </c:pt>
                <c:pt idx="249">
                  <c:v>0</c:v>
                </c:pt>
                <c:pt idx="250">
                  <c:v>63</c:v>
                </c:pt>
                <c:pt idx="251">
                  <c:v>0</c:v>
                </c:pt>
                <c:pt idx="252">
                  <c:v>0</c:v>
                </c:pt>
                <c:pt idx="253">
                  <c:v>0</c:v>
                </c:pt>
                <c:pt idx="254">
                  <c:v>0</c:v>
                </c:pt>
                <c:pt idx="255">
                  <c:v>0</c:v>
                </c:pt>
                <c:pt idx="256">
                  <c:v>0</c:v>
                </c:pt>
                <c:pt idx="257">
                  <c:v>0</c:v>
                </c:pt>
                <c:pt idx="258">
                  <c:v>56</c:v>
                </c:pt>
                <c:pt idx="259">
                  <c:v>5</c:v>
                </c:pt>
                <c:pt idx="260">
                  <c:v>0</c:v>
                </c:pt>
                <c:pt idx="261">
                  <c:v>0</c:v>
                </c:pt>
                <c:pt idx="262">
                  <c:v>9</c:v>
                </c:pt>
                <c:pt idx="263">
                  <c:v>0</c:v>
                </c:pt>
                <c:pt idx="264">
                  <c:v>14</c:v>
                </c:pt>
                <c:pt idx="265">
                  <c:v>0</c:v>
                </c:pt>
                <c:pt idx="266">
                  <c:v>0</c:v>
                </c:pt>
                <c:pt idx="267">
                  <c:v>0</c:v>
                </c:pt>
                <c:pt idx="268">
                  <c:v>0</c:v>
                </c:pt>
                <c:pt idx="269">
                  <c:v>0</c:v>
                </c:pt>
                <c:pt idx="270">
                  <c:v>0</c:v>
                </c:pt>
                <c:pt idx="271">
                  <c:v>33</c:v>
                </c:pt>
                <c:pt idx="272">
                  <c:v>0</c:v>
                </c:pt>
                <c:pt idx="273">
                  <c:v>0</c:v>
                </c:pt>
                <c:pt idx="274">
                  <c:v>0</c:v>
                </c:pt>
                <c:pt idx="275">
                  <c:v>0</c:v>
                </c:pt>
                <c:pt idx="276">
                  <c:v>0</c:v>
                </c:pt>
                <c:pt idx="277">
                  <c:v>0</c:v>
                </c:pt>
                <c:pt idx="278">
                  <c:v>0</c:v>
                </c:pt>
                <c:pt idx="279">
                  <c:v>36</c:v>
                </c:pt>
                <c:pt idx="280">
                  <c:v>84</c:v>
                </c:pt>
                <c:pt idx="281">
                  <c:v>24</c:v>
                </c:pt>
                <c:pt idx="282">
                  <c:v>41</c:v>
                </c:pt>
                <c:pt idx="283">
                  <c:v>48</c:v>
                </c:pt>
                <c:pt idx="284">
                  <c:v>73</c:v>
                </c:pt>
                <c:pt idx="285">
                  <c:v>0</c:v>
                </c:pt>
                <c:pt idx="286">
                  <c:v>0</c:v>
                </c:pt>
                <c:pt idx="287">
                  <c:v>0</c:v>
                </c:pt>
                <c:pt idx="288">
                  <c:v>0</c:v>
                </c:pt>
                <c:pt idx="289">
                  <c:v>0</c:v>
                </c:pt>
                <c:pt idx="290">
                  <c:v>0</c:v>
                </c:pt>
                <c:pt idx="291">
                  <c:v>0</c:v>
                </c:pt>
                <c:pt idx="292">
                  <c:v>57</c:v>
                </c:pt>
                <c:pt idx="293">
                  <c:v>35</c:v>
                </c:pt>
                <c:pt idx="294">
                  <c:v>0</c:v>
                </c:pt>
                <c:pt idx="295">
                  <c:v>0</c:v>
                </c:pt>
                <c:pt idx="296">
                  <c:v>0</c:v>
                </c:pt>
                <c:pt idx="297">
                  <c:v>0</c:v>
                </c:pt>
                <c:pt idx="298">
                  <c:v>0</c:v>
                </c:pt>
                <c:pt idx="299">
                  <c:v>93</c:v>
                </c:pt>
                <c:pt idx="300">
                  <c:v>0</c:v>
                </c:pt>
                <c:pt idx="301">
                  <c:v>0</c:v>
                </c:pt>
                <c:pt idx="302">
                  <c:v>0</c:v>
                </c:pt>
                <c:pt idx="303">
                  <c:v>100</c:v>
                </c:pt>
                <c:pt idx="304">
                  <c:v>0</c:v>
                </c:pt>
                <c:pt idx="305">
                  <c:v>0</c:v>
                </c:pt>
                <c:pt idx="306">
                  <c:v>0</c:v>
                </c:pt>
                <c:pt idx="307">
                  <c:v>0</c:v>
                </c:pt>
                <c:pt idx="308">
                  <c:v>0</c:v>
                </c:pt>
                <c:pt idx="309">
                  <c:v>5</c:v>
                </c:pt>
                <c:pt idx="310">
                  <c:v>98</c:v>
                </c:pt>
                <c:pt idx="311">
                  <c:v>0</c:v>
                </c:pt>
                <c:pt idx="312">
                  <c:v>93</c:v>
                </c:pt>
                <c:pt idx="313">
                  <c:v>32</c:v>
                </c:pt>
                <c:pt idx="314">
                  <c:v>0</c:v>
                </c:pt>
                <c:pt idx="315">
                  <c:v>0</c:v>
                </c:pt>
                <c:pt idx="316">
                  <c:v>0</c:v>
                </c:pt>
                <c:pt idx="317">
                  <c:v>0</c:v>
                </c:pt>
                <c:pt idx="318">
                  <c:v>0</c:v>
                </c:pt>
                <c:pt idx="319">
                  <c:v>17</c:v>
                </c:pt>
                <c:pt idx="320">
                  <c:v>72</c:v>
                </c:pt>
                <c:pt idx="321">
                  <c:v>0</c:v>
                </c:pt>
                <c:pt idx="322">
                  <c:v>0</c:v>
                </c:pt>
                <c:pt idx="323">
                  <c:v>54</c:v>
                </c:pt>
                <c:pt idx="324">
                  <c:v>0</c:v>
                </c:pt>
                <c:pt idx="325">
                  <c:v>0</c:v>
                </c:pt>
                <c:pt idx="326">
                  <c:v>0</c:v>
                </c:pt>
                <c:pt idx="327">
                  <c:v>0</c:v>
                </c:pt>
                <c:pt idx="328">
                  <c:v>0</c:v>
                </c:pt>
                <c:pt idx="329">
                  <c:v>0</c:v>
                </c:pt>
                <c:pt idx="330">
                  <c:v>0</c:v>
                </c:pt>
                <c:pt idx="331">
                  <c:v>70</c:v>
                </c:pt>
                <c:pt idx="332">
                  <c:v>0</c:v>
                </c:pt>
                <c:pt idx="333">
                  <c:v>0</c:v>
                </c:pt>
                <c:pt idx="334">
                  <c:v>0</c:v>
                </c:pt>
                <c:pt idx="335">
                  <c:v>0</c:v>
                </c:pt>
                <c:pt idx="336">
                  <c:v>68</c:v>
                </c:pt>
                <c:pt idx="337">
                  <c:v>59</c:v>
                </c:pt>
                <c:pt idx="338">
                  <c:v>5</c:v>
                </c:pt>
                <c:pt idx="339">
                  <c:v>0</c:v>
                </c:pt>
                <c:pt idx="340">
                  <c:v>0</c:v>
                </c:pt>
                <c:pt idx="341">
                  <c:v>0</c:v>
                </c:pt>
                <c:pt idx="342">
                  <c:v>0</c:v>
                </c:pt>
                <c:pt idx="343">
                  <c:v>0</c:v>
                </c:pt>
                <c:pt idx="344">
                  <c:v>0</c:v>
                </c:pt>
                <c:pt idx="345">
                  <c:v>3</c:v>
                </c:pt>
                <c:pt idx="346">
                  <c:v>20</c:v>
                </c:pt>
                <c:pt idx="347">
                  <c:v>0</c:v>
                </c:pt>
                <c:pt idx="348">
                  <c:v>0</c:v>
                </c:pt>
                <c:pt idx="349">
                  <c:v>0</c:v>
                </c:pt>
                <c:pt idx="350">
                  <c:v>22</c:v>
                </c:pt>
                <c:pt idx="351">
                  <c:v>60</c:v>
                </c:pt>
                <c:pt idx="352">
                  <c:v>0</c:v>
                </c:pt>
                <c:pt idx="353">
                  <c:v>22</c:v>
                </c:pt>
                <c:pt idx="354">
                  <c:v>26</c:v>
                </c:pt>
                <c:pt idx="355">
                  <c:v>96</c:v>
                </c:pt>
                <c:pt idx="356">
                  <c:v>0</c:v>
                </c:pt>
                <c:pt idx="357">
                  <c:v>0</c:v>
                </c:pt>
                <c:pt idx="358">
                  <c:v>0</c:v>
                </c:pt>
                <c:pt idx="359">
                  <c:v>33</c:v>
                </c:pt>
                <c:pt idx="360">
                  <c:v>72</c:v>
                </c:pt>
                <c:pt idx="361">
                  <c:v>0</c:v>
                </c:pt>
                <c:pt idx="362">
                  <c:v>0</c:v>
                </c:pt>
                <c:pt idx="363">
                  <c:v>0</c:v>
                </c:pt>
                <c:pt idx="364">
                  <c:v>44</c:v>
                </c:pt>
                <c:pt idx="365">
                  <c:v>0</c:v>
                </c:pt>
                <c:pt idx="366">
                  <c:v>0</c:v>
                </c:pt>
                <c:pt idx="367">
                  <c:v>0</c:v>
                </c:pt>
                <c:pt idx="368">
                  <c:v>0</c:v>
                </c:pt>
                <c:pt idx="369">
                  <c:v>52</c:v>
                </c:pt>
                <c:pt idx="370">
                  <c:v>27</c:v>
                </c:pt>
                <c:pt idx="371">
                  <c:v>82</c:v>
                </c:pt>
                <c:pt idx="372">
                  <c:v>4</c:v>
                </c:pt>
                <c:pt idx="373">
                  <c:v>0</c:v>
                </c:pt>
                <c:pt idx="374">
                  <c:v>0</c:v>
                </c:pt>
                <c:pt idx="375">
                  <c:v>0</c:v>
                </c:pt>
                <c:pt idx="376">
                  <c:v>0</c:v>
                </c:pt>
                <c:pt idx="377">
                  <c:v>0</c:v>
                </c:pt>
                <c:pt idx="378">
                  <c:v>71</c:v>
                </c:pt>
                <c:pt idx="379">
                  <c:v>93</c:v>
                </c:pt>
                <c:pt idx="380">
                  <c:v>0</c:v>
                </c:pt>
                <c:pt idx="381">
                  <c:v>0</c:v>
                </c:pt>
                <c:pt idx="382">
                  <c:v>0</c:v>
                </c:pt>
                <c:pt idx="383">
                  <c:v>27</c:v>
                </c:pt>
                <c:pt idx="384">
                  <c:v>0</c:v>
                </c:pt>
                <c:pt idx="385">
                  <c:v>0</c:v>
                </c:pt>
                <c:pt idx="386">
                  <c:v>71</c:v>
                </c:pt>
                <c:pt idx="387">
                  <c:v>0</c:v>
                </c:pt>
                <c:pt idx="388">
                  <c:v>0</c:v>
                </c:pt>
                <c:pt idx="389">
                  <c:v>0</c:v>
                </c:pt>
                <c:pt idx="390">
                  <c:v>0</c:v>
                </c:pt>
                <c:pt idx="391">
                  <c:v>27</c:v>
                </c:pt>
                <c:pt idx="392">
                  <c:v>0</c:v>
                </c:pt>
                <c:pt idx="393">
                  <c:v>0</c:v>
                </c:pt>
                <c:pt idx="394">
                  <c:v>13</c:v>
                </c:pt>
                <c:pt idx="395">
                  <c:v>80</c:v>
                </c:pt>
                <c:pt idx="396">
                  <c:v>0</c:v>
                </c:pt>
                <c:pt idx="397">
                  <c:v>0</c:v>
                </c:pt>
                <c:pt idx="398">
                  <c:v>0</c:v>
                </c:pt>
                <c:pt idx="399">
                  <c:v>10</c:v>
                </c:pt>
                <c:pt idx="400">
                  <c:v>0</c:v>
                </c:pt>
                <c:pt idx="401">
                  <c:v>0</c:v>
                </c:pt>
                <c:pt idx="402">
                  <c:v>0</c:v>
                </c:pt>
                <c:pt idx="403">
                  <c:v>0</c:v>
                </c:pt>
                <c:pt idx="404">
                  <c:v>0</c:v>
                </c:pt>
                <c:pt idx="405">
                  <c:v>25</c:v>
                </c:pt>
                <c:pt idx="406">
                  <c:v>0</c:v>
                </c:pt>
                <c:pt idx="407">
                  <c:v>0</c:v>
                </c:pt>
                <c:pt idx="408">
                  <c:v>42</c:v>
                </c:pt>
                <c:pt idx="409">
                  <c:v>0</c:v>
                </c:pt>
                <c:pt idx="410">
                  <c:v>0</c:v>
                </c:pt>
                <c:pt idx="411">
                  <c:v>0</c:v>
                </c:pt>
                <c:pt idx="412">
                  <c:v>0</c:v>
                </c:pt>
                <c:pt idx="413">
                  <c:v>56</c:v>
                </c:pt>
                <c:pt idx="414">
                  <c:v>31</c:v>
                </c:pt>
                <c:pt idx="415">
                  <c:v>0</c:v>
                </c:pt>
                <c:pt idx="416">
                  <c:v>98</c:v>
                </c:pt>
                <c:pt idx="417">
                  <c:v>32</c:v>
                </c:pt>
                <c:pt idx="418">
                  <c:v>0</c:v>
                </c:pt>
                <c:pt idx="419">
                  <c:v>87</c:v>
                </c:pt>
                <c:pt idx="420">
                  <c:v>0</c:v>
                </c:pt>
                <c:pt idx="421">
                  <c:v>44</c:v>
                </c:pt>
                <c:pt idx="422">
                  <c:v>0</c:v>
                </c:pt>
                <c:pt idx="423">
                  <c:v>80</c:v>
                </c:pt>
                <c:pt idx="424">
                  <c:v>14</c:v>
                </c:pt>
                <c:pt idx="425">
                  <c:v>81</c:v>
                </c:pt>
                <c:pt idx="426">
                  <c:v>55</c:v>
                </c:pt>
                <c:pt idx="427">
                  <c:v>0</c:v>
                </c:pt>
                <c:pt idx="428">
                  <c:v>0</c:v>
                </c:pt>
                <c:pt idx="429">
                  <c:v>48</c:v>
                </c:pt>
                <c:pt idx="430">
                  <c:v>21</c:v>
                </c:pt>
                <c:pt idx="431">
                  <c:v>75</c:v>
                </c:pt>
                <c:pt idx="432">
                  <c:v>55</c:v>
                </c:pt>
                <c:pt idx="433">
                  <c:v>2</c:v>
                </c:pt>
                <c:pt idx="434">
                  <c:v>0</c:v>
                </c:pt>
                <c:pt idx="435">
                  <c:v>0</c:v>
                </c:pt>
                <c:pt idx="436">
                  <c:v>0</c:v>
                </c:pt>
                <c:pt idx="437">
                  <c:v>0</c:v>
                </c:pt>
                <c:pt idx="438">
                  <c:v>0</c:v>
                </c:pt>
                <c:pt idx="439">
                  <c:v>78</c:v>
                </c:pt>
                <c:pt idx="440">
                  <c:v>15</c:v>
                </c:pt>
                <c:pt idx="441">
                  <c:v>0</c:v>
                </c:pt>
                <c:pt idx="442">
                  <c:v>0</c:v>
                </c:pt>
                <c:pt idx="443">
                  <c:v>0</c:v>
                </c:pt>
                <c:pt idx="444">
                  <c:v>0</c:v>
                </c:pt>
                <c:pt idx="445">
                  <c:v>0</c:v>
                </c:pt>
                <c:pt idx="446">
                  <c:v>0</c:v>
                </c:pt>
                <c:pt idx="447">
                  <c:v>0</c:v>
                </c:pt>
                <c:pt idx="448">
                  <c:v>0</c:v>
                </c:pt>
                <c:pt idx="449">
                  <c:v>0</c:v>
                </c:pt>
                <c:pt idx="450">
                  <c:v>0</c:v>
                </c:pt>
                <c:pt idx="451">
                  <c:v>0</c:v>
                </c:pt>
                <c:pt idx="452">
                  <c:v>64</c:v>
                </c:pt>
                <c:pt idx="453">
                  <c:v>0</c:v>
                </c:pt>
                <c:pt idx="454">
                  <c:v>0</c:v>
                </c:pt>
                <c:pt idx="455">
                  <c:v>74</c:v>
                </c:pt>
                <c:pt idx="456">
                  <c:v>61</c:v>
                </c:pt>
                <c:pt idx="457">
                  <c:v>0</c:v>
                </c:pt>
                <c:pt idx="458">
                  <c:v>77</c:v>
                </c:pt>
                <c:pt idx="459">
                  <c:v>0</c:v>
                </c:pt>
                <c:pt idx="460">
                  <c:v>0</c:v>
                </c:pt>
                <c:pt idx="461">
                  <c:v>23</c:v>
                </c:pt>
                <c:pt idx="462">
                  <c:v>17</c:v>
                </c:pt>
                <c:pt idx="463">
                  <c:v>0</c:v>
                </c:pt>
                <c:pt idx="464">
                  <c:v>43</c:v>
                </c:pt>
                <c:pt idx="465">
                  <c:v>0</c:v>
                </c:pt>
                <c:pt idx="466">
                  <c:v>0</c:v>
                </c:pt>
                <c:pt idx="467">
                  <c:v>0</c:v>
                </c:pt>
                <c:pt idx="468">
                  <c:v>0</c:v>
                </c:pt>
                <c:pt idx="469">
                  <c:v>0</c:v>
                </c:pt>
                <c:pt idx="470">
                  <c:v>0</c:v>
                </c:pt>
                <c:pt idx="471">
                  <c:v>0</c:v>
                </c:pt>
                <c:pt idx="472">
                  <c:v>0</c:v>
                </c:pt>
                <c:pt idx="473">
                  <c:v>0</c:v>
                </c:pt>
                <c:pt idx="474">
                  <c:v>2</c:v>
                </c:pt>
                <c:pt idx="475">
                  <c:v>0</c:v>
                </c:pt>
                <c:pt idx="476">
                  <c:v>95</c:v>
                </c:pt>
                <c:pt idx="477">
                  <c:v>0</c:v>
                </c:pt>
                <c:pt idx="478">
                  <c:v>42</c:v>
                </c:pt>
                <c:pt idx="479">
                  <c:v>68</c:v>
                </c:pt>
                <c:pt idx="480">
                  <c:v>67</c:v>
                </c:pt>
                <c:pt idx="481">
                  <c:v>0</c:v>
                </c:pt>
                <c:pt idx="482">
                  <c:v>0</c:v>
                </c:pt>
                <c:pt idx="483">
                  <c:v>0</c:v>
                </c:pt>
                <c:pt idx="484">
                  <c:v>0</c:v>
                </c:pt>
                <c:pt idx="485">
                  <c:v>0</c:v>
                </c:pt>
                <c:pt idx="486">
                  <c:v>85</c:v>
                </c:pt>
                <c:pt idx="487">
                  <c:v>0</c:v>
                </c:pt>
                <c:pt idx="488">
                  <c:v>0</c:v>
                </c:pt>
                <c:pt idx="489">
                  <c:v>0</c:v>
                </c:pt>
                <c:pt idx="490">
                  <c:v>0</c:v>
                </c:pt>
                <c:pt idx="491">
                  <c:v>9</c:v>
                </c:pt>
                <c:pt idx="492">
                  <c:v>0</c:v>
                </c:pt>
                <c:pt idx="493">
                  <c:v>0</c:v>
                </c:pt>
                <c:pt idx="494">
                  <c:v>0</c:v>
                </c:pt>
                <c:pt idx="495">
                  <c:v>0</c:v>
                </c:pt>
                <c:pt idx="496">
                  <c:v>0</c:v>
                </c:pt>
                <c:pt idx="497">
                  <c:v>0</c:v>
                </c:pt>
                <c:pt idx="498">
                  <c:v>0</c:v>
                </c:pt>
                <c:pt idx="499">
                  <c:v>0</c:v>
                </c:pt>
                <c:pt idx="500">
                  <c:v>46</c:v>
                </c:pt>
                <c:pt idx="501">
                  <c:v>0</c:v>
                </c:pt>
                <c:pt idx="502">
                  <c:v>56</c:v>
                </c:pt>
                <c:pt idx="503">
                  <c:v>0</c:v>
                </c:pt>
                <c:pt idx="504">
                  <c:v>98</c:v>
                </c:pt>
                <c:pt idx="505">
                  <c:v>0</c:v>
                </c:pt>
                <c:pt idx="506">
                  <c:v>48</c:v>
                </c:pt>
                <c:pt idx="507">
                  <c:v>60</c:v>
                </c:pt>
                <c:pt idx="508">
                  <c:v>0</c:v>
                </c:pt>
                <c:pt idx="509">
                  <c:v>0</c:v>
                </c:pt>
                <c:pt idx="510">
                  <c:v>90</c:v>
                </c:pt>
                <c:pt idx="511">
                  <c:v>67</c:v>
                </c:pt>
                <c:pt idx="512">
                  <c:v>0</c:v>
                </c:pt>
                <c:pt idx="513">
                  <c:v>0</c:v>
                </c:pt>
                <c:pt idx="514">
                  <c:v>72</c:v>
                </c:pt>
                <c:pt idx="515">
                  <c:v>0</c:v>
                </c:pt>
                <c:pt idx="516">
                  <c:v>0</c:v>
                </c:pt>
                <c:pt idx="517">
                  <c:v>0</c:v>
                </c:pt>
                <c:pt idx="518">
                  <c:v>0</c:v>
                </c:pt>
                <c:pt idx="519">
                  <c:v>77</c:v>
                </c:pt>
                <c:pt idx="520">
                  <c:v>90</c:v>
                </c:pt>
                <c:pt idx="521">
                  <c:v>0</c:v>
                </c:pt>
                <c:pt idx="522">
                  <c:v>92</c:v>
                </c:pt>
                <c:pt idx="523">
                  <c:v>0</c:v>
                </c:pt>
                <c:pt idx="524">
                  <c:v>61</c:v>
                </c:pt>
                <c:pt idx="525">
                  <c:v>67</c:v>
                </c:pt>
                <c:pt idx="526">
                  <c:v>0</c:v>
                </c:pt>
                <c:pt idx="527">
                  <c:v>55</c:v>
                </c:pt>
                <c:pt idx="528">
                  <c:v>65</c:v>
                </c:pt>
                <c:pt idx="529">
                  <c:v>0</c:v>
                </c:pt>
                <c:pt idx="530">
                  <c:v>0</c:v>
                </c:pt>
                <c:pt idx="531">
                  <c:v>77</c:v>
                </c:pt>
                <c:pt idx="532">
                  <c:v>0</c:v>
                </c:pt>
                <c:pt idx="533">
                  <c:v>1</c:v>
                </c:pt>
                <c:pt idx="534">
                  <c:v>57</c:v>
                </c:pt>
                <c:pt idx="535">
                  <c:v>0</c:v>
                </c:pt>
                <c:pt idx="536">
                  <c:v>0</c:v>
                </c:pt>
                <c:pt idx="537">
                  <c:v>65</c:v>
                </c:pt>
                <c:pt idx="538">
                  <c:v>0</c:v>
                </c:pt>
                <c:pt idx="539">
                  <c:v>1</c:v>
                </c:pt>
                <c:pt idx="540">
                  <c:v>0</c:v>
                </c:pt>
                <c:pt idx="541">
                  <c:v>0</c:v>
                </c:pt>
                <c:pt idx="542">
                  <c:v>0</c:v>
                </c:pt>
                <c:pt idx="543">
                  <c:v>0</c:v>
                </c:pt>
                <c:pt idx="544">
                  <c:v>29</c:v>
                </c:pt>
                <c:pt idx="545">
                  <c:v>0</c:v>
                </c:pt>
                <c:pt idx="546">
                  <c:v>0</c:v>
                </c:pt>
                <c:pt idx="547">
                  <c:v>59</c:v>
                </c:pt>
                <c:pt idx="548">
                  <c:v>0</c:v>
                </c:pt>
                <c:pt idx="549">
                  <c:v>0</c:v>
                </c:pt>
                <c:pt idx="550">
                  <c:v>0</c:v>
                </c:pt>
                <c:pt idx="551">
                  <c:v>0</c:v>
                </c:pt>
                <c:pt idx="552">
                  <c:v>0</c:v>
                </c:pt>
                <c:pt idx="553">
                  <c:v>0</c:v>
                </c:pt>
                <c:pt idx="554">
                  <c:v>0</c:v>
                </c:pt>
                <c:pt idx="555">
                  <c:v>0</c:v>
                </c:pt>
                <c:pt idx="556">
                  <c:v>0</c:v>
                </c:pt>
                <c:pt idx="557">
                  <c:v>0</c:v>
                </c:pt>
                <c:pt idx="558">
                  <c:v>91</c:v>
                </c:pt>
                <c:pt idx="559">
                  <c:v>0</c:v>
                </c:pt>
                <c:pt idx="560">
                  <c:v>96</c:v>
                </c:pt>
                <c:pt idx="561">
                  <c:v>0</c:v>
                </c:pt>
                <c:pt idx="562">
                  <c:v>22</c:v>
                </c:pt>
                <c:pt idx="563">
                  <c:v>3</c:v>
                </c:pt>
                <c:pt idx="564">
                  <c:v>0</c:v>
                </c:pt>
                <c:pt idx="565">
                  <c:v>0</c:v>
                </c:pt>
                <c:pt idx="566">
                  <c:v>0</c:v>
                </c:pt>
                <c:pt idx="567">
                  <c:v>0</c:v>
                </c:pt>
                <c:pt idx="568">
                  <c:v>0</c:v>
                </c:pt>
                <c:pt idx="569">
                  <c:v>0</c:v>
                </c:pt>
                <c:pt idx="570">
                  <c:v>16</c:v>
                </c:pt>
                <c:pt idx="571">
                  <c:v>67</c:v>
                </c:pt>
                <c:pt idx="572">
                  <c:v>0</c:v>
                </c:pt>
                <c:pt idx="573">
                  <c:v>0</c:v>
                </c:pt>
                <c:pt idx="574">
                  <c:v>0</c:v>
                </c:pt>
                <c:pt idx="575">
                  <c:v>0</c:v>
                </c:pt>
                <c:pt idx="576">
                  <c:v>30</c:v>
                </c:pt>
                <c:pt idx="577">
                  <c:v>19</c:v>
                </c:pt>
                <c:pt idx="578">
                  <c:v>72</c:v>
                </c:pt>
                <c:pt idx="579">
                  <c:v>0</c:v>
                </c:pt>
                <c:pt idx="580">
                  <c:v>7</c:v>
                </c:pt>
                <c:pt idx="581">
                  <c:v>0</c:v>
                </c:pt>
                <c:pt idx="582">
                  <c:v>73</c:v>
                </c:pt>
                <c:pt idx="583">
                  <c:v>0</c:v>
                </c:pt>
                <c:pt idx="584">
                  <c:v>26</c:v>
                </c:pt>
                <c:pt idx="585">
                  <c:v>0</c:v>
                </c:pt>
                <c:pt idx="586">
                  <c:v>0</c:v>
                </c:pt>
                <c:pt idx="587">
                  <c:v>93</c:v>
                </c:pt>
                <c:pt idx="588">
                  <c:v>20</c:v>
                </c:pt>
                <c:pt idx="589">
                  <c:v>96</c:v>
                </c:pt>
                <c:pt idx="590">
                  <c:v>0</c:v>
                </c:pt>
                <c:pt idx="591">
                  <c:v>0</c:v>
                </c:pt>
                <c:pt idx="592">
                  <c:v>0</c:v>
                </c:pt>
                <c:pt idx="593">
                  <c:v>12</c:v>
                </c:pt>
                <c:pt idx="594">
                  <c:v>74</c:v>
                </c:pt>
                <c:pt idx="595">
                  <c:v>0</c:v>
                </c:pt>
                <c:pt idx="596">
                  <c:v>74</c:v>
                </c:pt>
                <c:pt idx="597">
                  <c:v>0</c:v>
                </c:pt>
                <c:pt idx="598">
                  <c:v>48</c:v>
                </c:pt>
                <c:pt idx="599">
                  <c:v>0</c:v>
                </c:pt>
                <c:pt idx="600">
                  <c:v>0</c:v>
                </c:pt>
                <c:pt idx="601">
                  <c:v>0</c:v>
                </c:pt>
                <c:pt idx="602">
                  <c:v>0</c:v>
                </c:pt>
                <c:pt idx="603">
                  <c:v>45</c:v>
                </c:pt>
                <c:pt idx="604">
                  <c:v>0</c:v>
                </c:pt>
                <c:pt idx="605">
                  <c:v>0</c:v>
                </c:pt>
                <c:pt idx="606">
                  <c:v>0</c:v>
                </c:pt>
                <c:pt idx="607">
                  <c:v>57</c:v>
                </c:pt>
                <c:pt idx="608">
                  <c:v>19</c:v>
                </c:pt>
                <c:pt idx="609">
                  <c:v>0</c:v>
                </c:pt>
                <c:pt idx="610">
                  <c:v>0</c:v>
                </c:pt>
                <c:pt idx="611">
                  <c:v>22</c:v>
                </c:pt>
                <c:pt idx="612">
                  <c:v>0</c:v>
                </c:pt>
                <c:pt idx="613">
                  <c:v>0</c:v>
                </c:pt>
                <c:pt idx="614">
                  <c:v>0</c:v>
                </c:pt>
                <c:pt idx="615">
                  <c:v>0</c:v>
                </c:pt>
                <c:pt idx="616">
                  <c:v>0</c:v>
                </c:pt>
                <c:pt idx="617">
                  <c:v>0</c:v>
                </c:pt>
                <c:pt idx="618">
                  <c:v>53</c:v>
                </c:pt>
                <c:pt idx="619">
                  <c:v>0</c:v>
                </c:pt>
                <c:pt idx="620">
                  <c:v>54</c:v>
                </c:pt>
                <c:pt idx="621">
                  <c:v>23</c:v>
                </c:pt>
                <c:pt idx="622">
                  <c:v>84</c:v>
                </c:pt>
                <c:pt idx="623">
                  <c:v>0</c:v>
                </c:pt>
                <c:pt idx="624">
                  <c:v>0</c:v>
                </c:pt>
                <c:pt idx="625">
                  <c:v>0</c:v>
                </c:pt>
                <c:pt idx="626">
                  <c:v>2</c:v>
                </c:pt>
                <c:pt idx="627">
                  <c:v>0</c:v>
                </c:pt>
                <c:pt idx="628">
                  <c:v>0</c:v>
                </c:pt>
                <c:pt idx="629">
                  <c:v>0</c:v>
                </c:pt>
                <c:pt idx="630">
                  <c:v>87</c:v>
                </c:pt>
                <c:pt idx="631">
                  <c:v>0</c:v>
                </c:pt>
                <c:pt idx="632">
                  <c:v>27</c:v>
                </c:pt>
                <c:pt idx="633">
                  <c:v>0</c:v>
                </c:pt>
                <c:pt idx="634">
                  <c:v>0</c:v>
                </c:pt>
                <c:pt idx="635">
                  <c:v>75</c:v>
                </c:pt>
                <c:pt idx="636">
                  <c:v>52</c:v>
                </c:pt>
                <c:pt idx="637">
                  <c:v>0</c:v>
                </c:pt>
                <c:pt idx="638">
                  <c:v>0</c:v>
                </c:pt>
                <c:pt idx="639">
                  <c:v>0</c:v>
                </c:pt>
                <c:pt idx="640">
                  <c:v>0</c:v>
                </c:pt>
                <c:pt idx="641">
                  <c:v>0</c:v>
                </c:pt>
                <c:pt idx="642">
                  <c:v>0</c:v>
                </c:pt>
                <c:pt idx="643">
                  <c:v>0</c:v>
                </c:pt>
                <c:pt idx="644">
                  <c:v>0</c:v>
                </c:pt>
                <c:pt idx="645">
                  <c:v>0</c:v>
                </c:pt>
                <c:pt idx="646">
                  <c:v>0</c:v>
                </c:pt>
                <c:pt idx="647">
                  <c:v>99</c:v>
                </c:pt>
                <c:pt idx="648">
                  <c:v>50</c:v>
                </c:pt>
                <c:pt idx="649">
                  <c:v>0</c:v>
                </c:pt>
                <c:pt idx="650">
                  <c:v>0</c:v>
                </c:pt>
                <c:pt idx="651">
                  <c:v>13</c:v>
                </c:pt>
                <c:pt idx="652">
                  <c:v>0</c:v>
                </c:pt>
                <c:pt idx="653">
                  <c:v>0</c:v>
                </c:pt>
                <c:pt idx="654">
                  <c:v>83</c:v>
                </c:pt>
                <c:pt idx="655">
                  <c:v>0</c:v>
                </c:pt>
                <c:pt idx="656">
                  <c:v>0</c:v>
                </c:pt>
                <c:pt idx="657">
                  <c:v>73</c:v>
                </c:pt>
                <c:pt idx="658">
                  <c:v>7</c:v>
                </c:pt>
                <c:pt idx="659">
                  <c:v>41</c:v>
                </c:pt>
                <c:pt idx="660">
                  <c:v>0</c:v>
                </c:pt>
                <c:pt idx="661">
                  <c:v>14</c:v>
                </c:pt>
                <c:pt idx="662">
                  <c:v>0</c:v>
                </c:pt>
                <c:pt idx="663">
                  <c:v>0</c:v>
                </c:pt>
                <c:pt idx="664">
                  <c:v>31</c:v>
                </c:pt>
                <c:pt idx="665">
                  <c:v>0</c:v>
                </c:pt>
                <c:pt idx="666">
                  <c:v>27</c:v>
                </c:pt>
                <c:pt idx="667">
                  <c:v>0</c:v>
                </c:pt>
                <c:pt idx="668">
                  <c:v>0</c:v>
                </c:pt>
                <c:pt idx="669">
                  <c:v>0</c:v>
                </c:pt>
                <c:pt idx="670">
                  <c:v>42</c:v>
                </c:pt>
                <c:pt idx="671">
                  <c:v>0</c:v>
                </c:pt>
                <c:pt idx="672">
                  <c:v>0</c:v>
                </c:pt>
                <c:pt idx="673">
                  <c:v>0</c:v>
                </c:pt>
                <c:pt idx="674">
                  <c:v>75</c:v>
                </c:pt>
                <c:pt idx="675">
                  <c:v>0</c:v>
                </c:pt>
                <c:pt idx="676">
                  <c:v>43</c:v>
                </c:pt>
                <c:pt idx="677">
                  <c:v>0</c:v>
                </c:pt>
                <c:pt idx="678">
                  <c:v>0</c:v>
                </c:pt>
                <c:pt idx="679">
                  <c:v>13</c:v>
                </c:pt>
                <c:pt idx="680">
                  <c:v>0</c:v>
                </c:pt>
                <c:pt idx="681">
                  <c:v>0</c:v>
                </c:pt>
                <c:pt idx="682">
                  <c:v>0</c:v>
                </c:pt>
                <c:pt idx="683">
                  <c:v>40</c:v>
                </c:pt>
                <c:pt idx="684">
                  <c:v>0</c:v>
                </c:pt>
                <c:pt idx="685">
                  <c:v>66</c:v>
                </c:pt>
                <c:pt idx="686">
                  <c:v>0</c:v>
                </c:pt>
                <c:pt idx="687">
                  <c:v>0</c:v>
                </c:pt>
                <c:pt idx="688">
                  <c:v>0</c:v>
                </c:pt>
                <c:pt idx="689">
                  <c:v>74</c:v>
                </c:pt>
                <c:pt idx="690">
                  <c:v>17</c:v>
                </c:pt>
                <c:pt idx="691">
                  <c:v>31</c:v>
                </c:pt>
                <c:pt idx="692">
                  <c:v>0</c:v>
                </c:pt>
                <c:pt idx="693">
                  <c:v>0</c:v>
                </c:pt>
                <c:pt idx="694">
                  <c:v>0</c:v>
                </c:pt>
                <c:pt idx="695">
                  <c:v>0</c:v>
                </c:pt>
                <c:pt idx="696">
                  <c:v>0</c:v>
                </c:pt>
                <c:pt idx="697">
                  <c:v>0</c:v>
                </c:pt>
                <c:pt idx="698">
                  <c:v>17</c:v>
                </c:pt>
                <c:pt idx="699">
                  <c:v>0</c:v>
                </c:pt>
                <c:pt idx="700">
                  <c:v>0</c:v>
                </c:pt>
                <c:pt idx="701">
                  <c:v>43</c:v>
                </c:pt>
                <c:pt idx="702">
                  <c:v>54</c:v>
                </c:pt>
                <c:pt idx="703">
                  <c:v>20</c:v>
                </c:pt>
                <c:pt idx="704">
                  <c:v>44</c:v>
                </c:pt>
                <c:pt idx="705">
                  <c:v>0</c:v>
                </c:pt>
                <c:pt idx="706">
                  <c:v>93</c:v>
                </c:pt>
                <c:pt idx="707">
                  <c:v>0</c:v>
                </c:pt>
                <c:pt idx="708">
                  <c:v>42</c:v>
                </c:pt>
                <c:pt idx="709">
                  <c:v>0</c:v>
                </c:pt>
                <c:pt idx="710">
                  <c:v>62</c:v>
                </c:pt>
                <c:pt idx="711">
                  <c:v>0</c:v>
                </c:pt>
                <c:pt idx="712">
                  <c:v>0</c:v>
                </c:pt>
                <c:pt idx="713">
                  <c:v>0</c:v>
                </c:pt>
                <c:pt idx="714">
                  <c:v>0</c:v>
                </c:pt>
                <c:pt idx="715">
                  <c:v>0</c:v>
                </c:pt>
                <c:pt idx="716">
                  <c:v>0</c:v>
                </c:pt>
                <c:pt idx="717">
                  <c:v>63</c:v>
                </c:pt>
                <c:pt idx="718">
                  <c:v>66</c:v>
                </c:pt>
                <c:pt idx="719">
                  <c:v>0</c:v>
                </c:pt>
                <c:pt idx="720">
                  <c:v>0</c:v>
                </c:pt>
                <c:pt idx="721">
                  <c:v>1</c:v>
                </c:pt>
                <c:pt idx="722">
                  <c:v>3</c:v>
                </c:pt>
                <c:pt idx="723">
                  <c:v>85</c:v>
                </c:pt>
                <c:pt idx="724">
                  <c:v>20</c:v>
                </c:pt>
                <c:pt idx="725">
                  <c:v>9</c:v>
                </c:pt>
                <c:pt idx="726">
                  <c:v>0</c:v>
                </c:pt>
                <c:pt idx="727">
                  <c:v>0</c:v>
                </c:pt>
                <c:pt idx="728">
                  <c:v>0</c:v>
                </c:pt>
                <c:pt idx="729">
                  <c:v>90</c:v>
                </c:pt>
                <c:pt idx="730">
                  <c:v>0</c:v>
                </c:pt>
                <c:pt idx="731">
                  <c:v>0</c:v>
                </c:pt>
                <c:pt idx="732">
                  <c:v>41</c:v>
                </c:pt>
                <c:pt idx="733">
                  <c:v>0</c:v>
                </c:pt>
                <c:pt idx="734">
                  <c:v>0</c:v>
                </c:pt>
                <c:pt idx="735">
                  <c:v>0</c:v>
                </c:pt>
                <c:pt idx="736">
                  <c:v>0</c:v>
                </c:pt>
                <c:pt idx="737">
                  <c:v>0</c:v>
                </c:pt>
                <c:pt idx="738">
                  <c:v>17</c:v>
                </c:pt>
                <c:pt idx="739">
                  <c:v>85</c:v>
                </c:pt>
                <c:pt idx="740">
                  <c:v>0</c:v>
                </c:pt>
                <c:pt idx="741">
                  <c:v>0</c:v>
                </c:pt>
                <c:pt idx="742">
                  <c:v>0</c:v>
                </c:pt>
                <c:pt idx="743">
                  <c:v>0</c:v>
                </c:pt>
                <c:pt idx="744">
                  <c:v>85</c:v>
                </c:pt>
                <c:pt idx="745">
                  <c:v>0</c:v>
                </c:pt>
                <c:pt idx="746">
                  <c:v>52</c:v>
                </c:pt>
                <c:pt idx="747">
                  <c:v>50</c:v>
                </c:pt>
                <c:pt idx="748">
                  <c:v>0</c:v>
                </c:pt>
                <c:pt idx="749">
                  <c:v>63</c:v>
                </c:pt>
                <c:pt idx="750">
                  <c:v>0</c:v>
                </c:pt>
                <c:pt idx="751">
                  <c:v>0</c:v>
                </c:pt>
                <c:pt idx="752">
                  <c:v>74</c:v>
                </c:pt>
                <c:pt idx="753">
                  <c:v>0</c:v>
                </c:pt>
                <c:pt idx="754">
                  <c:v>90</c:v>
                </c:pt>
                <c:pt idx="755">
                  <c:v>64</c:v>
                </c:pt>
                <c:pt idx="756">
                  <c:v>0</c:v>
                </c:pt>
                <c:pt idx="757">
                  <c:v>91</c:v>
                </c:pt>
                <c:pt idx="758">
                  <c:v>0</c:v>
                </c:pt>
                <c:pt idx="759">
                  <c:v>0</c:v>
                </c:pt>
                <c:pt idx="760">
                  <c:v>0</c:v>
                </c:pt>
                <c:pt idx="761">
                  <c:v>81</c:v>
                </c:pt>
                <c:pt idx="762">
                  <c:v>0</c:v>
                </c:pt>
                <c:pt idx="763">
                  <c:v>0</c:v>
                </c:pt>
                <c:pt idx="764">
                  <c:v>55</c:v>
                </c:pt>
                <c:pt idx="765">
                  <c:v>0</c:v>
                </c:pt>
                <c:pt idx="766">
                  <c:v>0</c:v>
                </c:pt>
                <c:pt idx="767">
                  <c:v>58</c:v>
                </c:pt>
                <c:pt idx="768">
                  <c:v>0</c:v>
                </c:pt>
                <c:pt idx="769">
                  <c:v>0</c:v>
                </c:pt>
                <c:pt idx="770">
                  <c:v>0</c:v>
                </c:pt>
                <c:pt idx="771">
                  <c:v>0</c:v>
                </c:pt>
                <c:pt idx="772">
                  <c:v>0</c:v>
                </c:pt>
                <c:pt idx="773">
                  <c:v>0</c:v>
                </c:pt>
                <c:pt idx="774">
                  <c:v>33</c:v>
                </c:pt>
                <c:pt idx="775">
                  <c:v>0</c:v>
                </c:pt>
                <c:pt idx="776">
                  <c:v>96</c:v>
                </c:pt>
                <c:pt idx="777">
                  <c:v>36</c:v>
                </c:pt>
                <c:pt idx="778">
                  <c:v>33</c:v>
                </c:pt>
                <c:pt idx="779">
                  <c:v>0</c:v>
                </c:pt>
                <c:pt idx="780">
                  <c:v>0</c:v>
                </c:pt>
                <c:pt idx="781">
                  <c:v>11</c:v>
                </c:pt>
                <c:pt idx="782">
                  <c:v>0</c:v>
                </c:pt>
                <c:pt idx="783">
                  <c:v>0</c:v>
                </c:pt>
                <c:pt idx="784">
                  <c:v>69</c:v>
                </c:pt>
                <c:pt idx="785">
                  <c:v>0</c:v>
                </c:pt>
                <c:pt idx="786">
                  <c:v>67</c:v>
                </c:pt>
                <c:pt idx="787">
                  <c:v>0</c:v>
                </c:pt>
                <c:pt idx="788">
                  <c:v>61</c:v>
                </c:pt>
                <c:pt idx="789">
                  <c:v>44</c:v>
                </c:pt>
                <c:pt idx="790">
                  <c:v>0</c:v>
                </c:pt>
                <c:pt idx="791">
                  <c:v>0</c:v>
                </c:pt>
                <c:pt idx="792">
                  <c:v>0</c:v>
                </c:pt>
                <c:pt idx="793">
                  <c:v>0</c:v>
                </c:pt>
                <c:pt idx="794">
                  <c:v>0</c:v>
                </c:pt>
                <c:pt idx="795">
                  <c:v>0</c:v>
                </c:pt>
                <c:pt idx="796">
                  <c:v>0</c:v>
                </c:pt>
                <c:pt idx="797">
                  <c:v>0</c:v>
                </c:pt>
                <c:pt idx="798">
                  <c:v>0</c:v>
                </c:pt>
                <c:pt idx="799">
                  <c:v>74</c:v>
                </c:pt>
                <c:pt idx="800">
                  <c:v>0</c:v>
                </c:pt>
                <c:pt idx="801">
                  <c:v>0</c:v>
                </c:pt>
                <c:pt idx="802">
                  <c:v>33</c:v>
                </c:pt>
                <c:pt idx="803">
                  <c:v>0</c:v>
                </c:pt>
                <c:pt idx="804">
                  <c:v>0</c:v>
                </c:pt>
                <c:pt idx="805">
                  <c:v>0</c:v>
                </c:pt>
                <c:pt idx="806">
                  <c:v>0</c:v>
                </c:pt>
                <c:pt idx="807">
                  <c:v>0</c:v>
                </c:pt>
                <c:pt idx="808">
                  <c:v>0</c:v>
                </c:pt>
                <c:pt idx="809">
                  <c:v>0</c:v>
                </c:pt>
                <c:pt idx="810">
                  <c:v>0</c:v>
                </c:pt>
                <c:pt idx="811">
                  <c:v>53</c:v>
                </c:pt>
                <c:pt idx="812">
                  <c:v>0</c:v>
                </c:pt>
                <c:pt idx="813">
                  <c:v>62</c:v>
                </c:pt>
                <c:pt idx="814">
                  <c:v>70</c:v>
                </c:pt>
                <c:pt idx="815">
                  <c:v>65</c:v>
                </c:pt>
                <c:pt idx="816">
                  <c:v>0</c:v>
                </c:pt>
                <c:pt idx="817">
                  <c:v>0</c:v>
                </c:pt>
                <c:pt idx="818">
                  <c:v>80</c:v>
                </c:pt>
                <c:pt idx="819">
                  <c:v>0</c:v>
                </c:pt>
                <c:pt idx="820">
                  <c:v>9</c:v>
                </c:pt>
                <c:pt idx="821">
                  <c:v>0</c:v>
                </c:pt>
                <c:pt idx="822">
                  <c:v>63</c:v>
                </c:pt>
                <c:pt idx="823">
                  <c:v>0</c:v>
                </c:pt>
                <c:pt idx="824">
                  <c:v>0</c:v>
                </c:pt>
                <c:pt idx="825">
                  <c:v>94</c:v>
                </c:pt>
                <c:pt idx="826">
                  <c:v>0</c:v>
                </c:pt>
                <c:pt idx="827">
                  <c:v>99</c:v>
                </c:pt>
                <c:pt idx="828">
                  <c:v>0</c:v>
                </c:pt>
                <c:pt idx="829">
                  <c:v>93</c:v>
                </c:pt>
                <c:pt idx="830">
                  <c:v>0</c:v>
                </c:pt>
                <c:pt idx="831">
                  <c:v>0</c:v>
                </c:pt>
                <c:pt idx="832">
                  <c:v>0</c:v>
                </c:pt>
                <c:pt idx="833">
                  <c:v>80</c:v>
                </c:pt>
                <c:pt idx="834">
                  <c:v>0</c:v>
                </c:pt>
                <c:pt idx="835">
                  <c:v>27</c:v>
                </c:pt>
                <c:pt idx="836">
                  <c:v>0</c:v>
                </c:pt>
                <c:pt idx="837">
                  <c:v>65</c:v>
                </c:pt>
                <c:pt idx="838">
                  <c:v>17</c:v>
                </c:pt>
                <c:pt idx="839">
                  <c:v>0</c:v>
                </c:pt>
                <c:pt idx="840">
                  <c:v>20</c:v>
                </c:pt>
                <c:pt idx="841">
                  <c:v>0</c:v>
                </c:pt>
                <c:pt idx="842">
                  <c:v>0</c:v>
                </c:pt>
                <c:pt idx="843">
                  <c:v>22</c:v>
                </c:pt>
                <c:pt idx="844">
                  <c:v>65</c:v>
                </c:pt>
                <c:pt idx="845">
                  <c:v>0</c:v>
                </c:pt>
                <c:pt idx="846">
                  <c:v>0</c:v>
                </c:pt>
                <c:pt idx="847">
                  <c:v>78</c:v>
                </c:pt>
                <c:pt idx="848">
                  <c:v>81</c:v>
                </c:pt>
                <c:pt idx="849">
                  <c:v>14</c:v>
                </c:pt>
                <c:pt idx="850">
                  <c:v>0</c:v>
                </c:pt>
                <c:pt idx="851">
                  <c:v>0</c:v>
                </c:pt>
                <c:pt idx="852">
                  <c:v>91</c:v>
                </c:pt>
                <c:pt idx="853">
                  <c:v>0</c:v>
                </c:pt>
                <c:pt idx="854">
                  <c:v>0</c:v>
                </c:pt>
                <c:pt idx="855">
                  <c:v>0</c:v>
                </c:pt>
                <c:pt idx="856">
                  <c:v>32</c:v>
                </c:pt>
                <c:pt idx="857">
                  <c:v>0</c:v>
                </c:pt>
                <c:pt idx="858">
                  <c:v>52</c:v>
                </c:pt>
                <c:pt idx="859">
                  <c:v>31</c:v>
                </c:pt>
                <c:pt idx="860">
                  <c:v>0</c:v>
                </c:pt>
                <c:pt idx="861">
                  <c:v>0</c:v>
                </c:pt>
                <c:pt idx="862">
                  <c:v>94</c:v>
                </c:pt>
                <c:pt idx="863">
                  <c:v>0</c:v>
                </c:pt>
                <c:pt idx="864">
                  <c:v>64</c:v>
                </c:pt>
                <c:pt idx="865">
                  <c:v>73</c:v>
                </c:pt>
                <c:pt idx="866">
                  <c:v>0</c:v>
                </c:pt>
                <c:pt idx="867">
                  <c:v>0</c:v>
                </c:pt>
                <c:pt idx="868">
                  <c:v>33</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53</c:v>
                </c:pt>
                <c:pt idx="883">
                  <c:v>84</c:v>
                </c:pt>
                <c:pt idx="884">
                  <c:v>0</c:v>
                </c:pt>
                <c:pt idx="885">
                  <c:v>0</c:v>
                </c:pt>
                <c:pt idx="886">
                  <c:v>33</c:v>
                </c:pt>
                <c:pt idx="887">
                  <c:v>15</c:v>
                </c:pt>
                <c:pt idx="888">
                  <c:v>0</c:v>
                </c:pt>
                <c:pt idx="889">
                  <c:v>99</c:v>
                </c:pt>
                <c:pt idx="890">
                  <c:v>0</c:v>
                </c:pt>
                <c:pt idx="891">
                  <c:v>0</c:v>
                </c:pt>
                <c:pt idx="892">
                  <c:v>18</c:v>
                </c:pt>
                <c:pt idx="893">
                  <c:v>0</c:v>
                </c:pt>
                <c:pt idx="894">
                  <c:v>93</c:v>
                </c:pt>
                <c:pt idx="895">
                  <c:v>90</c:v>
                </c:pt>
                <c:pt idx="896">
                  <c:v>0</c:v>
                </c:pt>
                <c:pt idx="897">
                  <c:v>0</c:v>
                </c:pt>
                <c:pt idx="898">
                  <c:v>0</c:v>
                </c:pt>
                <c:pt idx="899">
                  <c:v>0</c:v>
                </c:pt>
                <c:pt idx="900">
                  <c:v>0</c:v>
                </c:pt>
                <c:pt idx="901">
                  <c:v>99</c:v>
                </c:pt>
                <c:pt idx="902">
                  <c:v>68</c:v>
                </c:pt>
                <c:pt idx="903">
                  <c:v>0</c:v>
                </c:pt>
                <c:pt idx="904">
                  <c:v>0</c:v>
                </c:pt>
                <c:pt idx="905">
                  <c:v>0</c:v>
                </c:pt>
                <c:pt idx="906">
                  <c:v>0</c:v>
                </c:pt>
                <c:pt idx="907">
                  <c:v>0</c:v>
                </c:pt>
                <c:pt idx="908">
                  <c:v>84</c:v>
                </c:pt>
                <c:pt idx="909">
                  <c:v>0</c:v>
                </c:pt>
                <c:pt idx="910">
                  <c:v>18</c:v>
                </c:pt>
                <c:pt idx="911">
                  <c:v>0</c:v>
                </c:pt>
                <c:pt idx="912">
                  <c:v>0</c:v>
                </c:pt>
                <c:pt idx="913">
                  <c:v>32</c:v>
                </c:pt>
                <c:pt idx="914">
                  <c:v>0</c:v>
                </c:pt>
                <c:pt idx="915">
                  <c:v>0</c:v>
                </c:pt>
                <c:pt idx="916">
                  <c:v>0</c:v>
                </c:pt>
                <c:pt idx="917">
                  <c:v>0</c:v>
                </c:pt>
                <c:pt idx="918">
                  <c:v>30</c:v>
                </c:pt>
                <c:pt idx="919">
                  <c:v>66</c:v>
                </c:pt>
                <c:pt idx="920">
                  <c:v>0</c:v>
                </c:pt>
                <c:pt idx="921">
                  <c:v>0</c:v>
                </c:pt>
                <c:pt idx="922">
                  <c:v>43</c:v>
                </c:pt>
                <c:pt idx="923">
                  <c:v>0</c:v>
                </c:pt>
                <c:pt idx="924">
                  <c:v>85</c:v>
                </c:pt>
                <c:pt idx="925">
                  <c:v>25</c:v>
                </c:pt>
                <c:pt idx="926">
                  <c:v>0</c:v>
                </c:pt>
                <c:pt idx="927">
                  <c:v>0</c:v>
                </c:pt>
                <c:pt idx="928">
                  <c:v>12</c:v>
                </c:pt>
                <c:pt idx="929">
                  <c:v>91</c:v>
                </c:pt>
                <c:pt idx="930">
                  <c:v>6</c:v>
                </c:pt>
                <c:pt idx="931">
                  <c:v>0</c:v>
                </c:pt>
                <c:pt idx="932">
                  <c:v>0</c:v>
                </c:pt>
                <c:pt idx="933">
                  <c:v>0</c:v>
                </c:pt>
                <c:pt idx="934">
                  <c:v>0</c:v>
                </c:pt>
                <c:pt idx="935">
                  <c:v>11</c:v>
                </c:pt>
                <c:pt idx="936">
                  <c:v>0</c:v>
                </c:pt>
                <c:pt idx="937">
                  <c:v>0</c:v>
                </c:pt>
                <c:pt idx="938">
                  <c:v>79</c:v>
                </c:pt>
                <c:pt idx="939">
                  <c:v>13</c:v>
                </c:pt>
                <c:pt idx="940">
                  <c:v>84</c:v>
                </c:pt>
                <c:pt idx="941">
                  <c:v>79</c:v>
                </c:pt>
                <c:pt idx="942">
                  <c:v>0</c:v>
                </c:pt>
                <c:pt idx="943">
                  <c:v>0</c:v>
                </c:pt>
                <c:pt idx="944">
                  <c:v>0</c:v>
                </c:pt>
                <c:pt idx="945">
                  <c:v>0</c:v>
                </c:pt>
                <c:pt idx="946">
                  <c:v>35</c:v>
                </c:pt>
                <c:pt idx="947">
                  <c:v>0</c:v>
                </c:pt>
                <c:pt idx="948">
                  <c:v>80</c:v>
                </c:pt>
                <c:pt idx="949">
                  <c:v>90</c:v>
                </c:pt>
                <c:pt idx="950">
                  <c:v>0</c:v>
                </c:pt>
                <c:pt idx="951">
                  <c:v>76</c:v>
                </c:pt>
                <c:pt idx="952">
                  <c:v>0</c:v>
                </c:pt>
                <c:pt idx="953">
                  <c:v>73</c:v>
                </c:pt>
                <c:pt idx="954">
                  <c:v>0</c:v>
                </c:pt>
                <c:pt idx="955">
                  <c:v>46</c:v>
                </c:pt>
                <c:pt idx="956">
                  <c:v>28</c:v>
                </c:pt>
                <c:pt idx="957">
                  <c:v>0</c:v>
                </c:pt>
                <c:pt idx="958">
                  <c:v>0</c:v>
                </c:pt>
                <c:pt idx="959">
                  <c:v>0</c:v>
                </c:pt>
                <c:pt idx="960">
                  <c:v>26</c:v>
                </c:pt>
                <c:pt idx="961">
                  <c:v>0</c:v>
                </c:pt>
                <c:pt idx="962">
                  <c:v>0</c:v>
                </c:pt>
                <c:pt idx="963">
                  <c:v>0</c:v>
                </c:pt>
                <c:pt idx="964">
                  <c:v>15</c:v>
                </c:pt>
                <c:pt idx="965">
                  <c:v>98</c:v>
                </c:pt>
                <c:pt idx="966">
                  <c:v>0</c:v>
                </c:pt>
                <c:pt idx="967">
                  <c:v>0</c:v>
                </c:pt>
                <c:pt idx="968">
                  <c:v>0</c:v>
                </c:pt>
                <c:pt idx="969">
                  <c:v>0</c:v>
                </c:pt>
                <c:pt idx="970">
                  <c:v>0</c:v>
                </c:pt>
                <c:pt idx="971">
                  <c:v>0</c:v>
                </c:pt>
                <c:pt idx="972">
                  <c:v>0</c:v>
                </c:pt>
                <c:pt idx="973">
                  <c:v>0</c:v>
                </c:pt>
                <c:pt idx="974">
                  <c:v>0</c:v>
                </c:pt>
                <c:pt idx="975">
                  <c:v>85</c:v>
                </c:pt>
                <c:pt idx="976">
                  <c:v>53</c:v>
                </c:pt>
                <c:pt idx="977">
                  <c:v>0</c:v>
                </c:pt>
                <c:pt idx="978">
                  <c:v>0</c:v>
                </c:pt>
                <c:pt idx="979">
                  <c:v>58</c:v>
                </c:pt>
                <c:pt idx="980">
                  <c:v>0</c:v>
                </c:pt>
                <c:pt idx="981">
                  <c:v>0</c:v>
                </c:pt>
                <c:pt idx="982">
                  <c:v>0</c:v>
                </c:pt>
                <c:pt idx="983">
                  <c:v>71</c:v>
                </c:pt>
                <c:pt idx="984">
                  <c:v>0</c:v>
                </c:pt>
                <c:pt idx="985">
                  <c:v>0</c:v>
                </c:pt>
                <c:pt idx="986">
                  <c:v>0</c:v>
                </c:pt>
                <c:pt idx="987">
                  <c:v>0</c:v>
                </c:pt>
                <c:pt idx="988">
                  <c:v>0</c:v>
                </c:pt>
                <c:pt idx="989">
                  <c:v>5</c:v>
                </c:pt>
                <c:pt idx="990">
                  <c:v>89</c:v>
                </c:pt>
                <c:pt idx="991">
                  <c:v>0</c:v>
                </c:pt>
                <c:pt idx="992">
                  <c:v>0</c:v>
                </c:pt>
                <c:pt idx="993">
                  <c:v>78</c:v>
                </c:pt>
                <c:pt idx="994">
                  <c:v>0</c:v>
                </c:pt>
                <c:pt idx="995">
                  <c:v>0</c:v>
                </c:pt>
                <c:pt idx="996">
                  <c:v>0</c:v>
                </c:pt>
                <c:pt idx="997">
                  <c:v>0</c:v>
                </c:pt>
                <c:pt idx="998">
                  <c:v>0</c:v>
                </c:pt>
                <c:pt idx="999">
                  <c:v>0</c:v>
                </c:pt>
              </c:numCache>
            </c:numRef>
          </c:yVal>
          <c:smooth val="0"/>
          <c:extLst>
            <c:ext xmlns:c16="http://schemas.microsoft.com/office/drawing/2014/chart" uri="{C3380CC4-5D6E-409C-BE32-E72D297353CC}">
              <c16:uniqueId val="{00000003-0AB4-43B8-A9AB-557E4FA52B63}"/>
            </c:ext>
          </c:extLst>
        </c:ser>
        <c:dLbls>
          <c:showLegendKey val="0"/>
          <c:showVal val="0"/>
          <c:showCatName val="0"/>
          <c:showSerName val="0"/>
          <c:showPercent val="0"/>
          <c:showBubbleSize val="0"/>
        </c:dLbls>
        <c:axId val="653225103"/>
        <c:axId val="653224143"/>
      </c:scatterChart>
      <c:valAx>
        <c:axId val="653225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24143"/>
        <c:crosses val="autoZero"/>
        <c:crossBetween val="midCat"/>
      </c:valAx>
      <c:valAx>
        <c:axId val="65322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25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RELATIONSHIP BETWEEN QUANTITY OF HOME DECOR ORDERED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yVal>
            <c:numRef>
              <c:f>DIAGNOSTIC!$M$172</c:f>
              <c:numCache>
                <c:formatCode>General</c:formatCode>
                <c:ptCount val="1"/>
                <c:pt idx="0">
                  <c:v>0</c:v>
                </c:pt>
              </c:numCache>
            </c:numRef>
          </c:yVal>
          <c:smooth val="0"/>
          <c:extLst>
            <c:ext xmlns:c16="http://schemas.microsoft.com/office/drawing/2014/chart" uri="{C3380CC4-5D6E-409C-BE32-E72D297353CC}">
              <c16:uniqueId val="{00000000-205B-40F3-A520-CDE2EA6E18AF}"/>
            </c:ext>
          </c:extLst>
        </c:ser>
        <c:ser>
          <c:idx val="1"/>
          <c:order val="1"/>
          <c:tx>
            <c:v>HOME DECOR</c:v>
          </c:tx>
          <c:spPr>
            <a:ln w="25400" cap="rnd">
              <a:noFill/>
              <a:round/>
            </a:ln>
            <a:effectLst/>
          </c:spPr>
          <c:marker>
            <c:symbol val="circle"/>
            <c:size val="5"/>
            <c:spPr>
              <a:solidFill>
                <a:schemeClr val="accent2"/>
              </a:solidFill>
              <a:ln w="9525">
                <a:solidFill>
                  <a:schemeClr val="accent2"/>
                </a:solidFill>
              </a:ln>
              <a:effectLst/>
            </c:spPr>
          </c:marker>
          <c:xVal>
            <c:numRef>
              <c:f>'SCATTER PLOT DATA'!$I$2:$I$1001</c:f>
              <c:numCache>
                <c:formatCode>General</c:formatCode>
                <c:ptCount val="1000"/>
                <c:pt idx="0">
                  <c:v>7</c:v>
                </c:pt>
                <c:pt idx="1">
                  <c:v>19</c:v>
                </c:pt>
                <c:pt idx="2">
                  <c:v>2</c:v>
                </c:pt>
                <c:pt idx="3">
                  <c:v>0</c:v>
                </c:pt>
                <c:pt idx="4">
                  <c:v>0</c:v>
                </c:pt>
                <c:pt idx="5">
                  <c:v>0</c:v>
                </c:pt>
                <c:pt idx="6">
                  <c:v>49</c:v>
                </c:pt>
                <c:pt idx="7">
                  <c:v>0</c:v>
                </c:pt>
                <c:pt idx="8">
                  <c:v>54</c:v>
                </c:pt>
                <c:pt idx="9">
                  <c:v>0</c:v>
                </c:pt>
                <c:pt idx="10">
                  <c:v>0</c:v>
                </c:pt>
                <c:pt idx="11">
                  <c:v>18</c:v>
                </c:pt>
                <c:pt idx="12">
                  <c:v>0</c:v>
                </c:pt>
                <c:pt idx="13">
                  <c:v>76</c:v>
                </c:pt>
                <c:pt idx="14">
                  <c:v>0</c:v>
                </c:pt>
                <c:pt idx="15">
                  <c:v>93</c:v>
                </c:pt>
                <c:pt idx="16">
                  <c:v>0</c:v>
                </c:pt>
                <c:pt idx="17">
                  <c:v>41</c:v>
                </c:pt>
                <c:pt idx="18">
                  <c:v>83</c:v>
                </c:pt>
                <c:pt idx="19">
                  <c:v>0</c:v>
                </c:pt>
                <c:pt idx="20">
                  <c:v>0</c:v>
                </c:pt>
                <c:pt idx="21">
                  <c:v>53</c:v>
                </c:pt>
                <c:pt idx="22">
                  <c:v>0</c:v>
                </c:pt>
                <c:pt idx="23">
                  <c:v>0</c:v>
                </c:pt>
                <c:pt idx="24">
                  <c:v>0</c:v>
                </c:pt>
                <c:pt idx="25">
                  <c:v>0</c:v>
                </c:pt>
                <c:pt idx="26">
                  <c:v>76</c:v>
                </c:pt>
                <c:pt idx="27">
                  <c:v>61</c:v>
                </c:pt>
                <c:pt idx="28">
                  <c:v>0</c:v>
                </c:pt>
                <c:pt idx="29">
                  <c:v>56</c:v>
                </c:pt>
                <c:pt idx="30">
                  <c:v>0</c:v>
                </c:pt>
                <c:pt idx="31">
                  <c:v>0</c:v>
                </c:pt>
                <c:pt idx="32">
                  <c:v>0</c:v>
                </c:pt>
                <c:pt idx="33">
                  <c:v>82</c:v>
                </c:pt>
                <c:pt idx="34">
                  <c:v>0</c:v>
                </c:pt>
                <c:pt idx="35">
                  <c:v>0</c:v>
                </c:pt>
                <c:pt idx="36">
                  <c:v>0</c:v>
                </c:pt>
                <c:pt idx="37">
                  <c:v>0</c:v>
                </c:pt>
                <c:pt idx="38">
                  <c:v>0</c:v>
                </c:pt>
                <c:pt idx="39">
                  <c:v>0</c:v>
                </c:pt>
                <c:pt idx="40">
                  <c:v>8</c:v>
                </c:pt>
                <c:pt idx="41">
                  <c:v>0</c:v>
                </c:pt>
                <c:pt idx="42">
                  <c:v>0</c:v>
                </c:pt>
                <c:pt idx="43">
                  <c:v>0</c:v>
                </c:pt>
                <c:pt idx="44">
                  <c:v>0</c:v>
                </c:pt>
                <c:pt idx="45">
                  <c:v>0</c:v>
                </c:pt>
                <c:pt idx="46">
                  <c:v>97</c:v>
                </c:pt>
                <c:pt idx="47">
                  <c:v>27</c:v>
                </c:pt>
                <c:pt idx="48">
                  <c:v>0</c:v>
                </c:pt>
                <c:pt idx="49">
                  <c:v>0</c:v>
                </c:pt>
                <c:pt idx="50">
                  <c:v>10</c:v>
                </c:pt>
                <c:pt idx="51">
                  <c:v>0</c:v>
                </c:pt>
                <c:pt idx="52">
                  <c:v>0</c:v>
                </c:pt>
                <c:pt idx="53">
                  <c:v>0</c:v>
                </c:pt>
                <c:pt idx="54">
                  <c:v>0</c:v>
                </c:pt>
                <c:pt idx="55">
                  <c:v>74</c:v>
                </c:pt>
                <c:pt idx="56">
                  <c:v>0</c:v>
                </c:pt>
                <c:pt idx="57">
                  <c:v>27</c:v>
                </c:pt>
                <c:pt idx="58">
                  <c:v>30</c:v>
                </c:pt>
                <c:pt idx="59">
                  <c:v>67</c:v>
                </c:pt>
                <c:pt idx="60">
                  <c:v>0</c:v>
                </c:pt>
                <c:pt idx="61">
                  <c:v>15</c:v>
                </c:pt>
                <c:pt idx="62">
                  <c:v>41</c:v>
                </c:pt>
                <c:pt idx="63">
                  <c:v>0</c:v>
                </c:pt>
                <c:pt idx="64">
                  <c:v>0</c:v>
                </c:pt>
                <c:pt idx="65">
                  <c:v>0</c:v>
                </c:pt>
                <c:pt idx="66">
                  <c:v>100</c:v>
                </c:pt>
                <c:pt idx="67">
                  <c:v>60</c:v>
                </c:pt>
                <c:pt idx="68">
                  <c:v>0</c:v>
                </c:pt>
                <c:pt idx="69">
                  <c:v>0</c:v>
                </c:pt>
                <c:pt idx="70">
                  <c:v>0</c:v>
                </c:pt>
                <c:pt idx="71">
                  <c:v>0</c:v>
                </c:pt>
                <c:pt idx="72">
                  <c:v>0</c:v>
                </c:pt>
                <c:pt idx="73">
                  <c:v>0</c:v>
                </c:pt>
                <c:pt idx="74">
                  <c:v>88</c:v>
                </c:pt>
                <c:pt idx="75">
                  <c:v>0</c:v>
                </c:pt>
                <c:pt idx="76">
                  <c:v>0</c:v>
                </c:pt>
                <c:pt idx="77">
                  <c:v>85</c:v>
                </c:pt>
                <c:pt idx="78">
                  <c:v>20</c:v>
                </c:pt>
                <c:pt idx="79">
                  <c:v>0</c:v>
                </c:pt>
                <c:pt idx="80">
                  <c:v>0</c:v>
                </c:pt>
                <c:pt idx="81">
                  <c:v>58</c:v>
                </c:pt>
                <c:pt idx="82">
                  <c:v>0</c:v>
                </c:pt>
                <c:pt idx="83">
                  <c:v>0</c:v>
                </c:pt>
                <c:pt idx="84">
                  <c:v>0</c:v>
                </c:pt>
                <c:pt idx="85">
                  <c:v>0</c:v>
                </c:pt>
                <c:pt idx="86">
                  <c:v>0</c:v>
                </c:pt>
                <c:pt idx="87">
                  <c:v>71</c:v>
                </c:pt>
                <c:pt idx="88">
                  <c:v>0</c:v>
                </c:pt>
                <c:pt idx="89">
                  <c:v>71</c:v>
                </c:pt>
                <c:pt idx="90">
                  <c:v>0</c:v>
                </c:pt>
                <c:pt idx="91">
                  <c:v>0</c:v>
                </c:pt>
                <c:pt idx="92">
                  <c:v>60</c:v>
                </c:pt>
                <c:pt idx="93">
                  <c:v>0</c:v>
                </c:pt>
                <c:pt idx="94">
                  <c:v>0</c:v>
                </c:pt>
                <c:pt idx="95">
                  <c:v>0</c:v>
                </c:pt>
                <c:pt idx="96">
                  <c:v>0</c:v>
                </c:pt>
                <c:pt idx="97">
                  <c:v>0</c:v>
                </c:pt>
                <c:pt idx="98">
                  <c:v>0</c:v>
                </c:pt>
                <c:pt idx="99">
                  <c:v>0</c:v>
                </c:pt>
                <c:pt idx="100">
                  <c:v>0</c:v>
                </c:pt>
                <c:pt idx="101">
                  <c:v>48</c:v>
                </c:pt>
                <c:pt idx="102">
                  <c:v>31</c:v>
                </c:pt>
                <c:pt idx="103">
                  <c:v>0</c:v>
                </c:pt>
                <c:pt idx="104">
                  <c:v>0</c:v>
                </c:pt>
                <c:pt idx="105">
                  <c:v>24</c:v>
                </c:pt>
                <c:pt idx="106">
                  <c:v>0</c:v>
                </c:pt>
                <c:pt idx="107">
                  <c:v>0</c:v>
                </c:pt>
                <c:pt idx="108">
                  <c:v>0</c:v>
                </c:pt>
                <c:pt idx="109">
                  <c:v>65</c:v>
                </c:pt>
                <c:pt idx="110">
                  <c:v>5</c:v>
                </c:pt>
                <c:pt idx="111">
                  <c:v>0</c:v>
                </c:pt>
                <c:pt idx="112">
                  <c:v>39</c:v>
                </c:pt>
                <c:pt idx="113">
                  <c:v>0</c:v>
                </c:pt>
                <c:pt idx="114">
                  <c:v>0</c:v>
                </c:pt>
                <c:pt idx="115">
                  <c:v>0</c:v>
                </c:pt>
                <c:pt idx="116">
                  <c:v>0</c:v>
                </c:pt>
                <c:pt idx="117">
                  <c:v>0</c:v>
                </c:pt>
                <c:pt idx="118">
                  <c:v>71</c:v>
                </c:pt>
                <c:pt idx="119">
                  <c:v>0</c:v>
                </c:pt>
                <c:pt idx="120">
                  <c:v>0</c:v>
                </c:pt>
                <c:pt idx="121">
                  <c:v>0</c:v>
                </c:pt>
                <c:pt idx="122">
                  <c:v>0</c:v>
                </c:pt>
                <c:pt idx="123">
                  <c:v>54</c:v>
                </c:pt>
                <c:pt idx="124">
                  <c:v>0</c:v>
                </c:pt>
                <c:pt idx="125">
                  <c:v>0</c:v>
                </c:pt>
                <c:pt idx="126">
                  <c:v>0</c:v>
                </c:pt>
                <c:pt idx="127">
                  <c:v>0</c:v>
                </c:pt>
                <c:pt idx="128">
                  <c:v>0</c:v>
                </c:pt>
                <c:pt idx="129">
                  <c:v>79</c:v>
                </c:pt>
                <c:pt idx="130">
                  <c:v>0</c:v>
                </c:pt>
                <c:pt idx="131">
                  <c:v>0</c:v>
                </c:pt>
                <c:pt idx="132">
                  <c:v>0</c:v>
                </c:pt>
                <c:pt idx="133">
                  <c:v>0</c:v>
                </c:pt>
                <c:pt idx="134">
                  <c:v>27</c:v>
                </c:pt>
                <c:pt idx="135">
                  <c:v>0</c:v>
                </c:pt>
                <c:pt idx="136">
                  <c:v>0</c:v>
                </c:pt>
                <c:pt idx="137">
                  <c:v>70</c:v>
                </c:pt>
                <c:pt idx="138">
                  <c:v>13</c:v>
                </c:pt>
                <c:pt idx="139">
                  <c:v>94</c:v>
                </c:pt>
                <c:pt idx="140">
                  <c:v>70</c:v>
                </c:pt>
                <c:pt idx="141">
                  <c:v>0</c:v>
                </c:pt>
                <c:pt idx="142">
                  <c:v>0</c:v>
                </c:pt>
                <c:pt idx="143">
                  <c:v>69</c:v>
                </c:pt>
                <c:pt idx="144">
                  <c:v>0</c:v>
                </c:pt>
                <c:pt idx="145">
                  <c:v>0</c:v>
                </c:pt>
                <c:pt idx="146">
                  <c:v>0</c:v>
                </c:pt>
                <c:pt idx="147">
                  <c:v>56</c:v>
                </c:pt>
                <c:pt idx="148">
                  <c:v>0</c:v>
                </c:pt>
                <c:pt idx="149">
                  <c:v>0</c:v>
                </c:pt>
                <c:pt idx="150">
                  <c:v>0</c:v>
                </c:pt>
                <c:pt idx="151">
                  <c:v>57</c:v>
                </c:pt>
                <c:pt idx="152">
                  <c:v>55</c:v>
                </c:pt>
                <c:pt idx="153">
                  <c:v>0</c:v>
                </c:pt>
                <c:pt idx="154">
                  <c:v>0</c:v>
                </c:pt>
                <c:pt idx="155">
                  <c:v>0</c:v>
                </c:pt>
                <c:pt idx="156">
                  <c:v>0</c:v>
                </c:pt>
                <c:pt idx="157">
                  <c:v>0</c:v>
                </c:pt>
                <c:pt idx="158">
                  <c:v>49</c:v>
                </c:pt>
                <c:pt idx="159">
                  <c:v>60</c:v>
                </c:pt>
                <c:pt idx="160">
                  <c:v>0</c:v>
                </c:pt>
                <c:pt idx="161">
                  <c:v>71</c:v>
                </c:pt>
                <c:pt idx="162">
                  <c:v>0</c:v>
                </c:pt>
                <c:pt idx="163">
                  <c:v>86</c:v>
                </c:pt>
                <c:pt idx="164">
                  <c:v>46</c:v>
                </c:pt>
                <c:pt idx="165">
                  <c:v>20</c:v>
                </c:pt>
                <c:pt idx="166">
                  <c:v>89</c:v>
                </c:pt>
                <c:pt idx="167">
                  <c:v>45</c:v>
                </c:pt>
                <c:pt idx="168">
                  <c:v>59</c:v>
                </c:pt>
                <c:pt idx="169">
                  <c:v>0</c:v>
                </c:pt>
                <c:pt idx="170">
                  <c:v>27</c:v>
                </c:pt>
                <c:pt idx="171">
                  <c:v>57</c:v>
                </c:pt>
                <c:pt idx="172">
                  <c:v>14</c:v>
                </c:pt>
                <c:pt idx="173">
                  <c:v>0</c:v>
                </c:pt>
                <c:pt idx="174">
                  <c:v>0</c:v>
                </c:pt>
                <c:pt idx="175">
                  <c:v>0</c:v>
                </c:pt>
                <c:pt idx="176">
                  <c:v>18</c:v>
                </c:pt>
                <c:pt idx="177">
                  <c:v>0</c:v>
                </c:pt>
                <c:pt idx="178">
                  <c:v>0</c:v>
                </c:pt>
                <c:pt idx="179">
                  <c:v>0</c:v>
                </c:pt>
                <c:pt idx="180">
                  <c:v>12</c:v>
                </c:pt>
                <c:pt idx="181">
                  <c:v>0</c:v>
                </c:pt>
                <c:pt idx="182">
                  <c:v>0</c:v>
                </c:pt>
                <c:pt idx="183">
                  <c:v>92</c:v>
                </c:pt>
                <c:pt idx="184">
                  <c:v>0</c:v>
                </c:pt>
                <c:pt idx="185">
                  <c:v>0</c:v>
                </c:pt>
                <c:pt idx="186">
                  <c:v>0</c:v>
                </c:pt>
                <c:pt idx="187">
                  <c:v>0</c:v>
                </c:pt>
                <c:pt idx="188">
                  <c:v>0</c:v>
                </c:pt>
                <c:pt idx="189">
                  <c:v>0</c:v>
                </c:pt>
                <c:pt idx="190">
                  <c:v>1</c:v>
                </c:pt>
                <c:pt idx="191">
                  <c:v>0</c:v>
                </c:pt>
                <c:pt idx="192">
                  <c:v>83</c:v>
                </c:pt>
                <c:pt idx="193">
                  <c:v>0</c:v>
                </c:pt>
                <c:pt idx="194">
                  <c:v>0</c:v>
                </c:pt>
                <c:pt idx="195">
                  <c:v>28</c:v>
                </c:pt>
                <c:pt idx="196">
                  <c:v>0</c:v>
                </c:pt>
                <c:pt idx="197">
                  <c:v>0</c:v>
                </c:pt>
                <c:pt idx="198">
                  <c:v>0</c:v>
                </c:pt>
                <c:pt idx="199">
                  <c:v>0</c:v>
                </c:pt>
                <c:pt idx="200">
                  <c:v>0</c:v>
                </c:pt>
                <c:pt idx="201">
                  <c:v>0</c:v>
                </c:pt>
                <c:pt idx="202">
                  <c:v>0</c:v>
                </c:pt>
                <c:pt idx="203">
                  <c:v>0</c:v>
                </c:pt>
                <c:pt idx="204">
                  <c:v>0</c:v>
                </c:pt>
                <c:pt idx="205">
                  <c:v>0</c:v>
                </c:pt>
                <c:pt idx="206">
                  <c:v>0</c:v>
                </c:pt>
                <c:pt idx="207">
                  <c:v>73</c:v>
                </c:pt>
                <c:pt idx="208">
                  <c:v>0</c:v>
                </c:pt>
                <c:pt idx="209">
                  <c:v>55</c:v>
                </c:pt>
                <c:pt idx="210">
                  <c:v>87</c:v>
                </c:pt>
                <c:pt idx="211">
                  <c:v>0</c:v>
                </c:pt>
                <c:pt idx="212">
                  <c:v>0</c:v>
                </c:pt>
                <c:pt idx="213">
                  <c:v>0</c:v>
                </c:pt>
                <c:pt idx="214">
                  <c:v>0</c:v>
                </c:pt>
                <c:pt idx="215">
                  <c:v>26</c:v>
                </c:pt>
                <c:pt idx="216">
                  <c:v>99</c:v>
                </c:pt>
                <c:pt idx="217">
                  <c:v>72</c:v>
                </c:pt>
                <c:pt idx="218">
                  <c:v>0</c:v>
                </c:pt>
                <c:pt idx="219">
                  <c:v>0</c:v>
                </c:pt>
                <c:pt idx="220">
                  <c:v>27</c:v>
                </c:pt>
                <c:pt idx="221">
                  <c:v>39</c:v>
                </c:pt>
                <c:pt idx="222">
                  <c:v>46</c:v>
                </c:pt>
                <c:pt idx="223">
                  <c:v>0</c:v>
                </c:pt>
                <c:pt idx="224">
                  <c:v>96</c:v>
                </c:pt>
                <c:pt idx="225">
                  <c:v>0</c:v>
                </c:pt>
                <c:pt idx="226">
                  <c:v>0</c:v>
                </c:pt>
                <c:pt idx="227">
                  <c:v>97</c:v>
                </c:pt>
                <c:pt idx="228">
                  <c:v>3</c:v>
                </c:pt>
                <c:pt idx="229">
                  <c:v>0</c:v>
                </c:pt>
                <c:pt idx="230">
                  <c:v>0</c:v>
                </c:pt>
                <c:pt idx="231">
                  <c:v>61</c:v>
                </c:pt>
                <c:pt idx="232">
                  <c:v>0</c:v>
                </c:pt>
                <c:pt idx="233">
                  <c:v>61</c:v>
                </c:pt>
                <c:pt idx="234">
                  <c:v>0</c:v>
                </c:pt>
                <c:pt idx="235">
                  <c:v>0</c:v>
                </c:pt>
                <c:pt idx="236">
                  <c:v>0</c:v>
                </c:pt>
                <c:pt idx="237">
                  <c:v>0</c:v>
                </c:pt>
                <c:pt idx="238">
                  <c:v>0</c:v>
                </c:pt>
                <c:pt idx="239">
                  <c:v>55</c:v>
                </c:pt>
                <c:pt idx="240">
                  <c:v>0</c:v>
                </c:pt>
                <c:pt idx="241">
                  <c:v>63</c:v>
                </c:pt>
                <c:pt idx="242">
                  <c:v>0</c:v>
                </c:pt>
                <c:pt idx="243">
                  <c:v>0</c:v>
                </c:pt>
                <c:pt idx="244">
                  <c:v>36</c:v>
                </c:pt>
                <c:pt idx="245">
                  <c:v>0</c:v>
                </c:pt>
                <c:pt idx="246">
                  <c:v>0</c:v>
                </c:pt>
                <c:pt idx="247">
                  <c:v>0</c:v>
                </c:pt>
                <c:pt idx="248">
                  <c:v>0</c:v>
                </c:pt>
                <c:pt idx="249">
                  <c:v>0</c:v>
                </c:pt>
                <c:pt idx="250">
                  <c:v>0</c:v>
                </c:pt>
                <c:pt idx="251">
                  <c:v>39</c:v>
                </c:pt>
                <c:pt idx="252">
                  <c:v>84</c:v>
                </c:pt>
                <c:pt idx="253">
                  <c:v>0</c:v>
                </c:pt>
                <c:pt idx="254">
                  <c:v>0</c:v>
                </c:pt>
                <c:pt idx="255">
                  <c:v>7</c:v>
                </c:pt>
                <c:pt idx="256">
                  <c:v>0</c:v>
                </c:pt>
                <c:pt idx="257">
                  <c:v>0</c:v>
                </c:pt>
                <c:pt idx="258">
                  <c:v>0</c:v>
                </c:pt>
                <c:pt idx="259">
                  <c:v>0</c:v>
                </c:pt>
                <c:pt idx="260">
                  <c:v>0</c:v>
                </c:pt>
                <c:pt idx="261">
                  <c:v>10</c:v>
                </c:pt>
                <c:pt idx="262">
                  <c:v>0</c:v>
                </c:pt>
                <c:pt idx="263">
                  <c:v>41</c:v>
                </c:pt>
                <c:pt idx="264">
                  <c:v>0</c:v>
                </c:pt>
                <c:pt idx="265">
                  <c:v>0</c:v>
                </c:pt>
                <c:pt idx="266">
                  <c:v>0</c:v>
                </c:pt>
                <c:pt idx="267">
                  <c:v>0</c:v>
                </c:pt>
                <c:pt idx="268">
                  <c:v>27</c:v>
                </c:pt>
                <c:pt idx="269">
                  <c:v>44</c:v>
                </c:pt>
                <c:pt idx="270">
                  <c:v>0</c:v>
                </c:pt>
                <c:pt idx="271">
                  <c:v>0</c:v>
                </c:pt>
                <c:pt idx="272">
                  <c:v>45</c:v>
                </c:pt>
                <c:pt idx="273">
                  <c:v>63</c:v>
                </c:pt>
                <c:pt idx="274">
                  <c:v>69</c:v>
                </c:pt>
                <c:pt idx="275">
                  <c:v>71</c:v>
                </c:pt>
                <c:pt idx="276">
                  <c:v>0</c:v>
                </c:pt>
                <c:pt idx="277">
                  <c:v>0</c:v>
                </c:pt>
                <c:pt idx="278">
                  <c:v>0</c:v>
                </c:pt>
                <c:pt idx="279">
                  <c:v>0</c:v>
                </c:pt>
                <c:pt idx="280">
                  <c:v>0</c:v>
                </c:pt>
                <c:pt idx="281">
                  <c:v>0</c:v>
                </c:pt>
                <c:pt idx="282">
                  <c:v>0</c:v>
                </c:pt>
                <c:pt idx="283">
                  <c:v>0</c:v>
                </c:pt>
                <c:pt idx="284">
                  <c:v>0</c:v>
                </c:pt>
                <c:pt idx="285">
                  <c:v>70</c:v>
                </c:pt>
                <c:pt idx="286">
                  <c:v>53</c:v>
                </c:pt>
                <c:pt idx="287">
                  <c:v>0</c:v>
                </c:pt>
                <c:pt idx="288">
                  <c:v>0</c:v>
                </c:pt>
                <c:pt idx="289">
                  <c:v>0</c:v>
                </c:pt>
                <c:pt idx="290">
                  <c:v>0</c:v>
                </c:pt>
                <c:pt idx="291">
                  <c:v>0</c:v>
                </c:pt>
                <c:pt idx="292">
                  <c:v>0</c:v>
                </c:pt>
                <c:pt idx="293">
                  <c:v>0</c:v>
                </c:pt>
                <c:pt idx="294">
                  <c:v>49</c:v>
                </c:pt>
                <c:pt idx="295">
                  <c:v>97</c:v>
                </c:pt>
                <c:pt idx="296">
                  <c:v>3</c:v>
                </c:pt>
                <c:pt idx="297">
                  <c:v>0</c:v>
                </c:pt>
                <c:pt idx="298">
                  <c:v>0</c:v>
                </c:pt>
                <c:pt idx="299">
                  <c:v>0</c:v>
                </c:pt>
                <c:pt idx="300">
                  <c:v>3</c:v>
                </c:pt>
                <c:pt idx="301">
                  <c:v>54</c:v>
                </c:pt>
                <c:pt idx="302">
                  <c:v>73</c:v>
                </c:pt>
                <c:pt idx="303">
                  <c:v>0</c:v>
                </c:pt>
                <c:pt idx="304">
                  <c:v>41</c:v>
                </c:pt>
                <c:pt idx="305">
                  <c:v>74</c:v>
                </c:pt>
                <c:pt idx="306">
                  <c:v>70</c:v>
                </c:pt>
                <c:pt idx="307">
                  <c:v>8</c:v>
                </c:pt>
                <c:pt idx="308">
                  <c:v>92</c:v>
                </c:pt>
                <c:pt idx="309">
                  <c:v>0</c:v>
                </c:pt>
                <c:pt idx="310">
                  <c:v>0</c:v>
                </c:pt>
                <c:pt idx="311">
                  <c:v>0</c:v>
                </c:pt>
                <c:pt idx="312">
                  <c:v>0</c:v>
                </c:pt>
                <c:pt idx="313">
                  <c:v>0</c:v>
                </c:pt>
                <c:pt idx="314">
                  <c:v>15</c:v>
                </c:pt>
                <c:pt idx="315">
                  <c:v>6</c:v>
                </c:pt>
                <c:pt idx="316">
                  <c:v>2</c:v>
                </c:pt>
                <c:pt idx="317">
                  <c:v>0</c:v>
                </c:pt>
                <c:pt idx="318">
                  <c:v>0</c:v>
                </c:pt>
                <c:pt idx="319">
                  <c:v>0</c:v>
                </c:pt>
                <c:pt idx="320">
                  <c:v>0</c:v>
                </c:pt>
                <c:pt idx="321">
                  <c:v>0</c:v>
                </c:pt>
                <c:pt idx="322">
                  <c:v>0</c:v>
                </c:pt>
                <c:pt idx="323">
                  <c:v>0</c:v>
                </c:pt>
                <c:pt idx="324">
                  <c:v>5</c:v>
                </c:pt>
                <c:pt idx="325">
                  <c:v>0</c:v>
                </c:pt>
                <c:pt idx="326">
                  <c:v>71</c:v>
                </c:pt>
                <c:pt idx="327">
                  <c:v>75</c:v>
                </c:pt>
                <c:pt idx="328">
                  <c:v>2</c:v>
                </c:pt>
                <c:pt idx="329">
                  <c:v>0</c:v>
                </c:pt>
                <c:pt idx="330">
                  <c:v>10</c:v>
                </c:pt>
                <c:pt idx="331">
                  <c:v>0</c:v>
                </c:pt>
                <c:pt idx="332">
                  <c:v>0</c:v>
                </c:pt>
                <c:pt idx="333">
                  <c:v>0</c:v>
                </c:pt>
                <c:pt idx="334">
                  <c:v>0</c:v>
                </c:pt>
                <c:pt idx="335">
                  <c:v>0</c:v>
                </c:pt>
                <c:pt idx="336">
                  <c:v>0</c:v>
                </c:pt>
                <c:pt idx="337">
                  <c:v>0</c:v>
                </c:pt>
                <c:pt idx="338">
                  <c:v>0</c:v>
                </c:pt>
                <c:pt idx="339">
                  <c:v>0</c:v>
                </c:pt>
                <c:pt idx="340">
                  <c:v>41</c:v>
                </c:pt>
                <c:pt idx="341">
                  <c:v>88</c:v>
                </c:pt>
                <c:pt idx="342">
                  <c:v>0</c:v>
                </c:pt>
                <c:pt idx="343">
                  <c:v>0</c:v>
                </c:pt>
                <c:pt idx="344">
                  <c:v>8</c:v>
                </c:pt>
                <c:pt idx="345">
                  <c:v>0</c:v>
                </c:pt>
                <c:pt idx="346">
                  <c:v>0</c:v>
                </c:pt>
                <c:pt idx="347">
                  <c:v>0</c:v>
                </c:pt>
                <c:pt idx="348">
                  <c:v>0</c:v>
                </c:pt>
                <c:pt idx="349">
                  <c:v>25</c:v>
                </c:pt>
                <c:pt idx="350">
                  <c:v>0</c:v>
                </c:pt>
                <c:pt idx="351">
                  <c:v>0</c:v>
                </c:pt>
                <c:pt idx="352">
                  <c:v>0</c:v>
                </c:pt>
                <c:pt idx="353">
                  <c:v>0</c:v>
                </c:pt>
                <c:pt idx="354">
                  <c:v>0</c:v>
                </c:pt>
                <c:pt idx="355">
                  <c:v>0</c:v>
                </c:pt>
                <c:pt idx="356">
                  <c:v>0</c:v>
                </c:pt>
                <c:pt idx="357">
                  <c:v>33</c:v>
                </c:pt>
                <c:pt idx="358">
                  <c:v>8</c:v>
                </c:pt>
                <c:pt idx="359">
                  <c:v>0</c:v>
                </c:pt>
                <c:pt idx="360">
                  <c:v>0</c:v>
                </c:pt>
                <c:pt idx="361">
                  <c:v>41</c:v>
                </c:pt>
                <c:pt idx="362">
                  <c:v>0</c:v>
                </c:pt>
                <c:pt idx="363">
                  <c:v>0</c:v>
                </c:pt>
                <c:pt idx="364">
                  <c:v>0</c:v>
                </c:pt>
                <c:pt idx="365">
                  <c:v>0</c:v>
                </c:pt>
                <c:pt idx="366">
                  <c:v>80</c:v>
                </c:pt>
                <c:pt idx="367">
                  <c:v>27</c:v>
                </c:pt>
                <c:pt idx="368">
                  <c:v>0</c:v>
                </c:pt>
                <c:pt idx="369">
                  <c:v>0</c:v>
                </c:pt>
                <c:pt idx="370">
                  <c:v>0</c:v>
                </c:pt>
                <c:pt idx="371">
                  <c:v>0</c:v>
                </c:pt>
                <c:pt idx="372">
                  <c:v>0</c:v>
                </c:pt>
                <c:pt idx="373">
                  <c:v>0</c:v>
                </c:pt>
                <c:pt idx="374">
                  <c:v>89</c:v>
                </c:pt>
                <c:pt idx="375">
                  <c:v>0</c:v>
                </c:pt>
                <c:pt idx="376">
                  <c:v>57</c:v>
                </c:pt>
                <c:pt idx="377">
                  <c:v>0</c:v>
                </c:pt>
                <c:pt idx="378">
                  <c:v>0</c:v>
                </c:pt>
                <c:pt idx="379">
                  <c:v>0</c:v>
                </c:pt>
                <c:pt idx="380">
                  <c:v>2</c:v>
                </c:pt>
                <c:pt idx="381">
                  <c:v>95</c:v>
                </c:pt>
                <c:pt idx="382">
                  <c:v>0</c:v>
                </c:pt>
                <c:pt idx="383">
                  <c:v>0</c:v>
                </c:pt>
                <c:pt idx="384">
                  <c:v>63</c:v>
                </c:pt>
                <c:pt idx="385">
                  <c:v>68</c:v>
                </c:pt>
                <c:pt idx="386">
                  <c:v>0</c:v>
                </c:pt>
                <c:pt idx="387">
                  <c:v>0</c:v>
                </c:pt>
                <c:pt idx="388">
                  <c:v>0</c:v>
                </c:pt>
                <c:pt idx="389">
                  <c:v>66</c:v>
                </c:pt>
                <c:pt idx="390">
                  <c:v>0</c:v>
                </c:pt>
                <c:pt idx="391">
                  <c:v>0</c:v>
                </c:pt>
                <c:pt idx="392">
                  <c:v>0</c:v>
                </c:pt>
                <c:pt idx="393">
                  <c:v>61</c:v>
                </c:pt>
                <c:pt idx="394">
                  <c:v>0</c:v>
                </c:pt>
                <c:pt idx="395">
                  <c:v>0</c:v>
                </c:pt>
                <c:pt idx="396">
                  <c:v>0</c:v>
                </c:pt>
                <c:pt idx="397">
                  <c:v>0</c:v>
                </c:pt>
                <c:pt idx="398">
                  <c:v>98</c:v>
                </c:pt>
                <c:pt idx="399">
                  <c:v>0</c:v>
                </c:pt>
                <c:pt idx="400">
                  <c:v>0</c:v>
                </c:pt>
                <c:pt idx="401">
                  <c:v>100</c:v>
                </c:pt>
                <c:pt idx="402">
                  <c:v>0</c:v>
                </c:pt>
                <c:pt idx="403">
                  <c:v>0</c:v>
                </c:pt>
                <c:pt idx="404">
                  <c:v>0</c:v>
                </c:pt>
                <c:pt idx="405">
                  <c:v>0</c:v>
                </c:pt>
                <c:pt idx="406">
                  <c:v>77</c:v>
                </c:pt>
                <c:pt idx="407">
                  <c:v>34</c:v>
                </c:pt>
                <c:pt idx="408">
                  <c:v>0</c:v>
                </c:pt>
                <c:pt idx="409">
                  <c:v>0</c:v>
                </c:pt>
                <c:pt idx="410">
                  <c:v>46</c:v>
                </c:pt>
                <c:pt idx="411">
                  <c:v>92</c:v>
                </c:pt>
                <c:pt idx="412">
                  <c:v>25</c:v>
                </c:pt>
                <c:pt idx="413">
                  <c:v>0</c:v>
                </c:pt>
                <c:pt idx="414">
                  <c:v>0</c:v>
                </c:pt>
                <c:pt idx="415">
                  <c:v>100</c:v>
                </c:pt>
                <c:pt idx="416">
                  <c:v>0</c:v>
                </c:pt>
                <c:pt idx="417">
                  <c:v>0</c:v>
                </c:pt>
                <c:pt idx="418">
                  <c:v>0</c:v>
                </c:pt>
                <c:pt idx="419">
                  <c:v>0</c:v>
                </c:pt>
                <c:pt idx="420">
                  <c:v>0</c:v>
                </c:pt>
                <c:pt idx="421">
                  <c:v>0</c:v>
                </c:pt>
                <c:pt idx="422">
                  <c:v>0</c:v>
                </c:pt>
                <c:pt idx="423">
                  <c:v>0</c:v>
                </c:pt>
                <c:pt idx="424">
                  <c:v>0</c:v>
                </c:pt>
                <c:pt idx="425">
                  <c:v>0</c:v>
                </c:pt>
                <c:pt idx="426">
                  <c:v>0</c:v>
                </c:pt>
                <c:pt idx="427">
                  <c:v>0</c:v>
                </c:pt>
                <c:pt idx="428">
                  <c:v>78</c:v>
                </c:pt>
                <c:pt idx="429">
                  <c:v>0</c:v>
                </c:pt>
                <c:pt idx="430">
                  <c:v>0</c:v>
                </c:pt>
                <c:pt idx="431">
                  <c:v>0</c:v>
                </c:pt>
                <c:pt idx="432">
                  <c:v>0</c:v>
                </c:pt>
                <c:pt idx="433">
                  <c:v>0</c:v>
                </c:pt>
                <c:pt idx="434">
                  <c:v>0</c:v>
                </c:pt>
                <c:pt idx="435">
                  <c:v>100</c:v>
                </c:pt>
                <c:pt idx="436">
                  <c:v>0</c:v>
                </c:pt>
                <c:pt idx="437">
                  <c:v>66</c:v>
                </c:pt>
                <c:pt idx="438">
                  <c:v>0</c:v>
                </c:pt>
                <c:pt idx="439">
                  <c:v>0</c:v>
                </c:pt>
                <c:pt idx="440">
                  <c:v>0</c:v>
                </c:pt>
                <c:pt idx="441">
                  <c:v>0</c:v>
                </c:pt>
                <c:pt idx="442">
                  <c:v>22</c:v>
                </c:pt>
                <c:pt idx="443">
                  <c:v>28</c:v>
                </c:pt>
                <c:pt idx="444">
                  <c:v>82</c:v>
                </c:pt>
                <c:pt idx="445">
                  <c:v>47</c:v>
                </c:pt>
                <c:pt idx="446">
                  <c:v>65</c:v>
                </c:pt>
                <c:pt idx="447">
                  <c:v>54</c:v>
                </c:pt>
                <c:pt idx="448">
                  <c:v>0</c:v>
                </c:pt>
                <c:pt idx="449">
                  <c:v>0</c:v>
                </c:pt>
                <c:pt idx="450">
                  <c:v>0</c:v>
                </c:pt>
                <c:pt idx="451">
                  <c:v>53</c:v>
                </c:pt>
                <c:pt idx="452">
                  <c:v>0</c:v>
                </c:pt>
                <c:pt idx="453">
                  <c:v>90</c:v>
                </c:pt>
                <c:pt idx="454">
                  <c:v>68</c:v>
                </c:pt>
                <c:pt idx="455">
                  <c:v>0</c:v>
                </c:pt>
                <c:pt idx="456">
                  <c:v>0</c:v>
                </c:pt>
                <c:pt idx="457">
                  <c:v>0</c:v>
                </c:pt>
                <c:pt idx="458">
                  <c:v>0</c:v>
                </c:pt>
                <c:pt idx="459">
                  <c:v>22</c:v>
                </c:pt>
                <c:pt idx="460">
                  <c:v>0</c:v>
                </c:pt>
                <c:pt idx="461">
                  <c:v>0</c:v>
                </c:pt>
                <c:pt idx="462">
                  <c:v>0</c:v>
                </c:pt>
                <c:pt idx="463">
                  <c:v>39</c:v>
                </c:pt>
                <c:pt idx="464">
                  <c:v>0</c:v>
                </c:pt>
                <c:pt idx="465">
                  <c:v>0</c:v>
                </c:pt>
                <c:pt idx="466">
                  <c:v>60</c:v>
                </c:pt>
                <c:pt idx="467">
                  <c:v>71</c:v>
                </c:pt>
                <c:pt idx="468">
                  <c:v>35</c:v>
                </c:pt>
                <c:pt idx="469">
                  <c:v>100</c:v>
                </c:pt>
                <c:pt idx="470">
                  <c:v>0</c:v>
                </c:pt>
                <c:pt idx="471">
                  <c:v>60</c:v>
                </c:pt>
                <c:pt idx="472">
                  <c:v>0</c:v>
                </c:pt>
                <c:pt idx="473">
                  <c:v>5</c:v>
                </c:pt>
                <c:pt idx="474">
                  <c:v>0</c:v>
                </c:pt>
                <c:pt idx="475">
                  <c:v>0</c:v>
                </c:pt>
                <c:pt idx="476">
                  <c:v>0</c:v>
                </c:pt>
                <c:pt idx="477">
                  <c:v>10</c:v>
                </c:pt>
                <c:pt idx="478">
                  <c:v>0</c:v>
                </c:pt>
                <c:pt idx="479">
                  <c:v>0</c:v>
                </c:pt>
                <c:pt idx="480">
                  <c:v>0</c:v>
                </c:pt>
                <c:pt idx="481">
                  <c:v>0</c:v>
                </c:pt>
                <c:pt idx="482">
                  <c:v>0</c:v>
                </c:pt>
                <c:pt idx="483">
                  <c:v>44</c:v>
                </c:pt>
                <c:pt idx="484">
                  <c:v>0</c:v>
                </c:pt>
                <c:pt idx="485">
                  <c:v>0</c:v>
                </c:pt>
                <c:pt idx="486">
                  <c:v>0</c:v>
                </c:pt>
                <c:pt idx="487">
                  <c:v>11</c:v>
                </c:pt>
                <c:pt idx="488">
                  <c:v>67</c:v>
                </c:pt>
                <c:pt idx="489">
                  <c:v>0</c:v>
                </c:pt>
                <c:pt idx="490">
                  <c:v>0</c:v>
                </c:pt>
                <c:pt idx="491">
                  <c:v>0</c:v>
                </c:pt>
                <c:pt idx="492">
                  <c:v>0</c:v>
                </c:pt>
                <c:pt idx="493">
                  <c:v>0</c:v>
                </c:pt>
                <c:pt idx="494">
                  <c:v>0</c:v>
                </c:pt>
                <c:pt idx="495">
                  <c:v>0</c:v>
                </c:pt>
                <c:pt idx="496">
                  <c:v>67</c:v>
                </c:pt>
                <c:pt idx="497">
                  <c:v>88</c:v>
                </c:pt>
                <c:pt idx="498">
                  <c:v>0</c:v>
                </c:pt>
                <c:pt idx="499">
                  <c:v>0</c:v>
                </c:pt>
                <c:pt idx="500">
                  <c:v>0</c:v>
                </c:pt>
                <c:pt idx="501">
                  <c:v>16</c:v>
                </c:pt>
                <c:pt idx="502">
                  <c:v>0</c:v>
                </c:pt>
                <c:pt idx="503">
                  <c:v>0</c:v>
                </c:pt>
                <c:pt idx="504">
                  <c:v>0</c:v>
                </c:pt>
                <c:pt idx="505">
                  <c:v>37</c:v>
                </c:pt>
                <c:pt idx="506">
                  <c:v>0</c:v>
                </c:pt>
                <c:pt idx="507">
                  <c:v>0</c:v>
                </c:pt>
                <c:pt idx="508">
                  <c:v>34</c:v>
                </c:pt>
                <c:pt idx="509">
                  <c:v>0</c:v>
                </c:pt>
                <c:pt idx="510">
                  <c:v>0</c:v>
                </c:pt>
                <c:pt idx="511">
                  <c:v>0</c:v>
                </c:pt>
                <c:pt idx="512">
                  <c:v>0</c:v>
                </c:pt>
                <c:pt idx="513">
                  <c:v>57</c:v>
                </c:pt>
                <c:pt idx="514">
                  <c:v>0</c:v>
                </c:pt>
                <c:pt idx="515">
                  <c:v>0</c:v>
                </c:pt>
                <c:pt idx="516">
                  <c:v>0</c:v>
                </c:pt>
                <c:pt idx="517">
                  <c:v>0</c:v>
                </c:pt>
                <c:pt idx="518">
                  <c:v>0</c:v>
                </c:pt>
                <c:pt idx="519">
                  <c:v>0</c:v>
                </c:pt>
                <c:pt idx="520">
                  <c:v>0</c:v>
                </c:pt>
                <c:pt idx="521">
                  <c:v>67</c:v>
                </c:pt>
                <c:pt idx="522">
                  <c:v>0</c:v>
                </c:pt>
                <c:pt idx="523">
                  <c:v>8</c:v>
                </c:pt>
                <c:pt idx="524">
                  <c:v>0</c:v>
                </c:pt>
                <c:pt idx="525">
                  <c:v>0</c:v>
                </c:pt>
                <c:pt idx="526">
                  <c:v>0</c:v>
                </c:pt>
                <c:pt idx="527">
                  <c:v>0</c:v>
                </c:pt>
                <c:pt idx="528">
                  <c:v>0</c:v>
                </c:pt>
                <c:pt idx="529">
                  <c:v>43</c:v>
                </c:pt>
                <c:pt idx="530">
                  <c:v>67</c:v>
                </c:pt>
                <c:pt idx="531">
                  <c:v>0</c:v>
                </c:pt>
                <c:pt idx="532">
                  <c:v>20</c:v>
                </c:pt>
                <c:pt idx="533">
                  <c:v>0</c:v>
                </c:pt>
                <c:pt idx="534">
                  <c:v>0</c:v>
                </c:pt>
                <c:pt idx="535">
                  <c:v>98</c:v>
                </c:pt>
                <c:pt idx="536">
                  <c:v>72</c:v>
                </c:pt>
                <c:pt idx="537">
                  <c:v>0</c:v>
                </c:pt>
                <c:pt idx="538">
                  <c:v>0</c:v>
                </c:pt>
                <c:pt idx="539">
                  <c:v>0</c:v>
                </c:pt>
                <c:pt idx="540">
                  <c:v>86</c:v>
                </c:pt>
                <c:pt idx="541">
                  <c:v>0</c:v>
                </c:pt>
                <c:pt idx="542">
                  <c:v>0</c:v>
                </c:pt>
                <c:pt idx="543">
                  <c:v>100</c:v>
                </c:pt>
                <c:pt idx="544">
                  <c:v>0</c:v>
                </c:pt>
                <c:pt idx="545">
                  <c:v>9</c:v>
                </c:pt>
                <c:pt idx="546">
                  <c:v>0</c:v>
                </c:pt>
                <c:pt idx="547">
                  <c:v>0</c:v>
                </c:pt>
                <c:pt idx="548">
                  <c:v>23</c:v>
                </c:pt>
                <c:pt idx="549">
                  <c:v>86</c:v>
                </c:pt>
                <c:pt idx="550">
                  <c:v>42</c:v>
                </c:pt>
                <c:pt idx="551">
                  <c:v>58</c:v>
                </c:pt>
                <c:pt idx="552">
                  <c:v>90</c:v>
                </c:pt>
                <c:pt idx="553">
                  <c:v>69</c:v>
                </c:pt>
                <c:pt idx="554">
                  <c:v>0</c:v>
                </c:pt>
                <c:pt idx="555">
                  <c:v>0</c:v>
                </c:pt>
                <c:pt idx="556">
                  <c:v>17</c:v>
                </c:pt>
                <c:pt idx="557">
                  <c:v>0</c:v>
                </c:pt>
                <c:pt idx="558">
                  <c:v>0</c:v>
                </c:pt>
                <c:pt idx="559">
                  <c:v>27</c:v>
                </c:pt>
                <c:pt idx="560">
                  <c:v>0</c:v>
                </c:pt>
                <c:pt idx="561">
                  <c:v>98</c:v>
                </c:pt>
                <c:pt idx="562">
                  <c:v>0</c:v>
                </c:pt>
                <c:pt idx="563">
                  <c:v>0</c:v>
                </c:pt>
                <c:pt idx="564">
                  <c:v>0</c:v>
                </c:pt>
                <c:pt idx="565">
                  <c:v>52</c:v>
                </c:pt>
                <c:pt idx="566">
                  <c:v>0</c:v>
                </c:pt>
                <c:pt idx="567">
                  <c:v>0</c:v>
                </c:pt>
                <c:pt idx="568">
                  <c:v>0</c:v>
                </c:pt>
                <c:pt idx="569">
                  <c:v>0</c:v>
                </c:pt>
                <c:pt idx="570">
                  <c:v>0</c:v>
                </c:pt>
                <c:pt idx="571">
                  <c:v>0</c:v>
                </c:pt>
                <c:pt idx="572">
                  <c:v>0</c:v>
                </c:pt>
                <c:pt idx="573">
                  <c:v>67</c:v>
                </c:pt>
                <c:pt idx="574">
                  <c:v>0</c:v>
                </c:pt>
                <c:pt idx="575">
                  <c:v>0</c:v>
                </c:pt>
                <c:pt idx="576">
                  <c:v>0</c:v>
                </c:pt>
                <c:pt idx="577">
                  <c:v>0</c:v>
                </c:pt>
                <c:pt idx="578">
                  <c:v>0</c:v>
                </c:pt>
                <c:pt idx="579">
                  <c:v>0</c:v>
                </c:pt>
                <c:pt idx="580">
                  <c:v>0</c:v>
                </c:pt>
                <c:pt idx="581">
                  <c:v>99</c:v>
                </c:pt>
                <c:pt idx="582">
                  <c:v>0</c:v>
                </c:pt>
                <c:pt idx="583">
                  <c:v>31</c:v>
                </c:pt>
                <c:pt idx="584">
                  <c:v>0</c:v>
                </c:pt>
                <c:pt idx="585">
                  <c:v>0</c:v>
                </c:pt>
                <c:pt idx="586">
                  <c:v>29</c:v>
                </c:pt>
                <c:pt idx="587">
                  <c:v>0</c:v>
                </c:pt>
                <c:pt idx="588">
                  <c:v>0</c:v>
                </c:pt>
                <c:pt idx="589">
                  <c:v>0</c:v>
                </c:pt>
                <c:pt idx="590">
                  <c:v>63</c:v>
                </c:pt>
                <c:pt idx="591">
                  <c:v>0</c:v>
                </c:pt>
                <c:pt idx="592">
                  <c:v>0</c:v>
                </c:pt>
                <c:pt idx="593">
                  <c:v>0</c:v>
                </c:pt>
                <c:pt idx="594">
                  <c:v>0</c:v>
                </c:pt>
                <c:pt idx="595">
                  <c:v>0</c:v>
                </c:pt>
                <c:pt idx="596">
                  <c:v>0</c:v>
                </c:pt>
                <c:pt idx="597">
                  <c:v>77</c:v>
                </c:pt>
                <c:pt idx="598">
                  <c:v>0</c:v>
                </c:pt>
                <c:pt idx="599">
                  <c:v>0</c:v>
                </c:pt>
                <c:pt idx="600">
                  <c:v>22</c:v>
                </c:pt>
                <c:pt idx="601">
                  <c:v>15</c:v>
                </c:pt>
                <c:pt idx="602">
                  <c:v>24</c:v>
                </c:pt>
                <c:pt idx="603">
                  <c:v>0</c:v>
                </c:pt>
                <c:pt idx="604">
                  <c:v>0</c:v>
                </c:pt>
                <c:pt idx="605">
                  <c:v>52</c:v>
                </c:pt>
                <c:pt idx="606">
                  <c:v>9</c:v>
                </c:pt>
                <c:pt idx="607">
                  <c:v>0</c:v>
                </c:pt>
                <c:pt idx="608">
                  <c:v>0</c:v>
                </c:pt>
                <c:pt idx="609">
                  <c:v>0</c:v>
                </c:pt>
                <c:pt idx="610">
                  <c:v>68</c:v>
                </c:pt>
                <c:pt idx="611">
                  <c:v>0</c:v>
                </c:pt>
                <c:pt idx="612">
                  <c:v>0</c:v>
                </c:pt>
                <c:pt idx="613">
                  <c:v>45</c:v>
                </c:pt>
                <c:pt idx="614">
                  <c:v>0</c:v>
                </c:pt>
                <c:pt idx="615">
                  <c:v>0</c:v>
                </c:pt>
                <c:pt idx="616">
                  <c:v>96</c:v>
                </c:pt>
                <c:pt idx="617">
                  <c:v>31</c:v>
                </c:pt>
                <c:pt idx="618">
                  <c:v>0</c:v>
                </c:pt>
                <c:pt idx="619">
                  <c:v>0</c:v>
                </c:pt>
                <c:pt idx="620">
                  <c:v>0</c:v>
                </c:pt>
                <c:pt idx="621">
                  <c:v>0</c:v>
                </c:pt>
                <c:pt idx="622">
                  <c:v>0</c:v>
                </c:pt>
                <c:pt idx="623">
                  <c:v>0</c:v>
                </c:pt>
                <c:pt idx="624">
                  <c:v>47</c:v>
                </c:pt>
                <c:pt idx="625">
                  <c:v>3</c:v>
                </c:pt>
                <c:pt idx="626">
                  <c:v>0</c:v>
                </c:pt>
                <c:pt idx="627">
                  <c:v>19</c:v>
                </c:pt>
                <c:pt idx="628">
                  <c:v>0</c:v>
                </c:pt>
                <c:pt idx="629">
                  <c:v>87</c:v>
                </c:pt>
                <c:pt idx="630">
                  <c:v>0</c:v>
                </c:pt>
                <c:pt idx="631">
                  <c:v>0</c:v>
                </c:pt>
                <c:pt idx="632">
                  <c:v>0</c:v>
                </c:pt>
                <c:pt idx="633">
                  <c:v>0</c:v>
                </c:pt>
                <c:pt idx="634">
                  <c:v>54</c:v>
                </c:pt>
                <c:pt idx="635">
                  <c:v>0</c:v>
                </c:pt>
                <c:pt idx="636">
                  <c:v>0</c:v>
                </c:pt>
                <c:pt idx="637">
                  <c:v>0</c:v>
                </c:pt>
                <c:pt idx="638">
                  <c:v>0</c:v>
                </c:pt>
                <c:pt idx="639">
                  <c:v>0</c:v>
                </c:pt>
                <c:pt idx="640">
                  <c:v>69</c:v>
                </c:pt>
                <c:pt idx="641">
                  <c:v>60</c:v>
                </c:pt>
                <c:pt idx="642">
                  <c:v>32</c:v>
                </c:pt>
                <c:pt idx="643">
                  <c:v>0</c:v>
                </c:pt>
                <c:pt idx="644">
                  <c:v>0</c:v>
                </c:pt>
                <c:pt idx="645">
                  <c:v>0</c:v>
                </c:pt>
                <c:pt idx="646">
                  <c:v>30</c:v>
                </c:pt>
                <c:pt idx="647">
                  <c:v>0</c:v>
                </c:pt>
                <c:pt idx="648">
                  <c:v>0</c:v>
                </c:pt>
                <c:pt idx="649">
                  <c:v>41</c:v>
                </c:pt>
                <c:pt idx="650">
                  <c:v>0</c:v>
                </c:pt>
                <c:pt idx="651">
                  <c:v>0</c:v>
                </c:pt>
                <c:pt idx="652">
                  <c:v>0</c:v>
                </c:pt>
                <c:pt idx="653">
                  <c:v>16</c:v>
                </c:pt>
                <c:pt idx="654">
                  <c:v>0</c:v>
                </c:pt>
                <c:pt idx="655">
                  <c:v>0</c:v>
                </c:pt>
                <c:pt idx="656">
                  <c:v>13</c:v>
                </c:pt>
                <c:pt idx="657">
                  <c:v>0</c:v>
                </c:pt>
                <c:pt idx="658">
                  <c:v>0</c:v>
                </c:pt>
                <c:pt idx="659">
                  <c:v>0</c:v>
                </c:pt>
                <c:pt idx="660">
                  <c:v>42</c:v>
                </c:pt>
                <c:pt idx="661">
                  <c:v>0</c:v>
                </c:pt>
                <c:pt idx="662">
                  <c:v>0</c:v>
                </c:pt>
                <c:pt idx="663">
                  <c:v>34</c:v>
                </c:pt>
                <c:pt idx="664">
                  <c:v>0</c:v>
                </c:pt>
                <c:pt idx="665">
                  <c:v>0</c:v>
                </c:pt>
                <c:pt idx="666">
                  <c:v>0</c:v>
                </c:pt>
                <c:pt idx="667">
                  <c:v>63</c:v>
                </c:pt>
                <c:pt idx="668">
                  <c:v>91</c:v>
                </c:pt>
                <c:pt idx="669">
                  <c:v>0</c:v>
                </c:pt>
                <c:pt idx="670">
                  <c:v>0</c:v>
                </c:pt>
                <c:pt idx="671">
                  <c:v>0</c:v>
                </c:pt>
                <c:pt idx="672">
                  <c:v>0</c:v>
                </c:pt>
                <c:pt idx="673">
                  <c:v>47</c:v>
                </c:pt>
                <c:pt idx="674">
                  <c:v>0</c:v>
                </c:pt>
                <c:pt idx="675">
                  <c:v>36</c:v>
                </c:pt>
                <c:pt idx="676">
                  <c:v>0</c:v>
                </c:pt>
                <c:pt idx="677">
                  <c:v>0</c:v>
                </c:pt>
                <c:pt idx="678">
                  <c:v>0</c:v>
                </c:pt>
                <c:pt idx="679">
                  <c:v>0</c:v>
                </c:pt>
                <c:pt idx="680">
                  <c:v>75</c:v>
                </c:pt>
                <c:pt idx="681">
                  <c:v>0</c:v>
                </c:pt>
                <c:pt idx="682">
                  <c:v>20</c:v>
                </c:pt>
                <c:pt idx="683">
                  <c:v>0</c:v>
                </c:pt>
                <c:pt idx="684">
                  <c:v>95</c:v>
                </c:pt>
                <c:pt idx="685">
                  <c:v>0</c:v>
                </c:pt>
                <c:pt idx="686">
                  <c:v>52</c:v>
                </c:pt>
                <c:pt idx="687">
                  <c:v>0</c:v>
                </c:pt>
                <c:pt idx="688">
                  <c:v>15</c:v>
                </c:pt>
                <c:pt idx="689">
                  <c:v>0</c:v>
                </c:pt>
                <c:pt idx="690">
                  <c:v>0</c:v>
                </c:pt>
                <c:pt idx="691">
                  <c:v>0</c:v>
                </c:pt>
                <c:pt idx="692">
                  <c:v>0</c:v>
                </c:pt>
                <c:pt idx="693">
                  <c:v>37</c:v>
                </c:pt>
                <c:pt idx="694">
                  <c:v>0</c:v>
                </c:pt>
                <c:pt idx="695">
                  <c:v>82</c:v>
                </c:pt>
                <c:pt idx="696">
                  <c:v>68</c:v>
                </c:pt>
                <c:pt idx="697">
                  <c:v>0</c:v>
                </c:pt>
                <c:pt idx="698">
                  <c:v>0</c:v>
                </c:pt>
                <c:pt idx="699">
                  <c:v>0</c:v>
                </c:pt>
                <c:pt idx="700">
                  <c:v>61</c:v>
                </c:pt>
                <c:pt idx="701">
                  <c:v>0</c:v>
                </c:pt>
                <c:pt idx="702">
                  <c:v>0</c:v>
                </c:pt>
                <c:pt idx="703">
                  <c:v>0</c:v>
                </c:pt>
                <c:pt idx="704">
                  <c:v>0</c:v>
                </c:pt>
                <c:pt idx="705">
                  <c:v>0</c:v>
                </c:pt>
                <c:pt idx="706">
                  <c:v>0</c:v>
                </c:pt>
                <c:pt idx="707">
                  <c:v>37</c:v>
                </c:pt>
                <c:pt idx="708">
                  <c:v>0</c:v>
                </c:pt>
                <c:pt idx="709">
                  <c:v>7</c:v>
                </c:pt>
                <c:pt idx="710">
                  <c:v>0</c:v>
                </c:pt>
                <c:pt idx="711">
                  <c:v>0</c:v>
                </c:pt>
                <c:pt idx="712">
                  <c:v>0</c:v>
                </c:pt>
                <c:pt idx="713">
                  <c:v>0</c:v>
                </c:pt>
                <c:pt idx="714">
                  <c:v>0</c:v>
                </c:pt>
                <c:pt idx="715">
                  <c:v>65</c:v>
                </c:pt>
                <c:pt idx="716">
                  <c:v>43</c:v>
                </c:pt>
                <c:pt idx="717">
                  <c:v>0</c:v>
                </c:pt>
                <c:pt idx="718">
                  <c:v>0</c:v>
                </c:pt>
                <c:pt idx="719">
                  <c:v>10</c:v>
                </c:pt>
                <c:pt idx="720">
                  <c:v>63</c:v>
                </c:pt>
                <c:pt idx="721">
                  <c:v>0</c:v>
                </c:pt>
                <c:pt idx="722">
                  <c:v>0</c:v>
                </c:pt>
                <c:pt idx="723">
                  <c:v>0</c:v>
                </c:pt>
                <c:pt idx="724">
                  <c:v>0</c:v>
                </c:pt>
                <c:pt idx="725">
                  <c:v>0</c:v>
                </c:pt>
                <c:pt idx="726">
                  <c:v>0</c:v>
                </c:pt>
                <c:pt idx="727">
                  <c:v>59</c:v>
                </c:pt>
                <c:pt idx="728">
                  <c:v>49</c:v>
                </c:pt>
                <c:pt idx="729">
                  <c:v>0</c:v>
                </c:pt>
                <c:pt idx="730">
                  <c:v>0</c:v>
                </c:pt>
                <c:pt idx="731">
                  <c:v>0</c:v>
                </c:pt>
                <c:pt idx="732">
                  <c:v>0</c:v>
                </c:pt>
                <c:pt idx="733">
                  <c:v>4</c:v>
                </c:pt>
                <c:pt idx="734">
                  <c:v>0</c:v>
                </c:pt>
                <c:pt idx="735">
                  <c:v>0</c:v>
                </c:pt>
                <c:pt idx="736">
                  <c:v>16</c:v>
                </c:pt>
                <c:pt idx="737">
                  <c:v>83</c:v>
                </c:pt>
                <c:pt idx="738">
                  <c:v>0</c:v>
                </c:pt>
                <c:pt idx="739">
                  <c:v>0</c:v>
                </c:pt>
                <c:pt idx="740">
                  <c:v>14</c:v>
                </c:pt>
                <c:pt idx="741">
                  <c:v>0</c:v>
                </c:pt>
                <c:pt idx="742">
                  <c:v>0</c:v>
                </c:pt>
                <c:pt idx="743">
                  <c:v>0</c:v>
                </c:pt>
                <c:pt idx="744">
                  <c:v>0</c:v>
                </c:pt>
                <c:pt idx="745">
                  <c:v>0</c:v>
                </c:pt>
                <c:pt idx="746">
                  <c:v>0</c:v>
                </c:pt>
                <c:pt idx="747">
                  <c:v>0</c:v>
                </c:pt>
                <c:pt idx="748">
                  <c:v>90</c:v>
                </c:pt>
                <c:pt idx="749">
                  <c:v>0</c:v>
                </c:pt>
                <c:pt idx="750">
                  <c:v>0</c:v>
                </c:pt>
                <c:pt idx="751">
                  <c:v>0</c:v>
                </c:pt>
                <c:pt idx="752">
                  <c:v>0</c:v>
                </c:pt>
                <c:pt idx="753">
                  <c:v>65</c:v>
                </c:pt>
                <c:pt idx="754">
                  <c:v>0</c:v>
                </c:pt>
                <c:pt idx="755">
                  <c:v>0</c:v>
                </c:pt>
                <c:pt idx="756">
                  <c:v>0</c:v>
                </c:pt>
                <c:pt idx="757">
                  <c:v>0</c:v>
                </c:pt>
                <c:pt idx="758">
                  <c:v>48</c:v>
                </c:pt>
                <c:pt idx="759">
                  <c:v>55</c:v>
                </c:pt>
                <c:pt idx="760">
                  <c:v>28</c:v>
                </c:pt>
                <c:pt idx="761">
                  <c:v>0</c:v>
                </c:pt>
                <c:pt idx="762">
                  <c:v>4</c:v>
                </c:pt>
                <c:pt idx="763">
                  <c:v>0</c:v>
                </c:pt>
                <c:pt idx="764">
                  <c:v>0</c:v>
                </c:pt>
                <c:pt idx="765">
                  <c:v>0</c:v>
                </c:pt>
                <c:pt idx="766">
                  <c:v>25</c:v>
                </c:pt>
                <c:pt idx="767">
                  <c:v>0</c:v>
                </c:pt>
                <c:pt idx="768">
                  <c:v>45</c:v>
                </c:pt>
                <c:pt idx="769">
                  <c:v>27</c:v>
                </c:pt>
                <c:pt idx="770">
                  <c:v>39</c:v>
                </c:pt>
                <c:pt idx="771">
                  <c:v>0</c:v>
                </c:pt>
                <c:pt idx="772">
                  <c:v>0</c:v>
                </c:pt>
                <c:pt idx="773">
                  <c:v>72</c:v>
                </c:pt>
                <c:pt idx="774">
                  <c:v>0</c:v>
                </c:pt>
                <c:pt idx="775">
                  <c:v>52</c:v>
                </c:pt>
                <c:pt idx="776">
                  <c:v>0</c:v>
                </c:pt>
                <c:pt idx="777">
                  <c:v>0</c:v>
                </c:pt>
                <c:pt idx="778">
                  <c:v>0</c:v>
                </c:pt>
                <c:pt idx="779">
                  <c:v>0</c:v>
                </c:pt>
                <c:pt idx="780">
                  <c:v>0</c:v>
                </c:pt>
                <c:pt idx="781">
                  <c:v>0</c:v>
                </c:pt>
                <c:pt idx="782">
                  <c:v>76</c:v>
                </c:pt>
                <c:pt idx="783">
                  <c:v>14</c:v>
                </c:pt>
                <c:pt idx="784">
                  <c:v>0</c:v>
                </c:pt>
                <c:pt idx="785">
                  <c:v>0</c:v>
                </c:pt>
                <c:pt idx="786">
                  <c:v>0</c:v>
                </c:pt>
                <c:pt idx="787">
                  <c:v>0</c:v>
                </c:pt>
                <c:pt idx="788">
                  <c:v>0</c:v>
                </c:pt>
                <c:pt idx="789">
                  <c:v>0</c:v>
                </c:pt>
                <c:pt idx="790">
                  <c:v>0</c:v>
                </c:pt>
                <c:pt idx="791">
                  <c:v>45</c:v>
                </c:pt>
                <c:pt idx="792">
                  <c:v>0</c:v>
                </c:pt>
                <c:pt idx="793">
                  <c:v>0</c:v>
                </c:pt>
                <c:pt idx="794">
                  <c:v>0</c:v>
                </c:pt>
                <c:pt idx="795">
                  <c:v>66</c:v>
                </c:pt>
                <c:pt idx="796">
                  <c:v>0</c:v>
                </c:pt>
                <c:pt idx="797">
                  <c:v>0</c:v>
                </c:pt>
                <c:pt idx="798">
                  <c:v>71</c:v>
                </c:pt>
                <c:pt idx="799">
                  <c:v>0</c:v>
                </c:pt>
                <c:pt idx="800">
                  <c:v>0</c:v>
                </c:pt>
                <c:pt idx="801">
                  <c:v>80</c:v>
                </c:pt>
                <c:pt idx="802">
                  <c:v>0</c:v>
                </c:pt>
                <c:pt idx="803">
                  <c:v>0</c:v>
                </c:pt>
                <c:pt idx="804">
                  <c:v>68</c:v>
                </c:pt>
                <c:pt idx="805">
                  <c:v>65</c:v>
                </c:pt>
                <c:pt idx="806">
                  <c:v>0</c:v>
                </c:pt>
                <c:pt idx="807">
                  <c:v>0</c:v>
                </c:pt>
                <c:pt idx="808">
                  <c:v>60</c:v>
                </c:pt>
                <c:pt idx="809">
                  <c:v>81</c:v>
                </c:pt>
                <c:pt idx="810">
                  <c:v>80</c:v>
                </c:pt>
                <c:pt idx="811">
                  <c:v>0</c:v>
                </c:pt>
                <c:pt idx="812">
                  <c:v>94</c:v>
                </c:pt>
                <c:pt idx="813">
                  <c:v>0</c:v>
                </c:pt>
                <c:pt idx="814">
                  <c:v>0</c:v>
                </c:pt>
                <c:pt idx="815">
                  <c:v>0</c:v>
                </c:pt>
                <c:pt idx="816">
                  <c:v>96</c:v>
                </c:pt>
                <c:pt idx="817">
                  <c:v>73</c:v>
                </c:pt>
                <c:pt idx="818">
                  <c:v>0</c:v>
                </c:pt>
                <c:pt idx="819">
                  <c:v>0</c:v>
                </c:pt>
                <c:pt idx="820">
                  <c:v>0</c:v>
                </c:pt>
                <c:pt idx="821">
                  <c:v>66</c:v>
                </c:pt>
                <c:pt idx="822">
                  <c:v>0</c:v>
                </c:pt>
                <c:pt idx="823">
                  <c:v>0</c:v>
                </c:pt>
                <c:pt idx="824">
                  <c:v>0</c:v>
                </c:pt>
                <c:pt idx="825">
                  <c:v>0</c:v>
                </c:pt>
                <c:pt idx="826">
                  <c:v>0</c:v>
                </c:pt>
                <c:pt idx="827">
                  <c:v>0</c:v>
                </c:pt>
                <c:pt idx="828">
                  <c:v>0</c:v>
                </c:pt>
                <c:pt idx="829">
                  <c:v>0</c:v>
                </c:pt>
                <c:pt idx="830">
                  <c:v>85</c:v>
                </c:pt>
                <c:pt idx="831">
                  <c:v>60</c:v>
                </c:pt>
                <c:pt idx="832">
                  <c:v>31</c:v>
                </c:pt>
                <c:pt idx="833">
                  <c:v>0</c:v>
                </c:pt>
                <c:pt idx="834">
                  <c:v>0</c:v>
                </c:pt>
                <c:pt idx="835">
                  <c:v>0</c:v>
                </c:pt>
                <c:pt idx="836">
                  <c:v>37</c:v>
                </c:pt>
                <c:pt idx="837">
                  <c:v>0</c:v>
                </c:pt>
                <c:pt idx="838">
                  <c:v>0</c:v>
                </c:pt>
                <c:pt idx="839">
                  <c:v>0</c:v>
                </c:pt>
                <c:pt idx="840">
                  <c:v>0</c:v>
                </c:pt>
                <c:pt idx="841">
                  <c:v>48</c:v>
                </c:pt>
                <c:pt idx="842">
                  <c:v>85</c:v>
                </c:pt>
                <c:pt idx="843">
                  <c:v>0</c:v>
                </c:pt>
                <c:pt idx="844">
                  <c:v>0</c:v>
                </c:pt>
                <c:pt idx="845">
                  <c:v>35</c:v>
                </c:pt>
                <c:pt idx="846">
                  <c:v>35</c:v>
                </c:pt>
                <c:pt idx="847">
                  <c:v>0</c:v>
                </c:pt>
                <c:pt idx="848">
                  <c:v>0</c:v>
                </c:pt>
                <c:pt idx="849">
                  <c:v>0</c:v>
                </c:pt>
                <c:pt idx="850">
                  <c:v>0</c:v>
                </c:pt>
                <c:pt idx="851">
                  <c:v>0</c:v>
                </c:pt>
                <c:pt idx="852">
                  <c:v>0</c:v>
                </c:pt>
                <c:pt idx="853">
                  <c:v>16</c:v>
                </c:pt>
                <c:pt idx="854">
                  <c:v>0</c:v>
                </c:pt>
                <c:pt idx="855">
                  <c:v>62</c:v>
                </c:pt>
                <c:pt idx="856">
                  <c:v>0</c:v>
                </c:pt>
                <c:pt idx="857">
                  <c:v>0</c:v>
                </c:pt>
                <c:pt idx="858">
                  <c:v>0</c:v>
                </c:pt>
                <c:pt idx="859">
                  <c:v>0</c:v>
                </c:pt>
                <c:pt idx="860">
                  <c:v>5</c:v>
                </c:pt>
                <c:pt idx="861">
                  <c:v>89</c:v>
                </c:pt>
                <c:pt idx="862">
                  <c:v>0</c:v>
                </c:pt>
                <c:pt idx="863">
                  <c:v>53</c:v>
                </c:pt>
                <c:pt idx="864">
                  <c:v>0</c:v>
                </c:pt>
                <c:pt idx="865">
                  <c:v>0</c:v>
                </c:pt>
                <c:pt idx="866">
                  <c:v>0</c:v>
                </c:pt>
                <c:pt idx="867">
                  <c:v>0</c:v>
                </c:pt>
                <c:pt idx="868">
                  <c:v>0</c:v>
                </c:pt>
                <c:pt idx="869">
                  <c:v>100</c:v>
                </c:pt>
                <c:pt idx="870">
                  <c:v>64</c:v>
                </c:pt>
                <c:pt idx="871">
                  <c:v>66</c:v>
                </c:pt>
                <c:pt idx="872">
                  <c:v>51</c:v>
                </c:pt>
                <c:pt idx="873">
                  <c:v>0</c:v>
                </c:pt>
                <c:pt idx="874">
                  <c:v>78</c:v>
                </c:pt>
                <c:pt idx="875">
                  <c:v>0</c:v>
                </c:pt>
                <c:pt idx="876">
                  <c:v>0</c:v>
                </c:pt>
                <c:pt idx="877">
                  <c:v>0</c:v>
                </c:pt>
                <c:pt idx="878">
                  <c:v>73</c:v>
                </c:pt>
                <c:pt idx="879">
                  <c:v>39</c:v>
                </c:pt>
                <c:pt idx="880">
                  <c:v>80</c:v>
                </c:pt>
                <c:pt idx="881">
                  <c:v>0</c:v>
                </c:pt>
                <c:pt idx="882">
                  <c:v>0</c:v>
                </c:pt>
                <c:pt idx="883">
                  <c:v>0</c:v>
                </c:pt>
                <c:pt idx="884">
                  <c:v>0</c:v>
                </c:pt>
                <c:pt idx="885">
                  <c:v>0</c:v>
                </c:pt>
                <c:pt idx="886">
                  <c:v>0</c:v>
                </c:pt>
                <c:pt idx="887">
                  <c:v>0</c:v>
                </c:pt>
                <c:pt idx="888">
                  <c:v>80</c:v>
                </c:pt>
                <c:pt idx="889">
                  <c:v>0</c:v>
                </c:pt>
                <c:pt idx="890">
                  <c:v>36</c:v>
                </c:pt>
                <c:pt idx="891">
                  <c:v>0</c:v>
                </c:pt>
                <c:pt idx="892">
                  <c:v>0</c:v>
                </c:pt>
                <c:pt idx="893">
                  <c:v>75</c:v>
                </c:pt>
                <c:pt idx="894">
                  <c:v>0</c:v>
                </c:pt>
                <c:pt idx="895">
                  <c:v>0</c:v>
                </c:pt>
                <c:pt idx="896">
                  <c:v>4</c:v>
                </c:pt>
                <c:pt idx="897">
                  <c:v>80</c:v>
                </c:pt>
                <c:pt idx="898">
                  <c:v>0</c:v>
                </c:pt>
                <c:pt idx="899">
                  <c:v>2</c:v>
                </c:pt>
                <c:pt idx="900">
                  <c:v>0</c:v>
                </c:pt>
                <c:pt idx="901">
                  <c:v>0</c:v>
                </c:pt>
                <c:pt idx="902">
                  <c:v>0</c:v>
                </c:pt>
                <c:pt idx="903">
                  <c:v>0</c:v>
                </c:pt>
                <c:pt idx="904">
                  <c:v>0</c:v>
                </c:pt>
                <c:pt idx="905">
                  <c:v>24</c:v>
                </c:pt>
                <c:pt idx="906">
                  <c:v>0</c:v>
                </c:pt>
                <c:pt idx="907">
                  <c:v>90</c:v>
                </c:pt>
                <c:pt idx="908">
                  <c:v>0</c:v>
                </c:pt>
                <c:pt idx="909">
                  <c:v>31</c:v>
                </c:pt>
                <c:pt idx="910">
                  <c:v>0</c:v>
                </c:pt>
                <c:pt idx="911">
                  <c:v>0</c:v>
                </c:pt>
                <c:pt idx="912">
                  <c:v>69</c:v>
                </c:pt>
                <c:pt idx="913">
                  <c:v>0</c:v>
                </c:pt>
                <c:pt idx="914">
                  <c:v>21</c:v>
                </c:pt>
                <c:pt idx="915">
                  <c:v>0</c:v>
                </c:pt>
                <c:pt idx="916">
                  <c:v>97</c:v>
                </c:pt>
                <c:pt idx="917">
                  <c:v>0</c:v>
                </c:pt>
                <c:pt idx="918">
                  <c:v>0</c:v>
                </c:pt>
                <c:pt idx="919">
                  <c:v>0</c:v>
                </c:pt>
                <c:pt idx="920">
                  <c:v>0</c:v>
                </c:pt>
                <c:pt idx="921">
                  <c:v>25</c:v>
                </c:pt>
                <c:pt idx="922">
                  <c:v>0</c:v>
                </c:pt>
                <c:pt idx="923">
                  <c:v>67</c:v>
                </c:pt>
                <c:pt idx="924">
                  <c:v>0</c:v>
                </c:pt>
                <c:pt idx="925">
                  <c:v>0</c:v>
                </c:pt>
                <c:pt idx="926">
                  <c:v>0</c:v>
                </c:pt>
                <c:pt idx="927">
                  <c:v>0</c:v>
                </c:pt>
                <c:pt idx="928">
                  <c:v>0</c:v>
                </c:pt>
                <c:pt idx="929">
                  <c:v>0</c:v>
                </c:pt>
                <c:pt idx="930">
                  <c:v>0</c:v>
                </c:pt>
                <c:pt idx="931">
                  <c:v>82</c:v>
                </c:pt>
                <c:pt idx="932">
                  <c:v>0</c:v>
                </c:pt>
                <c:pt idx="933">
                  <c:v>0</c:v>
                </c:pt>
                <c:pt idx="934">
                  <c:v>38</c:v>
                </c:pt>
                <c:pt idx="935">
                  <c:v>0</c:v>
                </c:pt>
                <c:pt idx="936">
                  <c:v>0</c:v>
                </c:pt>
                <c:pt idx="937">
                  <c:v>0</c:v>
                </c:pt>
                <c:pt idx="938">
                  <c:v>0</c:v>
                </c:pt>
                <c:pt idx="939">
                  <c:v>0</c:v>
                </c:pt>
                <c:pt idx="940">
                  <c:v>0</c:v>
                </c:pt>
                <c:pt idx="941">
                  <c:v>0</c:v>
                </c:pt>
                <c:pt idx="942">
                  <c:v>94</c:v>
                </c:pt>
                <c:pt idx="943">
                  <c:v>6</c:v>
                </c:pt>
                <c:pt idx="944">
                  <c:v>82</c:v>
                </c:pt>
                <c:pt idx="945">
                  <c:v>0</c:v>
                </c:pt>
                <c:pt idx="946">
                  <c:v>0</c:v>
                </c:pt>
                <c:pt idx="947">
                  <c:v>0</c:v>
                </c:pt>
                <c:pt idx="948">
                  <c:v>0</c:v>
                </c:pt>
                <c:pt idx="949">
                  <c:v>0</c:v>
                </c:pt>
                <c:pt idx="950">
                  <c:v>70</c:v>
                </c:pt>
                <c:pt idx="951">
                  <c:v>0</c:v>
                </c:pt>
                <c:pt idx="952">
                  <c:v>47</c:v>
                </c:pt>
                <c:pt idx="953">
                  <c:v>0</c:v>
                </c:pt>
                <c:pt idx="954">
                  <c:v>28</c:v>
                </c:pt>
                <c:pt idx="955">
                  <c:v>0</c:v>
                </c:pt>
                <c:pt idx="956">
                  <c:v>0</c:v>
                </c:pt>
                <c:pt idx="957">
                  <c:v>83</c:v>
                </c:pt>
                <c:pt idx="958">
                  <c:v>0</c:v>
                </c:pt>
                <c:pt idx="959">
                  <c:v>0</c:v>
                </c:pt>
                <c:pt idx="960">
                  <c:v>0</c:v>
                </c:pt>
                <c:pt idx="961">
                  <c:v>0</c:v>
                </c:pt>
                <c:pt idx="962">
                  <c:v>84</c:v>
                </c:pt>
                <c:pt idx="963">
                  <c:v>0</c:v>
                </c:pt>
                <c:pt idx="964">
                  <c:v>0</c:v>
                </c:pt>
                <c:pt idx="965">
                  <c:v>0</c:v>
                </c:pt>
                <c:pt idx="966">
                  <c:v>75</c:v>
                </c:pt>
                <c:pt idx="967">
                  <c:v>0</c:v>
                </c:pt>
                <c:pt idx="968">
                  <c:v>17</c:v>
                </c:pt>
                <c:pt idx="969">
                  <c:v>0</c:v>
                </c:pt>
                <c:pt idx="970">
                  <c:v>86</c:v>
                </c:pt>
                <c:pt idx="971">
                  <c:v>0</c:v>
                </c:pt>
                <c:pt idx="972">
                  <c:v>0</c:v>
                </c:pt>
                <c:pt idx="973">
                  <c:v>0</c:v>
                </c:pt>
                <c:pt idx="974">
                  <c:v>0</c:v>
                </c:pt>
                <c:pt idx="975">
                  <c:v>0</c:v>
                </c:pt>
                <c:pt idx="976">
                  <c:v>0</c:v>
                </c:pt>
                <c:pt idx="977">
                  <c:v>0</c:v>
                </c:pt>
                <c:pt idx="978">
                  <c:v>0</c:v>
                </c:pt>
                <c:pt idx="979">
                  <c:v>0</c:v>
                </c:pt>
                <c:pt idx="980">
                  <c:v>20</c:v>
                </c:pt>
                <c:pt idx="981">
                  <c:v>0</c:v>
                </c:pt>
                <c:pt idx="982">
                  <c:v>0</c:v>
                </c:pt>
                <c:pt idx="983">
                  <c:v>0</c:v>
                </c:pt>
                <c:pt idx="984">
                  <c:v>0</c:v>
                </c:pt>
                <c:pt idx="985">
                  <c:v>0</c:v>
                </c:pt>
                <c:pt idx="986">
                  <c:v>75</c:v>
                </c:pt>
                <c:pt idx="987">
                  <c:v>61</c:v>
                </c:pt>
                <c:pt idx="988">
                  <c:v>94</c:v>
                </c:pt>
                <c:pt idx="989">
                  <c:v>0</c:v>
                </c:pt>
                <c:pt idx="990">
                  <c:v>0</c:v>
                </c:pt>
                <c:pt idx="991">
                  <c:v>0</c:v>
                </c:pt>
                <c:pt idx="992">
                  <c:v>0</c:v>
                </c:pt>
                <c:pt idx="993">
                  <c:v>0</c:v>
                </c:pt>
                <c:pt idx="994">
                  <c:v>0</c:v>
                </c:pt>
                <c:pt idx="995">
                  <c:v>18</c:v>
                </c:pt>
                <c:pt idx="996">
                  <c:v>0</c:v>
                </c:pt>
                <c:pt idx="997">
                  <c:v>10</c:v>
                </c:pt>
                <c:pt idx="998">
                  <c:v>0</c:v>
                </c:pt>
                <c:pt idx="999">
                  <c:v>56</c:v>
                </c:pt>
              </c:numCache>
            </c:numRef>
          </c:xVal>
          <c:yVal>
            <c:numRef>
              <c:f>'SCATTER PLOT DATA'!$H$2:$H$1001</c:f>
              <c:numCache>
                <c:formatCode>General</c:formatCode>
                <c:ptCount val="1000"/>
                <c:pt idx="0">
                  <c:v>827.42</c:v>
                </c:pt>
                <c:pt idx="1">
                  <c:v>350.88</c:v>
                </c:pt>
                <c:pt idx="2">
                  <c:v>807.99</c:v>
                </c:pt>
                <c:pt idx="3">
                  <c:v>0</c:v>
                </c:pt>
                <c:pt idx="4">
                  <c:v>0</c:v>
                </c:pt>
                <c:pt idx="5">
                  <c:v>0</c:v>
                </c:pt>
                <c:pt idx="6">
                  <c:v>766.62</c:v>
                </c:pt>
                <c:pt idx="7">
                  <c:v>0</c:v>
                </c:pt>
                <c:pt idx="8">
                  <c:v>129.35</c:v>
                </c:pt>
                <c:pt idx="9">
                  <c:v>0</c:v>
                </c:pt>
                <c:pt idx="10">
                  <c:v>0</c:v>
                </c:pt>
                <c:pt idx="11">
                  <c:v>144.85</c:v>
                </c:pt>
                <c:pt idx="12">
                  <c:v>0</c:v>
                </c:pt>
                <c:pt idx="13">
                  <c:v>329.86</c:v>
                </c:pt>
                <c:pt idx="14">
                  <c:v>0</c:v>
                </c:pt>
                <c:pt idx="15">
                  <c:v>616.30999999999995</c:v>
                </c:pt>
                <c:pt idx="16">
                  <c:v>0</c:v>
                </c:pt>
                <c:pt idx="17">
                  <c:v>611.33000000000004</c:v>
                </c:pt>
                <c:pt idx="18">
                  <c:v>329.71</c:v>
                </c:pt>
                <c:pt idx="19">
                  <c:v>0</c:v>
                </c:pt>
                <c:pt idx="20">
                  <c:v>0</c:v>
                </c:pt>
                <c:pt idx="21">
                  <c:v>894.84</c:v>
                </c:pt>
                <c:pt idx="22">
                  <c:v>0</c:v>
                </c:pt>
                <c:pt idx="23">
                  <c:v>0</c:v>
                </c:pt>
                <c:pt idx="24">
                  <c:v>0</c:v>
                </c:pt>
                <c:pt idx="25">
                  <c:v>0</c:v>
                </c:pt>
                <c:pt idx="26">
                  <c:v>437.57</c:v>
                </c:pt>
                <c:pt idx="27">
                  <c:v>684.71</c:v>
                </c:pt>
                <c:pt idx="28">
                  <c:v>0</c:v>
                </c:pt>
                <c:pt idx="29">
                  <c:v>845.2</c:v>
                </c:pt>
                <c:pt idx="30">
                  <c:v>0</c:v>
                </c:pt>
                <c:pt idx="31">
                  <c:v>0</c:v>
                </c:pt>
                <c:pt idx="32">
                  <c:v>0</c:v>
                </c:pt>
                <c:pt idx="33">
                  <c:v>333.52</c:v>
                </c:pt>
                <c:pt idx="34">
                  <c:v>0</c:v>
                </c:pt>
                <c:pt idx="35">
                  <c:v>0</c:v>
                </c:pt>
                <c:pt idx="36">
                  <c:v>0</c:v>
                </c:pt>
                <c:pt idx="37">
                  <c:v>0</c:v>
                </c:pt>
                <c:pt idx="38">
                  <c:v>0</c:v>
                </c:pt>
                <c:pt idx="39">
                  <c:v>0</c:v>
                </c:pt>
                <c:pt idx="40">
                  <c:v>976.19</c:v>
                </c:pt>
                <c:pt idx="41">
                  <c:v>0</c:v>
                </c:pt>
                <c:pt idx="42">
                  <c:v>0</c:v>
                </c:pt>
                <c:pt idx="43">
                  <c:v>0</c:v>
                </c:pt>
                <c:pt idx="44">
                  <c:v>0</c:v>
                </c:pt>
                <c:pt idx="45">
                  <c:v>0</c:v>
                </c:pt>
                <c:pt idx="46">
                  <c:v>915.05</c:v>
                </c:pt>
                <c:pt idx="47">
                  <c:v>249.99</c:v>
                </c:pt>
                <c:pt idx="48">
                  <c:v>0</c:v>
                </c:pt>
                <c:pt idx="49">
                  <c:v>0</c:v>
                </c:pt>
                <c:pt idx="50">
                  <c:v>4.3</c:v>
                </c:pt>
                <c:pt idx="51">
                  <c:v>0</c:v>
                </c:pt>
                <c:pt idx="52">
                  <c:v>0</c:v>
                </c:pt>
                <c:pt idx="53">
                  <c:v>0</c:v>
                </c:pt>
                <c:pt idx="54">
                  <c:v>0</c:v>
                </c:pt>
                <c:pt idx="55">
                  <c:v>874.76</c:v>
                </c:pt>
                <c:pt idx="56">
                  <c:v>0</c:v>
                </c:pt>
                <c:pt idx="57">
                  <c:v>210.88</c:v>
                </c:pt>
                <c:pt idx="58">
                  <c:v>810.61</c:v>
                </c:pt>
                <c:pt idx="59">
                  <c:v>767.45</c:v>
                </c:pt>
                <c:pt idx="60">
                  <c:v>0</c:v>
                </c:pt>
                <c:pt idx="61">
                  <c:v>475.58</c:v>
                </c:pt>
                <c:pt idx="62">
                  <c:v>964.56</c:v>
                </c:pt>
                <c:pt idx="63">
                  <c:v>0</c:v>
                </c:pt>
                <c:pt idx="64">
                  <c:v>0</c:v>
                </c:pt>
                <c:pt idx="65">
                  <c:v>0</c:v>
                </c:pt>
                <c:pt idx="66">
                  <c:v>199.2</c:v>
                </c:pt>
                <c:pt idx="67">
                  <c:v>174.66</c:v>
                </c:pt>
                <c:pt idx="68">
                  <c:v>0</c:v>
                </c:pt>
                <c:pt idx="69">
                  <c:v>0</c:v>
                </c:pt>
                <c:pt idx="70">
                  <c:v>0</c:v>
                </c:pt>
                <c:pt idx="71">
                  <c:v>0</c:v>
                </c:pt>
                <c:pt idx="72">
                  <c:v>0</c:v>
                </c:pt>
                <c:pt idx="73">
                  <c:v>0</c:v>
                </c:pt>
                <c:pt idx="74">
                  <c:v>429.29</c:v>
                </c:pt>
                <c:pt idx="75">
                  <c:v>0</c:v>
                </c:pt>
                <c:pt idx="76">
                  <c:v>0</c:v>
                </c:pt>
                <c:pt idx="77">
                  <c:v>498.82</c:v>
                </c:pt>
                <c:pt idx="78">
                  <c:v>820.98</c:v>
                </c:pt>
                <c:pt idx="79">
                  <c:v>0</c:v>
                </c:pt>
                <c:pt idx="80">
                  <c:v>0</c:v>
                </c:pt>
                <c:pt idx="81">
                  <c:v>486.17</c:v>
                </c:pt>
                <c:pt idx="82">
                  <c:v>0</c:v>
                </c:pt>
                <c:pt idx="83">
                  <c:v>0</c:v>
                </c:pt>
                <c:pt idx="84">
                  <c:v>0</c:v>
                </c:pt>
                <c:pt idx="85">
                  <c:v>0</c:v>
                </c:pt>
                <c:pt idx="86">
                  <c:v>0</c:v>
                </c:pt>
                <c:pt idx="87">
                  <c:v>972.72</c:v>
                </c:pt>
                <c:pt idx="88">
                  <c:v>0</c:v>
                </c:pt>
                <c:pt idx="89">
                  <c:v>45.41</c:v>
                </c:pt>
                <c:pt idx="90">
                  <c:v>0</c:v>
                </c:pt>
                <c:pt idx="91">
                  <c:v>0</c:v>
                </c:pt>
                <c:pt idx="92">
                  <c:v>929.06</c:v>
                </c:pt>
                <c:pt idx="93">
                  <c:v>0</c:v>
                </c:pt>
                <c:pt idx="94">
                  <c:v>0</c:v>
                </c:pt>
                <c:pt idx="95">
                  <c:v>0</c:v>
                </c:pt>
                <c:pt idx="96">
                  <c:v>0</c:v>
                </c:pt>
                <c:pt idx="97">
                  <c:v>0</c:v>
                </c:pt>
                <c:pt idx="98">
                  <c:v>0</c:v>
                </c:pt>
                <c:pt idx="99">
                  <c:v>0</c:v>
                </c:pt>
                <c:pt idx="100">
                  <c:v>0</c:v>
                </c:pt>
                <c:pt idx="101">
                  <c:v>63.09</c:v>
                </c:pt>
                <c:pt idx="102">
                  <c:v>80.52</c:v>
                </c:pt>
                <c:pt idx="103">
                  <c:v>0</c:v>
                </c:pt>
                <c:pt idx="104">
                  <c:v>0</c:v>
                </c:pt>
                <c:pt idx="105">
                  <c:v>957</c:v>
                </c:pt>
                <c:pt idx="106">
                  <c:v>0</c:v>
                </c:pt>
                <c:pt idx="107">
                  <c:v>0</c:v>
                </c:pt>
                <c:pt idx="108">
                  <c:v>0</c:v>
                </c:pt>
                <c:pt idx="109">
                  <c:v>393.59</c:v>
                </c:pt>
                <c:pt idx="110">
                  <c:v>323.74</c:v>
                </c:pt>
                <c:pt idx="111">
                  <c:v>0</c:v>
                </c:pt>
                <c:pt idx="112">
                  <c:v>299.02</c:v>
                </c:pt>
                <c:pt idx="113">
                  <c:v>0</c:v>
                </c:pt>
                <c:pt idx="114">
                  <c:v>0</c:v>
                </c:pt>
                <c:pt idx="115">
                  <c:v>0</c:v>
                </c:pt>
                <c:pt idx="116">
                  <c:v>0</c:v>
                </c:pt>
                <c:pt idx="117">
                  <c:v>0</c:v>
                </c:pt>
                <c:pt idx="118">
                  <c:v>60.16</c:v>
                </c:pt>
                <c:pt idx="119">
                  <c:v>0</c:v>
                </c:pt>
                <c:pt idx="120">
                  <c:v>0</c:v>
                </c:pt>
                <c:pt idx="121">
                  <c:v>0</c:v>
                </c:pt>
                <c:pt idx="122">
                  <c:v>0</c:v>
                </c:pt>
                <c:pt idx="123">
                  <c:v>209.56</c:v>
                </c:pt>
                <c:pt idx="124">
                  <c:v>0</c:v>
                </c:pt>
                <c:pt idx="125">
                  <c:v>0</c:v>
                </c:pt>
                <c:pt idx="126">
                  <c:v>0</c:v>
                </c:pt>
                <c:pt idx="127">
                  <c:v>0</c:v>
                </c:pt>
                <c:pt idx="128">
                  <c:v>0</c:v>
                </c:pt>
                <c:pt idx="129">
                  <c:v>763.76</c:v>
                </c:pt>
                <c:pt idx="130">
                  <c:v>0</c:v>
                </c:pt>
                <c:pt idx="131">
                  <c:v>0</c:v>
                </c:pt>
                <c:pt idx="132">
                  <c:v>0</c:v>
                </c:pt>
                <c:pt idx="133">
                  <c:v>0</c:v>
                </c:pt>
                <c:pt idx="134">
                  <c:v>644.77</c:v>
                </c:pt>
                <c:pt idx="135">
                  <c:v>0</c:v>
                </c:pt>
                <c:pt idx="136">
                  <c:v>0</c:v>
                </c:pt>
                <c:pt idx="137">
                  <c:v>950.92</c:v>
                </c:pt>
                <c:pt idx="138">
                  <c:v>196.41</c:v>
                </c:pt>
                <c:pt idx="139">
                  <c:v>36.340000000000003</c:v>
                </c:pt>
                <c:pt idx="140">
                  <c:v>169.34</c:v>
                </c:pt>
                <c:pt idx="141">
                  <c:v>0</c:v>
                </c:pt>
                <c:pt idx="142">
                  <c:v>0</c:v>
                </c:pt>
                <c:pt idx="143">
                  <c:v>385.47</c:v>
                </c:pt>
                <c:pt idx="144">
                  <c:v>0</c:v>
                </c:pt>
                <c:pt idx="145">
                  <c:v>0</c:v>
                </c:pt>
                <c:pt idx="146">
                  <c:v>0</c:v>
                </c:pt>
                <c:pt idx="147">
                  <c:v>274.39999999999998</c:v>
                </c:pt>
                <c:pt idx="148">
                  <c:v>0</c:v>
                </c:pt>
                <c:pt idx="149">
                  <c:v>0</c:v>
                </c:pt>
                <c:pt idx="150">
                  <c:v>0</c:v>
                </c:pt>
                <c:pt idx="151">
                  <c:v>694.2</c:v>
                </c:pt>
                <c:pt idx="152">
                  <c:v>884.01</c:v>
                </c:pt>
                <c:pt idx="153">
                  <c:v>0</c:v>
                </c:pt>
                <c:pt idx="154">
                  <c:v>0</c:v>
                </c:pt>
                <c:pt idx="155">
                  <c:v>0</c:v>
                </c:pt>
                <c:pt idx="156">
                  <c:v>0</c:v>
                </c:pt>
                <c:pt idx="157">
                  <c:v>0</c:v>
                </c:pt>
                <c:pt idx="158">
                  <c:v>880.42</c:v>
                </c:pt>
                <c:pt idx="159">
                  <c:v>791.57</c:v>
                </c:pt>
                <c:pt idx="160">
                  <c:v>0</c:v>
                </c:pt>
                <c:pt idx="161">
                  <c:v>760.19</c:v>
                </c:pt>
                <c:pt idx="162">
                  <c:v>0</c:v>
                </c:pt>
                <c:pt idx="163">
                  <c:v>826.16</c:v>
                </c:pt>
                <c:pt idx="164">
                  <c:v>361.4</c:v>
                </c:pt>
                <c:pt idx="165">
                  <c:v>52.67</c:v>
                </c:pt>
                <c:pt idx="166">
                  <c:v>211.42</c:v>
                </c:pt>
                <c:pt idx="167">
                  <c:v>74.38</c:v>
                </c:pt>
                <c:pt idx="168">
                  <c:v>639.70000000000005</c:v>
                </c:pt>
                <c:pt idx="169">
                  <c:v>0</c:v>
                </c:pt>
                <c:pt idx="170">
                  <c:v>347.32</c:v>
                </c:pt>
                <c:pt idx="171">
                  <c:v>270.2</c:v>
                </c:pt>
                <c:pt idx="172">
                  <c:v>556.89</c:v>
                </c:pt>
                <c:pt idx="173">
                  <c:v>0</c:v>
                </c:pt>
                <c:pt idx="174">
                  <c:v>0</c:v>
                </c:pt>
                <c:pt idx="175">
                  <c:v>0</c:v>
                </c:pt>
                <c:pt idx="176">
                  <c:v>389.03</c:v>
                </c:pt>
                <c:pt idx="177">
                  <c:v>0</c:v>
                </c:pt>
                <c:pt idx="178">
                  <c:v>0</c:v>
                </c:pt>
                <c:pt idx="179">
                  <c:v>0</c:v>
                </c:pt>
                <c:pt idx="180">
                  <c:v>658.3</c:v>
                </c:pt>
                <c:pt idx="181">
                  <c:v>0</c:v>
                </c:pt>
                <c:pt idx="182">
                  <c:v>0</c:v>
                </c:pt>
                <c:pt idx="183">
                  <c:v>823.93</c:v>
                </c:pt>
                <c:pt idx="184">
                  <c:v>0</c:v>
                </c:pt>
                <c:pt idx="185">
                  <c:v>0</c:v>
                </c:pt>
                <c:pt idx="186">
                  <c:v>0</c:v>
                </c:pt>
                <c:pt idx="187">
                  <c:v>0</c:v>
                </c:pt>
                <c:pt idx="188">
                  <c:v>0</c:v>
                </c:pt>
                <c:pt idx="189">
                  <c:v>0</c:v>
                </c:pt>
                <c:pt idx="190">
                  <c:v>249.84</c:v>
                </c:pt>
                <c:pt idx="191">
                  <c:v>0</c:v>
                </c:pt>
                <c:pt idx="192">
                  <c:v>142.06</c:v>
                </c:pt>
                <c:pt idx="193">
                  <c:v>0</c:v>
                </c:pt>
                <c:pt idx="194">
                  <c:v>0</c:v>
                </c:pt>
                <c:pt idx="195">
                  <c:v>277.08999999999997</c:v>
                </c:pt>
                <c:pt idx="196">
                  <c:v>0</c:v>
                </c:pt>
                <c:pt idx="197">
                  <c:v>0</c:v>
                </c:pt>
                <c:pt idx="198">
                  <c:v>0</c:v>
                </c:pt>
                <c:pt idx="199">
                  <c:v>0</c:v>
                </c:pt>
                <c:pt idx="200">
                  <c:v>0</c:v>
                </c:pt>
                <c:pt idx="201">
                  <c:v>0</c:v>
                </c:pt>
                <c:pt idx="202">
                  <c:v>0</c:v>
                </c:pt>
                <c:pt idx="203">
                  <c:v>0</c:v>
                </c:pt>
                <c:pt idx="204">
                  <c:v>0</c:v>
                </c:pt>
                <c:pt idx="205">
                  <c:v>0</c:v>
                </c:pt>
                <c:pt idx="206">
                  <c:v>0</c:v>
                </c:pt>
                <c:pt idx="207">
                  <c:v>323.02999999999997</c:v>
                </c:pt>
                <c:pt idx="208">
                  <c:v>0</c:v>
                </c:pt>
                <c:pt idx="209">
                  <c:v>806.76</c:v>
                </c:pt>
                <c:pt idx="210">
                  <c:v>944.71</c:v>
                </c:pt>
                <c:pt idx="211">
                  <c:v>0</c:v>
                </c:pt>
                <c:pt idx="212">
                  <c:v>0</c:v>
                </c:pt>
                <c:pt idx="213">
                  <c:v>0</c:v>
                </c:pt>
                <c:pt idx="214">
                  <c:v>0</c:v>
                </c:pt>
                <c:pt idx="215">
                  <c:v>349.41</c:v>
                </c:pt>
                <c:pt idx="216">
                  <c:v>761.8</c:v>
                </c:pt>
                <c:pt idx="217">
                  <c:v>443.73</c:v>
                </c:pt>
                <c:pt idx="218">
                  <c:v>0</c:v>
                </c:pt>
                <c:pt idx="219">
                  <c:v>0</c:v>
                </c:pt>
                <c:pt idx="220">
                  <c:v>703.64</c:v>
                </c:pt>
                <c:pt idx="221">
                  <c:v>226.54</c:v>
                </c:pt>
                <c:pt idx="222">
                  <c:v>984.15</c:v>
                </c:pt>
                <c:pt idx="223">
                  <c:v>0</c:v>
                </c:pt>
                <c:pt idx="224">
                  <c:v>460</c:v>
                </c:pt>
                <c:pt idx="225">
                  <c:v>0</c:v>
                </c:pt>
                <c:pt idx="226">
                  <c:v>0</c:v>
                </c:pt>
                <c:pt idx="227">
                  <c:v>889.42</c:v>
                </c:pt>
                <c:pt idx="228">
                  <c:v>565.21</c:v>
                </c:pt>
                <c:pt idx="229">
                  <c:v>0</c:v>
                </c:pt>
                <c:pt idx="230">
                  <c:v>0</c:v>
                </c:pt>
                <c:pt idx="231">
                  <c:v>34.979999999999997</c:v>
                </c:pt>
                <c:pt idx="232">
                  <c:v>0</c:v>
                </c:pt>
                <c:pt idx="233">
                  <c:v>278.62</c:v>
                </c:pt>
                <c:pt idx="234">
                  <c:v>0</c:v>
                </c:pt>
                <c:pt idx="235">
                  <c:v>0</c:v>
                </c:pt>
                <c:pt idx="236">
                  <c:v>0</c:v>
                </c:pt>
                <c:pt idx="237">
                  <c:v>0</c:v>
                </c:pt>
                <c:pt idx="238">
                  <c:v>0</c:v>
                </c:pt>
                <c:pt idx="239">
                  <c:v>427.15</c:v>
                </c:pt>
                <c:pt idx="240">
                  <c:v>0</c:v>
                </c:pt>
                <c:pt idx="241">
                  <c:v>705.35</c:v>
                </c:pt>
                <c:pt idx="242">
                  <c:v>0</c:v>
                </c:pt>
                <c:pt idx="243">
                  <c:v>0</c:v>
                </c:pt>
                <c:pt idx="244">
                  <c:v>925.79</c:v>
                </c:pt>
                <c:pt idx="245">
                  <c:v>0</c:v>
                </c:pt>
                <c:pt idx="246">
                  <c:v>0</c:v>
                </c:pt>
                <c:pt idx="247">
                  <c:v>0</c:v>
                </c:pt>
                <c:pt idx="248">
                  <c:v>0</c:v>
                </c:pt>
                <c:pt idx="249">
                  <c:v>0</c:v>
                </c:pt>
                <c:pt idx="250">
                  <c:v>0</c:v>
                </c:pt>
                <c:pt idx="251">
                  <c:v>208.37</c:v>
                </c:pt>
                <c:pt idx="252">
                  <c:v>466.54</c:v>
                </c:pt>
                <c:pt idx="253">
                  <c:v>0</c:v>
                </c:pt>
                <c:pt idx="254">
                  <c:v>0</c:v>
                </c:pt>
                <c:pt idx="255">
                  <c:v>669.49</c:v>
                </c:pt>
                <c:pt idx="256">
                  <c:v>0</c:v>
                </c:pt>
                <c:pt idx="257">
                  <c:v>0</c:v>
                </c:pt>
                <c:pt idx="258">
                  <c:v>0</c:v>
                </c:pt>
                <c:pt idx="259">
                  <c:v>0</c:v>
                </c:pt>
                <c:pt idx="260">
                  <c:v>0</c:v>
                </c:pt>
                <c:pt idx="261">
                  <c:v>818.96</c:v>
                </c:pt>
                <c:pt idx="262">
                  <c:v>0</c:v>
                </c:pt>
                <c:pt idx="263">
                  <c:v>742.01</c:v>
                </c:pt>
                <c:pt idx="264">
                  <c:v>0</c:v>
                </c:pt>
                <c:pt idx="265">
                  <c:v>0</c:v>
                </c:pt>
                <c:pt idx="266">
                  <c:v>0</c:v>
                </c:pt>
                <c:pt idx="267">
                  <c:v>0</c:v>
                </c:pt>
                <c:pt idx="268">
                  <c:v>479.6</c:v>
                </c:pt>
                <c:pt idx="269">
                  <c:v>622.96</c:v>
                </c:pt>
                <c:pt idx="270">
                  <c:v>0</c:v>
                </c:pt>
                <c:pt idx="271">
                  <c:v>0</c:v>
                </c:pt>
                <c:pt idx="272">
                  <c:v>769.16</c:v>
                </c:pt>
                <c:pt idx="273">
                  <c:v>988.79</c:v>
                </c:pt>
                <c:pt idx="274">
                  <c:v>814.62</c:v>
                </c:pt>
                <c:pt idx="275">
                  <c:v>162.18</c:v>
                </c:pt>
                <c:pt idx="276">
                  <c:v>0</c:v>
                </c:pt>
                <c:pt idx="277">
                  <c:v>0</c:v>
                </c:pt>
                <c:pt idx="278">
                  <c:v>0</c:v>
                </c:pt>
                <c:pt idx="279">
                  <c:v>0</c:v>
                </c:pt>
                <c:pt idx="280">
                  <c:v>0</c:v>
                </c:pt>
                <c:pt idx="281">
                  <c:v>0</c:v>
                </c:pt>
                <c:pt idx="282">
                  <c:v>0</c:v>
                </c:pt>
                <c:pt idx="283">
                  <c:v>0</c:v>
                </c:pt>
                <c:pt idx="284">
                  <c:v>0</c:v>
                </c:pt>
                <c:pt idx="285">
                  <c:v>963.01</c:v>
                </c:pt>
                <c:pt idx="286">
                  <c:v>206.08</c:v>
                </c:pt>
                <c:pt idx="287">
                  <c:v>0</c:v>
                </c:pt>
                <c:pt idx="288">
                  <c:v>0</c:v>
                </c:pt>
                <c:pt idx="289">
                  <c:v>0</c:v>
                </c:pt>
                <c:pt idx="290">
                  <c:v>0</c:v>
                </c:pt>
                <c:pt idx="291">
                  <c:v>0</c:v>
                </c:pt>
                <c:pt idx="292">
                  <c:v>0</c:v>
                </c:pt>
                <c:pt idx="293">
                  <c:v>0</c:v>
                </c:pt>
                <c:pt idx="294">
                  <c:v>189.73</c:v>
                </c:pt>
                <c:pt idx="295">
                  <c:v>339.12</c:v>
                </c:pt>
                <c:pt idx="296">
                  <c:v>477.85</c:v>
                </c:pt>
                <c:pt idx="297">
                  <c:v>0</c:v>
                </c:pt>
                <c:pt idx="298">
                  <c:v>0</c:v>
                </c:pt>
                <c:pt idx="299">
                  <c:v>0</c:v>
                </c:pt>
                <c:pt idx="300">
                  <c:v>527.75</c:v>
                </c:pt>
                <c:pt idx="301">
                  <c:v>705.54</c:v>
                </c:pt>
                <c:pt idx="302">
                  <c:v>765.66</c:v>
                </c:pt>
                <c:pt idx="303">
                  <c:v>0</c:v>
                </c:pt>
                <c:pt idx="304">
                  <c:v>636.27</c:v>
                </c:pt>
                <c:pt idx="305">
                  <c:v>870.54</c:v>
                </c:pt>
                <c:pt idx="306">
                  <c:v>688.82</c:v>
                </c:pt>
                <c:pt idx="307">
                  <c:v>991.67</c:v>
                </c:pt>
                <c:pt idx="308">
                  <c:v>969.11</c:v>
                </c:pt>
                <c:pt idx="309">
                  <c:v>0</c:v>
                </c:pt>
                <c:pt idx="310">
                  <c:v>0</c:v>
                </c:pt>
                <c:pt idx="311">
                  <c:v>0</c:v>
                </c:pt>
                <c:pt idx="312">
                  <c:v>0</c:v>
                </c:pt>
                <c:pt idx="313">
                  <c:v>0</c:v>
                </c:pt>
                <c:pt idx="314">
                  <c:v>653.09</c:v>
                </c:pt>
                <c:pt idx="315">
                  <c:v>621.44000000000005</c:v>
                </c:pt>
                <c:pt idx="316">
                  <c:v>522.37</c:v>
                </c:pt>
                <c:pt idx="317">
                  <c:v>0</c:v>
                </c:pt>
                <c:pt idx="318">
                  <c:v>0</c:v>
                </c:pt>
                <c:pt idx="319">
                  <c:v>0</c:v>
                </c:pt>
                <c:pt idx="320">
                  <c:v>0</c:v>
                </c:pt>
                <c:pt idx="321">
                  <c:v>0</c:v>
                </c:pt>
                <c:pt idx="322">
                  <c:v>0</c:v>
                </c:pt>
                <c:pt idx="323">
                  <c:v>0</c:v>
                </c:pt>
                <c:pt idx="324">
                  <c:v>669.57</c:v>
                </c:pt>
                <c:pt idx="325">
                  <c:v>0</c:v>
                </c:pt>
                <c:pt idx="326">
                  <c:v>442.59</c:v>
                </c:pt>
                <c:pt idx="327">
                  <c:v>733.21</c:v>
                </c:pt>
                <c:pt idx="328">
                  <c:v>259.36</c:v>
                </c:pt>
                <c:pt idx="329">
                  <c:v>0</c:v>
                </c:pt>
                <c:pt idx="330">
                  <c:v>200.69</c:v>
                </c:pt>
                <c:pt idx="331">
                  <c:v>0</c:v>
                </c:pt>
                <c:pt idx="332">
                  <c:v>0</c:v>
                </c:pt>
                <c:pt idx="333">
                  <c:v>0</c:v>
                </c:pt>
                <c:pt idx="334">
                  <c:v>0</c:v>
                </c:pt>
                <c:pt idx="335">
                  <c:v>0</c:v>
                </c:pt>
                <c:pt idx="336">
                  <c:v>0</c:v>
                </c:pt>
                <c:pt idx="337">
                  <c:v>0</c:v>
                </c:pt>
                <c:pt idx="338">
                  <c:v>0</c:v>
                </c:pt>
                <c:pt idx="339">
                  <c:v>0</c:v>
                </c:pt>
                <c:pt idx="340">
                  <c:v>851.02</c:v>
                </c:pt>
                <c:pt idx="341">
                  <c:v>100.16</c:v>
                </c:pt>
                <c:pt idx="342">
                  <c:v>0</c:v>
                </c:pt>
                <c:pt idx="343">
                  <c:v>0</c:v>
                </c:pt>
                <c:pt idx="344">
                  <c:v>976.46</c:v>
                </c:pt>
                <c:pt idx="345">
                  <c:v>0</c:v>
                </c:pt>
                <c:pt idx="346">
                  <c:v>0</c:v>
                </c:pt>
                <c:pt idx="347">
                  <c:v>0</c:v>
                </c:pt>
                <c:pt idx="348">
                  <c:v>0</c:v>
                </c:pt>
                <c:pt idx="349">
                  <c:v>490.58</c:v>
                </c:pt>
                <c:pt idx="350">
                  <c:v>0</c:v>
                </c:pt>
                <c:pt idx="351">
                  <c:v>0</c:v>
                </c:pt>
                <c:pt idx="352">
                  <c:v>0</c:v>
                </c:pt>
                <c:pt idx="353">
                  <c:v>0</c:v>
                </c:pt>
                <c:pt idx="354">
                  <c:v>0</c:v>
                </c:pt>
                <c:pt idx="355">
                  <c:v>0</c:v>
                </c:pt>
                <c:pt idx="356">
                  <c:v>0</c:v>
                </c:pt>
                <c:pt idx="357">
                  <c:v>12.35</c:v>
                </c:pt>
                <c:pt idx="358">
                  <c:v>342.22</c:v>
                </c:pt>
                <c:pt idx="359">
                  <c:v>0</c:v>
                </c:pt>
                <c:pt idx="360">
                  <c:v>0</c:v>
                </c:pt>
                <c:pt idx="361">
                  <c:v>301.42</c:v>
                </c:pt>
                <c:pt idx="362">
                  <c:v>0</c:v>
                </c:pt>
                <c:pt idx="363">
                  <c:v>0</c:v>
                </c:pt>
                <c:pt idx="364">
                  <c:v>0</c:v>
                </c:pt>
                <c:pt idx="365">
                  <c:v>0</c:v>
                </c:pt>
                <c:pt idx="366">
                  <c:v>932.82</c:v>
                </c:pt>
                <c:pt idx="367">
                  <c:v>525.65</c:v>
                </c:pt>
                <c:pt idx="368">
                  <c:v>0</c:v>
                </c:pt>
                <c:pt idx="369">
                  <c:v>0</c:v>
                </c:pt>
                <c:pt idx="370">
                  <c:v>0</c:v>
                </c:pt>
                <c:pt idx="371">
                  <c:v>0</c:v>
                </c:pt>
                <c:pt idx="372">
                  <c:v>0</c:v>
                </c:pt>
                <c:pt idx="373">
                  <c:v>0</c:v>
                </c:pt>
                <c:pt idx="374">
                  <c:v>109.66</c:v>
                </c:pt>
                <c:pt idx="375">
                  <c:v>0</c:v>
                </c:pt>
                <c:pt idx="376">
                  <c:v>333.6</c:v>
                </c:pt>
                <c:pt idx="377">
                  <c:v>0</c:v>
                </c:pt>
                <c:pt idx="378">
                  <c:v>0</c:v>
                </c:pt>
                <c:pt idx="379">
                  <c:v>0</c:v>
                </c:pt>
                <c:pt idx="380">
                  <c:v>906.86</c:v>
                </c:pt>
                <c:pt idx="381">
                  <c:v>154.66999999999999</c:v>
                </c:pt>
                <c:pt idx="382">
                  <c:v>0</c:v>
                </c:pt>
                <c:pt idx="383">
                  <c:v>0</c:v>
                </c:pt>
                <c:pt idx="384">
                  <c:v>216.71</c:v>
                </c:pt>
                <c:pt idx="385">
                  <c:v>314.54000000000002</c:v>
                </c:pt>
                <c:pt idx="386">
                  <c:v>0</c:v>
                </c:pt>
                <c:pt idx="387">
                  <c:v>0</c:v>
                </c:pt>
                <c:pt idx="388">
                  <c:v>0</c:v>
                </c:pt>
                <c:pt idx="389">
                  <c:v>193.87</c:v>
                </c:pt>
                <c:pt idx="390">
                  <c:v>0</c:v>
                </c:pt>
                <c:pt idx="391">
                  <c:v>0</c:v>
                </c:pt>
                <c:pt idx="392">
                  <c:v>0</c:v>
                </c:pt>
                <c:pt idx="393">
                  <c:v>652.44000000000005</c:v>
                </c:pt>
                <c:pt idx="394">
                  <c:v>0</c:v>
                </c:pt>
                <c:pt idx="395">
                  <c:v>0</c:v>
                </c:pt>
                <c:pt idx="396">
                  <c:v>0</c:v>
                </c:pt>
                <c:pt idx="397">
                  <c:v>0</c:v>
                </c:pt>
                <c:pt idx="398">
                  <c:v>674.06</c:v>
                </c:pt>
                <c:pt idx="399">
                  <c:v>0</c:v>
                </c:pt>
                <c:pt idx="400">
                  <c:v>0</c:v>
                </c:pt>
                <c:pt idx="401">
                  <c:v>972.73</c:v>
                </c:pt>
                <c:pt idx="402">
                  <c:v>0</c:v>
                </c:pt>
                <c:pt idx="403">
                  <c:v>0</c:v>
                </c:pt>
                <c:pt idx="404">
                  <c:v>0</c:v>
                </c:pt>
                <c:pt idx="405">
                  <c:v>0</c:v>
                </c:pt>
                <c:pt idx="406">
                  <c:v>130.26</c:v>
                </c:pt>
                <c:pt idx="407">
                  <c:v>976.21</c:v>
                </c:pt>
                <c:pt idx="408">
                  <c:v>0</c:v>
                </c:pt>
                <c:pt idx="409">
                  <c:v>0</c:v>
                </c:pt>
                <c:pt idx="410">
                  <c:v>101</c:v>
                </c:pt>
                <c:pt idx="411">
                  <c:v>104.99</c:v>
                </c:pt>
                <c:pt idx="412">
                  <c:v>399.18</c:v>
                </c:pt>
                <c:pt idx="413">
                  <c:v>0</c:v>
                </c:pt>
                <c:pt idx="414">
                  <c:v>0</c:v>
                </c:pt>
                <c:pt idx="415">
                  <c:v>463.78</c:v>
                </c:pt>
                <c:pt idx="416">
                  <c:v>0</c:v>
                </c:pt>
                <c:pt idx="417">
                  <c:v>0</c:v>
                </c:pt>
                <c:pt idx="418">
                  <c:v>0</c:v>
                </c:pt>
                <c:pt idx="419">
                  <c:v>0</c:v>
                </c:pt>
                <c:pt idx="420">
                  <c:v>0</c:v>
                </c:pt>
                <c:pt idx="421">
                  <c:v>0</c:v>
                </c:pt>
                <c:pt idx="422">
                  <c:v>0</c:v>
                </c:pt>
                <c:pt idx="423">
                  <c:v>0</c:v>
                </c:pt>
                <c:pt idx="424">
                  <c:v>0</c:v>
                </c:pt>
                <c:pt idx="425">
                  <c:v>0</c:v>
                </c:pt>
                <c:pt idx="426">
                  <c:v>0</c:v>
                </c:pt>
                <c:pt idx="427">
                  <c:v>0</c:v>
                </c:pt>
                <c:pt idx="428">
                  <c:v>556.42999999999995</c:v>
                </c:pt>
                <c:pt idx="429">
                  <c:v>0</c:v>
                </c:pt>
                <c:pt idx="430">
                  <c:v>0</c:v>
                </c:pt>
                <c:pt idx="431">
                  <c:v>0</c:v>
                </c:pt>
                <c:pt idx="432">
                  <c:v>0</c:v>
                </c:pt>
                <c:pt idx="433">
                  <c:v>0</c:v>
                </c:pt>
                <c:pt idx="434">
                  <c:v>0</c:v>
                </c:pt>
                <c:pt idx="435">
                  <c:v>37.090000000000003</c:v>
                </c:pt>
                <c:pt idx="436">
                  <c:v>0</c:v>
                </c:pt>
                <c:pt idx="437">
                  <c:v>349.8</c:v>
                </c:pt>
                <c:pt idx="438">
                  <c:v>0</c:v>
                </c:pt>
                <c:pt idx="439">
                  <c:v>0</c:v>
                </c:pt>
                <c:pt idx="440">
                  <c:v>0</c:v>
                </c:pt>
                <c:pt idx="441">
                  <c:v>0</c:v>
                </c:pt>
                <c:pt idx="442">
                  <c:v>119.65</c:v>
                </c:pt>
                <c:pt idx="443">
                  <c:v>871.46</c:v>
                </c:pt>
                <c:pt idx="444">
                  <c:v>299.68</c:v>
                </c:pt>
                <c:pt idx="445">
                  <c:v>991.19</c:v>
                </c:pt>
                <c:pt idx="446">
                  <c:v>160.1</c:v>
                </c:pt>
                <c:pt idx="447">
                  <c:v>528.23</c:v>
                </c:pt>
                <c:pt idx="448">
                  <c:v>0</c:v>
                </c:pt>
                <c:pt idx="449">
                  <c:v>0</c:v>
                </c:pt>
                <c:pt idx="450">
                  <c:v>0</c:v>
                </c:pt>
                <c:pt idx="451">
                  <c:v>453.24</c:v>
                </c:pt>
                <c:pt idx="452">
                  <c:v>0</c:v>
                </c:pt>
                <c:pt idx="453">
                  <c:v>889.7</c:v>
                </c:pt>
                <c:pt idx="454">
                  <c:v>26.16</c:v>
                </c:pt>
                <c:pt idx="455">
                  <c:v>0</c:v>
                </c:pt>
                <c:pt idx="456">
                  <c:v>0</c:v>
                </c:pt>
                <c:pt idx="457">
                  <c:v>0</c:v>
                </c:pt>
                <c:pt idx="458">
                  <c:v>0</c:v>
                </c:pt>
                <c:pt idx="459">
                  <c:v>883.3</c:v>
                </c:pt>
                <c:pt idx="460">
                  <c:v>0</c:v>
                </c:pt>
                <c:pt idx="461">
                  <c:v>0</c:v>
                </c:pt>
                <c:pt idx="462">
                  <c:v>0</c:v>
                </c:pt>
                <c:pt idx="463">
                  <c:v>11.04</c:v>
                </c:pt>
                <c:pt idx="464">
                  <c:v>0</c:v>
                </c:pt>
                <c:pt idx="465">
                  <c:v>0</c:v>
                </c:pt>
                <c:pt idx="466">
                  <c:v>257.88</c:v>
                </c:pt>
                <c:pt idx="467">
                  <c:v>741.16</c:v>
                </c:pt>
                <c:pt idx="468">
                  <c:v>649.54</c:v>
                </c:pt>
                <c:pt idx="469">
                  <c:v>140.75</c:v>
                </c:pt>
                <c:pt idx="470">
                  <c:v>0</c:v>
                </c:pt>
                <c:pt idx="471">
                  <c:v>646.54999999999995</c:v>
                </c:pt>
                <c:pt idx="472">
                  <c:v>0</c:v>
                </c:pt>
                <c:pt idx="473">
                  <c:v>820.46</c:v>
                </c:pt>
                <c:pt idx="474">
                  <c:v>0</c:v>
                </c:pt>
                <c:pt idx="475">
                  <c:v>0</c:v>
                </c:pt>
                <c:pt idx="476">
                  <c:v>0</c:v>
                </c:pt>
                <c:pt idx="477">
                  <c:v>384.16</c:v>
                </c:pt>
                <c:pt idx="478">
                  <c:v>0</c:v>
                </c:pt>
                <c:pt idx="479">
                  <c:v>0</c:v>
                </c:pt>
                <c:pt idx="480">
                  <c:v>0</c:v>
                </c:pt>
                <c:pt idx="481">
                  <c:v>0</c:v>
                </c:pt>
                <c:pt idx="482">
                  <c:v>0</c:v>
                </c:pt>
                <c:pt idx="483">
                  <c:v>673.23</c:v>
                </c:pt>
                <c:pt idx="484">
                  <c:v>0</c:v>
                </c:pt>
                <c:pt idx="485">
                  <c:v>0</c:v>
                </c:pt>
                <c:pt idx="486">
                  <c:v>0</c:v>
                </c:pt>
                <c:pt idx="487">
                  <c:v>766.37</c:v>
                </c:pt>
                <c:pt idx="488">
                  <c:v>120.71</c:v>
                </c:pt>
                <c:pt idx="489">
                  <c:v>0</c:v>
                </c:pt>
                <c:pt idx="490">
                  <c:v>0</c:v>
                </c:pt>
                <c:pt idx="491">
                  <c:v>0</c:v>
                </c:pt>
                <c:pt idx="492">
                  <c:v>0</c:v>
                </c:pt>
                <c:pt idx="493">
                  <c:v>0</c:v>
                </c:pt>
                <c:pt idx="494">
                  <c:v>0</c:v>
                </c:pt>
                <c:pt idx="495">
                  <c:v>0</c:v>
                </c:pt>
                <c:pt idx="496">
                  <c:v>266.55</c:v>
                </c:pt>
                <c:pt idx="497">
                  <c:v>192.73</c:v>
                </c:pt>
                <c:pt idx="498">
                  <c:v>0</c:v>
                </c:pt>
                <c:pt idx="499">
                  <c:v>0</c:v>
                </c:pt>
                <c:pt idx="500">
                  <c:v>0</c:v>
                </c:pt>
                <c:pt idx="501">
                  <c:v>967.02</c:v>
                </c:pt>
                <c:pt idx="502">
                  <c:v>0</c:v>
                </c:pt>
                <c:pt idx="503">
                  <c:v>0</c:v>
                </c:pt>
                <c:pt idx="504">
                  <c:v>0</c:v>
                </c:pt>
                <c:pt idx="505">
                  <c:v>402.12</c:v>
                </c:pt>
                <c:pt idx="506">
                  <c:v>0</c:v>
                </c:pt>
                <c:pt idx="507">
                  <c:v>0</c:v>
                </c:pt>
                <c:pt idx="508">
                  <c:v>345.42</c:v>
                </c:pt>
                <c:pt idx="509">
                  <c:v>0</c:v>
                </c:pt>
                <c:pt idx="510">
                  <c:v>0</c:v>
                </c:pt>
                <c:pt idx="511">
                  <c:v>0</c:v>
                </c:pt>
                <c:pt idx="512">
                  <c:v>0</c:v>
                </c:pt>
                <c:pt idx="513">
                  <c:v>679.32</c:v>
                </c:pt>
                <c:pt idx="514">
                  <c:v>0</c:v>
                </c:pt>
                <c:pt idx="515">
                  <c:v>0</c:v>
                </c:pt>
                <c:pt idx="516">
                  <c:v>0</c:v>
                </c:pt>
                <c:pt idx="517">
                  <c:v>0</c:v>
                </c:pt>
                <c:pt idx="518">
                  <c:v>0</c:v>
                </c:pt>
                <c:pt idx="519">
                  <c:v>0</c:v>
                </c:pt>
                <c:pt idx="520">
                  <c:v>0</c:v>
                </c:pt>
                <c:pt idx="521">
                  <c:v>715.49</c:v>
                </c:pt>
                <c:pt idx="522">
                  <c:v>0</c:v>
                </c:pt>
                <c:pt idx="523">
                  <c:v>487.56</c:v>
                </c:pt>
                <c:pt idx="524">
                  <c:v>0</c:v>
                </c:pt>
                <c:pt idx="525">
                  <c:v>0</c:v>
                </c:pt>
                <c:pt idx="526">
                  <c:v>0</c:v>
                </c:pt>
                <c:pt idx="527">
                  <c:v>0</c:v>
                </c:pt>
                <c:pt idx="528">
                  <c:v>0</c:v>
                </c:pt>
                <c:pt idx="529">
                  <c:v>229.02</c:v>
                </c:pt>
                <c:pt idx="530">
                  <c:v>278.64999999999998</c:v>
                </c:pt>
                <c:pt idx="531">
                  <c:v>0</c:v>
                </c:pt>
                <c:pt idx="532">
                  <c:v>223.78</c:v>
                </c:pt>
                <c:pt idx="533">
                  <c:v>0</c:v>
                </c:pt>
                <c:pt idx="534">
                  <c:v>0</c:v>
                </c:pt>
                <c:pt idx="535">
                  <c:v>382.97</c:v>
                </c:pt>
                <c:pt idx="536">
                  <c:v>457.27</c:v>
                </c:pt>
                <c:pt idx="537">
                  <c:v>0</c:v>
                </c:pt>
                <c:pt idx="538">
                  <c:v>0</c:v>
                </c:pt>
                <c:pt idx="539">
                  <c:v>0</c:v>
                </c:pt>
                <c:pt idx="540">
                  <c:v>431.53</c:v>
                </c:pt>
                <c:pt idx="541">
                  <c:v>0</c:v>
                </c:pt>
                <c:pt idx="542">
                  <c:v>0</c:v>
                </c:pt>
                <c:pt idx="543">
                  <c:v>450.2</c:v>
                </c:pt>
                <c:pt idx="544">
                  <c:v>0</c:v>
                </c:pt>
                <c:pt idx="545">
                  <c:v>659.51</c:v>
                </c:pt>
                <c:pt idx="546">
                  <c:v>0</c:v>
                </c:pt>
                <c:pt idx="547">
                  <c:v>0</c:v>
                </c:pt>
                <c:pt idx="548">
                  <c:v>549.17999999999995</c:v>
                </c:pt>
                <c:pt idx="549">
                  <c:v>896.69</c:v>
                </c:pt>
                <c:pt idx="550">
                  <c:v>884.34</c:v>
                </c:pt>
                <c:pt idx="551">
                  <c:v>580.11</c:v>
                </c:pt>
                <c:pt idx="552">
                  <c:v>49.18</c:v>
                </c:pt>
                <c:pt idx="553">
                  <c:v>458.33</c:v>
                </c:pt>
                <c:pt idx="554">
                  <c:v>0</c:v>
                </c:pt>
                <c:pt idx="555">
                  <c:v>0</c:v>
                </c:pt>
                <c:pt idx="556">
                  <c:v>700.33</c:v>
                </c:pt>
                <c:pt idx="557">
                  <c:v>0</c:v>
                </c:pt>
                <c:pt idx="558">
                  <c:v>0</c:v>
                </c:pt>
                <c:pt idx="559">
                  <c:v>844.25</c:v>
                </c:pt>
                <c:pt idx="560">
                  <c:v>0</c:v>
                </c:pt>
                <c:pt idx="561">
                  <c:v>525.65</c:v>
                </c:pt>
                <c:pt idx="562">
                  <c:v>0</c:v>
                </c:pt>
                <c:pt idx="563">
                  <c:v>0</c:v>
                </c:pt>
                <c:pt idx="564">
                  <c:v>0</c:v>
                </c:pt>
                <c:pt idx="565">
                  <c:v>922.44</c:v>
                </c:pt>
                <c:pt idx="566">
                  <c:v>0</c:v>
                </c:pt>
                <c:pt idx="567">
                  <c:v>0</c:v>
                </c:pt>
                <c:pt idx="568">
                  <c:v>0</c:v>
                </c:pt>
                <c:pt idx="569">
                  <c:v>0</c:v>
                </c:pt>
                <c:pt idx="570">
                  <c:v>0</c:v>
                </c:pt>
                <c:pt idx="571">
                  <c:v>0</c:v>
                </c:pt>
                <c:pt idx="572">
                  <c:v>0</c:v>
                </c:pt>
                <c:pt idx="573">
                  <c:v>455.03</c:v>
                </c:pt>
                <c:pt idx="574">
                  <c:v>0</c:v>
                </c:pt>
                <c:pt idx="575">
                  <c:v>0</c:v>
                </c:pt>
                <c:pt idx="576">
                  <c:v>0</c:v>
                </c:pt>
                <c:pt idx="577">
                  <c:v>0</c:v>
                </c:pt>
                <c:pt idx="578">
                  <c:v>0</c:v>
                </c:pt>
                <c:pt idx="579">
                  <c:v>0</c:v>
                </c:pt>
                <c:pt idx="580">
                  <c:v>0</c:v>
                </c:pt>
                <c:pt idx="581">
                  <c:v>212.91</c:v>
                </c:pt>
                <c:pt idx="582">
                  <c:v>0</c:v>
                </c:pt>
                <c:pt idx="583">
                  <c:v>16.78</c:v>
                </c:pt>
                <c:pt idx="584">
                  <c:v>0</c:v>
                </c:pt>
                <c:pt idx="585">
                  <c:v>0</c:v>
                </c:pt>
                <c:pt idx="586">
                  <c:v>774.17</c:v>
                </c:pt>
                <c:pt idx="587">
                  <c:v>0</c:v>
                </c:pt>
                <c:pt idx="588">
                  <c:v>0</c:v>
                </c:pt>
                <c:pt idx="589">
                  <c:v>0</c:v>
                </c:pt>
                <c:pt idx="590">
                  <c:v>568.15</c:v>
                </c:pt>
                <c:pt idx="591">
                  <c:v>0</c:v>
                </c:pt>
                <c:pt idx="592">
                  <c:v>0</c:v>
                </c:pt>
                <c:pt idx="593">
                  <c:v>0</c:v>
                </c:pt>
                <c:pt idx="594">
                  <c:v>0</c:v>
                </c:pt>
                <c:pt idx="595">
                  <c:v>0</c:v>
                </c:pt>
                <c:pt idx="596">
                  <c:v>0</c:v>
                </c:pt>
                <c:pt idx="597">
                  <c:v>664.69</c:v>
                </c:pt>
                <c:pt idx="598">
                  <c:v>0</c:v>
                </c:pt>
                <c:pt idx="599">
                  <c:v>0</c:v>
                </c:pt>
                <c:pt idx="600">
                  <c:v>110.69</c:v>
                </c:pt>
                <c:pt idx="601">
                  <c:v>208.69</c:v>
                </c:pt>
                <c:pt idx="602">
                  <c:v>600.12</c:v>
                </c:pt>
                <c:pt idx="603">
                  <c:v>0</c:v>
                </c:pt>
                <c:pt idx="604">
                  <c:v>0</c:v>
                </c:pt>
                <c:pt idx="605">
                  <c:v>656.39</c:v>
                </c:pt>
                <c:pt idx="606">
                  <c:v>859.48</c:v>
                </c:pt>
                <c:pt idx="607">
                  <c:v>0</c:v>
                </c:pt>
                <c:pt idx="608">
                  <c:v>0</c:v>
                </c:pt>
                <c:pt idx="609">
                  <c:v>0</c:v>
                </c:pt>
                <c:pt idx="610">
                  <c:v>182.48</c:v>
                </c:pt>
                <c:pt idx="611">
                  <c:v>0</c:v>
                </c:pt>
                <c:pt idx="612">
                  <c:v>0</c:v>
                </c:pt>
                <c:pt idx="613">
                  <c:v>464.46</c:v>
                </c:pt>
                <c:pt idx="614">
                  <c:v>0</c:v>
                </c:pt>
                <c:pt idx="615">
                  <c:v>0</c:v>
                </c:pt>
                <c:pt idx="616">
                  <c:v>526.25</c:v>
                </c:pt>
                <c:pt idx="617">
                  <c:v>249.51</c:v>
                </c:pt>
                <c:pt idx="618">
                  <c:v>0</c:v>
                </c:pt>
                <c:pt idx="619">
                  <c:v>0</c:v>
                </c:pt>
                <c:pt idx="620">
                  <c:v>0</c:v>
                </c:pt>
                <c:pt idx="621">
                  <c:v>0</c:v>
                </c:pt>
                <c:pt idx="622">
                  <c:v>0</c:v>
                </c:pt>
                <c:pt idx="623">
                  <c:v>0</c:v>
                </c:pt>
                <c:pt idx="624">
                  <c:v>85.29</c:v>
                </c:pt>
                <c:pt idx="625">
                  <c:v>390.5</c:v>
                </c:pt>
                <c:pt idx="626">
                  <c:v>0</c:v>
                </c:pt>
                <c:pt idx="627">
                  <c:v>341.5</c:v>
                </c:pt>
                <c:pt idx="628">
                  <c:v>0</c:v>
                </c:pt>
                <c:pt idx="629">
                  <c:v>894.31</c:v>
                </c:pt>
                <c:pt idx="630">
                  <c:v>0</c:v>
                </c:pt>
                <c:pt idx="631">
                  <c:v>0</c:v>
                </c:pt>
                <c:pt idx="632">
                  <c:v>0</c:v>
                </c:pt>
                <c:pt idx="633">
                  <c:v>0</c:v>
                </c:pt>
                <c:pt idx="634">
                  <c:v>500.36</c:v>
                </c:pt>
                <c:pt idx="635">
                  <c:v>0</c:v>
                </c:pt>
                <c:pt idx="636">
                  <c:v>0</c:v>
                </c:pt>
                <c:pt idx="637">
                  <c:v>0</c:v>
                </c:pt>
                <c:pt idx="638">
                  <c:v>0</c:v>
                </c:pt>
                <c:pt idx="639">
                  <c:v>0</c:v>
                </c:pt>
                <c:pt idx="640">
                  <c:v>438.64</c:v>
                </c:pt>
                <c:pt idx="641">
                  <c:v>933.71</c:v>
                </c:pt>
                <c:pt idx="642">
                  <c:v>298.10000000000002</c:v>
                </c:pt>
                <c:pt idx="643">
                  <c:v>0</c:v>
                </c:pt>
                <c:pt idx="644">
                  <c:v>0</c:v>
                </c:pt>
                <c:pt idx="645">
                  <c:v>0</c:v>
                </c:pt>
                <c:pt idx="646">
                  <c:v>532.54</c:v>
                </c:pt>
                <c:pt idx="647">
                  <c:v>0</c:v>
                </c:pt>
                <c:pt idx="648">
                  <c:v>0</c:v>
                </c:pt>
                <c:pt idx="649">
                  <c:v>37.64</c:v>
                </c:pt>
                <c:pt idx="650">
                  <c:v>0</c:v>
                </c:pt>
                <c:pt idx="651">
                  <c:v>0</c:v>
                </c:pt>
                <c:pt idx="652">
                  <c:v>0</c:v>
                </c:pt>
                <c:pt idx="653">
                  <c:v>302.31</c:v>
                </c:pt>
                <c:pt idx="654">
                  <c:v>0</c:v>
                </c:pt>
                <c:pt idx="655">
                  <c:v>0</c:v>
                </c:pt>
                <c:pt idx="656">
                  <c:v>368.2</c:v>
                </c:pt>
                <c:pt idx="657">
                  <c:v>0</c:v>
                </c:pt>
                <c:pt idx="658">
                  <c:v>0</c:v>
                </c:pt>
                <c:pt idx="659">
                  <c:v>0</c:v>
                </c:pt>
                <c:pt idx="660">
                  <c:v>141.44</c:v>
                </c:pt>
                <c:pt idx="661">
                  <c:v>0</c:v>
                </c:pt>
                <c:pt idx="662">
                  <c:v>0</c:v>
                </c:pt>
                <c:pt idx="663">
                  <c:v>220.63</c:v>
                </c:pt>
                <c:pt idx="664">
                  <c:v>0</c:v>
                </c:pt>
                <c:pt idx="665">
                  <c:v>0</c:v>
                </c:pt>
                <c:pt idx="666">
                  <c:v>0</c:v>
                </c:pt>
                <c:pt idx="667">
                  <c:v>427.47</c:v>
                </c:pt>
                <c:pt idx="668">
                  <c:v>461.92</c:v>
                </c:pt>
                <c:pt idx="669">
                  <c:v>0</c:v>
                </c:pt>
                <c:pt idx="670">
                  <c:v>0</c:v>
                </c:pt>
                <c:pt idx="671">
                  <c:v>0</c:v>
                </c:pt>
                <c:pt idx="672">
                  <c:v>0</c:v>
                </c:pt>
                <c:pt idx="673">
                  <c:v>722.42</c:v>
                </c:pt>
                <c:pt idx="674">
                  <c:v>0</c:v>
                </c:pt>
                <c:pt idx="675">
                  <c:v>422.06</c:v>
                </c:pt>
                <c:pt idx="676">
                  <c:v>0</c:v>
                </c:pt>
                <c:pt idx="677">
                  <c:v>0</c:v>
                </c:pt>
                <c:pt idx="678">
                  <c:v>0</c:v>
                </c:pt>
                <c:pt idx="679">
                  <c:v>0</c:v>
                </c:pt>
                <c:pt idx="680">
                  <c:v>110.17</c:v>
                </c:pt>
                <c:pt idx="681">
                  <c:v>0</c:v>
                </c:pt>
                <c:pt idx="682">
                  <c:v>856.85</c:v>
                </c:pt>
                <c:pt idx="683">
                  <c:v>0</c:v>
                </c:pt>
                <c:pt idx="684">
                  <c:v>554.62</c:v>
                </c:pt>
                <c:pt idx="685">
                  <c:v>0</c:v>
                </c:pt>
                <c:pt idx="686">
                  <c:v>164.88</c:v>
                </c:pt>
                <c:pt idx="687">
                  <c:v>0</c:v>
                </c:pt>
                <c:pt idx="688">
                  <c:v>123.44</c:v>
                </c:pt>
                <c:pt idx="689">
                  <c:v>0</c:v>
                </c:pt>
                <c:pt idx="690">
                  <c:v>0</c:v>
                </c:pt>
                <c:pt idx="691">
                  <c:v>0</c:v>
                </c:pt>
                <c:pt idx="692">
                  <c:v>0</c:v>
                </c:pt>
                <c:pt idx="693">
                  <c:v>215.22</c:v>
                </c:pt>
                <c:pt idx="694">
                  <c:v>0</c:v>
                </c:pt>
                <c:pt idx="695">
                  <c:v>347.17</c:v>
                </c:pt>
                <c:pt idx="696">
                  <c:v>70.17</c:v>
                </c:pt>
                <c:pt idx="697">
                  <c:v>0</c:v>
                </c:pt>
                <c:pt idx="698">
                  <c:v>0</c:v>
                </c:pt>
                <c:pt idx="699">
                  <c:v>0</c:v>
                </c:pt>
                <c:pt idx="700">
                  <c:v>774.88</c:v>
                </c:pt>
                <c:pt idx="701">
                  <c:v>0</c:v>
                </c:pt>
                <c:pt idx="702">
                  <c:v>0</c:v>
                </c:pt>
                <c:pt idx="703">
                  <c:v>0</c:v>
                </c:pt>
                <c:pt idx="704">
                  <c:v>0</c:v>
                </c:pt>
                <c:pt idx="705">
                  <c:v>0</c:v>
                </c:pt>
                <c:pt idx="706">
                  <c:v>0</c:v>
                </c:pt>
                <c:pt idx="707">
                  <c:v>405.16</c:v>
                </c:pt>
                <c:pt idx="708">
                  <c:v>0</c:v>
                </c:pt>
                <c:pt idx="709">
                  <c:v>449.82</c:v>
                </c:pt>
                <c:pt idx="710">
                  <c:v>0</c:v>
                </c:pt>
                <c:pt idx="711">
                  <c:v>0</c:v>
                </c:pt>
                <c:pt idx="712">
                  <c:v>0</c:v>
                </c:pt>
                <c:pt idx="713">
                  <c:v>0</c:v>
                </c:pt>
                <c:pt idx="714">
                  <c:v>0</c:v>
                </c:pt>
                <c:pt idx="715">
                  <c:v>804.35</c:v>
                </c:pt>
                <c:pt idx="716">
                  <c:v>233.63</c:v>
                </c:pt>
                <c:pt idx="717">
                  <c:v>0</c:v>
                </c:pt>
                <c:pt idx="718">
                  <c:v>0</c:v>
                </c:pt>
                <c:pt idx="719">
                  <c:v>473.65</c:v>
                </c:pt>
                <c:pt idx="720">
                  <c:v>351.68</c:v>
                </c:pt>
                <c:pt idx="721">
                  <c:v>0</c:v>
                </c:pt>
                <c:pt idx="722">
                  <c:v>0</c:v>
                </c:pt>
                <c:pt idx="723">
                  <c:v>0</c:v>
                </c:pt>
                <c:pt idx="724">
                  <c:v>0</c:v>
                </c:pt>
                <c:pt idx="725">
                  <c:v>0</c:v>
                </c:pt>
                <c:pt idx="726">
                  <c:v>0</c:v>
                </c:pt>
                <c:pt idx="727">
                  <c:v>623.61</c:v>
                </c:pt>
                <c:pt idx="728">
                  <c:v>562.70000000000005</c:v>
                </c:pt>
                <c:pt idx="729">
                  <c:v>0</c:v>
                </c:pt>
                <c:pt idx="730">
                  <c:v>0</c:v>
                </c:pt>
                <c:pt idx="731">
                  <c:v>0</c:v>
                </c:pt>
                <c:pt idx="732">
                  <c:v>0</c:v>
                </c:pt>
                <c:pt idx="733">
                  <c:v>426.82</c:v>
                </c:pt>
                <c:pt idx="734">
                  <c:v>0</c:v>
                </c:pt>
                <c:pt idx="735">
                  <c:v>0</c:v>
                </c:pt>
                <c:pt idx="736">
                  <c:v>419.21</c:v>
                </c:pt>
                <c:pt idx="737">
                  <c:v>289.83</c:v>
                </c:pt>
                <c:pt idx="738">
                  <c:v>0</c:v>
                </c:pt>
                <c:pt idx="739">
                  <c:v>0</c:v>
                </c:pt>
                <c:pt idx="740">
                  <c:v>646.09</c:v>
                </c:pt>
                <c:pt idx="741">
                  <c:v>0</c:v>
                </c:pt>
                <c:pt idx="742">
                  <c:v>0</c:v>
                </c:pt>
                <c:pt idx="743">
                  <c:v>0</c:v>
                </c:pt>
                <c:pt idx="744">
                  <c:v>0</c:v>
                </c:pt>
                <c:pt idx="745">
                  <c:v>0</c:v>
                </c:pt>
                <c:pt idx="746">
                  <c:v>0</c:v>
                </c:pt>
                <c:pt idx="747">
                  <c:v>0</c:v>
                </c:pt>
                <c:pt idx="748">
                  <c:v>727.72</c:v>
                </c:pt>
                <c:pt idx="749">
                  <c:v>0</c:v>
                </c:pt>
                <c:pt idx="750">
                  <c:v>0</c:v>
                </c:pt>
                <c:pt idx="751">
                  <c:v>0</c:v>
                </c:pt>
                <c:pt idx="752">
                  <c:v>0</c:v>
                </c:pt>
                <c:pt idx="753">
                  <c:v>563.86</c:v>
                </c:pt>
                <c:pt idx="754">
                  <c:v>0</c:v>
                </c:pt>
                <c:pt idx="755">
                  <c:v>0</c:v>
                </c:pt>
                <c:pt idx="756">
                  <c:v>0</c:v>
                </c:pt>
                <c:pt idx="757">
                  <c:v>0</c:v>
                </c:pt>
                <c:pt idx="758">
                  <c:v>71.97</c:v>
                </c:pt>
                <c:pt idx="759">
                  <c:v>121.65</c:v>
                </c:pt>
                <c:pt idx="760">
                  <c:v>145.27000000000001</c:v>
                </c:pt>
                <c:pt idx="761">
                  <c:v>0</c:v>
                </c:pt>
                <c:pt idx="762">
                  <c:v>58.85</c:v>
                </c:pt>
                <c:pt idx="763">
                  <c:v>0</c:v>
                </c:pt>
                <c:pt idx="764">
                  <c:v>0</c:v>
                </c:pt>
                <c:pt idx="765">
                  <c:v>0</c:v>
                </c:pt>
                <c:pt idx="766">
                  <c:v>668.17</c:v>
                </c:pt>
                <c:pt idx="767">
                  <c:v>0</c:v>
                </c:pt>
                <c:pt idx="768">
                  <c:v>269.88</c:v>
                </c:pt>
                <c:pt idx="769">
                  <c:v>268.06</c:v>
                </c:pt>
                <c:pt idx="770">
                  <c:v>984.98</c:v>
                </c:pt>
                <c:pt idx="771">
                  <c:v>0</c:v>
                </c:pt>
                <c:pt idx="772">
                  <c:v>0</c:v>
                </c:pt>
                <c:pt idx="773">
                  <c:v>603.41999999999996</c:v>
                </c:pt>
                <c:pt idx="774">
                  <c:v>0</c:v>
                </c:pt>
                <c:pt idx="775">
                  <c:v>556.26</c:v>
                </c:pt>
                <c:pt idx="776">
                  <c:v>0</c:v>
                </c:pt>
                <c:pt idx="777">
                  <c:v>0</c:v>
                </c:pt>
                <c:pt idx="778">
                  <c:v>0</c:v>
                </c:pt>
                <c:pt idx="779">
                  <c:v>0</c:v>
                </c:pt>
                <c:pt idx="780">
                  <c:v>0</c:v>
                </c:pt>
                <c:pt idx="781">
                  <c:v>0</c:v>
                </c:pt>
                <c:pt idx="782">
                  <c:v>448.41</c:v>
                </c:pt>
                <c:pt idx="783">
                  <c:v>459.91</c:v>
                </c:pt>
                <c:pt idx="784">
                  <c:v>0</c:v>
                </c:pt>
                <c:pt idx="785">
                  <c:v>0</c:v>
                </c:pt>
                <c:pt idx="786">
                  <c:v>0</c:v>
                </c:pt>
                <c:pt idx="787">
                  <c:v>0</c:v>
                </c:pt>
                <c:pt idx="788">
                  <c:v>0</c:v>
                </c:pt>
                <c:pt idx="789">
                  <c:v>0</c:v>
                </c:pt>
                <c:pt idx="790">
                  <c:v>0</c:v>
                </c:pt>
                <c:pt idx="791">
                  <c:v>764.37</c:v>
                </c:pt>
                <c:pt idx="792">
                  <c:v>0</c:v>
                </c:pt>
                <c:pt idx="793">
                  <c:v>0</c:v>
                </c:pt>
                <c:pt idx="794">
                  <c:v>0</c:v>
                </c:pt>
                <c:pt idx="795">
                  <c:v>138.18</c:v>
                </c:pt>
                <c:pt idx="796">
                  <c:v>0</c:v>
                </c:pt>
                <c:pt idx="797">
                  <c:v>0</c:v>
                </c:pt>
                <c:pt idx="798">
                  <c:v>436.26</c:v>
                </c:pt>
                <c:pt idx="799">
                  <c:v>0</c:v>
                </c:pt>
                <c:pt idx="800">
                  <c:v>0</c:v>
                </c:pt>
                <c:pt idx="801">
                  <c:v>550.77</c:v>
                </c:pt>
                <c:pt idx="802">
                  <c:v>0</c:v>
                </c:pt>
                <c:pt idx="803">
                  <c:v>0</c:v>
                </c:pt>
                <c:pt idx="804">
                  <c:v>44</c:v>
                </c:pt>
                <c:pt idx="805">
                  <c:v>705.12</c:v>
                </c:pt>
                <c:pt idx="806">
                  <c:v>0</c:v>
                </c:pt>
                <c:pt idx="807">
                  <c:v>0</c:v>
                </c:pt>
                <c:pt idx="808">
                  <c:v>950.65</c:v>
                </c:pt>
                <c:pt idx="809">
                  <c:v>313.61</c:v>
                </c:pt>
                <c:pt idx="810">
                  <c:v>236.32</c:v>
                </c:pt>
                <c:pt idx="811">
                  <c:v>0</c:v>
                </c:pt>
                <c:pt idx="812">
                  <c:v>266.41000000000003</c:v>
                </c:pt>
                <c:pt idx="813">
                  <c:v>0</c:v>
                </c:pt>
                <c:pt idx="814">
                  <c:v>0</c:v>
                </c:pt>
                <c:pt idx="815">
                  <c:v>0</c:v>
                </c:pt>
                <c:pt idx="816">
                  <c:v>352.12</c:v>
                </c:pt>
                <c:pt idx="817">
                  <c:v>989.3</c:v>
                </c:pt>
                <c:pt idx="818">
                  <c:v>0</c:v>
                </c:pt>
                <c:pt idx="819">
                  <c:v>0</c:v>
                </c:pt>
                <c:pt idx="820">
                  <c:v>0</c:v>
                </c:pt>
                <c:pt idx="821">
                  <c:v>640.98</c:v>
                </c:pt>
                <c:pt idx="822">
                  <c:v>0</c:v>
                </c:pt>
                <c:pt idx="823">
                  <c:v>0</c:v>
                </c:pt>
                <c:pt idx="824">
                  <c:v>0</c:v>
                </c:pt>
                <c:pt idx="825">
                  <c:v>0</c:v>
                </c:pt>
                <c:pt idx="826">
                  <c:v>0</c:v>
                </c:pt>
                <c:pt idx="827">
                  <c:v>0</c:v>
                </c:pt>
                <c:pt idx="828">
                  <c:v>0</c:v>
                </c:pt>
                <c:pt idx="829">
                  <c:v>0</c:v>
                </c:pt>
                <c:pt idx="830">
                  <c:v>805.54</c:v>
                </c:pt>
                <c:pt idx="831">
                  <c:v>483.75</c:v>
                </c:pt>
                <c:pt idx="832">
                  <c:v>396.42</c:v>
                </c:pt>
                <c:pt idx="833">
                  <c:v>0</c:v>
                </c:pt>
                <c:pt idx="834">
                  <c:v>0</c:v>
                </c:pt>
                <c:pt idx="835">
                  <c:v>0</c:v>
                </c:pt>
                <c:pt idx="836">
                  <c:v>545.5</c:v>
                </c:pt>
                <c:pt idx="837">
                  <c:v>0</c:v>
                </c:pt>
                <c:pt idx="838">
                  <c:v>0</c:v>
                </c:pt>
                <c:pt idx="839">
                  <c:v>0</c:v>
                </c:pt>
                <c:pt idx="840">
                  <c:v>0</c:v>
                </c:pt>
                <c:pt idx="841">
                  <c:v>658.26</c:v>
                </c:pt>
                <c:pt idx="842">
                  <c:v>857.27</c:v>
                </c:pt>
                <c:pt idx="843">
                  <c:v>0</c:v>
                </c:pt>
                <c:pt idx="844">
                  <c:v>0</c:v>
                </c:pt>
                <c:pt idx="845">
                  <c:v>98.06</c:v>
                </c:pt>
                <c:pt idx="846">
                  <c:v>524.19000000000005</c:v>
                </c:pt>
                <c:pt idx="847">
                  <c:v>0</c:v>
                </c:pt>
                <c:pt idx="848">
                  <c:v>0</c:v>
                </c:pt>
                <c:pt idx="849">
                  <c:v>0</c:v>
                </c:pt>
                <c:pt idx="850">
                  <c:v>0</c:v>
                </c:pt>
                <c:pt idx="851">
                  <c:v>0</c:v>
                </c:pt>
                <c:pt idx="852">
                  <c:v>0</c:v>
                </c:pt>
                <c:pt idx="853">
                  <c:v>237.84</c:v>
                </c:pt>
                <c:pt idx="854">
                  <c:v>0</c:v>
                </c:pt>
                <c:pt idx="855">
                  <c:v>55.17</c:v>
                </c:pt>
                <c:pt idx="856">
                  <c:v>0</c:v>
                </c:pt>
                <c:pt idx="857">
                  <c:v>0</c:v>
                </c:pt>
                <c:pt idx="858">
                  <c:v>0</c:v>
                </c:pt>
                <c:pt idx="859">
                  <c:v>0</c:v>
                </c:pt>
                <c:pt idx="860">
                  <c:v>922.33</c:v>
                </c:pt>
                <c:pt idx="861">
                  <c:v>444.11</c:v>
                </c:pt>
                <c:pt idx="862">
                  <c:v>0</c:v>
                </c:pt>
                <c:pt idx="863">
                  <c:v>252</c:v>
                </c:pt>
                <c:pt idx="864">
                  <c:v>0</c:v>
                </c:pt>
                <c:pt idx="865">
                  <c:v>0</c:v>
                </c:pt>
                <c:pt idx="866">
                  <c:v>0</c:v>
                </c:pt>
                <c:pt idx="867">
                  <c:v>0</c:v>
                </c:pt>
                <c:pt idx="868">
                  <c:v>0</c:v>
                </c:pt>
                <c:pt idx="869">
                  <c:v>167.18</c:v>
                </c:pt>
                <c:pt idx="870">
                  <c:v>155.78</c:v>
                </c:pt>
                <c:pt idx="871">
                  <c:v>142.41</c:v>
                </c:pt>
                <c:pt idx="872">
                  <c:v>994.5</c:v>
                </c:pt>
                <c:pt idx="873">
                  <c:v>0</c:v>
                </c:pt>
                <c:pt idx="874">
                  <c:v>948.66</c:v>
                </c:pt>
                <c:pt idx="875">
                  <c:v>0</c:v>
                </c:pt>
                <c:pt idx="876">
                  <c:v>0</c:v>
                </c:pt>
                <c:pt idx="877">
                  <c:v>0</c:v>
                </c:pt>
                <c:pt idx="878">
                  <c:v>785.33</c:v>
                </c:pt>
                <c:pt idx="879">
                  <c:v>198.65</c:v>
                </c:pt>
                <c:pt idx="880">
                  <c:v>290.39999999999998</c:v>
                </c:pt>
                <c:pt idx="881">
                  <c:v>0</c:v>
                </c:pt>
                <c:pt idx="882">
                  <c:v>0</c:v>
                </c:pt>
                <c:pt idx="883">
                  <c:v>0</c:v>
                </c:pt>
                <c:pt idx="884">
                  <c:v>0</c:v>
                </c:pt>
                <c:pt idx="885">
                  <c:v>0</c:v>
                </c:pt>
                <c:pt idx="886">
                  <c:v>0</c:v>
                </c:pt>
                <c:pt idx="887">
                  <c:v>0</c:v>
                </c:pt>
                <c:pt idx="888">
                  <c:v>241.91</c:v>
                </c:pt>
                <c:pt idx="889">
                  <c:v>0</c:v>
                </c:pt>
                <c:pt idx="890">
                  <c:v>174.58</c:v>
                </c:pt>
                <c:pt idx="891">
                  <c:v>0</c:v>
                </c:pt>
                <c:pt idx="892">
                  <c:v>0</c:v>
                </c:pt>
                <c:pt idx="893">
                  <c:v>451.18</c:v>
                </c:pt>
                <c:pt idx="894">
                  <c:v>0</c:v>
                </c:pt>
                <c:pt idx="895">
                  <c:v>0</c:v>
                </c:pt>
                <c:pt idx="896">
                  <c:v>943.06</c:v>
                </c:pt>
                <c:pt idx="897">
                  <c:v>757.87</c:v>
                </c:pt>
                <c:pt idx="898">
                  <c:v>0</c:v>
                </c:pt>
                <c:pt idx="899">
                  <c:v>276.66000000000003</c:v>
                </c:pt>
                <c:pt idx="900">
                  <c:v>0</c:v>
                </c:pt>
                <c:pt idx="901">
                  <c:v>0</c:v>
                </c:pt>
                <c:pt idx="902">
                  <c:v>0</c:v>
                </c:pt>
                <c:pt idx="903">
                  <c:v>0</c:v>
                </c:pt>
                <c:pt idx="904">
                  <c:v>0</c:v>
                </c:pt>
                <c:pt idx="905">
                  <c:v>475.8</c:v>
                </c:pt>
                <c:pt idx="906">
                  <c:v>0</c:v>
                </c:pt>
                <c:pt idx="907">
                  <c:v>597.67999999999995</c:v>
                </c:pt>
                <c:pt idx="908">
                  <c:v>0</c:v>
                </c:pt>
                <c:pt idx="909">
                  <c:v>68.430000000000007</c:v>
                </c:pt>
                <c:pt idx="910">
                  <c:v>0</c:v>
                </c:pt>
                <c:pt idx="911">
                  <c:v>0</c:v>
                </c:pt>
                <c:pt idx="912">
                  <c:v>443.92</c:v>
                </c:pt>
                <c:pt idx="913">
                  <c:v>0</c:v>
                </c:pt>
                <c:pt idx="914">
                  <c:v>644.72</c:v>
                </c:pt>
                <c:pt idx="915">
                  <c:v>0</c:v>
                </c:pt>
                <c:pt idx="916">
                  <c:v>44.65</c:v>
                </c:pt>
                <c:pt idx="917">
                  <c:v>0</c:v>
                </c:pt>
                <c:pt idx="918">
                  <c:v>0</c:v>
                </c:pt>
                <c:pt idx="919">
                  <c:v>0</c:v>
                </c:pt>
                <c:pt idx="920">
                  <c:v>0</c:v>
                </c:pt>
                <c:pt idx="921">
                  <c:v>124.1</c:v>
                </c:pt>
                <c:pt idx="922">
                  <c:v>0</c:v>
                </c:pt>
                <c:pt idx="923">
                  <c:v>189.82</c:v>
                </c:pt>
                <c:pt idx="924">
                  <c:v>0</c:v>
                </c:pt>
                <c:pt idx="925">
                  <c:v>0</c:v>
                </c:pt>
                <c:pt idx="926">
                  <c:v>0</c:v>
                </c:pt>
                <c:pt idx="927">
                  <c:v>0</c:v>
                </c:pt>
                <c:pt idx="928">
                  <c:v>0</c:v>
                </c:pt>
                <c:pt idx="929">
                  <c:v>0</c:v>
                </c:pt>
                <c:pt idx="930">
                  <c:v>0</c:v>
                </c:pt>
                <c:pt idx="931">
                  <c:v>205.15</c:v>
                </c:pt>
                <c:pt idx="932">
                  <c:v>0</c:v>
                </c:pt>
                <c:pt idx="933">
                  <c:v>0</c:v>
                </c:pt>
                <c:pt idx="934">
                  <c:v>919.76</c:v>
                </c:pt>
                <c:pt idx="935">
                  <c:v>0</c:v>
                </c:pt>
                <c:pt idx="936">
                  <c:v>0</c:v>
                </c:pt>
                <c:pt idx="937">
                  <c:v>0</c:v>
                </c:pt>
                <c:pt idx="938">
                  <c:v>0</c:v>
                </c:pt>
                <c:pt idx="939">
                  <c:v>0</c:v>
                </c:pt>
                <c:pt idx="940">
                  <c:v>0</c:v>
                </c:pt>
                <c:pt idx="941">
                  <c:v>0</c:v>
                </c:pt>
                <c:pt idx="942">
                  <c:v>810.77</c:v>
                </c:pt>
                <c:pt idx="943">
                  <c:v>526.91999999999996</c:v>
                </c:pt>
                <c:pt idx="944">
                  <c:v>147.97</c:v>
                </c:pt>
                <c:pt idx="945">
                  <c:v>0</c:v>
                </c:pt>
                <c:pt idx="946">
                  <c:v>0</c:v>
                </c:pt>
                <c:pt idx="947">
                  <c:v>0</c:v>
                </c:pt>
                <c:pt idx="948">
                  <c:v>0</c:v>
                </c:pt>
                <c:pt idx="949">
                  <c:v>0</c:v>
                </c:pt>
                <c:pt idx="950">
                  <c:v>654.91999999999996</c:v>
                </c:pt>
                <c:pt idx="951">
                  <c:v>0</c:v>
                </c:pt>
                <c:pt idx="952">
                  <c:v>7.4</c:v>
                </c:pt>
                <c:pt idx="953">
                  <c:v>0</c:v>
                </c:pt>
                <c:pt idx="954">
                  <c:v>64.08</c:v>
                </c:pt>
                <c:pt idx="955">
                  <c:v>0</c:v>
                </c:pt>
                <c:pt idx="956">
                  <c:v>0</c:v>
                </c:pt>
                <c:pt idx="957">
                  <c:v>800.14</c:v>
                </c:pt>
                <c:pt idx="958">
                  <c:v>0</c:v>
                </c:pt>
                <c:pt idx="959">
                  <c:v>0</c:v>
                </c:pt>
                <c:pt idx="960">
                  <c:v>0</c:v>
                </c:pt>
                <c:pt idx="961">
                  <c:v>0</c:v>
                </c:pt>
                <c:pt idx="962">
                  <c:v>583.54999999999995</c:v>
                </c:pt>
                <c:pt idx="963">
                  <c:v>0</c:v>
                </c:pt>
                <c:pt idx="964">
                  <c:v>0</c:v>
                </c:pt>
                <c:pt idx="965">
                  <c:v>0</c:v>
                </c:pt>
                <c:pt idx="966">
                  <c:v>511.89</c:v>
                </c:pt>
                <c:pt idx="967">
                  <c:v>0</c:v>
                </c:pt>
                <c:pt idx="968">
                  <c:v>346.15</c:v>
                </c:pt>
                <c:pt idx="969">
                  <c:v>0</c:v>
                </c:pt>
                <c:pt idx="970">
                  <c:v>799.11</c:v>
                </c:pt>
                <c:pt idx="971">
                  <c:v>0</c:v>
                </c:pt>
                <c:pt idx="972">
                  <c:v>0</c:v>
                </c:pt>
                <c:pt idx="973">
                  <c:v>0</c:v>
                </c:pt>
                <c:pt idx="974">
                  <c:v>0</c:v>
                </c:pt>
                <c:pt idx="975">
                  <c:v>0</c:v>
                </c:pt>
                <c:pt idx="976">
                  <c:v>0</c:v>
                </c:pt>
                <c:pt idx="977">
                  <c:v>0</c:v>
                </c:pt>
                <c:pt idx="978">
                  <c:v>0</c:v>
                </c:pt>
                <c:pt idx="979">
                  <c:v>0</c:v>
                </c:pt>
                <c:pt idx="980">
                  <c:v>824.49</c:v>
                </c:pt>
                <c:pt idx="981">
                  <c:v>0</c:v>
                </c:pt>
                <c:pt idx="982">
                  <c:v>0</c:v>
                </c:pt>
                <c:pt idx="983">
                  <c:v>0</c:v>
                </c:pt>
                <c:pt idx="984">
                  <c:v>0</c:v>
                </c:pt>
                <c:pt idx="985">
                  <c:v>0</c:v>
                </c:pt>
                <c:pt idx="986">
                  <c:v>242.45</c:v>
                </c:pt>
                <c:pt idx="987">
                  <c:v>779.05</c:v>
                </c:pt>
                <c:pt idx="988">
                  <c:v>619.30999999999995</c:v>
                </c:pt>
                <c:pt idx="989">
                  <c:v>0</c:v>
                </c:pt>
                <c:pt idx="990">
                  <c:v>0</c:v>
                </c:pt>
                <c:pt idx="991">
                  <c:v>0</c:v>
                </c:pt>
                <c:pt idx="992">
                  <c:v>0</c:v>
                </c:pt>
                <c:pt idx="993">
                  <c:v>0</c:v>
                </c:pt>
                <c:pt idx="994">
                  <c:v>0</c:v>
                </c:pt>
                <c:pt idx="995">
                  <c:v>676.17</c:v>
                </c:pt>
                <c:pt idx="996">
                  <c:v>0</c:v>
                </c:pt>
                <c:pt idx="997">
                  <c:v>221.54</c:v>
                </c:pt>
                <c:pt idx="998">
                  <c:v>0</c:v>
                </c:pt>
                <c:pt idx="999">
                  <c:v>819.83</c:v>
                </c:pt>
              </c:numCache>
            </c:numRef>
          </c:yVal>
          <c:smooth val="0"/>
          <c:extLst>
            <c:ext xmlns:c16="http://schemas.microsoft.com/office/drawing/2014/chart" uri="{C3380CC4-5D6E-409C-BE32-E72D297353CC}">
              <c16:uniqueId val="{00000001-205B-40F3-A520-CDE2EA6E18AF}"/>
            </c:ext>
          </c:extLst>
        </c:ser>
        <c:dLbls>
          <c:showLegendKey val="0"/>
          <c:showVal val="0"/>
          <c:showCatName val="0"/>
          <c:showSerName val="0"/>
          <c:showPercent val="0"/>
          <c:showBubbleSize val="0"/>
        </c:dLbls>
        <c:axId val="366568175"/>
        <c:axId val="366564815"/>
      </c:scatterChart>
      <c:valAx>
        <c:axId val="3665681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64815"/>
        <c:crosses val="autoZero"/>
        <c:crossBetween val="midCat"/>
      </c:valAx>
      <c:valAx>
        <c:axId val="36656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681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RELATIONSHIP BETWEEN QUANTITY OF CLOTHING ORDERED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yVal>
            <c:numRef>
              <c:f>DIAGNOSTIC!$G$188</c:f>
              <c:numCache>
                <c:formatCode>General</c:formatCode>
                <c:ptCount val="1"/>
                <c:pt idx="0">
                  <c:v>0</c:v>
                </c:pt>
              </c:numCache>
            </c:numRef>
          </c:yVal>
          <c:smooth val="0"/>
          <c:extLst>
            <c:ext xmlns:c16="http://schemas.microsoft.com/office/drawing/2014/chart" uri="{C3380CC4-5D6E-409C-BE32-E72D297353CC}">
              <c16:uniqueId val="{00000000-EC03-401A-A58D-D4A2B035F923}"/>
            </c:ext>
          </c:extLst>
        </c:ser>
        <c:ser>
          <c:idx val="1"/>
          <c:order val="1"/>
          <c:tx>
            <c:v>CLOTHING</c:v>
          </c:tx>
          <c:spPr>
            <a:ln w="25400" cap="rnd">
              <a:noFill/>
              <a:round/>
            </a:ln>
            <a:effectLst/>
          </c:spPr>
          <c:marker>
            <c:symbol val="circle"/>
            <c:size val="5"/>
            <c:spPr>
              <a:solidFill>
                <a:schemeClr val="accent2"/>
              </a:solidFill>
              <a:ln w="9525">
                <a:solidFill>
                  <a:schemeClr val="accent2"/>
                </a:solidFill>
              </a:ln>
              <a:effectLst/>
            </c:spPr>
          </c:marker>
          <c:xVal>
            <c:numRef>
              <c:f>'SCATTER PLOT DATA'!$K$2:$K$1001</c:f>
              <c:numCache>
                <c:formatCode>General</c:formatCode>
                <c:ptCount val="1000"/>
                <c:pt idx="0">
                  <c:v>0</c:v>
                </c:pt>
                <c:pt idx="1">
                  <c:v>0</c:v>
                </c:pt>
                <c:pt idx="2">
                  <c:v>0</c:v>
                </c:pt>
                <c:pt idx="3">
                  <c:v>70</c:v>
                </c:pt>
                <c:pt idx="4">
                  <c:v>0</c:v>
                </c:pt>
                <c:pt idx="5">
                  <c:v>77</c:v>
                </c:pt>
                <c:pt idx="6">
                  <c:v>0</c:v>
                </c:pt>
                <c:pt idx="7">
                  <c:v>99</c:v>
                </c:pt>
                <c:pt idx="8">
                  <c:v>0</c:v>
                </c:pt>
                <c:pt idx="9">
                  <c:v>62</c:v>
                </c:pt>
                <c:pt idx="10">
                  <c:v>0</c:v>
                </c:pt>
                <c:pt idx="11">
                  <c:v>0</c:v>
                </c:pt>
                <c:pt idx="12">
                  <c:v>0</c:v>
                </c:pt>
                <c:pt idx="13">
                  <c:v>0</c:v>
                </c:pt>
                <c:pt idx="14">
                  <c:v>0</c:v>
                </c:pt>
                <c:pt idx="15">
                  <c:v>0</c:v>
                </c:pt>
                <c:pt idx="16">
                  <c:v>0</c:v>
                </c:pt>
                <c:pt idx="17">
                  <c:v>0</c:v>
                </c:pt>
                <c:pt idx="18">
                  <c:v>0</c:v>
                </c:pt>
                <c:pt idx="19">
                  <c:v>23</c:v>
                </c:pt>
                <c:pt idx="20">
                  <c:v>31</c:v>
                </c:pt>
                <c:pt idx="21">
                  <c:v>0</c:v>
                </c:pt>
                <c:pt idx="22">
                  <c:v>78</c:v>
                </c:pt>
                <c:pt idx="23">
                  <c:v>0</c:v>
                </c:pt>
                <c:pt idx="24">
                  <c:v>6</c:v>
                </c:pt>
                <c:pt idx="25">
                  <c:v>0</c:v>
                </c:pt>
                <c:pt idx="26">
                  <c:v>0</c:v>
                </c:pt>
                <c:pt idx="27">
                  <c:v>0</c:v>
                </c:pt>
                <c:pt idx="28">
                  <c:v>0</c:v>
                </c:pt>
                <c:pt idx="29">
                  <c:v>0</c:v>
                </c:pt>
                <c:pt idx="30">
                  <c:v>0</c:v>
                </c:pt>
                <c:pt idx="31">
                  <c:v>0</c:v>
                </c:pt>
                <c:pt idx="32">
                  <c:v>0</c:v>
                </c:pt>
                <c:pt idx="33">
                  <c:v>0</c:v>
                </c:pt>
                <c:pt idx="34">
                  <c:v>84</c:v>
                </c:pt>
                <c:pt idx="35">
                  <c:v>0</c:v>
                </c:pt>
                <c:pt idx="36">
                  <c:v>62</c:v>
                </c:pt>
                <c:pt idx="37">
                  <c:v>0</c:v>
                </c:pt>
                <c:pt idx="38">
                  <c:v>97</c:v>
                </c:pt>
                <c:pt idx="39">
                  <c:v>59</c:v>
                </c:pt>
                <c:pt idx="40">
                  <c:v>0</c:v>
                </c:pt>
                <c:pt idx="41">
                  <c:v>57</c:v>
                </c:pt>
                <c:pt idx="42">
                  <c:v>0</c:v>
                </c:pt>
                <c:pt idx="43">
                  <c:v>0</c:v>
                </c:pt>
                <c:pt idx="44">
                  <c:v>3</c:v>
                </c:pt>
                <c:pt idx="45">
                  <c:v>0</c:v>
                </c:pt>
                <c:pt idx="46">
                  <c:v>0</c:v>
                </c:pt>
                <c:pt idx="47">
                  <c:v>0</c:v>
                </c:pt>
                <c:pt idx="48">
                  <c:v>15</c:v>
                </c:pt>
                <c:pt idx="49">
                  <c:v>84</c:v>
                </c:pt>
                <c:pt idx="50">
                  <c:v>0</c:v>
                </c:pt>
                <c:pt idx="51">
                  <c:v>0</c:v>
                </c:pt>
                <c:pt idx="52">
                  <c:v>0</c:v>
                </c:pt>
                <c:pt idx="53">
                  <c:v>0</c:v>
                </c:pt>
                <c:pt idx="54">
                  <c:v>56</c:v>
                </c:pt>
                <c:pt idx="55">
                  <c:v>0</c:v>
                </c:pt>
                <c:pt idx="56">
                  <c:v>57</c:v>
                </c:pt>
                <c:pt idx="57">
                  <c:v>0</c:v>
                </c:pt>
                <c:pt idx="58">
                  <c:v>0</c:v>
                </c:pt>
                <c:pt idx="59">
                  <c:v>0</c:v>
                </c:pt>
                <c:pt idx="60">
                  <c:v>38</c:v>
                </c:pt>
                <c:pt idx="61">
                  <c:v>0</c:v>
                </c:pt>
                <c:pt idx="62">
                  <c:v>0</c:v>
                </c:pt>
                <c:pt idx="63">
                  <c:v>0</c:v>
                </c:pt>
                <c:pt idx="64">
                  <c:v>0</c:v>
                </c:pt>
                <c:pt idx="65">
                  <c:v>25</c:v>
                </c:pt>
                <c:pt idx="66">
                  <c:v>0</c:v>
                </c:pt>
                <c:pt idx="67">
                  <c:v>0</c:v>
                </c:pt>
                <c:pt idx="68">
                  <c:v>93</c:v>
                </c:pt>
                <c:pt idx="69">
                  <c:v>0</c:v>
                </c:pt>
                <c:pt idx="70">
                  <c:v>20</c:v>
                </c:pt>
                <c:pt idx="71">
                  <c:v>20</c:v>
                </c:pt>
                <c:pt idx="72">
                  <c:v>47</c:v>
                </c:pt>
                <c:pt idx="73">
                  <c:v>93</c:v>
                </c:pt>
                <c:pt idx="74">
                  <c:v>0</c:v>
                </c:pt>
                <c:pt idx="75">
                  <c:v>90</c:v>
                </c:pt>
                <c:pt idx="76">
                  <c:v>0</c:v>
                </c:pt>
                <c:pt idx="77">
                  <c:v>0</c:v>
                </c:pt>
                <c:pt idx="78">
                  <c:v>0</c:v>
                </c:pt>
                <c:pt idx="79">
                  <c:v>62</c:v>
                </c:pt>
                <c:pt idx="80">
                  <c:v>0</c:v>
                </c:pt>
                <c:pt idx="81">
                  <c:v>0</c:v>
                </c:pt>
                <c:pt idx="82">
                  <c:v>0</c:v>
                </c:pt>
                <c:pt idx="83">
                  <c:v>45</c:v>
                </c:pt>
                <c:pt idx="84">
                  <c:v>0</c:v>
                </c:pt>
                <c:pt idx="85">
                  <c:v>0</c:v>
                </c:pt>
                <c:pt idx="86">
                  <c:v>76</c:v>
                </c:pt>
                <c:pt idx="87">
                  <c:v>0</c:v>
                </c:pt>
                <c:pt idx="88">
                  <c:v>0</c:v>
                </c:pt>
                <c:pt idx="89">
                  <c:v>0</c:v>
                </c:pt>
                <c:pt idx="90">
                  <c:v>15</c:v>
                </c:pt>
                <c:pt idx="91">
                  <c:v>66</c:v>
                </c:pt>
                <c:pt idx="92">
                  <c:v>0</c:v>
                </c:pt>
                <c:pt idx="93">
                  <c:v>28</c:v>
                </c:pt>
                <c:pt idx="94">
                  <c:v>71</c:v>
                </c:pt>
                <c:pt idx="95">
                  <c:v>0</c:v>
                </c:pt>
                <c:pt idx="96">
                  <c:v>64</c:v>
                </c:pt>
                <c:pt idx="97">
                  <c:v>34</c:v>
                </c:pt>
                <c:pt idx="98">
                  <c:v>0</c:v>
                </c:pt>
                <c:pt idx="99">
                  <c:v>20</c:v>
                </c:pt>
                <c:pt idx="100">
                  <c:v>79</c:v>
                </c:pt>
                <c:pt idx="101">
                  <c:v>0</c:v>
                </c:pt>
                <c:pt idx="102">
                  <c:v>0</c:v>
                </c:pt>
                <c:pt idx="103">
                  <c:v>30</c:v>
                </c:pt>
                <c:pt idx="104">
                  <c:v>0</c:v>
                </c:pt>
                <c:pt idx="105">
                  <c:v>0</c:v>
                </c:pt>
                <c:pt idx="106">
                  <c:v>90</c:v>
                </c:pt>
                <c:pt idx="107">
                  <c:v>8</c:v>
                </c:pt>
                <c:pt idx="108">
                  <c:v>77</c:v>
                </c:pt>
                <c:pt idx="109">
                  <c:v>0</c:v>
                </c:pt>
                <c:pt idx="110">
                  <c:v>0</c:v>
                </c:pt>
                <c:pt idx="111">
                  <c:v>58</c:v>
                </c:pt>
                <c:pt idx="112">
                  <c:v>0</c:v>
                </c:pt>
                <c:pt idx="113">
                  <c:v>0</c:v>
                </c:pt>
                <c:pt idx="114">
                  <c:v>0</c:v>
                </c:pt>
                <c:pt idx="115">
                  <c:v>84</c:v>
                </c:pt>
                <c:pt idx="116">
                  <c:v>10</c:v>
                </c:pt>
                <c:pt idx="117">
                  <c:v>45</c:v>
                </c:pt>
                <c:pt idx="118">
                  <c:v>0</c:v>
                </c:pt>
                <c:pt idx="119">
                  <c:v>87</c:v>
                </c:pt>
                <c:pt idx="120">
                  <c:v>0</c:v>
                </c:pt>
                <c:pt idx="121">
                  <c:v>17</c:v>
                </c:pt>
                <c:pt idx="122">
                  <c:v>0</c:v>
                </c:pt>
                <c:pt idx="123">
                  <c:v>0</c:v>
                </c:pt>
                <c:pt idx="124">
                  <c:v>0</c:v>
                </c:pt>
                <c:pt idx="125">
                  <c:v>0</c:v>
                </c:pt>
                <c:pt idx="126">
                  <c:v>73</c:v>
                </c:pt>
                <c:pt idx="127">
                  <c:v>0</c:v>
                </c:pt>
                <c:pt idx="128">
                  <c:v>97</c:v>
                </c:pt>
                <c:pt idx="129">
                  <c:v>0</c:v>
                </c:pt>
                <c:pt idx="130">
                  <c:v>0</c:v>
                </c:pt>
                <c:pt idx="131">
                  <c:v>3</c:v>
                </c:pt>
                <c:pt idx="132">
                  <c:v>13</c:v>
                </c:pt>
                <c:pt idx="133">
                  <c:v>90</c:v>
                </c:pt>
                <c:pt idx="134">
                  <c:v>0</c:v>
                </c:pt>
                <c:pt idx="135">
                  <c:v>64</c:v>
                </c:pt>
                <c:pt idx="136">
                  <c:v>44</c:v>
                </c:pt>
                <c:pt idx="137">
                  <c:v>0</c:v>
                </c:pt>
                <c:pt idx="138">
                  <c:v>0</c:v>
                </c:pt>
                <c:pt idx="139">
                  <c:v>0</c:v>
                </c:pt>
                <c:pt idx="140">
                  <c:v>0</c:v>
                </c:pt>
                <c:pt idx="141">
                  <c:v>0</c:v>
                </c:pt>
                <c:pt idx="142">
                  <c:v>0</c:v>
                </c:pt>
                <c:pt idx="143">
                  <c:v>0</c:v>
                </c:pt>
                <c:pt idx="144">
                  <c:v>0</c:v>
                </c:pt>
                <c:pt idx="145">
                  <c:v>4</c:v>
                </c:pt>
                <c:pt idx="146">
                  <c:v>1</c:v>
                </c:pt>
                <c:pt idx="147">
                  <c:v>0</c:v>
                </c:pt>
                <c:pt idx="148">
                  <c:v>0</c:v>
                </c:pt>
                <c:pt idx="149">
                  <c:v>79</c:v>
                </c:pt>
                <c:pt idx="150">
                  <c:v>0</c:v>
                </c:pt>
                <c:pt idx="151">
                  <c:v>0</c:v>
                </c:pt>
                <c:pt idx="152">
                  <c:v>0</c:v>
                </c:pt>
                <c:pt idx="153">
                  <c:v>7</c:v>
                </c:pt>
                <c:pt idx="154">
                  <c:v>0</c:v>
                </c:pt>
                <c:pt idx="155">
                  <c:v>91</c:v>
                </c:pt>
                <c:pt idx="156">
                  <c:v>0</c:v>
                </c:pt>
                <c:pt idx="157">
                  <c:v>36</c:v>
                </c:pt>
                <c:pt idx="158">
                  <c:v>0</c:v>
                </c:pt>
                <c:pt idx="159">
                  <c:v>0</c:v>
                </c:pt>
                <c:pt idx="160">
                  <c:v>0</c:v>
                </c:pt>
                <c:pt idx="161">
                  <c:v>0</c:v>
                </c:pt>
                <c:pt idx="162">
                  <c:v>96</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67</c:v>
                </c:pt>
                <c:pt idx="179">
                  <c:v>52</c:v>
                </c:pt>
                <c:pt idx="180">
                  <c:v>0</c:v>
                </c:pt>
                <c:pt idx="181">
                  <c:v>0</c:v>
                </c:pt>
                <c:pt idx="182">
                  <c:v>61</c:v>
                </c:pt>
                <c:pt idx="183">
                  <c:v>0</c:v>
                </c:pt>
                <c:pt idx="184">
                  <c:v>61</c:v>
                </c:pt>
                <c:pt idx="185">
                  <c:v>85</c:v>
                </c:pt>
                <c:pt idx="186">
                  <c:v>95</c:v>
                </c:pt>
                <c:pt idx="187">
                  <c:v>67</c:v>
                </c:pt>
                <c:pt idx="188">
                  <c:v>0</c:v>
                </c:pt>
                <c:pt idx="189">
                  <c:v>69</c:v>
                </c:pt>
                <c:pt idx="190">
                  <c:v>0</c:v>
                </c:pt>
                <c:pt idx="191">
                  <c:v>73</c:v>
                </c:pt>
                <c:pt idx="192">
                  <c:v>0</c:v>
                </c:pt>
                <c:pt idx="193">
                  <c:v>0</c:v>
                </c:pt>
                <c:pt idx="194">
                  <c:v>0</c:v>
                </c:pt>
                <c:pt idx="195">
                  <c:v>0</c:v>
                </c:pt>
                <c:pt idx="196">
                  <c:v>0</c:v>
                </c:pt>
                <c:pt idx="197">
                  <c:v>0</c:v>
                </c:pt>
                <c:pt idx="198">
                  <c:v>0</c:v>
                </c:pt>
                <c:pt idx="199">
                  <c:v>19</c:v>
                </c:pt>
                <c:pt idx="200">
                  <c:v>0</c:v>
                </c:pt>
                <c:pt idx="201">
                  <c:v>0</c:v>
                </c:pt>
                <c:pt idx="202">
                  <c:v>0</c:v>
                </c:pt>
                <c:pt idx="203">
                  <c:v>49</c:v>
                </c:pt>
                <c:pt idx="204">
                  <c:v>85</c:v>
                </c:pt>
                <c:pt idx="205">
                  <c:v>89</c:v>
                </c:pt>
                <c:pt idx="206">
                  <c:v>0</c:v>
                </c:pt>
                <c:pt idx="207">
                  <c:v>0</c:v>
                </c:pt>
                <c:pt idx="208">
                  <c:v>0</c:v>
                </c:pt>
                <c:pt idx="209">
                  <c:v>0</c:v>
                </c:pt>
                <c:pt idx="210">
                  <c:v>0</c:v>
                </c:pt>
                <c:pt idx="211">
                  <c:v>0</c:v>
                </c:pt>
                <c:pt idx="212">
                  <c:v>25</c:v>
                </c:pt>
                <c:pt idx="213">
                  <c:v>79</c:v>
                </c:pt>
                <c:pt idx="214">
                  <c:v>46</c:v>
                </c:pt>
                <c:pt idx="215">
                  <c:v>0</c:v>
                </c:pt>
                <c:pt idx="216">
                  <c:v>0</c:v>
                </c:pt>
                <c:pt idx="217">
                  <c:v>0</c:v>
                </c:pt>
                <c:pt idx="218">
                  <c:v>0</c:v>
                </c:pt>
                <c:pt idx="219">
                  <c:v>77</c:v>
                </c:pt>
                <c:pt idx="220">
                  <c:v>0</c:v>
                </c:pt>
                <c:pt idx="221">
                  <c:v>0</c:v>
                </c:pt>
                <c:pt idx="222">
                  <c:v>0</c:v>
                </c:pt>
                <c:pt idx="223">
                  <c:v>0</c:v>
                </c:pt>
                <c:pt idx="224">
                  <c:v>0</c:v>
                </c:pt>
                <c:pt idx="225">
                  <c:v>0</c:v>
                </c:pt>
                <c:pt idx="226">
                  <c:v>0</c:v>
                </c:pt>
                <c:pt idx="227">
                  <c:v>0</c:v>
                </c:pt>
                <c:pt idx="228">
                  <c:v>0</c:v>
                </c:pt>
                <c:pt idx="229">
                  <c:v>0</c:v>
                </c:pt>
                <c:pt idx="230">
                  <c:v>82</c:v>
                </c:pt>
                <c:pt idx="231">
                  <c:v>0</c:v>
                </c:pt>
                <c:pt idx="232">
                  <c:v>64</c:v>
                </c:pt>
                <c:pt idx="233">
                  <c:v>0</c:v>
                </c:pt>
                <c:pt idx="234">
                  <c:v>0</c:v>
                </c:pt>
                <c:pt idx="235">
                  <c:v>0</c:v>
                </c:pt>
                <c:pt idx="236">
                  <c:v>41</c:v>
                </c:pt>
                <c:pt idx="237">
                  <c:v>56</c:v>
                </c:pt>
                <c:pt idx="238">
                  <c:v>44</c:v>
                </c:pt>
                <c:pt idx="239">
                  <c:v>0</c:v>
                </c:pt>
                <c:pt idx="240">
                  <c:v>77</c:v>
                </c:pt>
                <c:pt idx="241">
                  <c:v>0</c:v>
                </c:pt>
                <c:pt idx="242">
                  <c:v>0</c:v>
                </c:pt>
                <c:pt idx="243">
                  <c:v>0</c:v>
                </c:pt>
                <c:pt idx="244">
                  <c:v>0</c:v>
                </c:pt>
                <c:pt idx="245">
                  <c:v>23</c:v>
                </c:pt>
                <c:pt idx="246">
                  <c:v>7</c:v>
                </c:pt>
                <c:pt idx="247">
                  <c:v>0</c:v>
                </c:pt>
                <c:pt idx="248">
                  <c:v>0</c:v>
                </c:pt>
                <c:pt idx="249">
                  <c:v>18</c:v>
                </c:pt>
                <c:pt idx="250">
                  <c:v>0</c:v>
                </c:pt>
                <c:pt idx="251">
                  <c:v>0</c:v>
                </c:pt>
                <c:pt idx="252">
                  <c:v>0</c:v>
                </c:pt>
                <c:pt idx="253">
                  <c:v>85</c:v>
                </c:pt>
                <c:pt idx="254">
                  <c:v>10</c:v>
                </c:pt>
                <c:pt idx="255">
                  <c:v>0</c:v>
                </c:pt>
                <c:pt idx="256">
                  <c:v>77</c:v>
                </c:pt>
                <c:pt idx="257">
                  <c:v>34</c:v>
                </c:pt>
                <c:pt idx="258">
                  <c:v>0</c:v>
                </c:pt>
                <c:pt idx="259">
                  <c:v>0</c:v>
                </c:pt>
                <c:pt idx="260">
                  <c:v>78</c:v>
                </c:pt>
                <c:pt idx="261">
                  <c:v>0</c:v>
                </c:pt>
                <c:pt idx="262">
                  <c:v>0</c:v>
                </c:pt>
                <c:pt idx="263">
                  <c:v>0</c:v>
                </c:pt>
                <c:pt idx="264">
                  <c:v>0</c:v>
                </c:pt>
                <c:pt idx="265">
                  <c:v>31</c:v>
                </c:pt>
                <c:pt idx="266">
                  <c:v>65</c:v>
                </c:pt>
                <c:pt idx="267">
                  <c:v>96</c:v>
                </c:pt>
                <c:pt idx="268">
                  <c:v>0</c:v>
                </c:pt>
                <c:pt idx="269">
                  <c:v>0</c:v>
                </c:pt>
                <c:pt idx="270">
                  <c:v>14</c:v>
                </c:pt>
                <c:pt idx="271">
                  <c:v>0</c:v>
                </c:pt>
                <c:pt idx="272">
                  <c:v>0</c:v>
                </c:pt>
                <c:pt idx="273">
                  <c:v>0</c:v>
                </c:pt>
                <c:pt idx="274">
                  <c:v>0</c:v>
                </c:pt>
                <c:pt idx="275">
                  <c:v>0</c:v>
                </c:pt>
                <c:pt idx="276">
                  <c:v>38</c:v>
                </c:pt>
                <c:pt idx="277">
                  <c:v>47</c:v>
                </c:pt>
                <c:pt idx="278">
                  <c:v>16</c:v>
                </c:pt>
                <c:pt idx="279">
                  <c:v>0</c:v>
                </c:pt>
                <c:pt idx="280">
                  <c:v>0</c:v>
                </c:pt>
                <c:pt idx="281">
                  <c:v>0</c:v>
                </c:pt>
                <c:pt idx="282">
                  <c:v>0</c:v>
                </c:pt>
                <c:pt idx="283">
                  <c:v>0</c:v>
                </c:pt>
                <c:pt idx="284">
                  <c:v>0</c:v>
                </c:pt>
                <c:pt idx="285">
                  <c:v>0</c:v>
                </c:pt>
                <c:pt idx="286">
                  <c:v>0</c:v>
                </c:pt>
                <c:pt idx="287">
                  <c:v>45</c:v>
                </c:pt>
                <c:pt idx="288">
                  <c:v>21</c:v>
                </c:pt>
                <c:pt idx="289">
                  <c:v>53</c:v>
                </c:pt>
                <c:pt idx="290">
                  <c:v>43</c:v>
                </c:pt>
                <c:pt idx="291">
                  <c:v>82</c:v>
                </c:pt>
                <c:pt idx="292">
                  <c:v>0</c:v>
                </c:pt>
                <c:pt idx="293">
                  <c:v>0</c:v>
                </c:pt>
                <c:pt idx="294">
                  <c:v>0</c:v>
                </c:pt>
                <c:pt idx="295">
                  <c:v>0</c:v>
                </c:pt>
                <c:pt idx="296">
                  <c:v>0</c:v>
                </c:pt>
                <c:pt idx="297">
                  <c:v>59</c:v>
                </c:pt>
                <c:pt idx="298">
                  <c:v>30</c:v>
                </c:pt>
                <c:pt idx="299">
                  <c:v>0</c:v>
                </c:pt>
                <c:pt idx="300">
                  <c:v>0</c:v>
                </c:pt>
                <c:pt idx="301">
                  <c:v>0</c:v>
                </c:pt>
                <c:pt idx="302">
                  <c:v>0</c:v>
                </c:pt>
                <c:pt idx="303">
                  <c:v>0</c:v>
                </c:pt>
                <c:pt idx="304">
                  <c:v>0</c:v>
                </c:pt>
                <c:pt idx="305">
                  <c:v>0</c:v>
                </c:pt>
                <c:pt idx="306">
                  <c:v>0</c:v>
                </c:pt>
                <c:pt idx="307">
                  <c:v>0</c:v>
                </c:pt>
                <c:pt idx="308">
                  <c:v>0</c:v>
                </c:pt>
                <c:pt idx="309">
                  <c:v>0</c:v>
                </c:pt>
                <c:pt idx="310">
                  <c:v>0</c:v>
                </c:pt>
                <c:pt idx="311">
                  <c:v>70</c:v>
                </c:pt>
                <c:pt idx="312">
                  <c:v>0</c:v>
                </c:pt>
                <c:pt idx="313">
                  <c:v>0</c:v>
                </c:pt>
                <c:pt idx="314">
                  <c:v>0</c:v>
                </c:pt>
                <c:pt idx="315">
                  <c:v>0</c:v>
                </c:pt>
                <c:pt idx="316">
                  <c:v>0</c:v>
                </c:pt>
                <c:pt idx="317">
                  <c:v>97</c:v>
                </c:pt>
                <c:pt idx="318">
                  <c:v>45</c:v>
                </c:pt>
                <c:pt idx="319">
                  <c:v>0</c:v>
                </c:pt>
                <c:pt idx="320">
                  <c:v>0</c:v>
                </c:pt>
                <c:pt idx="321">
                  <c:v>99</c:v>
                </c:pt>
                <c:pt idx="322">
                  <c:v>8</c:v>
                </c:pt>
                <c:pt idx="323">
                  <c:v>0</c:v>
                </c:pt>
                <c:pt idx="324">
                  <c:v>0</c:v>
                </c:pt>
                <c:pt idx="325">
                  <c:v>45</c:v>
                </c:pt>
                <c:pt idx="326">
                  <c:v>0</c:v>
                </c:pt>
                <c:pt idx="327">
                  <c:v>0</c:v>
                </c:pt>
                <c:pt idx="328">
                  <c:v>0</c:v>
                </c:pt>
                <c:pt idx="329">
                  <c:v>96</c:v>
                </c:pt>
                <c:pt idx="330">
                  <c:v>0</c:v>
                </c:pt>
                <c:pt idx="331">
                  <c:v>0</c:v>
                </c:pt>
                <c:pt idx="332">
                  <c:v>6</c:v>
                </c:pt>
                <c:pt idx="333">
                  <c:v>92</c:v>
                </c:pt>
                <c:pt idx="334">
                  <c:v>86</c:v>
                </c:pt>
                <c:pt idx="335">
                  <c:v>16</c:v>
                </c:pt>
                <c:pt idx="336">
                  <c:v>0</c:v>
                </c:pt>
                <c:pt idx="337">
                  <c:v>0</c:v>
                </c:pt>
                <c:pt idx="338">
                  <c:v>0</c:v>
                </c:pt>
                <c:pt idx="339">
                  <c:v>76</c:v>
                </c:pt>
                <c:pt idx="340">
                  <c:v>0</c:v>
                </c:pt>
                <c:pt idx="341">
                  <c:v>0</c:v>
                </c:pt>
                <c:pt idx="342">
                  <c:v>78</c:v>
                </c:pt>
                <c:pt idx="343">
                  <c:v>92</c:v>
                </c:pt>
                <c:pt idx="344">
                  <c:v>0</c:v>
                </c:pt>
                <c:pt idx="345">
                  <c:v>0</c:v>
                </c:pt>
                <c:pt idx="346">
                  <c:v>0</c:v>
                </c:pt>
                <c:pt idx="347">
                  <c:v>51</c:v>
                </c:pt>
                <c:pt idx="348">
                  <c:v>73</c:v>
                </c:pt>
                <c:pt idx="349">
                  <c:v>0</c:v>
                </c:pt>
                <c:pt idx="350">
                  <c:v>0</c:v>
                </c:pt>
                <c:pt idx="351">
                  <c:v>0</c:v>
                </c:pt>
                <c:pt idx="352">
                  <c:v>18</c:v>
                </c:pt>
                <c:pt idx="353">
                  <c:v>0</c:v>
                </c:pt>
                <c:pt idx="354">
                  <c:v>0</c:v>
                </c:pt>
                <c:pt idx="355">
                  <c:v>0</c:v>
                </c:pt>
                <c:pt idx="356">
                  <c:v>100</c:v>
                </c:pt>
                <c:pt idx="357">
                  <c:v>0</c:v>
                </c:pt>
                <c:pt idx="358">
                  <c:v>0</c:v>
                </c:pt>
                <c:pt idx="359">
                  <c:v>0</c:v>
                </c:pt>
                <c:pt idx="360">
                  <c:v>0</c:v>
                </c:pt>
                <c:pt idx="361">
                  <c:v>0</c:v>
                </c:pt>
                <c:pt idx="362">
                  <c:v>86</c:v>
                </c:pt>
                <c:pt idx="363">
                  <c:v>30</c:v>
                </c:pt>
                <c:pt idx="364">
                  <c:v>0</c:v>
                </c:pt>
                <c:pt idx="365">
                  <c:v>56</c:v>
                </c:pt>
                <c:pt idx="366">
                  <c:v>0</c:v>
                </c:pt>
                <c:pt idx="367">
                  <c:v>0</c:v>
                </c:pt>
                <c:pt idx="368">
                  <c:v>90</c:v>
                </c:pt>
                <c:pt idx="369">
                  <c:v>0</c:v>
                </c:pt>
                <c:pt idx="370">
                  <c:v>0</c:v>
                </c:pt>
                <c:pt idx="371">
                  <c:v>0</c:v>
                </c:pt>
                <c:pt idx="372">
                  <c:v>0</c:v>
                </c:pt>
                <c:pt idx="373">
                  <c:v>17</c:v>
                </c:pt>
                <c:pt idx="374">
                  <c:v>0</c:v>
                </c:pt>
                <c:pt idx="375">
                  <c:v>64</c:v>
                </c:pt>
                <c:pt idx="376">
                  <c:v>0</c:v>
                </c:pt>
                <c:pt idx="377">
                  <c:v>48</c:v>
                </c:pt>
                <c:pt idx="378">
                  <c:v>0</c:v>
                </c:pt>
                <c:pt idx="379">
                  <c:v>0</c:v>
                </c:pt>
                <c:pt idx="380">
                  <c:v>0</c:v>
                </c:pt>
                <c:pt idx="381">
                  <c:v>0</c:v>
                </c:pt>
                <c:pt idx="382">
                  <c:v>2</c:v>
                </c:pt>
                <c:pt idx="383">
                  <c:v>0</c:v>
                </c:pt>
                <c:pt idx="384">
                  <c:v>0</c:v>
                </c:pt>
                <c:pt idx="385">
                  <c:v>0</c:v>
                </c:pt>
                <c:pt idx="386">
                  <c:v>0</c:v>
                </c:pt>
                <c:pt idx="387">
                  <c:v>13</c:v>
                </c:pt>
                <c:pt idx="388">
                  <c:v>68</c:v>
                </c:pt>
                <c:pt idx="389">
                  <c:v>0</c:v>
                </c:pt>
                <c:pt idx="390">
                  <c:v>57</c:v>
                </c:pt>
                <c:pt idx="391">
                  <c:v>0</c:v>
                </c:pt>
                <c:pt idx="392">
                  <c:v>46</c:v>
                </c:pt>
                <c:pt idx="393">
                  <c:v>0</c:v>
                </c:pt>
                <c:pt idx="394">
                  <c:v>0</c:v>
                </c:pt>
                <c:pt idx="395">
                  <c:v>0</c:v>
                </c:pt>
                <c:pt idx="396">
                  <c:v>85</c:v>
                </c:pt>
                <c:pt idx="397">
                  <c:v>47</c:v>
                </c:pt>
                <c:pt idx="398">
                  <c:v>0</c:v>
                </c:pt>
                <c:pt idx="399">
                  <c:v>0</c:v>
                </c:pt>
                <c:pt idx="400">
                  <c:v>40</c:v>
                </c:pt>
                <c:pt idx="401">
                  <c:v>0</c:v>
                </c:pt>
                <c:pt idx="402">
                  <c:v>93</c:v>
                </c:pt>
                <c:pt idx="403">
                  <c:v>28</c:v>
                </c:pt>
                <c:pt idx="404">
                  <c:v>65</c:v>
                </c:pt>
                <c:pt idx="405">
                  <c:v>0</c:v>
                </c:pt>
                <c:pt idx="406">
                  <c:v>0</c:v>
                </c:pt>
                <c:pt idx="407">
                  <c:v>0</c:v>
                </c:pt>
                <c:pt idx="408">
                  <c:v>0</c:v>
                </c:pt>
                <c:pt idx="409">
                  <c:v>75</c:v>
                </c:pt>
                <c:pt idx="410">
                  <c:v>0</c:v>
                </c:pt>
                <c:pt idx="411">
                  <c:v>0</c:v>
                </c:pt>
                <c:pt idx="412">
                  <c:v>0</c:v>
                </c:pt>
                <c:pt idx="413">
                  <c:v>0</c:v>
                </c:pt>
                <c:pt idx="414">
                  <c:v>0</c:v>
                </c:pt>
                <c:pt idx="415">
                  <c:v>0</c:v>
                </c:pt>
                <c:pt idx="416">
                  <c:v>0</c:v>
                </c:pt>
                <c:pt idx="417">
                  <c:v>0</c:v>
                </c:pt>
                <c:pt idx="418">
                  <c:v>89</c:v>
                </c:pt>
                <c:pt idx="419">
                  <c:v>0</c:v>
                </c:pt>
                <c:pt idx="420">
                  <c:v>33</c:v>
                </c:pt>
                <c:pt idx="421">
                  <c:v>0</c:v>
                </c:pt>
                <c:pt idx="422">
                  <c:v>2</c:v>
                </c:pt>
                <c:pt idx="423">
                  <c:v>0</c:v>
                </c:pt>
                <c:pt idx="424">
                  <c:v>0</c:v>
                </c:pt>
                <c:pt idx="425">
                  <c:v>0</c:v>
                </c:pt>
                <c:pt idx="426">
                  <c:v>0</c:v>
                </c:pt>
                <c:pt idx="427">
                  <c:v>61</c:v>
                </c:pt>
                <c:pt idx="428">
                  <c:v>0</c:v>
                </c:pt>
                <c:pt idx="429">
                  <c:v>0</c:v>
                </c:pt>
                <c:pt idx="430">
                  <c:v>0</c:v>
                </c:pt>
                <c:pt idx="431">
                  <c:v>0</c:v>
                </c:pt>
                <c:pt idx="432">
                  <c:v>0</c:v>
                </c:pt>
                <c:pt idx="433">
                  <c:v>0</c:v>
                </c:pt>
                <c:pt idx="434">
                  <c:v>38</c:v>
                </c:pt>
                <c:pt idx="435">
                  <c:v>0</c:v>
                </c:pt>
                <c:pt idx="436">
                  <c:v>39</c:v>
                </c:pt>
                <c:pt idx="437">
                  <c:v>0</c:v>
                </c:pt>
                <c:pt idx="438">
                  <c:v>91</c:v>
                </c:pt>
                <c:pt idx="439">
                  <c:v>0</c:v>
                </c:pt>
                <c:pt idx="440">
                  <c:v>0</c:v>
                </c:pt>
                <c:pt idx="441">
                  <c:v>50</c:v>
                </c:pt>
                <c:pt idx="442">
                  <c:v>0</c:v>
                </c:pt>
                <c:pt idx="443">
                  <c:v>0</c:v>
                </c:pt>
                <c:pt idx="444">
                  <c:v>0</c:v>
                </c:pt>
                <c:pt idx="445">
                  <c:v>0</c:v>
                </c:pt>
                <c:pt idx="446">
                  <c:v>0</c:v>
                </c:pt>
                <c:pt idx="447">
                  <c:v>0</c:v>
                </c:pt>
                <c:pt idx="448">
                  <c:v>26</c:v>
                </c:pt>
                <c:pt idx="449">
                  <c:v>49</c:v>
                </c:pt>
                <c:pt idx="450">
                  <c:v>40</c:v>
                </c:pt>
                <c:pt idx="451">
                  <c:v>0</c:v>
                </c:pt>
                <c:pt idx="452">
                  <c:v>0</c:v>
                </c:pt>
                <c:pt idx="453">
                  <c:v>0</c:v>
                </c:pt>
                <c:pt idx="454">
                  <c:v>0</c:v>
                </c:pt>
                <c:pt idx="455">
                  <c:v>0</c:v>
                </c:pt>
                <c:pt idx="456">
                  <c:v>0</c:v>
                </c:pt>
                <c:pt idx="457">
                  <c:v>20</c:v>
                </c:pt>
                <c:pt idx="458">
                  <c:v>0</c:v>
                </c:pt>
                <c:pt idx="459">
                  <c:v>0</c:v>
                </c:pt>
                <c:pt idx="460">
                  <c:v>66</c:v>
                </c:pt>
                <c:pt idx="461">
                  <c:v>0</c:v>
                </c:pt>
                <c:pt idx="462">
                  <c:v>0</c:v>
                </c:pt>
                <c:pt idx="463">
                  <c:v>0</c:v>
                </c:pt>
                <c:pt idx="464">
                  <c:v>0</c:v>
                </c:pt>
                <c:pt idx="465">
                  <c:v>64</c:v>
                </c:pt>
                <c:pt idx="466">
                  <c:v>0</c:v>
                </c:pt>
                <c:pt idx="467">
                  <c:v>0</c:v>
                </c:pt>
                <c:pt idx="468">
                  <c:v>0</c:v>
                </c:pt>
                <c:pt idx="469">
                  <c:v>0</c:v>
                </c:pt>
                <c:pt idx="470">
                  <c:v>2</c:v>
                </c:pt>
                <c:pt idx="471">
                  <c:v>0</c:v>
                </c:pt>
                <c:pt idx="472">
                  <c:v>35</c:v>
                </c:pt>
                <c:pt idx="473">
                  <c:v>0</c:v>
                </c:pt>
                <c:pt idx="474">
                  <c:v>0</c:v>
                </c:pt>
                <c:pt idx="475">
                  <c:v>47</c:v>
                </c:pt>
                <c:pt idx="476">
                  <c:v>0</c:v>
                </c:pt>
                <c:pt idx="477">
                  <c:v>0</c:v>
                </c:pt>
                <c:pt idx="478">
                  <c:v>0</c:v>
                </c:pt>
                <c:pt idx="479">
                  <c:v>0</c:v>
                </c:pt>
                <c:pt idx="480">
                  <c:v>0</c:v>
                </c:pt>
                <c:pt idx="481">
                  <c:v>49</c:v>
                </c:pt>
                <c:pt idx="482">
                  <c:v>68</c:v>
                </c:pt>
                <c:pt idx="483">
                  <c:v>0</c:v>
                </c:pt>
                <c:pt idx="484">
                  <c:v>65</c:v>
                </c:pt>
                <c:pt idx="485">
                  <c:v>70</c:v>
                </c:pt>
                <c:pt idx="486">
                  <c:v>0</c:v>
                </c:pt>
                <c:pt idx="487">
                  <c:v>0</c:v>
                </c:pt>
                <c:pt idx="488">
                  <c:v>0</c:v>
                </c:pt>
                <c:pt idx="489">
                  <c:v>50</c:v>
                </c:pt>
                <c:pt idx="490">
                  <c:v>7</c:v>
                </c:pt>
                <c:pt idx="491">
                  <c:v>0</c:v>
                </c:pt>
                <c:pt idx="492">
                  <c:v>61</c:v>
                </c:pt>
                <c:pt idx="493">
                  <c:v>86</c:v>
                </c:pt>
                <c:pt idx="494">
                  <c:v>78</c:v>
                </c:pt>
                <c:pt idx="495">
                  <c:v>17</c:v>
                </c:pt>
                <c:pt idx="496">
                  <c:v>0</c:v>
                </c:pt>
                <c:pt idx="497">
                  <c:v>0</c:v>
                </c:pt>
                <c:pt idx="498">
                  <c:v>25</c:v>
                </c:pt>
                <c:pt idx="499">
                  <c:v>15</c:v>
                </c:pt>
                <c:pt idx="500">
                  <c:v>0</c:v>
                </c:pt>
                <c:pt idx="501">
                  <c:v>0</c:v>
                </c:pt>
                <c:pt idx="502">
                  <c:v>0</c:v>
                </c:pt>
                <c:pt idx="503">
                  <c:v>91</c:v>
                </c:pt>
                <c:pt idx="504">
                  <c:v>0</c:v>
                </c:pt>
                <c:pt idx="505">
                  <c:v>0</c:v>
                </c:pt>
                <c:pt idx="506">
                  <c:v>0</c:v>
                </c:pt>
                <c:pt idx="507">
                  <c:v>0</c:v>
                </c:pt>
                <c:pt idx="508">
                  <c:v>0</c:v>
                </c:pt>
                <c:pt idx="509">
                  <c:v>31</c:v>
                </c:pt>
                <c:pt idx="510">
                  <c:v>0</c:v>
                </c:pt>
                <c:pt idx="511">
                  <c:v>0</c:v>
                </c:pt>
                <c:pt idx="512">
                  <c:v>41</c:v>
                </c:pt>
                <c:pt idx="513">
                  <c:v>0</c:v>
                </c:pt>
                <c:pt idx="514">
                  <c:v>0</c:v>
                </c:pt>
                <c:pt idx="515">
                  <c:v>38</c:v>
                </c:pt>
                <c:pt idx="516">
                  <c:v>14</c:v>
                </c:pt>
                <c:pt idx="517">
                  <c:v>89</c:v>
                </c:pt>
                <c:pt idx="518">
                  <c:v>41</c:v>
                </c:pt>
                <c:pt idx="519">
                  <c:v>0</c:v>
                </c:pt>
                <c:pt idx="520">
                  <c:v>0</c:v>
                </c:pt>
                <c:pt idx="521">
                  <c:v>0</c:v>
                </c:pt>
                <c:pt idx="522">
                  <c:v>0</c:v>
                </c:pt>
                <c:pt idx="523">
                  <c:v>0</c:v>
                </c:pt>
                <c:pt idx="524">
                  <c:v>0</c:v>
                </c:pt>
                <c:pt idx="525">
                  <c:v>0</c:v>
                </c:pt>
                <c:pt idx="526">
                  <c:v>26</c:v>
                </c:pt>
                <c:pt idx="527">
                  <c:v>0</c:v>
                </c:pt>
                <c:pt idx="528">
                  <c:v>0</c:v>
                </c:pt>
                <c:pt idx="529">
                  <c:v>0</c:v>
                </c:pt>
                <c:pt idx="530">
                  <c:v>0</c:v>
                </c:pt>
                <c:pt idx="531">
                  <c:v>0</c:v>
                </c:pt>
                <c:pt idx="532">
                  <c:v>0</c:v>
                </c:pt>
                <c:pt idx="533">
                  <c:v>0</c:v>
                </c:pt>
                <c:pt idx="534">
                  <c:v>0</c:v>
                </c:pt>
                <c:pt idx="535">
                  <c:v>0</c:v>
                </c:pt>
                <c:pt idx="536">
                  <c:v>0</c:v>
                </c:pt>
                <c:pt idx="537">
                  <c:v>0</c:v>
                </c:pt>
                <c:pt idx="538">
                  <c:v>95</c:v>
                </c:pt>
                <c:pt idx="539">
                  <c:v>0</c:v>
                </c:pt>
                <c:pt idx="540">
                  <c:v>0</c:v>
                </c:pt>
                <c:pt idx="541">
                  <c:v>44</c:v>
                </c:pt>
                <c:pt idx="542">
                  <c:v>23</c:v>
                </c:pt>
                <c:pt idx="543">
                  <c:v>0</c:v>
                </c:pt>
                <c:pt idx="544">
                  <c:v>0</c:v>
                </c:pt>
                <c:pt idx="545">
                  <c:v>0</c:v>
                </c:pt>
                <c:pt idx="546">
                  <c:v>38</c:v>
                </c:pt>
                <c:pt idx="547">
                  <c:v>0</c:v>
                </c:pt>
                <c:pt idx="548">
                  <c:v>0</c:v>
                </c:pt>
                <c:pt idx="549">
                  <c:v>0</c:v>
                </c:pt>
                <c:pt idx="550">
                  <c:v>0</c:v>
                </c:pt>
                <c:pt idx="551">
                  <c:v>0</c:v>
                </c:pt>
                <c:pt idx="552">
                  <c:v>0</c:v>
                </c:pt>
                <c:pt idx="553">
                  <c:v>0</c:v>
                </c:pt>
                <c:pt idx="554">
                  <c:v>52</c:v>
                </c:pt>
                <c:pt idx="555">
                  <c:v>45</c:v>
                </c:pt>
                <c:pt idx="556">
                  <c:v>0</c:v>
                </c:pt>
                <c:pt idx="557">
                  <c:v>62</c:v>
                </c:pt>
                <c:pt idx="558">
                  <c:v>0</c:v>
                </c:pt>
                <c:pt idx="559">
                  <c:v>0</c:v>
                </c:pt>
                <c:pt idx="560">
                  <c:v>0</c:v>
                </c:pt>
                <c:pt idx="561">
                  <c:v>0</c:v>
                </c:pt>
                <c:pt idx="562">
                  <c:v>0</c:v>
                </c:pt>
                <c:pt idx="563">
                  <c:v>0</c:v>
                </c:pt>
                <c:pt idx="564">
                  <c:v>81</c:v>
                </c:pt>
                <c:pt idx="565">
                  <c:v>0</c:v>
                </c:pt>
                <c:pt idx="566">
                  <c:v>96</c:v>
                </c:pt>
                <c:pt idx="567">
                  <c:v>67</c:v>
                </c:pt>
                <c:pt idx="568">
                  <c:v>47</c:v>
                </c:pt>
                <c:pt idx="569">
                  <c:v>7</c:v>
                </c:pt>
                <c:pt idx="570">
                  <c:v>0</c:v>
                </c:pt>
                <c:pt idx="571">
                  <c:v>0</c:v>
                </c:pt>
                <c:pt idx="572">
                  <c:v>45</c:v>
                </c:pt>
                <c:pt idx="573">
                  <c:v>0</c:v>
                </c:pt>
                <c:pt idx="574">
                  <c:v>50</c:v>
                </c:pt>
                <c:pt idx="575">
                  <c:v>81</c:v>
                </c:pt>
                <c:pt idx="576">
                  <c:v>0</c:v>
                </c:pt>
                <c:pt idx="577">
                  <c:v>0</c:v>
                </c:pt>
                <c:pt idx="578">
                  <c:v>0</c:v>
                </c:pt>
                <c:pt idx="579">
                  <c:v>68</c:v>
                </c:pt>
                <c:pt idx="580">
                  <c:v>0</c:v>
                </c:pt>
                <c:pt idx="581">
                  <c:v>0</c:v>
                </c:pt>
                <c:pt idx="582">
                  <c:v>0</c:v>
                </c:pt>
                <c:pt idx="583">
                  <c:v>0</c:v>
                </c:pt>
                <c:pt idx="584">
                  <c:v>0</c:v>
                </c:pt>
                <c:pt idx="585">
                  <c:v>73</c:v>
                </c:pt>
                <c:pt idx="586">
                  <c:v>0</c:v>
                </c:pt>
                <c:pt idx="587">
                  <c:v>0</c:v>
                </c:pt>
                <c:pt idx="588">
                  <c:v>0</c:v>
                </c:pt>
                <c:pt idx="589">
                  <c:v>0</c:v>
                </c:pt>
                <c:pt idx="590">
                  <c:v>0</c:v>
                </c:pt>
                <c:pt idx="591">
                  <c:v>83</c:v>
                </c:pt>
                <c:pt idx="592">
                  <c:v>63</c:v>
                </c:pt>
                <c:pt idx="593">
                  <c:v>0</c:v>
                </c:pt>
                <c:pt idx="594">
                  <c:v>0</c:v>
                </c:pt>
                <c:pt idx="595">
                  <c:v>77</c:v>
                </c:pt>
                <c:pt idx="596">
                  <c:v>0</c:v>
                </c:pt>
                <c:pt idx="597">
                  <c:v>0</c:v>
                </c:pt>
                <c:pt idx="598">
                  <c:v>0</c:v>
                </c:pt>
                <c:pt idx="599">
                  <c:v>86</c:v>
                </c:pt>
                <c:pt idx="600">
                  <c:v>0</c:v>
                </c:pt>
                <c:pt idx="601">
                  <c:v>0</c:v>
                </c:pt>
                <c:pt idx="602">
                  <c:v>0</c:v>
                </c:pt>
                <c:pt idx="603">
                  <c:v>0</c:v>
                </c:pt>
                <c:pt idx="604">
                  <c:v>9</c:v>
                </c:pt>
                <c:pt idx="605">
                  <c:v>0</c:v>
                </c:pt>
                <c:pt idx="606">
                  <c:v>0</c:v>
                </c:pt>
                <c:pt idx="607">
                  <c:v>0</c:v>
                </c:pt>
                <c:pt idx="608">
                  <c:v>0</c:v>
                </c:pt>
                <c:pt idx="609">
                  <c:v>39</c:v>
                </c:pt>
                <c:pt idx="610">
                  <c:v>0</c:v>
                </c:pt>
                <c:pt idx="611">
                  <c:v>0</c:v>
                </c:pt>
                <c:pt idx="612">
                  <c:v>54</c:v>
                </c:pt>
                <c:pt idx="613">
                  <c:v>0</c:v>
                </c:pt>
                <c:pt idx="614">
                  <c:v>67</c:v>
                </c:pt>
                <c:pt idx="615">
                  <c:v>44</c:v>
                </c:pt>
                <c:pt idx="616">
                  <c:v>0</c:v>
                </c:pt>
                <c:pt idx="617">
                  <c:v>0</c:v>
                </c:pt>
                <c:pt idx="618">
                  <c:v>0</c:v>
                </c:pt>
                <c:pt idx="619">
                  <c:v>79</c:v>
                </c:pt>
                <c:pt idx="620">
                  <c:v>0</c:v>
                </c:pt>
                <c:pt idx="621">
                  <c:v>0</c:v>
                </c:pt>
                <c:pt idx="622">
                  <c:v>0</c:v>
                </c:pt>
                <c:pt idx="623">
                  <c:v>61</c:v>
                </c:pt>
                <c:pt idx="624">
                  <c:v>0</c:v>
                </c:pt>
                <c:pt idx="625">
                  <c:v>0</c:v>
                </c:pt>
                <c:pt idx="626">
                  <c:v>0</c:v>
                </c:pt>
                <c:pt idx="627">
                  <c:v>0</c:v>
                </c:pt>
                <c:pt idx="628">
                  <c:v>15</c:v>
                </c:pt>
                <c:pt idx="629">
                  <c:v>0</c:v>
                </c:pt>
                <c:pt idx="630">
                  <c:v>0</c:v>
                </c:pt>
                <c:pt idx="631">
                  <c:v>40</c:v>
                </c:pt>
                <c:pt idx="632">
                  <c:v>0</c:v>
                </c:pt>
                <c:pt idx="633">
                  <c:v>52</c:v>
                </c:pt>
                <c:pt idx="634">
                  <c:v>0</c:v>
                </c:pt>
                <c:pt idx="635">
                  <c:v>0</c:v>
                </c:pt>
                <c:pt idx="636">
                  <c:v>0</c:v>
                </c:pt>
                <c:pt idx="637">
                  <c:v>67</c:v>
                </c:pt>
                <c:pt idx="638">
                  <c:v>62</c:v>
                </c:pt>
                <c:pt idx="639">
                  <c:v>66</c:v>
                </c:pt>
                <c:pt idx="640">
                  <c:v>0</c:v>
                </c:pt>
                <c:pt idx="641">
                  <c:v>0</c:v>
                </c:pt>
                <c:pt idx="642">
                  <c:v>0</c:v>
                </c:pt>
                <c:pt idx="643">
                  <c:v>42</c:v>
                </c:pt>
                <c:pt idx="644">
                  <c:v>37</c:v>
                </c:pt>
                <c:pt idx="645">
                  <c:v>57</c:v>
                </c:pt>
                <c:pt idx="646">
                  <c:v>0</c:v>
                </c:pt>
                <c:pt idx="647">
                  <c:v>0</c:v>
                </c:pt>
                <c:pt idx="648">
                  <c:v>0</c:v>
                </c:pt>
                <c:pt idx="649">
                  <c:v>0</c:v>
                </c:pt>
                <c:pt idx="650">
                  <c:v>66</c:v>
                </c:pt>
                <c:pt idx="651">
                  <c:v>0</c:v>
                </c:pt>
                <c:pt idx="652">
                  <c:v>21</c:v>
                </c:pt>
                <c:pt idx="653">
                  <c:v>0</c:v>
                </c:pt>
                <c:pt idx="654">
                  <c:v>0</c:v>
                </c:pt>
                <c:pt idx="655">
                  <c:v>48</c:v>
                </c:pt>
                <c:pt idx="656">
                  <c:v>0</c:v>
                </c:pt>
                <c:pt idx="657">
                  <c:v>0</c:v>
                </c:pt>
                <c:pt idx="658">
                  <c:v>0</c:v>
                </c:pt>
                <c:pt idx="659">
                  <c:v>0</c:v>
                </c:pt>
                <c:pt idx="660">
                  <c:v>0</c:v>
                </c:pt>
                <c:pt idx="661">
                  <c:v>0</c:v>
                </c:pt>
                <c:pt idx="662">
                  <c:v>16</c:v>
                </c:pt>
                <c:pt idx="663">
                  <c:v>0</c:v>
                </c:pt>
                <c:pt idx="664">
                  <c:v>0</c:v>
                </c:pt>
                <c:pt idx="665">
                  <c:v>86</c:v>
                </c:pt>
                <c:pt idx="666">
                  <c:v>0</c:v>
                </c:pt>
                <c:pt idx="667">
                  <c:v>0</c:v>
                </c:pt>
                <c:pt idx="668">
                  <c:v>0</c:v>
                </c:pt>
                <c:pt idx="669">
                  <c:v>87</c:v>
                </c:pt>
                <c:pt idx="670">
                  <c:v>0</c:v>
                </c:pt>
                <c:pt idx="671">
                  <c:v>100</c:v>
                </c:pt>
                <c:pt idx="672">
                  <c:v>25</c:v>
                </c:pt>
                <c:pt idx="673">
                  <c:v>0</c:v>
                </c:pt>
                <c:pt idx="674">
                  <c:v>0</c:v>
                </c:pt>
                <c:pt idx="675">
                  <c:v>0</c:v>
                </c:pt>
                <c:pt idx="676">
                  <c:v>0</c:v>
                </c:pt>
                <c:pt idx="677">
                  <c:v>3</c:v>
                </c:pt>
                <c:pt idx="678">
                  <c:v>68</c:v>
                </c:pt>
                <c:pt idx="679">
                  <c:v>0</c:v>
                </c:pt>
                <c:pt idx="680">
                  <c:v>0</c:v>
                </c:pt>
                <c:pt idx="681">
                  <c:v>48</c:v>
                </c:pt>
                <c:pt idx="682">
                  <c:v>0</c:v>
                </c:pt>
                <c:pt idx="683">
                  <c:v>0</c:v>
                </c:pt>
                <c:pt idx="684">
                  <c:v>0</c:v>
                </c:pt>
                <c:pt idx="685">
                  <c:v>0</c:v>
                </c:pt>
                <c:pt idx="686">
                  <c:v>0</c:v>
                </c:pt>
                <c:pt idx="687">
                  <c:v>35</c:v>
                </c:pt>
                <c:pt idx="688">
                  <c:v>0</c:v>
                </c:pt>
                <c:pt idx="689">
                  <c:v>0</c:v>
                </c:pt>
                <c:pt idx="690">
                  <c:v>0</c:v>
                </c:pt>
                <c:pt idx="691">
                  <c:v>0</c:v>
                </c:pt>
                <c:pt idx="692">
                  <c:v>92</c:v>
                </c:pt>
                <c:pt idx="693">
                  <c:v>0</c:v>
                </c:pt>
                <c:pt idx="694">
                  <c:v>12</c:v>
                </c:pt>
                <c:pt idx="695">
                  <c:v>0</c:v>
                </c:pt>
                <c:pt idx="696">
                  <c:v>0</c:v>
                </c:pt>
                <c:pt idx="697">
                  <c:v>53</c:v>
                </c:pt>
                <c:pt idx="698">
                  <c:v>0</c:v>
                </c:pt>
                <c:pt idx="699">
                  <c:v>43</c:v>
                </c:pt>
                <c:pt idx="700">
                  <c:v>0</c:v>
                </c:pt>
                <c:pt idx="701">
                  <c:v>0</c:v>
                </c:pt>
                <c:pt idx="702">
                  <c:v>0</c:v>
                </c:pt>
                <c:pt idx="703">
                  <c:v>0</c:v>
                </c:pt>
                <c:pt idx="704">
                  <c:v>0</c:v>
                </c:pt>
                <c:pt idx="705">
                  <c:v>90</c:v>
                </c:pt>
                <c:pt idx="706">
                  <c:v>0</c:v>
                </c:pt>
                <c:pt idx="707">
                  <c:v>0</c:v>
                </c:pt>
                <c:pt idx="708">
                  <c:v>0</c:v>
                </c:pt>
                <c:pt idx="709">
                  <c:v>0</c:v>
                </c:pt>
                <c:pt idx="710">
                  <c:v>0</c:v>
                </c:pt>
                <c:pt idx="711">
                  <c:v>66</c:v>
                </c:pt>
                <c:pt idx="712">
                  <c:v>11</c:v>
                </c:pt>
                <c:pt idx="713">
                  <c:v>92</c:v>
                </c:pt>
                <c:pt idx="714">
                  <c:v>72</c:v>
                </c:pt>
                <c:pt idx="715">
                  <c:v>0</c:v>
                </c:pt>
                <c:pt idx="716">
                  <c:v>0</c:v>
                </c:pt>
                <c:pt idx="717">
                  <c:v>0</c:v>
                </c:pt>
                <c:pt idx="718">
                  <c:v>0</c:v>
                </c:pt>
                <c:pt idx="719">
                  <c:v>0</c:v>
                </c:pt>
                <c:pt idx="720">
                  <c:v>0</c:v>
                </c:pt>
                <c:pt idx="721">
                  <c:v>0</c:v>
                </c:pt>
                <c:pt idx="722">
                  <c:v>0</c:v>
                </c:pt>
                <c:pt idx="723">
                  <c:v>0</c:v>
                </c:pt>
                <c:pt idx="724">
                  <c:v>0</c:v>
                </c:pt>
                <c:pt idx="725">
                  <c:v>0</c:v>
                </c:pt>
                <c:pt idx="726">
                  <c:v>61</c:v>
                </c:pt>
                <c:pt idx="727">
                  <c:v>0</c:v>
                </c:pt>
                <c:pt idx="728">
                  <c:v>0</c:v>
                </c:pt>
                <c:pt idx="729">
                  <c:v>0</c:v>
                </c:pt>
                <c:pt idx="730">
                  <c:v>58</c:v>
                </c:pt>
                <c:pt idx="731">
                  <c:v>13</c:v>
                </c:pt>
                <c:pt idx="732">
                  <c:v>0</c:v>
                </c:pt>
                <c:pt idx="733">
                  <c:v>0</c:v>
                </c:pt>
                <c:pt idx="734">
                  <c:v>41</c:v>
                </c:pt>
                <c:pt idx="735">
                  <c:v>70</c:v>
                </c:pt>
                <c:pt idx="736">
                  <c:v>0</c:v>
                </c:pt>
                <c:pt idx="737">
                  <c:v>0</c:v>
                </c:pt>
                <c:pt idx="738">
                  <c:v>0</c:v>
                </c:pt>
                <c:pt idx="739">
                  <c:v>0</c:v>
                </c:pt>
                <c:pt idx="740">
                  <c:v>0</c:v>
                </c:pt>
                <c:pt idx="741">
                  <c:v>100</c:v>
                </c:pt>
                <c:pt idx="742">
                  <c:v>97</c:v>
                </c:pt>
                <c:pt idx="743">
                  <c:v>28</c:v>
                </c:pt>
                <c:pt idx="744">
                  <c:v>0</c:v>
                </c:pt>
                <c:pt idx="745">
                  <c:v>76</c:v>
                </c:pt>
                <c:pt idx="746">
                  <c:v>0</c:v>
                </c:pt>
                <c:pt idx="747">
                  <c:v>0</c:v>
                </c:pt>
                <c:pt idx="748">
                  <c:v>0</c:v>
                </c:pt>
                <c:pt idx="749">
                  <c:v>0</c:v>
                </c:pt>
                <c:pt idx="750">
                  <c:v>51</c:v>
                </c:pt>
                <c:pt idx="751">
                  <c:v>38</c:v>
                </c:pt>
                <c:pt idx="752">
                  <c:v>0</c:v>
                </c:pt>
                <c:pt idx="753">
                  <c:v>0</c:v>
                </c:pt>
                <c:pt idx="754">
                  <c:v>0</c:v>
                </c:pt>
                <c:pt idx="755">
                  <c:v>0</c:v>
                </c:pt>
                <c:pt idx="756">
                  <c:v>11</c:v>
                </c:pt>
                <c:pt idx="757">
                  <c:v>0</c:v>
                </c:pt>
                <c:pt idx="758">
                  <c:v>0</c:v>
                </c:pt>
                <c:pt idx="759">
                  <c:v>0</c:v>
                </c:pt>
                <c:pt idx="760">
                  <c:v>0</c:v>
                </c:pt>
                <c:pt idx="761">
                  <c:v>0</c:v>
                </c:pt>
                <c:pt idx="762">
                  <c:v>0</c:v>
                </c:pt>
                <c:pt idx="763">
                  <c:v>25</c:v>
                </c:pt>
                <c:pt idx="764">
                  <c:v>0</c:v>
                </c:pt>
                <c:pt idx="765">
                  <c:v>53</c:v>
                </c:pt>
                <c:pt idx="766">
                  <c:v>0</c:v>
                </c:pt>
                <c:pt idx="767">
                  <c:v>0</c:v>
                </c:pt>
                <c:pt idx="768">
                  <c:v>0</c:v>
                </c:pt>
                <c:pt idx="769">
                  <c:v>0</c:v>
                </c:pt>
                <c:pt idx="770">
                  <c:v>0</c:v>
                </c:pt>
                <c:pt idx="771">
                  <c:v>97</c:v>
                </c:pt>
                <c:pt idx="772">
                  <c:v>25</c:v>
                </c:pt>
                <c:pt idx="773">
                  <c:v>0</c:v>
                </c:pt>
                <c:pt idx="774">
                  <c:v>0</c:v>
                </c:pt>
                <c:pt idx="775">
                  <c:v>0</c:v>
                </c:pt>
                <c:pt idx="776">
                  <c:v>0</c:v>
                </c:pt>
                <c:pt idx="777">
                  <c:v>0</c:v>
                </c:pt>
                <c:pt idx="778">
                  <c:v>0</c:v>
                </c:pt>
                <c:pt idx="779">
                  <c:v>56</c:v>
                </c:pt>
                <c:pt idx="780">
                  <c:v>35</c:v>
                </c:pt>
                <c:pt idx="781">
                  <c:v>0</c:v>
                </c:pt>
                <c:pt idx="782">
                  <c:v>0</c:v>
                </c:pt>
                <c:pt idx="783">
                  <c:v>0</c:v>
                </c:pt>
                <c:pt idx="784">
                  <c:v>0</c:v>
                </c:pt>
                <c:pt idx="785">
                  <c:v>2</c:v>
                </c:pt>
                <c:pt idx="786">
                  <c:v>0</c:v>
                </c:pt>
                <c:pt idx="787">
                  <c:v>92</c:v>
                </c:pt>
                <c:pt idx="788">
                  <c:v>0</c:v>
                </c:pt>
                <c:pt idx="789">
                  <c:v>0</c:v>
                </c:pt>
                <c:pt idx="790">
                  <c:v>54</c:v>
                </c:pt>
                <c:pt idx="791">
                  <c:v>0</c:v>
                </c:pt>
                <c:pt idx="792">
                  <c:v>56</c:v>
                </c:pt>
                <c:pt idx="793">
                  <c:v>77</c:v>
                </c:pt>
                <c:pt idx="794">
                  <c:v>19</c:v>
                </c:pt>
                <c:pt idx="795">
                  <c:v>0</c:v>
                </c:pt>
                <c:pt idx="796">
                  <c:v>49</c:v>
                </c:pt>
                <c:pt idx="797">
                  <c:v>68</c:v>
                </c:pt>
                <c:pt idx="798">
                  <c:v>0</c:v>
                </c:pt>
                <c:pt idx="799">
                  <c:v>0</c:v>
                </c:pt>
                <c:pt idx="800">
                  <c:v>35</c:v>
                </c:pt>
                <c:pt idx="801">
                  <c:v>0</c:v>
                </c:pt>
                <c:pt idx="802">
                  <c:v>0</c:v>
                </c:pt>
                <c:pt idx="803">
                  <c:v>25</c:v>
                </c:pt>
                <c:pt idx="804">
                  <c:v>0</c:v>
                </c:pt>
                <c:pt idx="805">
                  <c:v>0</c:v>
                </c:pt>
                <c:pt idx="806">
                  <c:v>37</c:v>
                </c:pt>
                <c:pt idx="807">
                  <c:v>60</c:v>
                </c:pt>
                <c:pt idx="808">
                  <c:v>0</c:v>
                </c:pt>
                <c:pt idx="809">
                  <c:v>0</c:v>
                </c:pt>
                <c:pt idx="810">
                  <c:v>0</c:v>
                </c:pt>
                <c:pt idx="811">
                  <c:v>0</c:v>
                </c:pt>
                <c:pt idx="812">
                  <c:v>0</c:v>
                </c:pt>
                <c:pt idx="813">
                  <c:v>0</c:v>
                </c:pt>
                <c:pt idx="814">
                  <c:v>0</c:v>
                </c:pt>
                <c:pt idx="815">
                  <c:v>0</c:v>
                </c:pt>
                <c:pt idx="816">
                  <c:v>0</c:v>
                </c:pt>
                <c:pt idx="817">
                  <c:v>0</c:v>
                </c:pt>
                <c:pt idx="818">
                  <c:v>0</c:v>
                </c:pt>
                <c:pt idx="819">
                  <c:v>100</c:v>
                </c:pt>
                <c:pt idx="820">
                  <c:v>0</c:v>
                </c:pt>
                <c:pt idx="821">
                  <c:v>0</c:v>
                </c:pt>
                <c:pt idx="822">
                  <c:v>0</c:v>
                </c:pt>
                <c:pt idx="823">
                  <c:v>22</c:v>
                </c:pt>
                <c:pt idx="824">
                  <c:v>3</c:v>
                </c:pt>
                <c:pt idx="825">
                  <c:v>0</c:v>
                </c:pt>
                <c:pt idx="826">
                  <c:v>12</c:v>
                </c:pt>
                <c:pt idx="827">
                  <c:v>0</c:v>
                </c:pt>
                <c:pt idx="828">
                  <c:v>3</c:v>
                </c:pt>
                <c:pt idx="829">
                  <c:v>0</c:v>
                </c:pt>
                <c:pt idx="830">
                  <c:v>0</c:v>
                </c:pt>
                <c:pt idx="831">
                  <c:v>0</c:v>
                </c:pt>
                <c:pt idx="832">
                  <c:v>0</c:v>
                </c:pt>
                <c:pt idx="833">
                  <c:v>0</c:v>
                </c:pt>
                <c:pt idx="834">
                  <c:v>62</c:v>
                </c:pt>
                <c:pt idx="835">
                  <c:v>0</c:v>
                </c:pt>
                <c:pt idx="836">
                  <c:v>0</c:v>
                </c:pt>
                <c:pt idx="837">
                  <c:v>0</c:v>
                </c:pt>
                <c:pt idx="838">
                  <c:v>0</c:v>
                </c:pt>
                <c:pt idx="839">
                  <c:v>66</c:v>
                </c:pt>
                <c:pt idx="840">
                  <c:v>0</c:v>
                </c:pt>
                <c:pt idx="841">
                  <c:v>0</c:v>
                </c:pt>
                <c:pt idx="842">
                  <c:v>0</c:v>
                </c:pt>
                <c:pt idx="843">
                  <c:v>0</c:v>
                </c:pt>
                <c:pt idx="844">
                  <c:v>0</c:v>
                </c:pt>
                <c:pt idx="845">
                  <c:v>0</c:v>
                </c:pt>
                <c:pt idx="846">
                  <c:v>0</c:v>
                </c:pt>
                <c:pt idx="847">
                  <c:v>0</c:v>
                </c:pt>
                <c:pt idx="848">
                  <c:v>0</c:v>
                </c:pt>
                <c:pt idx="849">
                  <c:v>0</c:v>
                </c:pt>
                <c:pt idx="850">
                  <c:v>41</c:v>
                </c:pt>
                <c:pt idx="851">
                  <c:v>2</c:v>
                </c:pt>
                <c:pt idx="852">
                  <c:v>0</c:v>
                </c:pt>
                <c:pt idx="853">
                  <c:v>0</c:v>
                </c:pt>
                <c:pt idx="854">
                  <c:v>28</c:v>
                </c:pt>
                <c:pt idx="855">
                  <c:v>0</c:v>
                </c:pt>
                <c:pt idx="856">
                  <c:v>0</c:v>
                </c:pt>
                <c:pt idx="857">
                  <c:v>47</c:v>
                </c:pt>
                <c:pt idx="858">
                  <c:v>0</c:v>
                </c:pt>
                <c:pt idx="859">
                  <c:v>0</c:v>
                </c:pt>
                <c:pt idx="860">
                  <c:v>0</c:v>
                </c:pt>
                <c:pt idx="861">
                  <c:v>0</c:v>
                </c:pt>
                <c:pt idx="862">
                  <c:v>0</c:v>
                </c:pt>
                <c:pt idx="863">
                  <c:v>0</c:v>
                </c:pt>
                <c:pt idx="864">
                  <c:v>0</c:v>
                </c:pt>
                <c:pt idx="865">
                  <c:v>0</c:v>
                </c:pt>
                <c:pt idx="866">
                  <c:v>11</c:v>
                </c:pt>
                <c:pt idx="867">
                  <c:v>89</c:v>
                </c:pt>
                <c:pt idx="868">
                  <c:v>0</c:v>
                </c:pt>
                <c:pt idx="869">
                  <c:v>0</c:v>
                </c:pt>
                <c:pt idx="870">
                  <c:v>0</c:v>
                </c:pt>
                <c:pt idx="871">
                  <c:v>0</c:v>
                </c:pt>
                <c:pt idx="872">
                  <c:v>0</c:v>
                </c:pt>
                <c:pt idx="873">
                  <c:v>7</c:v>
                </c:pt>
                <c:pt idx="874">
                  <c:v>0</c:v>
                </c:pt>
                <c:pt idx="875">
                  <c:v>41</c:v>
                </c:pt>
                <c:pt idx="876">
                  <c:v>34</c:v>
                </c:pt>
                <c:pt idx="877">
                  <c:v>91</c:v>
                </c:pt>
                <c:pt idx="878">
                  <c:v>0</c:v>
                </c:pt>
                <c:pt idx="879">
                  <c:v>0</c:v>
                </c:pt>
                <c:pt idx="880">
                  <c:v>0</c:v>
                </c:pt>
                <c:pt idx="881">
                  <c:v>19</c:v>
                </c:pt>
                <c:pt idx="882">
                  <c:v>0</c:v>
                </c:pt>
                <c:pt idx="883">
                  <c:v>0</c:v>
                </c:pt>
                <c:pt idx="884">
                  <c:v>62</c:v>
                </c:pt>
                <c:pt idx="885">
                  <c:v>58</c:v>
                </c:pt>
                <c:pt idx="886">
                  <c:v>0</c:v>
                </c:pt>
                <c:pt idx="887">
                  <c:v>0</c:v>
                </c:pt>
                <c:pt idx="888">
                  <c:v>0</c:v>
                </c:pt>
                <c:pt idx="889">
                  <c:v>0</c:v>
                </c:pt>
                <c:pt idx="890">
                  <c:v>0</c:v>
                </c:pt>
                <c:pt idx="891">
                  <c:v>77</c:v>
                </c:pt>
                <c:pt idx="892">
                  <c:v>0</c:v>
                </c:pt>
                <c:pt idx="893">
                  <c:v>0</c:v>
                </c:pt>
                <c:pt idx="894">
                  <c:v>0</c:v>
                </c:pt>
                <c:pt idx="895">
                  <c:v>0</c:v>
                </c:pt>
                <c:pt idx="896">
                  <c:v>0</c:v>
                </c:pt>
                <c:pt idx="897">
                  <c:v>0</c:v>
                </c:pt>
                <c:pt idx="898">
                  <c:v>56</c:v>
                </c:pt>
                <c:pt idx="899">
                  <c:v>0</c:v>
                </c:pt>
                <c:pt idx="900">
                  <c:v>2</c:v>
                </c:pt>
                <c:pt idx="901">
                  <c:v>0</c:v>
                </c:pt>
                <c:pt idx="902">
                  <c:v>0</c:v>
                </c:pt>
                <c:pt idx="903">
                  <c:v>38</c:v>
                </c:pt>
                <c:pt idx="904">
                  <c:v>29</c:v>
                </c:pt>
                <c:pt idx="905">
                  <c:v>0</c:v>
                </c:pt>
                <c:pt idx="906">
                  <c:v>87</c:v>
                </c:pt>
                <c:pt idx="907">
                  <c:v>0</c:v>
                </c:pt>
                <c:pt idx="908">
                  <c:v>0</c:v>
                </c:pt>
                <c:pt idx="909">
                  <c:v>0</c:v>
                </c:pt>
                <c:pt idx="910">
                  <c:v>0</c:v>
                </c:pt>
                <c:pt idx="911">
                  <c:v>67</c:v>
                </c:pt>
                <c:pt idx="912">
                  <c:v>0</c:v>
                </c:pt>
                <c:pt idx="913">
                  <c:v>0</c:v>
                </c:pt>
                <c:pt idx="914">
                  <c:v>0</c:v>
                </c:pt>
                <c:pt idx="915">
                  <c:v>68</c:v>
                </c:pt>
                <c:pt idx="916">
                  <c:v>0</c:v>
                </c:pt>
                <c:pt idx="917">
                  <c:v>25</c:v>
                </c:pt>
                <c:pt idx="918">
                  <c:v>0</c:v>
                </c:pt>
                <c:pt idx="919">
                  <c:v>0</c:v>
                </c:pt>
                <c:pt idx="920">
                  <c:v>55</c:v>
                </c:pt>
                <c:pt idx="921">
                  <c:v>0</c:v>
                </c:pt>
                <c:pt idx="922">
                  <c:v>0</c:v>
                </c:pt>
                <c:pt idx="923">
                  <c:v>0</c:v>
                </c:pt>
                <c:pt idx="924">
                  <c:v>0</c:v>
                </c:pt>
                <c:pt idx="925">
                  <c:v>0</c:v>
                </c:pt>
                <c:pt idx="926">
                  <c:v>87</c:v>
                </c:pt>
                <c:pt idx="927">
                  <c:v>6</c:v>
                </c:pt>
                <c:pt idx="928">
                  <c:v>0</c:v>
                </c:pt>
                <c:pt idx="929">
                  <c:v>0</c:v>
                </c:pt>
                <c:pt idx="930">
                  <c:v>0</c:v>
                </c:pt>
                <c:pt idx="931">
                  <c:v>0</c:v>
                </c:pt>
                <c:pt idx="932">
                  <c:v>52</c:v>
                </c:pt>
                <c:pt idx="933">
                  <c:v>50</c:v>
                </c:pt>
                <c:pt idx="934">
                  <c:v>0</c:v>
                </c:pt>
                <c:pt idx="935">
                  <c:v>0</c:v>
                </c:pt>
                <c:pt idx="936">
                  <c:v>41</c:v>
                </c:pt>
                <c:pt idx="937">
                  <c:v>73</c:v>
                </c:pt>
                <c:pt idx="938">
                  <c:v>0</c:v>
                </c:pt>
                <c:pt idx="939">
                  <c:v>0</c:v>
                </c:pt>
                <c:pt idx="940">
                  <c:v>0</c:v>
                </c:pt>
                <c:pt idx="941">
                  <c:v>0</c:v>
                </c:pt>
                <c:pt idx="942">
                  <c:v>0</c:v>
                </c:pt>
                <c:pt idx="943">
                  <c:v>0</c:v>
                </c:pt>
                <c:pt idx="944">
                  <c:v>0</c:v>
                </c:pt>
                <c:pt idx="945">
                  <c:v>94</c:v>
                </c:pt>
                <c:pt idx="946">
                  <c:v>0</c:v>
                </c:pt>
                <c:pt idx="947">
                  <c:v>73</c:v>
                </c:pt>
                <c:pt idx="948">
                  <c:v>0</c:v>
                </c:pt>
                <c:pt idx="949">
                  <c:v>0</c:v>
                </c:pt>
                <c:pt idx="950">
                  <c:v>0</c:v>
                </c:pt>
                <c:pt idx="951">
                  <c:v>0</c:v>
                </c:pt>
                <c:pt idx="952">
                  <c:v>0</c:v>
                </c:pt>
                <c:pt idx="953">
                  <c:v>0</c:v>
                </c:pt>
                <c:pt idx="954">
                  <c:v>0</c:v>
                </c:pt>
                <c:pt idx="955">
                  <c:v>0</c:v>
                </c:pt>
                <c:pt idx="956">
                  <c:v>0</c:v>
                </c:pt>
                <c:pt idx="957">
                  <c:v>0</c:v>
                </c:pt>
                <c:pt idx="958">
                  <c:v>41</c:v>
                </c:pt>
                <c:pt idx="959">
                  <c:v>68</c:v>
                </c:pt>
                <c:pt idx="960">
                  <c:v>0</c:v>
                </c:pt>
                <c:pt idx="961">
                  <c:v>85</c:v>
                </c:pt>
                <c:pt idx="962">
                  <c:v>0</c:v>
                </c:pt>
                <c:pt idx="963">
                  <c:v>18</c:v>
                </c:pt>
                <c:pt idx="964">
                  <c:v>0</c:v>
                </c:pt>
                <c:pt idx="965">
                  <c:v>0</c:v>
                </c:pt>
                <c:pt idx="966">
                  <c:v>0</c:v>
                </c:pt>
                <c:pt idx="967">
                  <c:v>33</c:v>
                </c:pt>
                <c:pt idx="968">
                  <c:v>0</c:v>
                </c:pt>
                <c:pt idx="969">
                  <c:v>28</c:v>
                </c:pt>
                <c:pt idx="970">
                  <c:v>0</c:v>
                </c:pt>
                <c:pt idx="971">
                  <c:v>21</c:v>
                </c:pt>
                <c:pt idx="972">
                  <c:v>94</c:v>
                </c:pt>
                <c:pt idx="973">
                  <c:v>63</c:v>
                </c:pt>
                <c:pt idx="974">
                  <c:v>65</c:v>
                </c:pt>
                <c:pt idx="975">
                  <c:v>0</c:v>
                </c:pt>
                <c:pt idx="976">
                  <c:v>0</c:v>
                </c:pt>
                <c:pt idx="977">
                  <c:v>97</c:v>
                </c:pt>
                <c:pt idx="978">
                  <c:v>19</c:v>
                </c:pt>
                <c:pt idx="979">
                  <c:v>0</c:v>
                </c:pt>
                <c:pt idx="980">
                  <c:v>0</c:v>
                </c:pt>
                <c:pt idx="981">
                  <c:v>16</c:v>
                </c:pt>
                <c:pt idx="982">
                  <c:v>64</c:v>
                </c:pt>
                <c:pt idx="983">
                  <c:v>0</c:v>
                </c:pt>
                <c:pt idx="984">
                  <c:v>86</c:v>
                </c:pt>
                <c:pt idx="985">
                  <c:v>68</c:v>
                </c:pt>
                <c:pt idx="986">
                  <c:v>0</c:v>
                </c:pt>
                <c:pt idx="987">
                  <c:v>0</c:v>
                </c:pt>
                <c:pt idx="988">
                  <c:v>0</c:v>
                </c:pt>
                <c:pt idx="989">
                  <c:v>0</c:v>
                </c:pt>
                <c:pt idx="990">
                  <c:v>0</c:v>
                </c:pt>
                <c:pt idx="991">
                  <c:v>71</c:v>
                </c:pt>
                <c:pt idx="992">
                  <c:v>71</c:v>
                </c:pt>
                <c:pt idx="993">
                  <c:v>0</c:v>
                </c:pt>
                <c:pt idx="994">
                  <c:v>85</c:v>
                </c:pt>
                <c:pt idx="995">
                  <c:v>0</c:v>
                </c:pt>
                <c:pt idx="996">
                  <c:v>79</c:v>
                </c:pt>
                <c:pt idx="997">
                  <c:v>0</c:v>
                </c:pt>
                <c:pt idx="998">
                  <c:v>36</c:v>
                </c:pt>
                <c:pt idx="999">
                  <c:v>0</c:v>
                </c:pt>
              </c:numCache>
            </c:numRef>
          </c:xVal>
          <c:yVal>
            <c:numRef>
              <c:f>'SCATTER PLOT DATA'!$J$2:$J$1001</c:f>
              <c:numCache>
                <c:formatCode>General</c:formatCode>
                <c:ptCount val="1000"/>
                <c:pt idx="0">
                  <c:v>0</c:v>
                </c:pt>
                <c:pt idx="1">
                  <c:v>0</c:v>
                </c:pt>
                <c:pt idx="2">
                  <c:v>0</c:v>
                </c:pt>
                <c:pt idx="3">
                  <c:v>430.2</c:v>
                </c:pt>
                <c:pt idx="4">
                  <c:v>0</c:v>
                </c:pt>
                <c:pt idx="5">
                  <c:v>573.27</c:v>
                </c:pt>
                <c:pt idx="6">
                  <c:v>0</c:v>
                </c:pt>
                <c:pt idx="7">
                  <c:v>933.29</c:v>
                </c:pt>
                <c:pt idx="8">
                  <c:v>0</c:v>
                </c:pt>
                <c:pt idx="9">
                  <c:v>489.62</c:v>
                </c:pt>
                <c:pt idx="10">
                  <c:v>0</c:v>
                </c:pt>
                <c:pt idx="11">
                  <c:v>0</c:v>
                </c:pt>
                <c:pt idx="12">
                  <c:v>0</c:v>
                </c:pt>
                <c:pt idx="13">
                  <c:v>0</c:v>
                </c:pt>
                <c:pt idx="14">
                  <c:v>0</c:v>
                </c:pt>
                <c:pt idx="15">
                  <c:v>0</c:v>
                </c:pt>
                <c:pt idx="16">
                  <c:v>0</c:v>
                </c:pt>
                <c:pt idx="17">
                  <c:v>0</c:v>
                </c:pt>
                <c:pt idx="18">
                  <c:v>0</c:v>
                </c:pt>
                <c:pt idx="19">
                  <c:v>395.09</c:v>
                </c:pt>
                <c:pt idx="20">
                  <c:v>413.13</c:v>
                </c:pt>
                <c:pt idx="21">
                  <c:v>0</c:v>
                </c:pt>
                <c:pt idx="22">
                  <c:v>120.02</c:v>
                </c:pt>
                <c:pt idx="23">
                  <c:v>0</c:v>
                </c:pt>
                <c:pt idx="24">
                  <c:v>921.45</c:v>
                </c:pt>
                <c:pt idx="25">
                  <c:v>0</c:v>
                </c:pt>
                <c:pt idx="26">
                  <c:v>0</c:v>
                </c:pt>
                <c:pt idx="27">
                  <c:v>0</c:v>
                </c:pt>
                <c:pt idx="28">
                  <c:v>0</c:v>
                </c:pt>
                <c:pt idx="29">
                  <c:v>0</c:v>
                </c:pt>
                <c:pt idx="30">
                  <c:v>0</c:v>
                </c:pt>
                <c:pt idx="31">
                  <c:v>0</c:v>
                </c:pt>
                <c:pt idx="32">
                  <c:v>0</c:v>
                </c:pt>
                <c:pt idx="33">
                  <c:v>0</c:v>
                </c:pt>
                <c:pt idx="34">
                  <c:v>443.21</c:v>
                </c:pt>
                <c:pt idx="35">
                  <c:v>0</c:v>
                </c:pt>
                <c:pt idx="36">
                  <c:v>720.12</c:v>
                </c:pt>
                <c:pt idx="37">
                  <c:v>0</c:v>
                </c:pt>
                <c:pt idx="38">
                  <c:v>403.47</c:v>
                </c:pt>
                <c:pt idx="39">
                  <c:v>239.7</c:v>
                </c:pt>
                <c:pt idx="40">
                  <c:v>0</c:v>
                </c:pt>
                <c:pt idx="41">
                  <c:v>347.91</c:v>
                </c:pt>
                <c:pt idx="42">
                  <c:v>0</c:v>
                </c:pt>
                <c:pt idx="43">
                  <c:v>0</c:v>
                </c:pt>
                <c:pt idx="44">
                  <c:v>575.17999999999995</c:v>
                </c:pt>
                <c:pt idx="45">
                  <c:v>0</c:v>
                </c:pt>
                <c:pt idx="46">
                  <c:v>0</c:v>
                </c:pt>
                <c:pt idx="47">
                  <c:v>0</c:v>
                </c:pt>
                <c:pt idx="48">
                  <c:v>197.75</c:v>
                </c:pt>
                <c:pt idx="49">
                  <c:v>407.64</c:v>
                </c:pt>
                <c:pt idx="50">
                  <c:v>0</c:v>
                </c:pt>
                <c:pt idx="51">
                  <c:v>0</c:v>
                </c:pt>
                <c:pt idx="52">
                  <c:v>0</c:v>
                </c:pt>
                <c:pt idx="53">
                  <c:v>0</c:v>
                </c:pt>
                <c:pt idx="54">
                  <c:v>376.18</c:v>
                </c:pt>
                <c:pt idx="55">
                  <c:v>0</c:v>
                </c:pt>
                <c:pt idx="56">
                  <c:v>448.53</c:v>
                </c:pt>
                <c:pt idx="57">
                  <c:v>0</c:v>
                </c:pt>
                <c:pt idx="58">
                  <c:v>0</c:v>
                </c:pt>
                <c:pt idx="59">
                  <c:v>0</c:v>
                </c:pt>
                <c:pt idx="60">
                  <c:v>549.46</c:v>
                </c:pt>
                <c:pt idx="61">
                  <c:v>0</c:v>
                </c:pt>
                <c:pt idx="62">
                  <c:v>0</c:v>
                </c:pt>
                <c:pt idx="63">
                  <c:v>0</c:v>
                </c:pt>
                <c:pt idx="64">
                  <c:v>0</c:v>
                </c:pt>
                <c:pt idx="65">
                  <c:v>25.82</c:v>
                </c:pt>
                <c:pt idx="66">
                  <c:v>0</c:v>
                </c:pt>
                <c:pt idx="67">
                  <c:v>0</c:v>
                </c:pt>
                <c:pt idx="68">
                  <c:v>572.82000000000005</c:v>
                </c:pt>
                <c:pt idx="69">
                  <c:v>0</c:v>
                </c:pt>
                <c:pt idx="70">
                  <c:v>476.41</c:v>
                </c:pt>
                <c:pt idx="71">
                  <c:v>486.21</c:v>
                </c:pt>
                <c:pt idx="72">
                  <c:v>846.01</c:v>
                </c:pt>
                <c:pt idx="73">
                  <c:v>424.41</c:v>
                </c:pt>
                <c:pt idx="74">
                  <c:v>0</c:v>
                </c:pt>
                <c:pt idx="75">
                  <c:v>607.41</c:v>
                </c:pt>
                <c:pt idx="76">
                  <c:v>0</c:v>
                </c:pt>
                <c:pt idx="77">
                  <c:v>0</c:v>
                </c:pt>
                <c:pt idx="78">
                  <c:v>0</c:v>
                </c:pt>
                <c:pt idx="79">
                  <c:v>455.15</c:v>
                </c:pt>
                <c:pt idx="80">
                  <c:v>0</c:v>
                </c:pt>
                <c:pt idx="81">
                  <c:v>0</c:v>
                </c:pt>
                <c:pt idx="82">
                  <c:v>0</c:v>
                </c:pt>
                <c:pt idx="83">
                  <c:v>254.14</c:v>
                </c:pt>
                <c:pt idx="84">
                  <c:v>0</c:v>
                </c:pt>
                <c:pt idx="85">
                  <c:v>0</c:v>
                </c:pt>
                <c:pt idx="86">
                  <c:v>842.6</c:v>
                </c:pt>
                <c:pt idx="87">
                  <c:v>0</c:v>
                </c:pt>
                <c:pt idx="88">
                  <c:v>0</c:v>
                </c:pt>
                <c:pt idx="89">
                  <c:v>0</c:v>
                </c:pt>
                <c:pt idx="90">
                  <c:v>17.38</c:v>
                </c:pt>
                <c:pt idx="91">
                  <c:v>195.42</c:v>
                </c:pt>
                <c:pt idx="92">
                  <c:v>0</c:v>
                </c:pt>
                <c:pt idx="93">
                  <c:v>767.56</c:v>
                </c:pt>
                <c:pt idx="94">
                  <c:v>238.5</c:v>
                </c:pt>
                <c:pt idx="95">
                  <c:v>0</c:v>
                </c:pt>
                <c:pt idx="96">
                  <c:v>622.86</c:v>
                </c:pt>
                <c:pt idx="97">
                  <c:v>939.18</c:v>
                </c:pt>
                <c:pt idx="98">
                  <c:v>0</c:v>
                </c:pt>
                <c:pt idx="99">
                  <c:v>208.09</c:v>
                </c:pt>
                <c:pt idx="100">
                  <c:v>564.72</c:v>
                </c:pt>
                <c:pt idx="101">
                  <c:v>0</c:v>
                </c:pt>
                <c:pt idx="102">
                  <c:v>0</c:v>
                </c:pt>
                <c:pt idx="103">
                  <c:v>267.16000000000003</c:v>
                </c:pt>
                <c:pt idx="104">
                  <c:v>0</c:v>
                </c:pt>
                <c:pt idx="105">
                  <c:v>0</c:v>
                </c:pt>
                <c:pt idx="106">
                  <c:v>606.54999999999995</c:v>
                </c:pt>
                <c:pt idx="107">
                  <c:v>416.74</c:v>
                </c:pt>
                <c:pt idx="108">
                  <c:v>123.96</c:v>
                </c:pt>
                <c:pt idx="109">
                  <c:v>0</c:v>
                </c:pt>
                <c:pt idx="110">
                  <c:v>0</c:v>
                </c:pt>
                <c:pt idx="111">
                  <c:v>128.08000000000001</c:v>
                </c:pt>
                <c:pt idx="112">
                  <c:v>0</c:v>
                </c:pt>
                <c:pt idx="113">
                  <c:v>0</c:v>
                </c:pt>
                <c:pt idx="114">
                  <c:v>0</c:v>
                </c:pt>
                <c:pt idx="115">
                  <c:v>881.72</c:v>
                </c:pt>
                <c:pt idx="116">
                  <c:v>320.22000000000003</c:v>
                </c:pt>
                <c:pt idx="117">
                  <c:v>424.11</c:v>
                </c:pt>
                <c:pt idx="118">
                  <c:v>0</c:v>
                </c:pt>
                <c:pt idx="119">
                  <c:v>876.52</c:v>
                </c:pt>
                <c:pt idx="120">
                  <c:v>0</c:v>
                </c:pt>
                <c:pt idx="121">
                  <c:v>866.52</c:v>
                </c:pt>
                <c:pt idx="122">
                  <c:v>0</c:v>
                </c:pt>
                <c:pt idx="123">
                  <c:v>0</c:v>
                </c:pt>
                <c:pt idx="124">
                  <c:v>0</c:v>
                </c:pt>
                <c:pt idx="125">
                  <c:v>0</c:v>
                </c:pt>
                <c:pt idx="126">
                  <c:v>555.07000000000005</c:v>
                </c:pt>
                <c:pt idx="127">
                  <c:v>0</c:v>
                </c:pt>
                <c:pt idx="128">
                  <c:v>596.87</c:v>
                </c:pt>
                <c:pt idx="129">
                  <c:v>0</c:v>
                </c:pt>
                <c:pt idx="130">
                  <c:v>0</c:v>
                </c:pt>
                <c:pt idx="131">
                  <c:v>457.91</c:v>
                </c:pt>
                <c:pt idx="132">
                  <c:v>912.89</c:v>
                </c:pt>
                <c:pt idx="133">
                  <c:v>975.12</c:v>
                </c:pt>
                <c:pt idx="134">
                  <c:v>0</c:v>
                </c:pt>
                <c:pt idx="135">
                  <c:v>96.93</c:v>
                </c:pt>
                <c:pt idx="136">
                  <c:v>40.49</c:v>
                </c:pt>
                <c:pt idx="137">
                  <c:v>0</c:v>
                </c:pt>
                <c:pt idx="138">
                  <c:v>0</c:v>
                </c:pt>
                <c:pt idx="139">
                  <c:v>0</c:v>
                </c:pt>
                <c:pt idx="140">
                  <c:v>0</c:v>
                </c:pt>
                <c:pt idx="141">
                  <c:v>0</c:v>
                </c:pt>
                <c:pt idx="142">
                  <c:v>0</c:v>
                </c:pt>
                <c:pt idx="143">
                  <c:v>0</c:v>
                </c:pt>
                <c:pt idx="144">
                  <c:v>0</c:v>
                </c:pt>
                <c:pt idx="145">
                  <c:v>877.13</c:v>
                </c:pt>
                <c:pt idx="146">
                  <c:v>459.62</c:v>
                </c:pt>
                <c:pt idx="147">
                  <c:v>0</c:v>
                </c:pt>
                <c:pt idx="148">
                  <c:v>0</c:v>
                </c:pt>
                <c:pt idx="149">
                  <c:v>61.85</c:v>
                </c:pt>
                <c:pt idx="150">
                  <c:v>0</c:v>
                </c:pt>
                <c:pt idx="151">
                  <c:v>0</c:v>
                </c:pt>
                <c:pt idx="152">
                  <c:v>0</c:v>
                </c:pt>
                <c:pt idx="153">
                  <c:v>389.26</c:v>
                </c:pt>
                <c:pt idx="154">
                  <c:v>0</c:v>
                </c:pt>
                <c:pt idx="155">
                  <c:v>68.72</c:v>
                </c:pt>
                <c:pt idx="156">
                  <c:v>0</c:v>
                </c:pt>
                <c:pt idx="157">
                  <c:v>320.13</c:v>
                </c:pt>
                <c:pt idx="158">
                  <c:v>0</c:v>
                </c:pt>
                <c:pt idx="159">
                  <c:v>0</c:v>
                </c:pt>
                <c:pt idx="160">
                  <c:v>0</c:v>
                </c:pt>
                <c:pt idx="161">
                  <c:v>0</c:v>
                </c:pt>
                <c:pt idx="162">
                  <c:v>532.39</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934.25</c:v>
                </c:pt>
                <c:pt idx="179">
                  <c:v>673.6</c:v>
                </c:pt>
                <c:pt idx="180">
                  <c:v>0</c:v>
                </c:pt>
                <c:pt idx="181">
                  <c:v>0</c:v>
                </c:pt>
                <c:pt idx="182">
                  <c:v>24.31</c:v>
                </c:pt>
                <c:pt idx="183">
                  <c:v>0</c:v>
                </c:pt>
                <c:pt idx="184">
                  <c:v>817.03</c:v>
                </c:pt>
                <c:pt idx="185">
                  <c:v>108.39</c:v>
                </c:pt>
                <c:pt idx="186">
                  <c:v>650.71</c:v>
                </c:pt>
                <c:pt idx="187">
                  <c:v>633.19000000000005</c:v>
                </c:pt>
                <c:pt idx="188">
                  <c:v>0</c:v>
                </c:pt>
                <c:pt idx="189">
                  <c:v>490.68</c:v>
                </c:pt>
                <c:pt idx="190">
                  <c:v>0</c:v>
                </c:pt>
                <c:pt idx="191">
                  <c:v>433.34</c:v>
                </c:pt>
                <c:pt idx="192">
                  <c:v>0</c:v>
                </c:pt>
                <c:pt idx="193">
                  <c:v>0</c:v>
                </c:pt>
                <c:pt idx="194">
                  <c:v>0</c:v>
                </c:pt>
                <c:pt idx="195">
                  <c:v>0</c:v>
                </c:pt>
                <c:pt idx="196">
                  <c:v>0</c:v>
                </c:pt>
                <c:pt idx="197">
                  <c:v>0</c:v>
                </c:pt>
                <c:pt idx="198">
                  <c:v>0</c:v>
                </c:pt>
                <c:pt idx="199">
                  <c:v>544.61</c:v>
                </c:pt>
                <c:pt idx="200">
                  <c:v>0</c:v>
                </c:pt>
                <c:pt idx="201">
                  <c:v>0</c:v>
                </c:pt>
                <c:pt idx="202">
                  <c:v>0</c:v>
                </c:pt>
                <c:pt idx="203">
                  <c:v>707.26</c:v>
                </c:pt>
                <c:pt idx="204">
                  <c:v>884.91</c:v>
                </c:pt>
                <c:pt idx="205">
                  <c:v>796.49</c:v>
                </c:pt>
                <c:pt idx="206">
                  <c:v>0</c:v>
                </c:pt>
                <c:pt idx="207">
                  <c:v>0</c:v>
                </c:pt>
                <c:pt idx="208">
                  <c:v>0</c:v>
                </c:pt>
                <c:pt idx="209">
                  <c:v>0</c:v>
                </c:pt>
                <c:pt idx="210">
                  <c:v>0</c:v>
                </c:pt>
                <c:pt idx="211">
                  <c:v>0</c:v>
                </c:pt>
                <c:pt idx="212">
                  <c:v>208.98</c:v>
                </c:pt>
                <c:pt idx="213">
                  <c:v>160.47999999999999</c:v>
                </c:pt>
                <c:pt idx="214">
                  <c:v>957.08</c:v>
                </c:pt>
                <c:pt idx="215">
                  <c:v>0</c:v>
                </c:pt>
                <c:pt idx="216">
                  <c:v>0</c:v>
                </c:pt>
                <c:pt idx="217">
                  <c:v>0</c:v>
                </c:pt>
                <c:pt idx="218">
                  <c:v>0</c:v>
                </c:pt>
                <c:pt idx="219">
                  <c:v>0.96</c:v>
                </c:pt>
                <c:pt idx="220">
                  <c:v>0</c:v>
                </c:pt>
                <c:pt idx="221">
                  <c:v>0</c:v>
                </c:pt>
                <c:pt idx="222">
                  <c:v>0</c:v>
                </c:pt>
                <c:pt idx="223">
                  <c:v>0</c:v>
                </c:pt>
                <c:pt idx="224">
                  <c:v>0</c:v>
                </c:pt>
                <c:pt idx="225">
                  <c:v>0</c:v>
                </c:pt>
                <c:pt idx="226">
                  <c:v>0</c:v>
                </c:pt>
                <c:pt idx="227">
                  <c:v>0</c:v>
                </c:pt>
                <c:pt idx="228">
                  <c:v>0</c:v>
                </c:pt>
                <c:pt idx="229">
                  <c:v>0</c:v>
                </c:pt>
                <c:pt idx="230">
                  <c:v>444</c:v>
                </c:pt>
                <c:pt idx="231">
                  <c:v>0</c:v>
                </c:pt>
                <c:pt idx="232">
                  <c:v>504.91</c:v>
                </c:pt>
                <c:pt idx="233">
                  <c:v>0</c:v>
                </c:pt>
                <c:pt idx="234">
                  <c:v>0</c:v>
                </c:pt>
                <c:pt idx="235">
                  <c:v>0</c:v>
                </c:pt>
                <c:pt idx="236">
                  <c:v>502.96</c:v>
                </c:pt>
                <c:pt idx="237">
                  <c:v>214.66</c:v>
                </c:pt>
                <c:pt idx="238">
                  <c:v>766.97</c:v>
                </c:pt>
                <c:pt idx="239">
                  <c:v>0</c:v>
                </c:pt>
                <c:pt idx="240">
                  <c:v>508.76</c:v>
                </c:pt>
                <c:pt idx="241">
                  <c:v>0</c:v>
                </c:pt>
                <c:pt idx="242">
                  <c:v>0</c:v>
                </c:pt>
                <c:pt idx="243">
                  <c:v>0</c:v>
                </c:pt>
                <c:pt idx="244">
                  <c:v>0</c:v>
                </c:pt>
                <c:pt idx="245">
                  <c:v>797.88</c:v>
                </c:pt>
                <c:pt idx="246">
                  <c:v>582.66999999999996</c:v>
                </c:pt>
                <c:pt idx="247">
                  <c:v>0</c:v>
                </c:pt>
                <c:pt idx="248">
                  <c:v>0</c:v>
                </c:pt>
                <c:pt idx="249">
                  <c:v>219.59</c:v>
                </c:pt>
                <c:pt idx="250">
                  <c:v>0</c:v>
                </c:pt>
                <c:pt idx="251">
                  <c:v>0</c:v>
                </c:pt>
                <c:pt idx="252">
                  <c:v>0</c:v>
                </c:pt>
                <c:pt idx="253">
                  <c:v>429.67</c:v>
                </c:pt>
                <c:pt idx="254">
                  <c:v>390</c:v>
                </c:pt>
                <c:pt idx="255">
                  <c:v>0</c:v>
                </c:pt>
                <c:pt idx="256">
                  <c:v>898.57</c:v>
                </c:pt>
                <c:pt idx="257">
                  <c:v>134.02000000000001</c:v>
                </c:pt>
                <c:pt idx="258">
                  <c:v>0</c:v>
                </c:pt>
                <c:pt idx="259">
                  <c:v>0</c:v>
                </c:pt>
                <c:pt idx="260">
                  <c:v>646.82000000000005</c:v>
                </c:pt>
                <c:pt idx="261">
                  <c:v>0</c:v>
                </c:pt>
                <c:pt idx="262">
                  <c:v>0</c:v>
                </c:pt>
                <c:pt idx="263">
                  <c:v>0</c:v>
                </c:pt>
                <c:pt idx="264">
                  <c:v>0</c:v>
                </c:pt>
                <c:pt idx="265">
                  <c:v>577.28</c:v>
                </c:pt>
                <c:pt idx="266">
                  <c:v>43.01</c:v>
                </c:pt>
                <c:pt idx="267">
                  <c:v>576.36</c:v>
                </c:pt>
                <c:pt idx="268">
                  <c:v>0</c:v>
                </c:pt>
                <c:pt idx="269">
                  <c:v>0</c:v>
                </c:pt>
                <c:pt idx="270">
                  <c:v>878.78</c:v>
                </c:pt>
                <c:pt idx="271">
                  <c:v>0</c:v>
                </c:pt>
                <c:pt idx="272">
                  <c:v>0</c:v>
                </c:pt>
                <c:pt idx="273">
                  <c:v>0</c:v>
                </c:pt>
                <c:pt idx="274">
                  <c:v>0</c:v>
                </c:pt>
                <c:pt idx="275">
                  <c:v>0</c:v>
                </c:pt>
                <c:pt idx="276">
                  <c:v>427.82</c:v>
                </c:pt>
                <c:pt idx="277">
                  <c:v>171.54</c:v>
                </c:pt>
                <c:pt idx="278">
                  <c:v>817.22</c:v>
                </c:pt>
                <c:pt idx="279">
                  <c:v>0</c:v>
                </c:pt>
                <c:pt idx="280">
                  <c:v>0</c:v>
                </c:pt>
                <c:pt idx="281">
                  <c:v>0</c:v>
                </c:pt>
                <c:pt idx="282">
                  <c:v>0</c:v>
                </c:pt>
                <c:pt idx="283">
                  <c:v>0</c:v>
                </c:pt>
                <c:pt idx="284">
                  <c:v>0</c:v>
                </c:pt>
                <c:pt idx="285">
                  <c:v>0</c:v>
                </c:pt>
                <c:pt idx="286">
                  <c:v>0</c:v>
                </c:pt>
                <c:pt idx="287">
                  <c:v>461.59</c:v>
                </c:pt>
                <c:pt idx="288">
                  <c:v>453.49</c:v>
                </c:pt>
                <c:pt idx="289">
                  <c:v>535.5</c:v>
                </c:pt>
                <c:pt idx="290">
                  <c:v>804.5</c:v>
                </c:pt>
                <c:pt idx="291">
                  <c:v>380.35</c:v>
                </c:pt>
                <c:pt idx="292">
                  <c:v>0</c:v>
                </c:pt>
                <c:pt idx="293">
                  <c:v>0</c:v>
                </c:pt>
                <c:pt idx="294">
                  <c:v>0</c:v>
                </c:pt>
                <c:pt idx="295">
                  <c:v>0</c:v>
                </c:pt>
                <c:pt idx="296">
                  <c:v>0</c:v>
                </c:pt>
                <c:pt idx="297">
                  <c:v>918.67</c:v>
                </c:pt>
                <c:pt idx="298">
                  <c:v>513.79999999999995</c:v>
                </c:pt>
                <c:pt idx="299">
                  <c:v>0</c:v>
                </c:pt>
                <c:pt idx="300">
                  <c:v>0</c:v>
                </c:pt>
                <c:pt idx="301">
                  <c:v>0</c:v>
                </c:pt>
                <c:pt idx="302">
                  <c:v>0</c:v>
                </c:pt>
                <c:pt idx="303">
                  <c:v>0</c:v>
                </c:pt>
                <c:pt idx="304">
                  <c:v>0</c:v>
                </c:pt>
                <c:pt idx="305">
                  <c:v>0</c:v>
                </c:pt>
                <c:pt idx="306">
                  <c:v>0</c:v>
                </c:pt>
                <c:pt idx="307">
                  <c:v>0</c:v>
                </c:pt>
                <c:pt idx="308">
                  <c:v>0</c:v>
                </c:pt>
                <c:pt idx="309">
                  <c:v>0</c:v>
                </c:pt>
                <c:pt idx="310">
                  <c:v>0</c:v>
                </c:pt>
                <c:pt idx="311">
                  <c:v>177.91</c:v>
                </c:pt>
                <c:pt idx="312">
                  <c:v>0</c:v>
                </c:pt>
                <c:pt idx="313">
                  <c:v>0</c:v>
                </c:pt>
                <c:pt idx="314">
                  <c:v>0</c:v>
                </c:pt>
                <c:pt idx="315">
                  <c:v>0</c:v>
                </c:pt>
                <c:pt idx="316">
                  <c:v>0</c:v>
                </c:pt>
                <c:pt idx="317">
                  <c:v>28.51</c:v>
                </c:pt>
                <c:pt idx="318">
                  <c:v>358.8</c:v>
                </c:pt>
                <c:pt idx="319">
                  <c:v>0</c:v>
                </c:pt>
                <c:pt idx="320">
                  <c:v>0</c:v>
                </c:pt>
                <c:pt idx="321">
                  <c:v>43.63</c:v>
                </c:pt>
                <c:pt idx="322">
                  <c:v>883.32</c:v>
                </c:pt>
                <c:pt idx="323">
                  <c:v>0</c:v>
                </c:pt>
                <c:pt idx="324">
                  <c:v>0</c:v>
                </c:pt>
                <c:pt idx="325">
                  <c:v>786.83</c:v>
                </c:pt>
                <c:pt idx="326">
                  <c:v>0</c:v>
                </c:pt>
                <c:pt idx="327">
                  <c:v>0</c:v>
                </c:pt>
                <c:pt idx="328">
                  <c:v>0</c:v>
                </c:pt>
                <c:pt idx="329">
                  <c:v>119.11</c:v>
                </c:pt>
                <c:pt idx="330">
                  <c:v>0</c:v>
                </c:pt>
                <c:pt idx="331">
                  <c:v>0</c:v>
                </c:pt>
                <c:pt idx="332">
                  <c:v>263.95</c:v>
                </c:pt>
                <c:pt idx="333">
                  <c:v>384.24</c:v>
                </c:pt>
                <c:pt idx="334">
                  <c:v>526.48</c:v>
                </c:pt>
                <c:pt idx="335">
                  <c:v>610.27</c:v>
                </c:pt>
                <c:pt idx="336">
                  <c:v>0</c:v>
                </c:pt>
                <c:pt idx="337">
                  <c:v>0</c:v>
                </c:pt>
                <c:pt idx="338">
                  <c:v>0</c:v>
                </c:pt>
                <c:pt idx="339">
                  <c:v>881.5</c:v>
                </c:pt>
                <c:pt idx="340">
                  <c:v>0</c:v>
                </c:pt>
                <c:pt idx="341">
                  <c:v>0</c:v>
                </c:pt>
                <c:pt idx="342">
                  <c:v>720.01</c:v>
                </c:pt>
                <c:pt idx="343">
                  <c:v>343.32</c:v>
                </c:pt>
                <c:pt idx="344">
                  <c:v>0</c:v>
                </c:pt>
                <c:pt idx="345">
                  <c:v>0</c:v>
                </c:pt>
                <c:pt idx="346">
                  <c:v>0</c:v>
                </c:pt>
                <c:pt idx="347">
                  <c:v>699.36</c:v>
                </c:pt>
                <c:pt idx="348">
                  <c:v>578.76</c:v>
                </c:pt>
                <c:pt idx="349">
                  <c:v>0</c:v>
                </c:pt>
                <c:pt idx="350">
                  <c:v>0</c:v>
                </c:pt>
                <c:pt idx="351">
                  <c:v>0</c:v>
                </c:pt>
                <c:pt idx="352">
                  <c:v>403.53</c:v>
                </c:pt>
                <c:pt idx="353">
                  <c:v>0</c:v>
                </c:pt>
                <c:pt idx="354">
                  <c:v>0</c:v>
                </c:pt>
                <c:pt idx="355">
                  <c:v>0</c:v>
                </c:pt>
                <c:pt idx="356">
                  <c:v>737.66</c:v>
                </c:pt>
                <c:pt idx="357">
                  <c:v>0</c:v>
                </c:pt>
                <c:pt idx="358">
                  <c:v>0</c:v>
                </c:pt>
                <c:pt idx="359">
                  <c:v>0</c:v>
                </c:pt>
                <c:pt idx="360">
                  <c:v>0</c:v>
                </c:pt>
                <c:pt idx="361">
                  <c:v>0</c:v>
                </c:pt>
                <c:pt idx="362">
                  <c:v>60.44</c:v>
                </c:pt>
                <c:pt idx="363">
                  <c:v>294.39999999999998</c:v>
                </c:pt>
                <c:pt idx="364">
                  <c:v>0</c:v>
                </c:pt>
                <c:pt idx="365">
                  <c:v>149.53</c:v>
                </c:pt>
                <c:pt idx="366">
                  <c:v>0</c:v>
                </c:pt>
                <c:pt idx="367">
                  <c:v>0</c:v>
                </c:pt>
                <c:pt idx="368">
                  <c:v>685.94</c:v>
                </c:pt>
                <c:pt idx="369">
                  <c:v>0</c:v>
                </c:pt>
                <c:pt idx="370">
                  <c:v>0</c:v>
                </c:pt>
                <c:pt idx="371">
                  <c:v>0</c:v>
                </c:pt>
                <c:pt idx="372">
                  <c:v>0</c:v>
                </c:pt>
                <c:pt idx="373">
                  <c:v>626.41999999999996</c:v>
                </c:pt>
                <c:pt idx="374">
                  <c:v>0</c:v>
                </c:pt>
                <c:pt idx="375">
                  <c:v>777.81</c:v>
                </c:pt>
                <c:pt idx="376">
                  <c:v>0</c:v>
                </c:pt>
                <c:pt idx="377">
                  <c:v>411.12</c:v>
                </c:pt>
                <c:pt idx="378">
                  <c:v>0</c:v>
                </c:pt>
                <c:pt idx="379">
                  <c:v>0</c:v>
                </c:pt>
                <c:pt idx="380">
                  <c:v>0</c:v>
                </c:pt>
                <c:pt idx="381">
                  <c:v>0</c:v>
                </c:pt>
                <c:pt idx="382">
                  <c:v>20.440000000000001</c:v>
                </c:pt>
                <c:pt idx="383">
                  <c:v>0</c:v>
                </c:pt>
                <c:pt idx="384">
                  <c:v>0</c:v>
                </c:pt>
                <c:pt idx="385">
                  <c:v>0</c:v>
                </c:pt>
                <c:pt idx="386">
                  <c:v>0</c:v>
                </c:pt>
                <c:pt idx="387">
                  <c:v>196.4</c:v>
                </c:pt>
                <c:pt idx="388">
                  <c:v>64.150000000000006</c:v>
                </c:pt>
                <c:pt idx="389">
                  <c:v>0</c:v>
                </c:pt>
                <c:pt idx="390">
                  <c:v>237.55</c:v>
                </c:pt>
                <c:pt idx="391">
                  <c:v>0</c:v>
                </c:pt>
                <c:pt idx="392">
                  <c:v>56.39</c:v>
                </c:pt>
                <c:pt idx="393">
                  <c:v>0</c:v>
                </c:pt>
                <c:pt idx="394">
                  <c:v>0</c:v>
                </c:pt>
                <c:pt idx="395">
                  <c:v>0</c:v>
                </c:pt>
                <c:pt idx="396">
                  <c:v>120.5</c:v>
                </c:pt>
                <c:pt idx="397">
                  <c:v>526.94000000000005</c:v>
                </c:pt>
                <c:pt idx="398">
                  <c:v>0</c:v>
                </c:pt>
                <c:pt idx="399">
                  <c:v>0</c:v>
                </c:pt>
                <c:pt idx="400">
                  <c:v>37.78</c:v>
                </c:pt>
                <c:pt idx="401">
                  <c:v>0</c:v>
                </c:pt>
                <c:pt idx="402">
                  <c:v>645.97</c:v>
                </c:pt>
                <c:pt idx="403">
                  <c:v>357.94</c:v>
                </c:pt>
                <c:pt idx="404">
                  <c:v>106.46</c:v>
                </c:pt>
                <c:pt idx="405">
                  <c:v>0</c:v>
                </c:pt>
                <c:pt idx="406">
                  <c:v>0</c:v>
                </c:pt>
                <c:pt idx="407">
                  <c:v>0</c:v>
                </c:pt>
                <c:pt idx="408">
                  <c:v>0</c:v>
                </c:pt>
                <c:pt idx="409">
                  <c:v>16.559999999999999</c:v>
                </c:pt>
                <c:pt idx="410">
                  <c:v>0</c:v>
                </c:pt>
                <c:pt idx="411">
                  <c:v>0</c:v>
                </c:pt>
                <c:pt idx="412">
                  <c:v>0</c:v>
                </c:pt>
                <c:pt idx="413">
                  <c:v>0</c:v>
                </c:pt>
                <c:pt idx="414">
                  <c:v>0</c:v>
                </c:pt>
                <c:pt idx="415">
                  <c:v>0</c:v>
                </c:pt>
                <c:pt idx="416">
                  <c:v>0</c:v>
                </c:pt>
                <c:pt idx="417">
                  <c:v>0</c:v>
                </c:pt>
                <c:pt idx="418">
                  <c:v>261.75</c:v>
                </c:pt>
                <c:pt idx="419">
                  <c:v>0</c:v>
                </c:pt>
                <c:pt idx="420">
                  <c:v>998.4</c:v>
                </c:pt>
                <c:pt idx="421">
                  <c:v>0</c:v>
                </c:pt>
                <c:pt idx="422">
                  <c:v>466.03</c:v>
                </c:pt>
                <c:pt idx="423">
                  <c:v>0</c:v>
                </c:pt>
                <c:pt idx="424">
                  <c:v>0</c:v>
                </c:pt>
                <c:pt idx="425">
                  <c:v>0</c:v>
                </c:pt>
                <c:pt idx="426">
                  <c:v>0</c:v>
                </c:pt>
                <c:pt idx="427">
                  <c:v>392.5</c:v>
                </c:pt>
                <c:pt idx="428">
                  <c:v>0</c:v>
                </c:pt>
                <c:pt idx="429">
                  <c:v>0</c:v>
                </c:pt>
                <c:pt idx="430">
                  <c:v>0</c:v>
                </c:pt>
                <c:pt idx="431">
                  <c:v>0</c:v>
                </c:pt>
                <c:pt idx="432">
                  <c:v>0</c:v>
                </c:pt>
                <c:pt idx="433">
                  <c:v>0</c:v>
                </c:pt>
                <c:pt idx="434">
                  <c:v>570.83000000000004</c:v>
                </c:pt>
                <c:pt idx="435">
                  <c:v>0</c:v>
                </c:pt>
                <c:pt idx="436">
                  <c:v>378.58</c:v>
                </c:pt>
                <c:pt idx="437">
                  <c:v>0</c:v>
                </c:pt>
                <c:pt idx="438">
                  <c:v>859.28</c:v>
                </c:pt>
                <c:pt idx="439">
                  <c:v>0</c:v>
                </c:pt>
                <c:pt idx="440">
                  <c:v>0</c:v>
                </c:pt>
                <c:pt idx="441">
                  <c:v>139.68</c:v>
                </c:pt>
                <c:pt idx="442">
                  <c:v>0</c:v>
                </c:pt>
                <c:pt idx="443">
                  <c:v>0</c:v>
                </c:pt>
                <c:pt idx="444">
                  <c:v>0</c:v>
                </c:pt>
                <c:pt idx="445">
                  <c:v>0</c:v>
                </c:pt>
                <c:pt idx="446">
                  <c:v>0</c:v>
                </c:pt>
                <c:pt idx="447">
                  <c:v>0</c:v>
                </c:pt>
                <c:pt idx="448">
                  <c:v>717.9</c:v>
                </c:pt>
                <c:pt idx="449">
                  <c:v>24.49</c:v>
                </c:pt>
                <c:pt idx="450">
                  <c:v>886.08</c:v>
                </c:pt>
                <c:pt idx="451">
                  <c:v>0</c:v>
                </c:pt>
                <c:pt idx="452">
                  <c:v>0</c:v>
                </c:pt>
                <c:pt idx="453">
                  <c:v>0</c:v>
                </c:pt>
                <c:pt idx="454">
                  <c:v>0</c:v>
                </c:pt>
                <c:pt idx="455">
                  <c:v>0</c:v>
                </c:pt>
                <c:pt idx="456">
                  <c:v>0</c:v>
                </c:pt>
                <c:pt idx="457">
                  <c:v>378.32</c:v>
                </c:pt>
                <c:pt idx="458">
                  <c:v>0</c:v>
                </c:pt>
                <c:pt idx="459">
                  <c:v>0</c:v>
                </c:pt>
                <c:pt idx="460">
                  <c:v>408.55</c:v>
                </c:pt>
                <c:pt idx="461">
                  <c:v>0</c:v>
                </c:pt>
                <c:pt idx="462">
                  <c:v>0</c:v>
                </c:pt>
                <c:pt idx="463">
                  <c:v>0</c:v>
                </c:pt>
                <c:pt idx="464">
                  <c:v>0</c:v>
                </c:pt>
                <c:pt idx="465">
                  <c:v>725.9</c:v>
                </c:pt>
                <c:pt idx="466">
                  <c:v>0</c:v>
                </c:pt>
                <c:pt idx="467">
                  <c:v>0</c:v>
                </c:pt>
                <c:pt idx="468">
                  <c:v>0</c:v>
                </c:pt>
                <c:pt idx="469">
                  <c:v>0</c:v>
                </c:pt>
                <c:pt idx="470">
                  <c:v>834.48</c:v>
                </c:pt>
                <c:pt idx="471">
                  <c:v>0</c:v>
                </c:pt>
                <c:pt idx="472">
                  <c:v>888.92</c:v>
                </c:pt>
                <c:pt idx="473">
                  <c:v>0</c:v>
                </c:pt>
                <c:pt idx="474">
                  <c:v>0</c:v>
                </c:pt>
                <c:pt idx="475">
                  <c:v>617.73</c:v>
                </c:pt>
                <c:pt idx="476">
                  <c:v>0</c:v>
                </c:pt>
                <c:pt idx="477">
                  <c:v>0</c:v>
                </c:pt>
                <c:pt idx="478">
                  <c:v>0</c:v>
                </c:pt>
                <c:pt idx="479">
                  <c:v>0</c:v>
                </c:pt>
                <c:pt idx="480">
                  <c:v>0</c:v>
                </c:pt>
                <c:pt idx="481">
                  <c:v>716.59</c:v>
                </c:pt>
                <c:pt idx="482">
                  <c:v>477.85</c:v>
                </c:pt>
                <c:pt idx="483">
                  <c:v>0</c:v>
                </c:pt>
                <c:pt idx="484">
                  <c:v>147.84</c:v>
                </c:pt>
                <c:pt idx="485">
                  <c:v>439.77</c:v>
                </c:pt>
                <c:pt idx="486">
                  <c:v>0</c:v>
                </c:pt>
                <c:pt idx="487">
                  <c:v>0</c:v>
                </c:pt>
                <c:pt idx="488">
                  <c:v>0</c:v>
                </c:pt>
                <c:pt idx="489">
                  <c:v>853.62</c:v>
                </c:pt>
                <c:pt idx="490">
                  <c:v>339.39</c:v>
                </c:pt>
                <c:pt idx="491">
                  <c:v>0</c:v>
                </c:pt>
                <c:pt idx="492">
                  <c:v>869.79</c:v>
                </c:pt>
                <c:pt idx="493">
                  <c:v>85.58</c:v>
                </c:pt>
                <c:pt idx="494">
                  <c:v>650.35</c:v>
                </c:pt>
                <c:pt idx="495">
                  <c:v>284.68</c:v>
                </c:pt>
                <c:pt idx="496">
                  <c:v>0</c:v>
                </c:pt>
                <c:pt idx="497">
                  <c:v>0</c:v>
                </c:pt>
                <c:pt idx="498">
                  <c:v>145.96</c:v>
                </c:pt>
                <c:pt idx="499">
                  <c:v>708.22</c:v>
                </c:pt>
                <c:pt idx="500">
                  <c:v>0</c:v>
                </c:pt>
                <c:pt idx="501">
                  <c:v>0</c:v>
                </c:pt>
                <c:pt idx="502">
                  <c:v>0</c:v>
                </c:pt>
                <c:pt idx="503">
                  <c:v>114.65</c:v>
                </c:pt>
                <c:pt idx="504">
                  <c:v>0</c:v>
                </c:pt>
                <c:pt idx="505">
                  <c:v>0</c:v>
                </c:pt>
                <c:pt idx="506">
                  <c:v>0</c:v>
                </c:pt>
                <c:pt idx="507">
                  <c:v>0</c:v>
                </c:pt>
                <c:pt idx="508">
                  <c:v>0</c:v>
                </c:pt>
                <c:pt idx="509">
                  <c:v>687.76</c:v>
                </c:pt>
                <c:pt idx="510">
                  <c:v>0</c:v>
                </c:pt>
                <c:pt idx="511">
                  <c:v>0</c:v>
                </c:pt>
                <c:pt idx="512">
                  <c:v>939.1</c:v>
                </c:pt>
                <c:pt idx="513">
                  <c:v>0</c:v>
                </c:pt>
                <c:pt idx="514">
                  <c:v>0</c:v>
                </c:pt>
                <c:pt idx="515">
                  <c:v>475.05</c:v>
                </c:pt>
                <c:pt idx="516">
                  <c:v>975.48</c:v>
                </c:pt>
                <c:pt idx="517">
                  <c:v>60.97</c:v>
                </c:pt>
                <c:pt idx="518">
                  <c:v>978.36</c:v>
                </c:pt>
                <c:pt idx="519">
                  <c:v>0</c:v>
                </c:pt>
                <c:pt idx="520">
                  <c:v>0</c:v>
                </c:pt>
                <c:pt idx="521">
                  <c:v>0</c:v>
                </c:pt>
                <c:pt idx="522">
                  <c:v>0</c:v>
                </c:pt>
                <c:pt idx="523">
                  <c:v>0</c:v>
                </c:pt>
                <c:pt idx="524">
                  <c:v>0</c:v>
                </c:pt>
                <c:pt idx="525">
                  <c:v>0</c:v>
                </c:pt>
                <c:pt idx="526">
                  <c:v>569.27</c:v>
                </c:pt>
                <c:pt idx="527">
                  <c:v>0</c:v>
                </c:pt>
                <c:pt idx="528">
                  <c:v>0</c:v>
                </c:pt>
                <c:pt idx="529">
                  <c:v>0</c:v>
                </c:pt>
                <c:pt idx="530">
                  <c:v>0</c:v>
                </c:pt>
                <c:pt idx="531">
                  <c:v>0</c:v>
                </c:pt>
                <c:pt idx="532">
                  <c:v>0</c:v>
                </c:pt>
                <c:pt idx="533">
                  <c:v>0</c:v>
                </c:pt>
                <c:pt idx="534">
                  <c:v>0</c:v>
                </c:pt>
                <c:pt idx="535">
                  <c:v>0</c:v>
                </c:pt>
                <c:pt idx="536">
                  <c:v>0</c:v>
                </c:pt>
                <c:pt idx="537">
                  <c:v>0</c:v>
                </c:pt>
                <c:pt idx="538">
                  <c:v>997.39</c:v>
                </c:pt>
                <c:pt idx="539">
                  <c:v>0</c:v>
                </c:pt>
                <c:pt idx="540">
                  <c:v>0</c:v>
                </c:pt>
                <c:pt idx="541">
                  <c:v>520.73</c:v>
                </c:pt>
                <c:pt idx="542">
                  <c:v>913.36</c:v>
                </c:pt>
                <c:pt idx="543">
                  <c:v>0</c:v>
                </c:pt>
                <c:pt idx="544">
                  <c:v>0</c:v>
                </c:pt>
                <c:pt idx="545">
                  <c:v>0</c:v>
                </c:pt>
                <c:pt idx="546">
                  <c:v>903.9</c:v>
                </c:pt>
                <c:pt idx="547">
                  <c:v>0</c:v>
                </c:pt>
                <c:pt idx="548">
                  <c:v>0</c:v>
                </c:pt>
                <c:pt idx="549">
                  <c:v>0</c:v>
                </c:pt>
                <c:pt idx="550">
                  <c:v>0</c:v>
                </c:pt>
                <c:pt idx="551">
                  <c:v>0</c:v>
                </c:pt>
                <c:pt idx="552">
                  <c:v>0</c:v>
                </c:pt>
                <c:pt idx="553">
                  <c:v>0</c:v>
                </c:pt>
                <c:pt idx="554">
                  <c:v>967.77</c:v>
                </c:pt>
                <c:pt idx="555">
                  <c:v>344.02</c:v>
                </c:pt>
                <c:pt idx="556">
                  <c:v>0</c:v>
                </c:pt>
                <c:pt idx="557">
                  <c:v>572.26</c:v>
                </c:pt>
                <c:pt idx="558">
                  <c:v>0</c:v>
                </c:pt>
                <c:pt idx="559">
                  <c:v>0</c:v>
                </c:pt>
                <c:pt idx="560">
                  <c:v>0</c:v>
                </c:pt>
                <c:pt idx="561">
                  <c:v>0</c:v>
                </c:pt>
                <c:pt idx="562">
                  <c:v>0</c:v>
                </c:pt>
                <c:pt idx="563">
                  <c:v>0</c:v>
                </c:pt>
                <c:pt idx="564">
                  <c:v>734.65</c:v>
                </c:pt>
                <c:pt idx="565">
                  <c:v>0</c:v>
                </c:pt>
                <c:pt idx="566">
                  <c:v>127.99</c:v>
                </c:pt>
                <c:pt idx="567">
                  <c:v>720.12</c:v>
                </c:pt>
                <c:pt idx="568">
                  <c:v>571.37</c:v>
                </c:pt>
                <c:pt idx="569">
                  <c:v>763.69</c:v>
                </c:pt>
                <c:pt idx="570">
                  <c:v>0</c:v>
                </c:pt>
                <c:pt idx="571">
                  <c:v>0</c:v>
                </c:pt>
                <c:pt idx="572">
                  <c:v>241.99</c:v>
                </c:pt>
                <c:pt idx="573">
                  <c:v>0</c:v>
                </c:pt>
                <c:pt idx="574">
                  <c:v>618.65</c:v>
                </c:pt>
                <c:pt idx="575">
                  <c:v>989.11</c:v>
                </c:pt>
                <c:pt idx="576">
                  <c:v>0</c:v>
                </c:pt>
                <c:pt idx="577">
                  <c:v>0</c:v>
                </c:pt>
                <c:pt idx="578">
                  <c:v>0</c:v>
                </c:pt>
                <c:pt idx="579">
                  <c:v>995.8</c:v>
                </c:pt>
                <c:pt idx="580">
                  <c:v>0</c:v>
                </c:pt>
                <c:pt idx="581">
                  <c:v>0</c:v>
                </c:pt>
                <c:pt idx="582">
                  <c:v>0</c:v>
                </c:pt>
                <c:pt idx="583">
                  <c:v>0</c:v>
                </c:pt>
                <c:pt idx="584">
                  <c:v>0</c:v>
                </c:pt>
                <c:pt idx="585">
                  <c:v>863.38</c:v>
                </c:pt>
                <c:pt idx="586">
                  <c:v>0</c:v>
                </c:pt>
                <c:pt idx="587">
                  <c:v>0</c:v>
                </c:pt>
                <c:pt idx="588">
                  <c:v>0</c:v>
                </c:pt>
                <c:pt idx="589">
                  <c:v>0</c:v>
                </c:pt>
                <c:pt idx="590">
                  <c:v>0</c:v>
                </c:pt>
                <c:pt idx="591">
                  <c:v>5.09</c:v>
                </c:pt>
                <c:pt idx="592">
                  <c:v>511.35</c:v>
                </c:pt>
                <c:pt idx="593">
                  <c:v>0</c:v>
                </c:pt>
                <c:pt idx="594">
                  <c:v>0</c:v>
                </c:pt>
                <c:pt idx="595">
                  <c:v>682.97</c:v>
                </c:pt>
                <c:pt idx="596">
                  <c:v>0</c:v>
                </c:pt>
                <c:pt idx="597">
                  <c:v>0</c:v>
                </c:pt>
                <c:pt idx="598">
                  <c:v>0</c:v>
                </c:pt>
                <c:pt idx="599">
                  <c:v>182.81</c:v>
                </c:pt>
                <c:pt idx="600">
                  <c:v>0</c:v>
                </c:pt>
                <c:pt idx="601">
                  <c:v>0</c:v>
                </c:pt>
                <c:pt idx="602">
                  <c:v>0</c:v>
                </c:pt>
                <c:pt idx="603">
                  <c:v>0</c:v>
                </c:pt>
                <c:pt idx="604">
                  <c:v>746.28</c:v>
                </c:pt>
                <c:pt idx="605">
                  <c:v>0</c:v>
                </c:pt>
                <c:pt idx="606">
                  <c:v>0</c:v>
                </c:pt>
                <c:pt idx="607">
                  <c:v>0</c:v>
                </c:pt>
                <c:pt idx="608">
                  <c:v>0</c:v>
                </c:pt>
                <c:pt idx="609">
                  <c:v>340.52</c:v>
                </c:pt>
                <c:pt idx="610">
                  <c:v>0</c:v>
                </c:pt>
                <c:pt idx="611">
                  <c:v>0</c:v>
                </c:pt>
                <c:pt idx="612">
                  <c:v>207.24</c:v>
                </c:pt>
                <c:pt idx="613">
                  <c:v>0</c:v>
                </c:pt>
                <c:pt idx="614">
                  <c:v>627.94000000000005</c:v>
                </c:pt>
                <c:pt idx="615">
                  <c:v>866.33</c:v>
                </c:pt>
                <c:pt idx="616">
                  <c:v>0</c:v>
                </c:pt>
                <c:pt idx="617">
                  <c:v>0</c:v>
                </c:pt>
                <c:pt idx="618">
                  <c:v>0</c:v>
                </c:pt>
                <c:pt idx="619">
                  <c:v>229.08</c:v>
                </c:pt>
                <c:pt idx="620">
                  <c:v>0</c:v>
                </c:pt>
                <c:pt idx="621">
                  <c:v>0</c:v>
                </c:pt>
                <c:pt idx="622">
                  <c:v>0</c:v>
                </c:pt>
                <c:pt idx="623">
                  <c:v>715.84</c:v>
                </c:pt>
                <c:pt idx="624">
                  <c:v>0</c:v>
                </c:pt>
                <c:pt idx="625">
                  <c:v>0</c:v>
                </c:pt>
                <c:pt idx="626">
                  <c:v>0</c:v>
                </c:pt>
                <c:pt idx="627">
                  <c:v>0</c:v>
                </c:pt>
                <c:pt idx="628">
                  <c:v>727.44</c:v>
                </c:pt>
                <c:pt idx="629">
                  <c:v>0</c:v>
                </c:pt>
                <c:pt idx="630">
                  <c:v>0</c:v>
                </c:pt>
                <c:pt idx="631">
                  <c:v>133.34</c:v>
                </c:pt>
                <c:pt idx="632">
                  <c:v>0</c:v>
                </c:pt>
                <c:pt idx="633">
                  <c:v>208.7</c:v>
                </c:pt>
                <c:pt idx="634">
                  <c:v>0</c:v>
                </c:pt>
                <c:pt idx="635">
                  <c:v>0</c:v>
                </c:pt>
                <c:pt idx="636">
                  <c:v>0</c:v>
                </c:pt>
                <c:pt idx="637">
                  <c:v>859.92</c:v>
                </c:pt>
                <c:pt idx="638">
                  <c:v>388.88</c:v>
                </c:pt>
                <c:pt idx="639">
                  <c:v>864.34</c:v>
                </c:pt>
                <c:pt idx="640">
                  <c:v>0</c:v>
                </c:pt>
                <c:pt idx="641">
                  <c:v>0</c:v>
                </c:pt>
                <c:pt idx="642">
                  <c:v>0</c:v>
                </c:pt>
                <c:pt idx="643">
                  <c:v>27.34</c:v>
                </c:pt>
                <c:pt idx="644">
                  <c:v>688.96</c:v>
                </c:pt>
                <c:pt idx="645">
                  <c:v>913.46</c:v>
                </c:pt>
                <c:pt idx="646">
                  <c:v>0</c:v>
                </c:pt>
                <c:pt idx="647">
                  <c:v>0</c:v>
                </c:pt>
                <c:pt idx="648">
                  <c:v>0</c:v>
                </c:pt>
                <c:pt idx="649">
                  <c:v>0</c:v>
                </c:pt>
                <c:pt idx="650">
                  <c:v>440.39</c:v>
                </c:pt>
                <c:pt idx="651">
                  <c:v>0</c:v>
                </c:pt>
                <c:pt idx="652">
                  <c:v>693.05</c:v>
                </c:pt>
                <c:pt idx="653">
                  <c:v>0</c:v>
                </c:pt>
                <c:pt idx="654">
                  <c:v>0</c:v>
                </c:pt>
                <c:pt idx="655">
                  <c:v>366.52</c:v>
                </c:pt>
                <c:pt idx="656">
                  <c:v>0</c:v>
                </c:pt>
                <c:pt idx="657">
                  <c:v>0</c:v>
                </c:pt>
                <c:pt idx="658">
                  <c:v>0</c:v>
                </c:pt>
                <c:pt idx="659">
                  <c:v>0</c:v>
                </c:pt>
                <c:pt idx="660">
                  <c:v>0</c:v>
                </c:pt>
                <c:pt idx="661">
                  <c:v>0</c:v>
                </c:pt>
                <c:pt idx="662">
                  <c:v>284.08</c:v>
                </c:pt>
                <c:pt idx="663">
                  <c:v>0</c:v>
                </c:pt>
                <c:pt idx="664">
                  <c:v>0</c:v>
                </c:pt>
                <c:pt idx="665">
                  <c:v>302.55</c:v>
                </c:pt>
                <c:pt idx="666">
                  <c:v>0</c:v>
                </c:pt>
                <c:pt idx="667">
                  <c:v>0</c:v>
                </c:pt>
                <c:pt idx="668">
                  <c:v>0</c:v>
                </c:pt>
                <c:pt idx="669">
                  <c:v>970.67</c:v>
                </c:pt>
                <c:pt idx="670">
                  <c:v>0</c:v>
                </c:pt>
                <c:pt idx="671">
                  <c:v>852.08</c:v>
                </c:pt>
                <c:pt idx="672">
                  <c:v>792.54</c:v>
                </c:pt>
                <c:pt idx="673">
                  <c:v>0</c:v>
                </c:pt>
                <c:pt idx="674">
                  <c:v>0</c:v>
                </c:pt>
                <c:pt idx="675">
                  <c:v>0</c:v>
                </c:pt>
                <c:pt idx="676">
                  <c:v>0</c:v>
                </c:pt>
                <c:pt idx="677">
                  <c:v>190.41</c:v>
                </c:pt>
                <c:pt idx="678">
                  <c:v>326.63</c:v>
                </c:pt>
                <c:pt idx="679">
                  <c:v>0</c:v>
                </c:pt>
                <c:pt idx="680">
                  <c:v>0</c:v>
                </c:pt>
                <c:pt idx="681">
                  <c:v>959.82</c:v>
                </c:pt>
                <c:pt idx="682">
                  <c:v>0</c:v>
                </c:pt>
                <c:pt idx="683">
                  <c:v>0</c:v>
                </c:pt>
                <c:pt idx="684">
                  <c:v>0</c:v>
                </c:pt>
                <c:pt idx="685">
                  <c:v>0</c:v>
                </c:pt>
                <c:pt idx="686">
                  <c:v>0</c:v>
                </c:pt>
                <c:pt idx="687">
                  <c:v>434.93</c:v>
                </c:pt>
                <c:pt idx="688">
                  <c:v>0</c:v>
                </c:pt>
                <c:pt idx="689">
                  <c:v>0</c:v>
                </c:pt>
                <c:pt idx="690">
                  <c:v>0</c:v>
                </c:pt>
                <c:pt idx="691">
                  <c:v>0</c:v>
                </c:pt>
                <c:pt idx="692">
                  <c:v>408.96</c:v>
                </c:pt>
                <c:pt idx="693">
                  <c:v>0</c:v>
                </c:pt>
                <c:pt idx="694">
                  <c:v>694.98</c:v>
                </c:pt>
                <c:pt idx="695">
                  <c:v>0</c:v>
                </c:pt>
                <c:pt idx="696">
                  <c:v>0</c:v>
                </c:pt>
                <c:pt idx="697">
                  <c:v>346.17</c:v>
                </c:pt>
                <c:pt idx="698">
                  <c:v>0</c:v>
                </c:pt>
                <c:pt idx="699">
                  <c:v>888.93</c:v>
                </c:pt>
                <c:pt idx="700">
                  <c:v>0</c:v>
                </c:pt>
                <c:pt idx="701">
                  <c:v>0</c:v>
                </c:pt>
                <c:pt idx="702">
                  <c:v>0</c:v>
                </c:pt>
                <c:pt idx="703">
                  <c:v>0</c:v>
                </c:pt>
                <c:pt idx="704">
                  <c:v>0</c:v>
                </c:pt>
                <c:pt idx="705">
                  <c:v>666.67</c:v>
                </c:pt>
                <c:pt idx="706">
                  <c:v>0</c:v>
                </c:pt>
                <c:pt idx="707">
                  <c:v>0</c:v>
                </c:pt>
                <c:pt idx="708">
                  <c:v>0</c:v>
                </c:pt>
                <c:pt idx="709">
                  <c:v>0</c:v>
                </c:pt>
                <c:pt idx="710">
                  <c:v>0</c:v>
                </c:pt>
                <c:pt idx="711">
                  <c:v>814.76</c:v>
                </c:pt>
                <c:pt idx="712">
                  <c:v>508.67</c:v>
                </c:pt>
                <c:pt idx="713">
                  <c:v>383.15</c:v>
                </c:pt>
                <c:pt idx="714">
                  <c:v>15.78</c:v>
                </c:pt>
                <c:pt idx="715">
                  <c:v>0</c:v>
                </c:pt>
                <c:pt idx="716">
                  <c:v>0</c:v>
                </c:pt>
                <c:pt idx="717">
                  <c:v>0</c:v>
                </c:pt>
                <c:pt idx="718">
                  <c:v>0</c:v>
                </c:pt>
                <c:pt idx="719">
                  <c:v>0</c:v>
                </c:pt>
                <c:pt idx="720">
                  <c:v>0</c:v>
                </c:pt>
                <c:pt idx="721">
                  <c:v>0</c:v>
                </c:pt>
                <c:pt idx="722">
                  <c:v>0</c:v>
                </c:pt>
                <c:pt idx="723">
                  <c:v>0</c:v>
                </c:pt>
                <c:pt idx="724">
                  <c:v>0</c:v>
                </c:pt>
                <c:pt idx="725">
                  <c:v>0</c:v>
                </c:pt>
                <c:pt idx="726">
                  <c:v>190.92</c:v>
                </c:pt>
                <c:pt idx="727">
                  <c:v>0</c:v>
                </c:pt>
                <c:pt idx="728">
                  <c:v>0</c:v>
                </c:pt>
                <c:pt idx="729">
                  <c:v>0</c:v>
                </c:pt>
                <c:pt idx="730">
                  <c:v>742.34</c:v>
                </c:pt>
                <c:pt idx="731">
                  <c:v>415.98</c:v>
                </c:pt>
                <c:pt idx="732">
                  <c:v>0</c:v>
                </c:pt>
                <c:pt idx="733">
                  <c:v>0</c:v>
                </c:pt>
                <c:pt idx="734">
                  <c:v>813.94</c:v>
                </c:pt>
                <c:pt idx="735">
                  <c:v>746.48</c:v>
                </c:pt>
                <c:pt idx="736">
                  <c:v>0</c:v>
                </c:pt>
                <c:pt idx="737">
                  <c:v>0</c:v>
                </c:pt>
                <c:pt idx="738">
                  <c:v>0</c:v>
                </c:pt>
                <c:pt idx="739">
                  <c:v>0</c:v>
                </c:pt>
                <c:pt idx="740">
                  <c:v>0</c:v>
                </c:pt>
                <c:pt idx="741">
                  <c:v>44.29</c:v>
                </c:pt>
                <c:pt idx="742">
                  <c:v>847.05</c:v>
                </c:pt>
                <c:pt idx="743">
                  <c:v>858.65</c:v>
                </c:pt>
                <c:pt idx="744">
                  <c:v>0</c:v>
                </c:pt>
                <c:pt idx="745">
                  <c:v>618.30999999999995</c:v>
                </c:pt>
                <c:pt idx="746">
                  <c:v>0</c:v>
                </c:pt>
                <c:pt idx="747">
                  <c:v>0</c:v>
                </c:pt>
                <c:pt idx="748">
                  <c:v>0</c:v>
                </c:pt>
                <c:pt idx="749">
                  <c:v>0</c:v>
                </c:pt>
                <c:pt idx="750">
                  <c:v>87.72</c:v>
                </c:pt>
                <c:pt idx="751">
                  <c:v>732.03</c:v>
                </c:pt>
                <c:pt idx="752">
                  <c:v>0</c:v>
                </c:pt>
                <c:pt idx="753">
                  <c:v>0</c:v>
                </c:pt>
                <c:pt idx="754">
                  <c:v>0</c:v>
                </c:pt>
                <c:pt idx="755">
                  <c:v>0</c:v>
                </c:pt>
                <c:pt idx="756">
                  <c:v>462.18</c:v>
                </c:pt>
                <c:pt idx="757">
                  <c:v>0</c:v>
                </c:pt>
                <c:pt idx="758">
                  <c:v>0</c:v>
                </c:pt>
                <c:pt idx="759">
                  <c:v>0</c:v>
                </c:pt>
                <c:pt idx="760">
                  <c:v>0</c:v>
                </c:pt>
                <c:pt idx="761">
                  <c:v>0</c:v>
                </c:pt>
                <c:pt idx="762">
                  <c:v>0</c:v>
                </c:pt>
                <c:pt idx="763">
                  <c:v>705.85</c:v>
                </c:pt>
                <c:pt idx="764">
                  <c:v>0</c:v>
                </c:pt>
                <c:pt idx="765">
                  <c:v>255.07</c:v>
                </c:pt>
                <c:pt idx="766">
                  <c:v>0</c:v>
                </c:pt>
                <c:pt idx="767">
                  <c:v>0</c:v>
                </c:pt>
                <c:pt idx="768">
                  <c:v>0</c:v>
                </c:pt>
                <c:pt idx="769">
                  <c:v>0</c:v>
                </c:pt>
                <c:pt idx="770">
                  <c:v>0</c:v>
                </c:pt>
                <c:pt idx="771">
                  <c:v>278.23</c:v>
                </c:pt>
                <c:pt idx="772">
                  <c:v>3.57</c:v>
                </c:pt>
                <c:pt idx="773">
                  <c:v>0</c:v>
                </c:pt>
                <c:pt idx="774">
                  <c:v>0</c:v>
                </c:pt>
                <c:pt idx="775">
                  <c:v>0</c:v>
                </c:pt>
                <c:pt idx="776">
                  <c:v>0</c:v>
                </c:pt>
                <c:pt idx="777">
                  <c:v>0</c:v>
                </c:pt>
                <c:pt idx="778">
                  <c:v>0</c:v>
                </c:pt>
                <c:pt idx="779">
                  <c:v>9.41</c:v>
                </c:pt>
                <c:pt idx="780">
                  <c:v>616.6</c:v>
                </c:pt>
                <c:pt idx="781">
                  <c:v>0</c:v>
                </c:pt>
                <c:pt idx="782">
                  <c:v>0</c:v>
                </c:pt>
                <c:pt idx="783">
                  <c:v>0</c:v>
                </c:pt>
                <c:pt idx="784">
                  <c:v>0</c:v>
                </c:pt>
                <c:pt idx="785">
                  <c:v>647.44000000000005</c:v>
                </c:pt>
                <c:pt idx="786">
                  <c:v>0</c:v>
                </c:pt>
                <c:pt idx="787">
                  <c:v>271.63</c:v>
                </c:pt>
                <c:pt idx="788">
                  <c:v>0</c:v>
                </c:pt>
                <c:pt idx="789">
                  <c:v>0</c:v>
                </c:pt>
                <c:pt idx="790">
                  <c:v>217.9</c:v>
                </c:pt>
                <c:pt idx="791">
                  <c:v>0</c:v>
                </c:pt>
                <c:pt idx="792">
                  <c:v>685.29</c:v>
                </c:pt>
                <c:pt idx="793">
                  <c:v>877.28</c:v>
                </c:pt>
                <c:pt idx="794">
                  <c:v>895.44</c:v>
                </c:pt>
                <c:pt idx="795">
                  <c:v>0</c:v>
                </c:pt>
                <c:pt idx="796">
                  <c:v>209.09</c:v>
                </c:pt>
                <c:pt idx="797">
                  <c:v>858.57</c:v>
                </c:pt>
                <c:pt idx="798">
                  <c:v>0</c:v>
                </c:pt>
                <c:pt idx="799">
                  <c:v>0</c:v>
                </c:pt>
                <c:pt idx="800">
                  <c:v>15.5</c:v>
                </c:pt>
                <c:pt idx="801">
                  <c:v>0</c:v>
                </c:pt>
                <c:pt idx="802">
                  <c:v>0</c:v>
                </c:pt>
                <c:pt idx="803">
                  <c:v>400.46</c:v>
                </c:pt>
                <c:pt idx="804">
                  <c:v>0</c:v>
                </c:pt>
                <c:pt idx="805">
                  <c:v>0</c:v>
                </c:pt>
                <c:pt idx="806">
                  <c:v>701.32</c:v>
                </c:pt>
                <c:pt idx="807">
                  <c:v>546.47</c:v>
                </c:pt>
                <c:pt idx="808">
                  <c:v>0</c:v>
                </c:pt>
                <c:pt idx="809">
                  <c:v>0</c:v>
                </c:pt>
                <c:pt idx="810">
                  <c:v>0</c:v>
                </c:pt>
                <c:pt idx="811">
                  <c:v>0</c:v>
                </c:pt>
                <c:pt idx="812">
                  <c:v>0</c:v>
                </c:pt>
                <c:pt idx="813">
                  <c:v>0</c:v>
                </c:pt>
                <c:pt idx="814">
                  <c:v>0</c:v>
                </c:pt>
                <c:pt idx="815">
                  <c:v>0</c:v>
                </c:pt>
                <c:pt idx="816">
                  <c:v>0</c:v>
                </c:pt>
                <c:pt idx="817">
                  <c:v>0</c:v>
                </c:pt>
                <c:pt idx="818">
                  <c:v>0</c:v>
                </c:pt>
                <c:pt idx="819">
                  <c:v>719.8</c:v>
                </c:pt>
                <c:pt idx="820">
                  <c:v>0</c:v>
                </c:pt>
                <c:pt idx="821">
                  <c:v>0</c:v>
                </c:pt>
                <c:pt idx="822">
                  <c:v>0</c:v>
                </c:pt>
                <c:pt idx="823">
                  <c:v>119.61</c:v>
                </c:pt>
                <c:pt idx="824">
                  <c:v>443.02</c:v>
                </c:pt>
                <c:pt idx="825">
                  <c:v>0</c:v>
                </c:pt>
                <c:pt idx="826">
                  <c:v>266.76</c:v>
                </c:pt>
                <c:pt idx="827">
                  <c:v>0</c:v>
                </c:pt>
                <c:pt idx="828">
                  <c:v>144.86000000000001</c:v>
                </c:pt>
                <c:pt idx="829">
                  <c:v>0</c:v>
                </c:pt>
                <c:pt idx="830">
                  <c:v>0</c:v>
                </c:pt>
                <c:pt idx="831">
                  <c:v>0</c:v>
                </c:pt>
                <c:pt idx="832">
                  <c:v>0</c:v>
                </c:pt>
                <c:pt idx="833">
                  <c:v>0</c:v>
                </c:pt>
                <c:pt idx="834">
                  <c:v>439.81</c:v>
                </c:pt>
                <c:pt idx="835">
                  <c:v>0</c:v>
                </c:pt>
                <c:pt idx="836">
                  <c:v>0</c:v>
                </c:pt>
                <c:pt idx="837">
                  <c:v>0</c:v>
                </c:pt>
                <c:pt idx="838">
                  <c:v>0</c:v>
                </c:pt>
                <c:pt idx="839">
                  <c:v>518.87</c:v>
                </c:pt>
                <c:pt idx="840">
                  <c:v>0</c:v>
                </c:pt>
                <c:pt idx="841">
                  <c:v>0</c:v>
                </c:pt>
                <c:pt idx="842">
                  <c:v>0</c:v>
                </c:pt>
                <c:pt idx="843">
                  <c:v>0</c:v>
                </c:pt>
                <c:pt idx="844">
                  <c:v>0</c:v>
                </c:pt>
                <c:pt idx="845">
                  <c:v>0</c:v>
                </c:pt>
                <c:pt idx="846">
                  <c:v>0</c:v>
                </c:pt>
                <c:pt idx="847">
                  <c:v>0</c:v>
                </c:pt>
                <c:pt idx="848">
                  <c:v>0</c:v>
                </c:pt>
                <c:pt idx="849">
                  <c:v>0</c:v>
                </c:pt>
                <c:pt idx="850">
                  <c:v>362.26</c:v>
                </c:pt>
                <c:pt idx="851">
                  <c:v>788.46</c:v>
                </c:pt>
                <c:pt idx="852">
                  <c:v>0</c:v>
                </c:pt>
                <c:pt idx="853">
                  <c:v>0</c:v>
                </c:pt>
                <c:pt idx="854">
                  <c:v>777.73</c:v>
                </c:pt>
                <c:pt idx="855">
                  <c:v>0</c:v>
                </c:pt>
                <c:pt idx="856">
                  <c:v>0</c:v>
                </c:pt>
                <c:pt idx="857">
                  <c:v>199.28</c:v>
                </c:pt>
                <c:pt idx="858">
                  <c:v>0</c:v>
                </c:pt>
                <c:pt idx="859">
                  <c:v>0</c:v>
                </c:pt>
                <c:pt idx="860">
                  <c:v>0</c:v>
                </c:pt>
                <c:pt idx="861">
                  <c:v>0</c:v>
                </c:pt>
                <c:pt idx="862">
                  <c:v>0</c:v>
                </c:pt>
                <c:pt idx="863">
                  <c:v>0</c:v>
                </c:pt>
                <c:pt idx="864">
                  <c:v>0</c:v>
                </c:pt>
                <c:pt idx="865">
                  <c:v>0</c:v>
                </c:pt>
                <c:pt idx="866">
                  <c:v>575.49</c:v>
                </c:pt>
                <c:pt idx="867">
                  <c:v>683.78</c:v>
                </c:pt>
                <c:pt idx="868">
                  <c:v>0</c:v>
                </c:pt>
                <c:pt idx="869">
                  <c:v>0</c:v>
                </c:pt>
                <c:pt idx="870">
                  <c:v>0</c:v>
                </c:pt>
                <c:pt idx="871">
                  <c:v>0</c:v>
                </c:pt>
                <c:pt idx="872">
                  <c:v>0</c:v>
                </c:pt>
                <c:pt idx="873">
                  <c:v>120.13</c:v>
                </c:pt>
                <c:pt idx="874">
                  <c:v>0</c:v>
                </c:pt>
                <c:pt idx="875">
                  <c:v>923.87</c:v>
                </c:pt>
                <c:pt idx="876">
                  <c:v>850.73</c:v>
                </c:pt>
                <c:pt idx="877">
                  <c:v>740.25</c:v>
                </c:pt>
                <c:pt idx="878">
                  <c:v>0</c:v>
                </c:pt>
                <c:pt idx="879">
                  <c:v>0</c:v>
                </c:pt>
                <c:pt idx="880">
                  <c:v>0</c:v>
                </c:pt>
                <c:pt idx="881">
                  <c:v>74.87</c:v>
                </c:pt>
                <c:pt idx="882">
                  <c:v>0</c:v>
                </c:pt>
                <c:pt idx="883">
                  <c:v>0</c:v>
                </c:pt>
                <c:pt idx="884">
                  <c:v>808.25</c:v>
                </c:pt>
                <c:pt idx="885">
                  <c:v>285.19</c:v>
                </c:pt>
                <c:pt idx="886">
                  <c:v>0</c:v>
                </c:pt>
                <c:pt idx="887">
                  <c:v>0</c:v>
                </c:pt>
                <c:pt idx="888">
                  <c:v>0</c:v>
                </c:pt>
                <c:pt idx="889">
                  <c:v>0</c:v>
                </c:pt>
                <c:pt idx="890">
                  <c:v>0</c:v>
                </c:pt>
                <c:pt idx="891">
                  <c:v>602.24</c:v>
                </c:pt>
                <c:pt idx="892">
                  <c:v>0</c:v>
                </c:pt>
                <c:pt idx="893">
                  <c:v>0</c:v>
                </c:pt>
                <c:pt idx="894">
                  <c:v>0</c:v>
                </c:pt>
                <c:pt idx="895">
                  <c:v>0</c:v>
                </c:pt>
                <c:pt idx="896">
                  <c:v>0</c:v>
                </c:pt>
                <c:pt idx="897">
                  <c:v>0</c:v>
                </c:pt>
                <c:pt idx="898">
                  <c:v>151.07</c:v>
                </c:pt>
                <c:pt idx="899">
                  <c:v>0</c:v>
                </c:pt>
                <c:pt idx="900">
                  <c:v>206.26</c:v>
                </c:pt>
                <c:pt idx="901">
                  <c:v>0</c:v>
                </c:pt>
                <c:pt idx="902">
                  <c:v>0</c:v>
                </c:pt>
                <c:pt idx="903">
                  <c:v>10.29</c:v>
                </c:pt>
                <c:pt idx="904">
                  <c:v>763.67</c:v>
                </c:pt>
                <c:pt idx="905">
                  <c:v>0</c:v>
                </c:pt>
                <c:pt idx="906">
                  <c:v>794.84</c:v>
                </c:pt>
                <c:pt idx="907">
                  <c:v>0</c:v>
                </c:pt>
                <c:pt idx="908">
                  <c:v>0</c:v>
                </c:pt>
                <c:pt idx="909">
                  <c:v>0</c:v>
                </c:pt>
                <c:pt idx="910">
                  <c:v>0</c:v>
                </c:pt>
                <c:pt idx="911">
                  <c:v>892.35</c:v>
                </c:pt>
                <c:pt idx="912">
                  <c:v>0</c:v>
                </c:pt>
                <c:pt idx="913">
                  <c:v>0</c:v>
                </c:pt>
                <c:pt idx="914">
                  <c:v>0</c:v>
                </c:pt>
                <c:pt idx="915">
                  <c:v>492.8</c:v>
                </c:pt>
                <c:pt idx="916">
                  <c:v>0</c:v>
                </c:pt>
                <c:pt idx="917">
                  <c:v>833.85</c:v>
                </c:pt>
                <c:pt idx="918">
                  <c:v>0</c:v>
                </c:pt>
                <c:pt idx="919">
                  <c:v>0</c:v>
                </c:pt>
                <c:pt idx="920">
                  <c:v>36.770000000000003</c:v>
                </c:pt>
                <c:pt idx="921">
                  <c:v>0</c:v>
                </c:pt>
                <c:pt idx="922">
                  <c:v>0</c:v>
                </c:pt>
                <c:pt idx="923">
                  <c:v>0</c:v>
                </c:pt>
                <c:pt idx="924">
                  <c:v>0</c:v>
                </c:pt>
                <c:pt idx="925">
                  <c:v>0</c:v>
                </c:pt>
                <c:pt idx="926">
                  <c:v>449.55</c:v>
                </c:pt>
                <c:pt idx="927">
                  <c:v>633.38</c:v>
                </c:pt>
                <c:pt idx="928">
                  <c:v>0</c:v>
                </c:pt>
                <c:pt idx="929">
                  <c:v>0</c:v>
                </c:pt>
                <c:pt idx="930">
                  <c:v>0</c:v>
                </c:pt>
                <c:pt idx="931">
                  <c:v>0</c:v>
                </c:pt>
                <c:pt idx="932">
                  <c:v>633.75</c:v>
                </c:pt>
                <c:pt idx="933">
                  <c:v>376.26</c:v>
                </c:pt>
                <c:pt idx="934">
                  <c:v>0</c:v>
                </c:pt>
                <c:pt idx="935">
                  <c:v>0</c:v>
                </c:pt>
                <c:pt idx="936">
                  <c:v>419.79</c:v>
                </c:pt>
                <c:pt idx="937">
                  <c:v>123.65</c:v>
                </c:pt>
                <c:pt idx="938">
                  <c:v>0</c:v>
                </c:pt>
                <c:pt idx="939">
                  <c:v>0</c:v>
                </c:pt>
                <c:pt idx="940">
                  <c:v>0</c:v>
                </c:pt>
                <c:pt idx="941">
                  <c:v>0</c:v>
                </c:pt>
                <c:pt idx="942">
                  <c:v>0</c:v>
                </c:pt>
                <c:pt idx="943">
                  <c:v>0</c:v>
                </c:pt>
                <c:pt idx="944">
                  <c:v>0</c:v>
                </c:pt>
                <c:pt idx="945">
                  <c:v>477.02</c:v>
                </c:pt>
                <c:pt idx="946">
                  <c:v>0</c:v>
                </c:pt>
                <c:pt idx="947">
                  <c:v>317.45999999999998</c:v>
                </c:pt>
                <c:pt idx="948">
                  <c:v>0</c:v>
                </c:pt>
                <c:pt idx="949">
                  <c:v>0</c:v>
                </c:pt>
                <c:pt idx="950">
                  <c:v>0</c:v>
                </c:pt>
                <c:pt idx="951">
                  <c:v>0</c:v>
                </c:pt>
                <c:pt idx="952">
                  <c:v>0</c:v>
                </c:pt>
                <c:pt idx="953">
                  <c:v>0</c:v>
                </c:pt>
                <c:pt idx="954">
                  <c:v>0</c:v>
                </c:pt>
                <c:pt idx="955">
                  <c:v>0</c:v>
                </c:pt>
                <c:pt idx="956">
                  <c:v>0</c:v>
                </c:pt>
                <c:pt idx="957">
                  <c:v>0</c:v>
                </c:pt>
                <c:pt idx="958">
                  <c:v>171.68</c:v>
                </c:pt>
                <c:pt idx="959">
                  <c:v>213.49</c:v>
                </c:pt>
                <c:pt idx="960">
                  <c:v>0</c:v>
                </c:pt>
                <c:pt idx="961">
                  <c:v>960.78</c:v>
                </c:pt>
                <c:pt idx="962">
                  <c:v>0</c:v>
                </c:pt>
                <c:pt idx="963">
                  <c:v>448.16</c:v>
                </c:pt>
                <c:pt idx="964">
                  <c:v>0</c:v>
                </c:pt>
                <c:pt idx="965">
                  <c:v>0</c:v>
                </c:pt>
                <c:pt idx="966">
                  <c:v>0</c:v>
                </c:pt>
                <c:pt idx="967">
                  <c:v>206.86</c:v>
                </c:pt>
                <c:pt idx="968">
                  <c:v>0</c:v>
                </c:pt>
                <c:pt idx="969">
                  <c:v>971.92</c:v>
                </c:pt>
                <c:pt idx="970">
                  <c:v>0</c:v>
                </c:pt>
                <c:pt idx="971">
                  <c:v>861.82</c:v>
                </c:pt>
                <c:pt idx="972">
                  <c:v>486.3</c:v>
                </c:pt>
                <c:pt idx="973">
                  <c:v>415.7</c:v>
                </c:pt>
                <c:pt idx="974">
                  <c:v>351.49</c:v>
                </c:pt>
                <c:pt idx="975">
                  <c:v>0</c:v>
                </c:pt>
                <c:pt idx="976">
                  <c:v>0</c:v>
                </c:pt>
                <c:pt idx="977">
                  <c:v>654.89</c:v>
                </c:pt>
                <c:pt idx="978">
                  <c:v>278.93</c:v>
                </c:pt>
                <c:pt idx="979">
                  <c:v>0</c:v>
                </c:pt>
                <c:pt idx="980">
                  <c:v>0</c:v>
                </c:pt>
                <c:pt idx="981">
                  <c:v>198.33</c:v>
                </c:pt>
                <c:pt idx="982">
                  <c:v>380.1</c:v>
                </c:pt>
                <c:pt idx="983">
                  <c:v>0</c:v>
                </c:pt>
                <c:pt idx="984">
                  <c:v>644.88</c:v>
                </c:pt>
                <c:pt idx="985">
                  <c:v>317.86</c:v>
                </c:pt>
                <c:pt idx="986">
                  <c:v>0</c:v>
                </c:pt>
                <c:pt idx="987">
                  <c:v>0</c:v>
                </c:pt>
                <c:pt idx="988">
                  <c:v>0</c:v>
                </c:pt>
                <c:pt idx="989">
                  <c:v>0</c:v>
                </c:pt>
                <c:pt idx="990">
                  <c:v>0</c:v>
                </c:pt>
                <c:pt idx="991">
                  <c:v>104.76</c:v>
                </c:pt>
                <c:pt idx="992">
                  <c:v>479.7</c:v>
                </c:pt>
                <c:pt idx="993">
                  <c:v>0</c:v>
                </c:pt>
                <c:pt idx="994">
                  <c:v>572.25</c:v>
                </c:pt>
                <c:pt idx="995">
                  <c:v>0</c:v>
                </c:pt>
                <c:pt idx="996">
                  <c:v>80.08</c:v>
                </c:pt>
                <c:pt idx="997">
                  <c:v>0</c:v>
                </c:pt>
                <c:pt idx="998">
                  <c:v>906.8</c:v>
                </c:pt>
                <c:pt idx="999">
                  <c:v>0</c:v>
                </c:pt>
              </c:numCache>
            </c:numRef>
          </c:yVal>
          <c:smooth val="0"/>
          <c:extLst>
            <c:ext xmlns:c16="http://schemas.microsoft.com/office/drawing/2014/chart" uri="{C3380CC4-5D6E-409C-BE32-E72D297353CC}">
              <c16:uniqueId val="{00000001-EC03-401A-A58D-D4A2B035F923}"/>
            </c:ext>
          </c:extLst>
        </c:ser>
        <c:dLbls>
          <c:showLegendKey val="0"/>
          <c:showVal val="0"/>
          <c:showCatName val="0"/>
          <c:showSerName val="0"/>
          <c:showPercent val="0"/>
          <c:showBubbleSize val="0"/>
        </c:dLbls>
        <c:axId val="663836719"/>
        <c:axId val="663837199"/>
      </c:scatterChart>
      <c:valAx>
        <c:axId val="66383671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37199"/>
        <c:crosses val="autoZero"/>
        <c:crossBetween val="midCat"/>
      </c:valAx>
      <c:valAx>
        <c:axId val="66383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36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[SHOPSPHERE DASHBOARD.xlsx]new pivot!PivotTable2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4000">
                <a:srgbClr val="F8D59D"/>
              </a:gs>
              <a:gs pos="90000">
                <a:srgbClr val="F5F5FD"/>
              </a:gs>
              <a:gs pos="23000">
                <a:srgbClr val="FDA71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DA7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32400116652086E-2"/>
          <c:y val="0.14845922037523085"/>
          <c:w val="0.90086767364196207"/>
          <c:h val="0.62621561193739683"/>
        </c:manualLayout>
      </c:layout>
      <c:areaChart>
        <c:grouping val="stacked"/>
        <c:varyColors val="0"/>
        <c:ser>
          <c:idx val="0"/>
          <c:order val="0"/>
          <c:tx>
            <c:strRef>
              <c:f>'new pivot'!$B$9</c:f>
              <c:strCache>
                <c:ptCount val="1"/>
                <c:pt idx="0">
                  <c:v>Sum of Generated Revenue</c:v>
                </c:pt>
              </c:strCache>
            </c:strRef>
          </c:tx>
          <c:spPr>
            <a:gradFill>
              <a:gsLst>
                <a:gs pos="44000">
                  <a:srgbClr val="F8D59D"/>
                </a:gs>
                <a:gs pos="90000">
                  <a:srgbClr val="F5F5FD"/>
                </a:gs>
                <a:gs pos="23000">
                  <a:srgbClr val="FDA714"/>
                </a:gs>
              </a:gsLst>
              <a:lin ang="5400000" scaled="1"/>
            </a:gradFill>
            <a:ln>
              <a:noFill/>
            </a:ln>
            <a:effectLst/>
          </c:spPr>
          <c:cat>
            <c:multiLvlStrRef>
              <c:f>'new pivot'!$A$10:$A$36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'new pivot'!$B$10:$B$36</c:f>
              <c:numCache>
                <c:formatCode>"$"#.00,,\ "K"</c:formatCode>
                <c:ptCount val="24"/>
                <c:pt idx="0">
                  <c:v>1131092.2900000003</c:v>
                </c:pt>
                <c:pt idx="1">
                  <c:v>802067.67999999993</c:v>
                </c:pt>
                <c:pt idx="2">
                  <c:v>943683.69000000018</c:v>
                </c:pt>
                <c:pt idx="3">
                  <c:v>1512022.2700000007</c:v>
                </c:pt>
                <c:pt idx="4">
                  <c:v>982322.13</c:v>
                </c:pt>
                <c:pt idx="5">
                  <c:v>1379017.5300000003</c:v>
                </c:pt>
                <c:pt idx="6">
                  <c:v>1182605.3799999997</c:v>
                </c:pt>
                <c:pt idx="7">
                  <c:v>941320.9</c:v>
                </c:pt>
                <c:pt idx="8">
                  <c:v>1260901.9000000004</c:v>
                </c:pt>
                <c:pt idx="9">
                  <c:v>793089.05000000016</c:v>
                </c:pt>
                <c:pt idx="10">
                  <c:v>1065379.92</c:v>
                </c:pt>
                <c:pt idx="11">
                  <c:v>1233970.7499999993</c:v>
                </c:pt>
                <c:pt idx="12">
                  <c:v>1255565.9100000004</c:v>
                </c:pt>
                <c:pt idx="13">
                  <c:v>1278904.18</c:v>
                </c:pt>
                <c:pt idx="14">
                  <c:v>898117.07</c:v>
                </c:pt>
                <c:pt idx="15">
                  <c:v>1105410.5600000003</c:v>
                </c:pt>
                <c:pt idx="16">
                  <c:v>868023.0399999998</c:v>
                </c:pt>
                <c:pt idx="17">
                  <c:v>1308137.0099999995</c:v>
                </c:pt>
                <c:pt idx="18">
                  <c:v>1011133.5599999999</c:v>
                </c:pt>
                <c:pt idx="19">
                  <c:v>1033727.9100000001</c:v>
                </c:pt>
                <c:pt idx="20">
                  <c:v>926632.04999999993</c:v>
                </c:pt>
                <c:pt idx="21">
                  <c:v>947107.4</c:v>
                </c:pt>
                <c:pt idx="22">
                  <c:v>1274459.17</c:v>
                </c:pt>
                <c:pt idx="23">
                  <c:v>1094216.8799999999</c:v>
                </c:pt>
              </c:numCache>
            </c:numRef>
          </c:val>
          <c:extLst>
            <c:ext xmlns:c16="http://schemas.microsoft.com/office/drawing/2014/chart" uri="{C3380CC4-5D6E-409C-BE32-E72D297353CC}">
              <c16:uniqueId val="{00000001-21C3-4BC0-9AC8-A05C0C609CF5}"/>
            </c:ext>
          </c:extLst>
        </c:ser>
        <c:dLbls>
          <c:showLegendKey val="0"/>
          <c:showVal val="0"/>
          <c:showCatName val="0"/>
          <c:showSerName val="0"/>
          <c:showPercent val="0"/>
          <c:showBubbleSize val="0"/>
        </c:dLbls>
        <c:axId val="1382451471"/>
        <c:axId val="1382452911"/>
      </c:areaChart>
      <c:lineChart>
        <c:grouping val="standard"/>
        <c:varyColors val="0"/>
        <c:ser>
          <c:idx val="1"/>
          <c:order val="1"/>
          <c:tx>
            <c:strRef>
              <c:f>'new pivot'!$C$9</c:f>
              <c:strCache>
                <c:ptCount val="1"/>
                <c:pt idx="0">
                  <c:v>Sum of Generated Revenue2</c:v>
                </c:pt>
              </c:strCache>
            </c:strRef>
          </c:tx>
          <c:spPr>
            <a:ln w="28575" cap="rnd">
              <a:solidFill>
                <a:srgbClr val="FDA714"/>
              </a:solidFill>
              <a:round/>
            </a:ln>
            <a:effectLst/>
          </c:spPr>
          <c:marker>
            <c:symbol val="none"/>
          </c:marker>
          <c:cat>
            <c:multiLvlStrRef>
              <c:f>'new pivot'!$A$10:$A$36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'new pivot'!$C$10:$C$36</c:f>
              <c:numCache>
                <c:formatCode>"$"#.00,,\ "K"</c:formatCode>
                <c:ptCount val="24"/>
                <c:pt idx="0">
                  <c:v>1131092.2900000003</c:v>
                </c:pt>
                <c:pt idx="1">
                  <c:v>802067.67999999993</c:v>
                </c:pt>
                <c:pt idx="2">
                  <c:v>943683.69000000018</c:v>
                </c:pt>
                <c:pt idx="3">
                  <c:v>1512022.2700000007</c:v>
                </c:pt>
                <c:pt idx="4">
                  <c:v>982322.13</c:v>
                </c:pt>
                <c:pt idx="5">
                  <c:v>1379017.5300000003</c:v>
                </c:pt>
                <c:pt idx="6">
                  <c:v>1182605.3799999997</c:v>
                </c:pt>
                <c:pt idx="7">
                  <c:v>941320.9</c:v>
                </c:pt>
                <c:pt idx="8">
                  <c:v>1260901.9000000004</c:v>
                </c:pt>
                <c:pt idx="9">
                  <c:v>793089.05000000016</c:v>
                </c:pt>
                <c:pt idx="10">
                  <c:v>1065379.92</c:v>
                </c:pt>
                <c:pt idx="11">
                  <c:v>1233970.7499999993</c:v>
                </c:pt>
                <c:pt idx="12">
                  <c:v>1255565.9100000004</c:v>
                </c:pt>
                <c:pt idx="13">
                  <c:v>1278904.18</c:v>
                </c:pt>
                <c:pt idx="14">
                  <c:v>898117.07</c:v>
                </c:pt>
                <c:pt idx="15">
                  <c:v>1105410.5600000003</c:v>
                </c:pt>
                <c:pt idx="16">
                  <c:v>868023.0399999998</c:v>
                </c:pt>
                <c:pt idx="17">
                  <c:v>1308137.0099999995</c:v>
                </c:pt>
                <c:pt idx="18">
                  <c:v>1011133.5599999999</c:v>
                </c:pt>
                <c:pt idx="19">
                  <c:v>1033727.9100000001</c:v>
                </c:pt>
                <c:pt idx="20">
                  <c:v>926632.04999999993</c:v>
                </c:pt>
                <c:pt idx="21">
                  <c:v>947107.4</c:v>
                </c:pt>
                <c:pt idx="22">
                  <c:v>1274459.17</c:v>
                </c:pt>
                <c:pt idx="23">
                  <c:v>1094216.8799999999</c:v>
                </c:pt>
              </c:numCache>
            </c:numRef>
          </c:val>
          <c:smooth val="1"/>
          <c:extLst>
            <c:ext xmlns:c16="http://schemas.microsoft.com/office/drawing/2014/chart" uri="{C3380CC4-5D6E-409C-BE32-E72D297353CC}">
              <c16:uniqueId val="{00000003-21C3-4BC0-9AC8-A05C0C609CF5}"/>
            </c:ext>
          </c:extLst>
        </c:ser>
        <c:dLbls>
          <c:showLegendKey val="0"/>
          <c:showVal val="0"/>
          <c:showCatName val="0"/>
          <c:showSerName val="0"/>
          <c:showPercent val="0"/>
          <c:showBubbleSize val="0"/>
        </c:dLbls>
        <c:marker val="1"/>
        <c:smooth val="0"/>
        <c:axId val="1382451471"/>
        <c:axId val="1382452911"/>
      </c:lineChart>
      <c:catAx>
        <c:axId val="138245147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2452911"/>
        <c:crosses val="autoZero"/>
        <c:auto val="1"/>
        <c:lblAlgn val="ctr"/>
        <c:lblOffset val="100"/>
        <c:noMultiLvlLbl val="0"/>
      </c:catAx>
      <c:valAx>
        <c:axId val="1382452911"/>
        <c:scaling>
          <c:orientation val="minMax"/>
          <c:min val="50000"/>
        </c:scaling>
        <c:delete val="0"/>
        <c:axPos val="l"/>
        <c:numFmt formatCode="&quot;$&quot;#.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245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[SHOPSPHERE DASHBOARD.xlsx]new pivot!PivotTable3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BBCC"/>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0932234506956"/>
          <c:y val="0.11443780582703543"/>
          <c:w val="0.7749067765493044"/>
          <c:h val="0.88032383276034165"/>
        </c:manualLayout>
      </c:layout>
      <c:barChart>
        <c:barDir val="bar"/>
        <c:grouping val="clustered"/>
        <c:varyColors val="0"/>
        <c:ser>
          <c:idx val="0"/>
          <c:order val="0"/>
          <c:tx>
            <c:strRef>
              <c:f>'new pivot'!$F$9</c:f>
              <c:strCache>
                <c:ptCount val="1"/>
                <c:pt idx="0">
                  <c:v>Total</c:v>
                </c:pt>
              </c:strCache>
            </c:strRef>
          </c:tx>
          <c:spPr>
            <a:solidFill>
              <a:srgbClr val="18BBCC"/>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pivot'!$E$10:$E$13</c:f>
              <c:strCache>
                <c:ptCount val="3"/>
                <c:pt idx="0">
                  <c:v>Home Decor</c:v>
                </c:pt>
                <c:pt idx="1">
                  <c:v>Clothing</c:v>
                </c:pt>
                <c:pt idx="2">
                  <c:v>Electronics</c:v>
                </c:pt>
              </c:strCache>
            </c:strRef>
          </c:cat>
          <c:val>
            <c:numRef>
              <c:f>'new pivot'!$F$10:$F$13</c:f>
              <c:numCache>
                <c:formatCode>"$"#.00,,\ "M"</c:formatCode>
                <c:ptCount val="3"/>
                <c:pt idx="0">
                  <c:v>8299780.8800000008</c:v>
                </c:pt>
                <c:pt idx="1">
                  <c:v>8459402.6899999995</c:v>
                </c:pt>
                <c:pt idx="2">
                  <c:v>9469724.6599999927</c:v>
                </c:pt>
              </c:numCache>
            </c:numRef>
          </c:val>
          <c:extLst>
            <c:ext xmlns:c16="http://schemas.microsoft.com/office/drawing/2014/chart" uri="{C3380CC4-5D6E-409C-BE32-E72D297353CC}">
              <c16:uniqueId val="{00000000-3EE1-4A20-89B3-EDD186951F54}"/>
            </c:ext>
          </c:extLst>
        </c:ser>
        <c:dLbls>
          <c:dLblPos val="outEnd"/>
          <c:showLegendKey val="0"/>
          <c:showVal val="1"/>
          <c:showCatName val="0"/>
          <c:showSerName val="0"/>
          <c:showPercent val="0"/>
          <c:showBubbleSize val="0"/>
        </c:dLbls>
        <c:gapWidth val="219"/>
        <c:axId val="1414216576"/>
        <c:axId val="1414223776"/>
      </c:barChart>
      <c:catAx>
        <c:axId val="14142165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414223776"/>
        <c:crosses val="autoZero"/>
        <c:auto val="1"/>
        <c:lblAlgn val="ctr"/>
        <c:lblOffset val="100"/>
        <c:noMultiLvlLbl val="0"/>
      </c:catAx>
      <c:valAx>
        <c:axId val="1414223776"/>
        <c:scaling>
          <c:orientation val="minMax"/>
        </c:scaling>
        <c:delete val="1"/>
        <c:axPos val="b"/>
        <c:numFmt formatCode="&quot;$&quot;#.00,,\ &quot;M&quot;" sourceLinked="1"/>
        <c:majorTickMark val="none"/>
        <c:minorTickMark val="none"/>
        <c:tickLblPos val="nextTo"/>
        <c:crossAx val="14142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[SHOPSPHERE DASHBOARD.xlsx]new pivot!PivotTable4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DA714"/>
          </a:solidFill>
          <a:ln w="19050">
            <a:solidFill>
              <a:schemeClr val="lt1"/>
            </a:solidFill>
          </a:ln>
          <a:effectLst/>
        </c:spPr>
        <c:dLbl>
          <c:idx val="0"/>
          <c:layout>
            <c:manualLayout>
              <c:x val="0.1854043392504931"/>
              <c:y val="-6.609198393157027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58792650918632"/>
                  <c:h val="0.19522997340482098"/>
                </c:manualLayout>
              </c15:layout>
            </c:ext>
          </c:extLst>
        </c:dLbl>
      </c:pivotFmt>
      <c:pivotFmt>
        <c:idx val="7"/>
        <c:spPr>
          <a:solidFill>
            <a:srgbClr val="18BBCC"/>
          </a:solidFill>
          <a:ln w="19050">
            <a:solidFill>
              <a:schemeClr val="lt1"/>
            </a:solidFill>
          </a:ln>
          <a:effectLst/>
        </c:spPr>
        <c:dLbl>
          <c:idx val="0"/>
          <c:layout>
            <c:manualLayout>
              <c:x val="-0.32741617357001973"/>
              <c:y val="-7.07181965418573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544394228827907"/>
                  <c:h val="0.21247136051740453"/>
                </c:manualLayout>
              </c15:layout>
            </c:ext>
          </c:extLst>
        </c:dLbl>
      </c:pivotFmt>
      <c:pivotFmt>
        <c:idx val="8"/>
        <c:spPr>
          <a:solidFill>
            <a:schemeClr val="tx1"/>
          </a:solidFill>
          <a:ln w="19050">
            <a:solidFill>
              <a:schemeClr val="lt1"/>
            </a:solidFill>
          </a:ln>
          <a:effectLst/>
        </c:spPr>
        <c:dLbl>
          <c:idx val="0"/>
          <c:layout>
            <c:manualLayout>
              <c:x val="-0.12820512820512822"/>
              <c:y val="-0.1092779283244091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968441814595657"/>
                  <c:h val="0.2009222770598651"/>
                </c:manualLayout>
              </c15:layout>
            </c:ext>
          </c:extLst>
        </c:dLbl>
      </c:pivotFmt>
    </c:pivotFmts>
    <c:plotArea>
      <c:layout>
        <c:manualLayout>
          <c:layoutTarget val="inner"/>
          <c:xMode val="edge"/>
          <c:yMode val="edge"/>
          <c:x val="0.24443119166317229"/>
          <c:y val="5.675283013865691E-2"/>
          <c:w val="0.62820512820512808"/>
          <c:h val="0.91523029922630961"/>
        </c:manualLayout>
      </c:layout>
      <c:doughnutChart>
        <c:varyColors val="1"/>
        <c:ser>
          <c:idx val="0"/>
          <c:order val="0"/>
          <c:tx>
            <c:strRef>
              <c:f>'new pivot'!$F$17</c:f>
              <c:strCache>
                <c:ptCount val="1"/>
                <c:pt idx="0">
                  <c:v>Total</c:v>
                </c:pt>
              </c:strCache>
            </c:strRef>
          </c:tx>
          <c:dPt>
            <c:idx val="0"/>
            <c:bubble3D val="0"/>
            <c:spPr>
              <a:solidFill>
                <a:srgbClr val="FDA714"/>
              </a:solidFill>
              <a:ln w="19050">
                <a:solidFill>
                  <a:schemeClr val="lt1"/>
                </a:solidFill>
              </a:ln>
              <a:effectLst/>
            </c:spPr>
            <c:extLst>
              <c:ext xmlns:c16="http://schemas.microsoft.com/office/drawing/2014/chart" uri="{C3380CC4-5D6E-409C-BE32-E72D297353CC}">
                <c16:uniqueId val="{00000001-5482-49D7-AA7B-6FE3BF0A4605}"/>
              </c:ext>
            </c:extLst>
          </c:dPt>
          <c:dPt>
            <c:idx val="1"/>
            <c:bubble3D val="0"/>
            <c:spPr>
              <a:solidFill>
                <a:srgbClr val="18BBCC"/>
              </a:solidFill>
              <a:ln w="19050">
                <a:solidFill>
                  <a:schemeClr val="lt1"/>
                </a:solidFill>
              </a:ln>
              <a:effectLst/>
            </c:spPr>
            <c:extLst>
              <c:ext xmlns:c16="http://schemas.microsoft.com/office/drawing/2014/chart" uri="{C3380CC4-5D6E-409C-BE32-E72D297353CC}">
                <c16:uniqueId val="{00000003-5482-49D7-AA7B-6FE3BF0A4605}"/>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5482-49D7-AA7B-6FE3BF0A4605}"/>
              </c:ext>
            </c:extLst>
          </c:dPt>
          <c:dLbls>
            <c:dLbl>
              <c:idx val="0"/>
              <c:layout>
                <c:manualLayout>
                  <c:x val="0.1854043392504931"/>
                  <c:y val="-6.609198393157027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58792650918632"/>
                      <c:h val="0.19522997340482098"/>
                    </c:manualLayout>
                  </c15:layout>
                </c:ext>
                <c:ext xmlns:c16="http://schemas.microsoft.com/office/drawing/2014/chart" uri="{C3380CC4-5D6E-409C-BE32-E72D297353CC}">
                  <c16:uniqueId val="{00000001-5482-49D7-AA7B-6FE3BF0A4605}"/>
                </c:ext>
              </c:extLst>
            </c:dLbl>
            <c:dLbl>
              <c:idx val="1"/>
              <c:layout>
                <c:manualLayout>
                  <c:x val="-0.32741617357001973"/>
                  <c:y val="-7.07181965418573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544394228827907"/>
                      <c:h val="0.21247136051740453"/>
                    </c:manualLayout>
                  </c15:layout>
                </c:ext>
                <c:ext xmlns:c16="http://schemas.microsoft.com/office/drawing/2014/chart" uri="{C3380CC4-5D6E-409C-BE32-E72D297353CC}">
                  <c16:uniqueId val="{00000003-5482-49D7-AA7B-6FE3BF0A4605}"/>
                </c:ext>
              </c:extLst>
            </c:dLbl>
            <c:dLbl>
              <c:idx val="2"/>
              <c:layout>
                <c:manualLayout>
                  <c:x val="-0.12820512820512822"/>
                  <c:y val="-0.1092779283244091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968441814595657"/>
                      <c:h val="0.2009222770598651"/>
                    </c:manualLayout>
                  </c15:layout>
                </c:ext>
                <c:ext xmlns:c16="http://schemas.microsoft.com/office/drawing/2014/chart" uri="{C3380CC4-5D6E-409C-BE32-E72D297353CC}">
                  <c16:uniqueId val="{00000005-5482-49D7-AA7B-6FE3BF0A46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pivot'!$E$18:$E$21</c:f>
              <c:strCache>
                <c:ptCount val="3"/>
                <c:pt idx="0">
                  <c:v>Online</c:v>
                </c:pt>
                <c:pt idx="1">
                  <c:v>Retail</c:v>
                </c:pt>
                <c:pt idx="2">
                  <c:v>Wholesale</c:v>
                </c:pt>
              </c:strCache>
            </c:strRef>
          </c:cat>
          <c:val>
            <c:numRef>
              <c:f>'new pivot'!$F$18:$F$21</c:f>
              <c:numCache>
                <c:formatCode>General</c:formatCode>
                <c:ptCount val="3"/>
                <c:pt idx="0">
                  <c:v>336</c:v>
                </c:pt>
                <c:pt idx="1">
                  <c:v>360</c:v>
                </c:pt>
                <c:pt idx="2">
                  <c:v>304</c:v>
                </c:pt>
              </c:numCache>
            </c:numRef>
          </c:val>
          <c:extLst>
            <c:ext xmlns:c16="http://schemas.microsoft.com/office/drawing/2014/chart" uri="{C3380CC4-5D6E-409C-BE32-E72D297353CC}">
              <c16:uniqueId val="{00000006-5482-49D7-AA7B-6FE3BF0A46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[SHOPSPHERE DASHBOARD.xlsx]new pivot!PivotTable5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DA7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8BB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68636020929354E-2"/>
          <c:y val="6.035665294924554E-2"/>
          <c:w val="0.73325873142747"/>
          <c:h val="0.81279414147305662"/>
        </c:manualLayout>
      </c:layout>
      <c:barChart>
        <c:barDir val="col"/>
        <c:grouping val="clustered"/>
        <c:varyColors val="0"/>
        <c:ser>
          <c:idx val="0"/>
          <c:order val="0"/>
          <c:tx>
            <c:strRef>
              <c:f>'new pivot'!$J$9:$J$10</c:f>
              <c:strCache>
                <c:ptCount val="1"/>
                <c:pt idx="0">
                  <c:v>Clothing</c:v>
                </c:pt>
              </c:strCache>
            </c:strRef>
          </c:tx>
          <c:spPr>
            <a:solidFill>
              <a:schemeClr val="tx1"/>
            </a:solidFill>
            <a:ln>
              <a:noFill/>
            </a:ln>
            <a:effectLst/>
          </c:spPr>
          <c:invertIfNegative val="0"/>
          <c:cat>
            <c:strRef>
              <c:f>'new pivot'!$I$11:$I$14</c:f>
              <c:strCache>
                <c:ptCount val="3"/>
                <c:pt idx="0">
                  <c:v>Wholesale</c:v>
                </c:pt>
                <c:pt idx="1">
                  <c:v>Online</c:v>
                </c:pt>
                <c:pt idx="2">
                  <c:v>Retail</c:v>
                </c:pt>
              </c:strCache>
            </c:strRef>
          </c:cat>
          <c:val>
            <c:numRef>
              <c:f>'new pivot'!$J$11:$J$14</c:f>
              <c:numCache>
                <c:formatCode>General</c:formatCode>
                <c:ptCount val="3"/>
                <c:pt idx="0">
                  <c:v>107</c:v>
                </c:pt>
                <c:pt idx="1">
                  <c:v>109</c:v>
                </c:pt>
                <c:pt idx="2">
                  <c:v>111</c:v>
                </c:pt>
              </c:numCache>
            </c:numRef>
          </c:val>
          <c:extLst>
            <c:ext xmlns:c16="http://schemas.microsoft.com/office/drawing/2014/chart" uri="{C3380CC4-5D6E-409C-BE32-E72D297353CC}">
              <c16:uniqueId val="{00000000-980E-4E32-B51A-837A29B9C29D}"/>
            </c:ext>
          </c:extLst>
        </c:ser>
        <c:ser>
          <c:idx val="1"/>
          <c:order val="1"/>
          <c:tx>
            <c:strRef>
              <c:f>'new pivot'!$K$9:$K$10</c:f>
              <c:strCache>
                <c:ptCount val="1"/>
                <c:pt idx="0">
                  <c:v>Electronics</c:v>
                </c:pt>
              </c:strCache>
            </c:strRef>
          </c:tx>
          <c:spPr>
            <a:solidFill>
              <a:srgbClr val="FDA714"/>
            </a:solidFill>
            <a:ln>
              <a:noFill/>
            </a:ln>
            <a:effectLst/>
          </c:spPr>
          <c:invertIfNegative val="0"/>
          <c:cat>
            <c:strRef>
              <c:f>'new pivot'!$I$11:$I$14</c:f>
              <c:strCache>
                <c:ptCount val="3"/>
                <c:pt idx="0">
                  <c:v>Wholesale</c:v>
                </c:pt>
                <c:pt idx="1">
                  <c:v>Online</c:v>
                </c:pt>
                <c:pt idx="2">
                  <c:v>Retail</c:v>
                </c:pt>
              </c:strCache>
            </c:strRef>
          </c:cat>
          <c:val>
            <c:numRef>
              <c:f>'new pivot'!$K$11:$K$14</c:f>
              <c:numCache>
                <c:formatCode>General</c:formatCode>
                <c:ptCount val="3"/>
                <c:pt idx="0">
                  <c:v>100</c:v>
                </c:pt>
                <c:pt idx="1">
                  <c:v>108</c:v>
                </c:pt>
                <c:pt idx="2">
                  <c:v>135</c:v>
                </c:pt>
              </c:numCache>
            </c:numRef>
          </c:val>
          <c:extLst>
            <c:ext xmlns:c16="http://schemas.microsoft.com/office/drawing/2014/chart" uri="{C3380CC4-5D6E-409C-BE32-E72D297353CC}">
              <c16:uniqueId val="{00000001-980E-4E32-B51A-837A29B9C29D}"/>
            </c:ext>
          </c:extLst>
        </c:ser>
        <c:ser>
          <c:idx val="2"/>
          <c:order val="2"/>
          <c:tx>
            <c:strRef>
              <c:f>'new pivot'!$L$9:$L$10</c:f>
              <c:strCache>
                <c:ptCount val="1"/>
                <c:pt idx="0">
                  <c:v>Home Decor</c:v>
                </c:pt>
              </c:strCache>
            </c:strRef>
          </c:tx>
          <c:spPr>
            <a:solidFill>
              <a:srgbClr val="18BBCC"/>
            </a:solidFill>
            <a:ln>
              <a:noFill/>
            </a:ln>
            <a:effectLst/>
          </c:spPr>
          <c:invertIfNegative val="0"/>
          <c:cat>
            <c:strRef>
              <c:f>'new pivot'!$I$11:$I$14</c:f>
              <c:strCache>
                <c:ptCount val="3"/>
                <c:pt idx="0">
                  <c:v>Wholesale</c:v>
                </c:pt>
                <c:pt idx="1">
                  <c:v>Online</c:v>
                </c:pt>
                <c:pt idx="2">
                  <c:v>Retail</c:v>
                </c:pt>
              </c:strCache>
            </c:strRef>
          </c:cat>
          <c:val>
            <c:numRef>
              <c:f>'new pivot'!$L$11:$L$14</c:f>
              <c:numCache>
                <c:formatCode>General</c:formatCode>
                <c:ptCount val="3"/>
                <c:pt idx="0">
                  <c:v>97</c:v>
                </c:pt>
                <c:pt idx="1">
                  <c:v>119</c:v>
                </c:pt>
                <c:pt idx="2">
                  <c:v>114</c:v>
                </c:pt>
              </c:numCache>
            </c:numRef>
          </c:val>
          <c:extLst>
            <c:ext xmlns:c16="http://schemas.microsoft.com/office/drawing/2014/chart" uri="{C3380CC4-5D6E-409C-BE32-E72D297353CC}">
              <c16:uniqueId val="{00000002-980E-4E32-B51A-837A29B9C29D}"/>
            </c:ext>
          </c:extLst>
        </c:ser>
        <c:dLbls>
          <c:showLegendKey val="0"/>
          <c:showVal val="0"/>
          <c:showCatName val="0"/>
          <c:showSerName val="0"/>
          <c:showPercent val="0"/>
          <c:showBubbleSize val="0"/>
        </c:dLbls>
        <c:gapWidth val="219"/>
        <c:overlap val="-27"/>
        <c:axId val="422807647"/>
        <c:axId val="422808607"/>
      </c:barChart>
      <c:catAx>
        <c:axId val="4228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2808607"/>
        <c:crosses val="autoZero"/>
        <c:auto val="1"/>
        <c:lblAlgn val="ctr"/>
        <c:lblOffset val="100"/>
        <c:noMultiLvlLbl val="0"/>
      </c:catAx>
      <c:valAx>
        <c:axId val="42280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2807647"/>
        <c:crosses val="autoZero"/>
        <c:crossBetween val="between"/>
      </c:valAx>
      <c:spPr>
        <a:noFill/>
        <a:ln>
          <a:noFill/>
        </a:ln>
        <a:effectLst/>
      </c:spPr>
    </c:plotArea>
    <c:legend>
      <c:legendPos val="r"/>
      <c:layout>
        <c:manualLayout>
          <c:xMode val="edge"/>
          <c:yMode val="edge"/>
          <c:x val="0.78684874973781638"/>
          <c:y val="0.47633626043658123"/>
          <c:w val="0.17571424522258691"/>
          <c:h val="0.2777797219791970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12</xdr:col>
      <xdr:colOff>441960</xdr:colOff>
      <xdr:row>3</xdr:row>
      <xdr:rowOff>72390</xdr:rowOff>
    </xdr:from>
    <xdr:to>
      <xdr:col>19</xdr:col>
      <xdr:colOff>83820</xdr:colOff>
      <xdr:row>12</xdr:row>
      <xdr:rowOff>137160</xdr:rowOff>
    </xdr:to>
    <xdr:graphicFrame macro="">
      <xdr:nvGraphicFramePr>
        <xdr:cNvPr id="4" name="Chart 3">
          <a:extLst>
            <a:ext uri="{FF2B5EF4-FFF2-40B4-BE49-F238E27FC236}">
              <a16:creationId xmlns:a16="http://schemas.microsoft.com/office/drawing/2014/main" id="{EA4AAD79-2AD9-FD23-7F99-509B2B8EB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556260</xdr:colOff>
      <xdr:row>13</xdr:row>
      <xdr:rowOff>49530</xdr:rowOff>
    </xdr:from>
    <xdr:to>
      <xdr:col>18</xdr:col>
      <xdr:colOff>251460</xdr:colOff>
      <xdr:row>28</xdr:row>
      <xdr:rowOff>49530</xdr:rowOff>
    </xdr:to>
    <xdr:graphicFrame macro="">
      <xdr:nvGraphicFramePr>
        <xdr:cNvPr id="6" name="Chart 5">
          <a:extLst>
            <a:ext uri="{FF2B5EF4-FFF2-40B4-BE49-F238E27FC236}">
              <a16:creationId xmlns:a16="http://schemas.microsoft.com/office/drawing/2014/main" id="{A555A8BC-A738-A293-5AEA-C52DC94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655320</xdr:colOff>
      <xdr:row>30</xdr:row>
      <xdr:rowOff>137160</xdr:rowOff>
    </xdr:from>
    <xdr:to>
      <xdr:col>13</xdr:col>
      <xdr:colOff>518160</xdr:colOff>
      <xdr:row>45</xdr:row>
      <xdr:rowOff>137160</xdr:rowOff>
    </xdr:to>
    <xdr:graphicFrame macro="">
      <xdr:nvGraphicFramePr>
        <xdr:cNvPr id="7" name="Chart 6">
          <a:extLst>
            <a:ext uri="{FF2B5EF4-FFF2-40B4-BE49-F238E27FC236}">
              <a16:creationId xmlns:a16="http://schemas.microsoft.com/office/drawing/2014/main" id="{93C1CC9E-F748-4882-AF1E-9FBAED683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480060</xdr:colOff>
      <xdr:row>46</xdr:row>
      <xdr:rowOff>76200</xdr:rowOff>
    </xdr:from>
    <xdr:to>
      <xdr:col>17</xdr:col>
      <xdr:colOff>175260</xdr:colOff>
      <xdr:row>61</xdr:row>
      <xdr:rowOff>76200</xdr:rowOff>
    </xdr:to>
    <xdr:graphicFrame macro="">
      <xdr:nvGraphicFramePr>
        <xdr:cNvPr id="8" name="Chart 7">
          <a:extLst>
            <a:ext uri="{FF2B5EF4-FFF2-40B4-BE49-F238E27FC236}">
              <a16:creationId xmlns:a16="http://schemas.microsoft.com/office/drawing/2014/main" id="{321419F9-AF23-4609-B291-0B38838DD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792480</xdr:colOff>
      <xdr:row>61</xdr:row>
      <xdr:rowOff>49530</xdr:rowOff>
    </xdr:from>
    <xdr:to>
      <xdr:col>9</xdr:col>
      <xdr:colOff>304806</xdr:colOff>
      <xdr:row>70</xdr:row>
      <xdr:rowOff>15240</xdr:rowOff>
    </xdr:to>
    <xdr:graphicFrame macro="">
      <xdr:nvGraphicFramePr>
        <xdr:cNvPr id="9" name="Chart 8">
          <a:extLst>
            <a:ext uri="{FF2B5EF4-FFF2-40B4-BE49-F238E27FC236}">
              <a16:creationId xmlns:a16="http://schemas.microsoft.com/office/drawing/2014/main" id="{A909AAB6-2776-A72D-11C0-F005AB7E5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158</xdr:row>
      <xdr:rowOff>49530</xdr:rowOff>
    </xdr:from>
    <xdr:to>
      <xdr:col>4</xdr:col>
      <xdr:colOff>129540</xdr:colOff>
      <xdr:row>168</xdr:row>
      <xdr:rowOff>83820</xdr:rowOff>
    </xdr:to>
    <xdr:graphicFrame macro="">
      <xdr:nvGraphicFramePr>
        <xdr:cNvPr id="10" name="Chart 9">
          <a:extLst>
            <a:ext uri="{FF2B5EF4-FFF2-40B4-BE49-F238E27FC236}">
              <a16:creationId xmlns:a16="http://schemas.microsoft.com/office/drawing/2014/main" id="{3B6C3C02-DBA7-2A84-973D-AE2928DED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7620</xdr:colOff>
      <xdr:row>141</xdr:row>
      <xdr:rowOff>57150</xdr:rowOff>
    </xdr:from>
    <xdr:to>
      <xdr:col>17</xdr:col>
      <xdr:colOff>213360</xdr:colOff>
      <xdr:row>156</xdr:row>
      <xdr:rowOff>57150</xdr:rowOff>
    </xdr:to>
    <xdr:graphicFrame macro="">
      <xdr:nvGraphicFramePr>
        <xdr:cNvPr id="11" name="Chart 10">
          <a:extLst>
            <a:ext uri="{FF2B5EF4-FFF2-40B4-BE49-F238E27FC236}">
              <a16:creationId xmlns:a16="http://schemas.microsoft.com/office/drawing/2014/main" id="{D09206A8-522D-A11E-0A75-314B5BD1A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495300</xdr:colOff>
      <xdr:row>171</xdr:row>
      <xdr:rowOff>167640</xdr:rowOff>
    </xdr:from>
    <xdr:to>
      <xdr:col>9</xdr:col>
      <xdr:colOff>434340</xdr:colOff>
      <xdr:row>188</xdr:row>
      <xdr:rowOff>38100</xdr:rowOff>
    </xdr:to>
    <xdr:graphicFrame macro="">
      <xdr:nvGraphicFramePr>
        <xdr:cNvPr id="2" name="Chart 1">
          <a:extLst>
            <a:ext uri="{FF2B5EF4-FFF2-40B4-BE49-F238E27FC236}">
              <a16:creationId xmlns:a16="http://schemas.microsoft.com/office/drawing/2014/main" id="{28D559C8-A9B9-53E2-9094-F15EFB902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289560</xdr:colOff>
      <xdr:row>172</xdr:row>
      <xdr:rowOff>114300</xdr:rowOff>
    </xdr:from>
    <xdr:to>
      <xdr:col>16</xdr:col>
      <xdr:colOff>472440</xdr:colOff>
      <xdr:row>184</xdr:row>
      <xdr:rowOff>133350</xdr:rowOff>
    </xdr:to>
    <xdr:graphicFrame macro="">
      <xdr:nvGraphicFramePr>
        <xdr:cNvPr id="3" name="Chart 2">
          <a:extLst>
            <a:ext uri="{FF2B5EF4-FFF2-40B4-BE49-F238E27FC236}">
              <a16:creationId xmlns:a16="http://schemas.microsoft.com/office/drawing/2014/main" id="{D3D681C6-1EBE-EDC4-DFF9-CEF35A3B4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186</xdr:row>
      <xdr:rowOff>140970</xdr:rowOff>
    </xdr:from>
    <xdr:to>
      <xdr:col>10</xdr:col>
      <xdr:colOff>83820</xdr:colOff>
      <xdr:row>201</xdr:row>
      <xdr:rowOff>140970</xdr:rowOff>
    </xdr:to>
    <xdr:graphicFrame macro="">
      <xdr:nvGraphicFramePr>
        <xdr:cNvPr id="5" name="Chart 4">
          <a:extLst>
            <a:ext uri="{FF2B5EF4-FFF2-40B4-BE49-F238E27FC236}">
              <a16:creationId xmlns:a16="http://schemas.microsoft.com/office/drawing/2014/main" id="{907DB55B-166D-70FE-758D-9EB32FD48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458755</xdr:colOff>
      <xdr:row>0</xdr:row>
      <xdr:rowOff>31101</xdr:rowOff>
    </xdr:from>
    <xdr:to>
      <xdr:col>20</xdr:col>
      <xdr:colOff>27525</xdr:colOff>
      <xdr:row>32</xdr:row>
      <xdr:rowOff>8241</xdr:rowOff>
    </xdr:to>
    <xdr:sp macro="" textlink="">
      <xdr:nvSpPr>
        <xdr:cNvPr id="2" name="Rectangle 1">
          <a:extLst>
            <a:ext uri="{FF2B5EF4-FFF2-40B4-BE49-F238E27FC236}">
              <a16:creationId xmlns:a16="http://schemas.microsoft.com/office/drawing/2014/main" id="{5EF6FD44-A62D-6FCB-A518-D65608A3DCB0}"/>
            </a:ext>
          </a:extLst>
        </xdr:cNvPr>
        <xdr:cNvSpPr/>
      </xdr:nvSpPr>
      <xdr:spPr>
        <a:xfrm>
          <a:off x="458755" y="31101"/>
          <a:ext cx="11224260" cy="5948732"/>
        </a:xfrm>
        <a:prstGeom prst="rect">
          <a:avLst/>
        </a:prstGeom>
        <a:solidFill>
          <a:schemeClr val="bg1">
            <a:lumMod val="85000"/>
          </a:schemeClr>
        </a:solidFill>
        <a:ln w="28575">
          <a:noFill/>
        </a:ln>
        <a:effectLst>
          <a:glow rad="101600">
            <a:schemeClr val="bg1">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xdr:colOff>
      <xdr:row>4</xdr:row>
      <xdr:rowOff>31104</xdr:rowOff>
    </xdr:from>
    <xdr:to>
      <xdr:col>7</xdr:col>
      <xdr:colOff>381585</xdr:colOff>
      <xdr:row>8</xdr:row>
      <xdr:rowOff>155510</xdr:rowOff>
    </xdr:to>
    <xdr:sp macro="" textlink="DESCRIPTIVE!A2">
      <xdr:nvSpPr>
        <xdr:cNvPr id="12" name="Rectangle: Rounded Corners 12">
          <a:extLst>
            <a:ext uri="{FF2B5EF4-FFF2-40B4-BE49-F238E27FC236}">
              <a16:creationId xmlns:a16="http://schemas.microsoft.com/office/drawing/2014/main" id="{C64CED93-F966-C02C-A46A-C1D5400BB475}"/>
            </a:ext>
          </a:extLst>
        </xdr:cNvPr>
        <xdr:cNvSpPr/>
      </xdr:nvSpPr>
      <xdr:spPr>
        <a:xfrm>
          <a:off x="3037116" y="777553"/>
          <a:ext cx="1115591" cy="8708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F4EFB9-BECB-4FD3-A309-7124689CED70}" type="TxLink">
            <a:rPr lang="en-US" sz="1400" b="1" i="0" u="none" strike="noStrike">
              <a:solidFill>
                <a:srgbClr val="000000"/>
              </a:solidFill>
              <a:latin typeface="Aptos Narrow"/>
            </a:rPr>
            <a:pPr algn="ctr"/>
            <a:t> $505,446 </a:t>
          </a:fld>
          <a:endParaRPr lang="en-US" sz="1400" b="1"/>
        </a:p>
      </xdr:txBody>
    </xdr:sp>
    <xdr:clientData/>
  </xdr:twoCellAnchor>
  <xdr:twoCellAnchor>
    <xdr:from>
      <xdr:col>0</xdr:col>
      <xdr:colOff>458755</xdr:colOff>
      <xdr:row>0</xdr:row>
      <xdr:rowOff>23321</xdr:rowOff>
    </xdr:from>
    <xdr:to>
      <xdr:col>20</xdr:col>
      <xdr:colOff>31102</xdr:colOff>
      <xdr:row>2</xdr:row>
      <xdr:rowOff>163280</xdr:rowOff>
    </xdr:to>
    <xdr:sp macro="" textlink="">
      <xdr:nvSpPr>
        <xdr:cNvPr id="4" name="Rectangle 3">
          <a:extLst>
            <a:ext uri="{FF2B5EF4-FFF2-40B4-BE49-F238E27FC236}">
              <a16:creationId xmlns:a16="http://schemas.microsoft.com/office/drawing/2014/main" id="{E39B596C-6316-10DD-E339-8A337489BC45}"/>
            </a:ext>
          </a:extLst>
        </xdr:cNvPr>
        <xdr:cNvSpPr/>
      </xdr:nvSpPr>
      <xdr:spPr>
        <a:xfrm>
          <a:off x="458755" y="23321"/>
          <a:ext cx="11702143" cy="513183"/>
        </a:xfrm>
        <a:prstGeom prst="rect">
          <a:avLst/>
        </a:prstGeom>
        <a:solidFill>
          <a:srgbClr val="0000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0</xdr:col>
      <xdr:colOff>458754</xdr:colOff>
      <xdr:row>0</xdr:row>
      <xdr:rowOff>101070</xdr:rowOff>
    </xdr:from>
    <xdr:to>
      <xdr:col>7</xdr:col>
      <xdr:colOff>552060</xdr:colOff>
      <xdr:row>2</xdr:row>
      <xdr:rowOff>85519</xdr:rowOff>
    </xdr:to>
    <xdr:sp macro="" textlink="">
      <xdr:nvSpPr>
        <xdr:cNvPr id="9" name="TextBox 8">
          <a:extLst>
            <a:ext uri="{FF2B5EF4-FFF2-40B4-BE49-F238E27FC236}">
              <a16:creationId xmlns:a16="http://schemas.microsoft.com/office/drawing/2014/main" id="{5EF4F2CC-CDCE-81E9-DB61-8534F0D46D94}"/>
            </a:ext>
          </a:extLst>
        </xdr:cNvPr>
        <xdr:cNvSpPr txBox="1"/>
      </xdr:nvSpPr>
      <xdr:spPr>
        <a:xfrm>
          <a:off x="458754" y="101070"/>
          <a:ext cx="4338735" cy="35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SALES AND REVENUE PERFORMANCE ANALYSIS</a:t>
          </a:r>
        </a:p>
      </xdr:txBody>
    </xdr:sp>
    <xdr:clientData/>
  </xdr:twoCellAnchor>
  <xdr:twoCellAnchor>
    <xdr:from>
      <xdr:col>14</xdr:col>
      <xdr:colOff>256592</xdr:colOff>
      <xdr:row>0</xdr:row>
      <xdr:rowOff>23315</xdr:rowOff>
    </xdr:from>
    <xdr:to>
      <xdr:col>20</xdr:col>
      <xdr:colOff>31102</xdr:colOff>
      <xdr:row>2</xdr:row>
      <xdr:rowOff>163286</xdr:rowOff>
    </xdr:to>
    <xdr:sp macro="" textlink="">
      <xdr:nvSpPr>
        <xdr:cNvPr id="10" name="TextBox 9">
          <a:extLst>
            <a:ext uri="{FF2B5EF4-FFF2-40B4-BE49-F238E27FC236}">
              <a16:creationId xmlns:a16="http://schemas.microsoft.com/office/drawing/2014/main" id="{AB74B569-D4D7-4B81-6E69-744312318FC9}"/>
            </a:ext>
          </a:extLst>
        </xdr:cNvPr>
        <xdr:cNvSpPr txBox="1"/>
      </xdr:nvSpPr>
      <xdr:spPr>
        <a:xfrm>
          <a:off x="8747449" y="23315"/>
          <a:ext cx="3413449" cy="513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a:solidFill>
                <a:schemeClr val="bg1"/>
              </a:solidFill>
            </a:rPr>
            <a:t>SHOPSHERE</a:t>
          </a:r>
        </a:p>
      </xdr:txBody>
    </xdr:sp>
    <xdr:clientData/>
  </xdr:twoCellAnchor>
  <xdr:twoCellAnchor>
    <xdr:from>
      <xdr:col>0</xdr:col>
      <xdr:colOff>450980</xdr:colOff>
      <xdr:row>3</xdr:row>
      <xdr:rowOff>46653</xdr:rowOff>
    </xdr:from>
    <xdr:to>
      <xdr:col>4</xdr:col>
      <xdr:colOff>178837</xdr:colOff>
      <xdr:row>15</xdr:row>
      <xdr:rowOff>15551</xdr:rowOff>
    </xdr:to>
    <xdr:sp macro="" textlink="">
      <xdr:nvSpPr>
        <xdr:cNvPr id="11" name="Rectangle: Rounded Corners 12">
          <a:extLst>
            <a:ext uri="{FF2B5EF4-FFF2-40B4-BE49-F238E27FC236}">
              <a16:creationId xmlns:a16="http://schemas.microsoft.com/office/drawing/2014/main" id="{5182C7E4-3878-CB8C-0B8F-001B86C259B1}"/>
            </a:ext>
          </a:extLst>
        </xdr:cNvPr>
        <xdr:cNvSpPr/>
      </xdr:nvSpPr>
      <xdr:spPr>
        <a:xfrm>
          <a:off x="450980" y="606490"/>
          <a:ext cx="2153816" cy="2208245"/>
        </a:xfrm>
        <a:prstGeom prst="roundRect">
          <a:avLst/>
        </a:prstGeom>
        <a:solidFill>
          <a:srgbClr val="0000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76201</xdr:colOff>
      <xdr:row>4</xdr:row>
      <xdr:rowOff>15551</xdr:rowOff>
    </xdr:from>
    <xdr:to>
      <xdr:col>7</xdr:col>
      <xdr:colOff>326572</xdr:colOff>
      <xdr:row>5</xdr:row>
      <xdr:rowOff>69980</xdr:rowOff>
    </xdr:to>
    <xdr:sp macro="" textlink="">
      <xdr:nvSpPr>
        <xdr:cNvPr id="13" name="TextBox 12">
          <a:extLst>
            <a:ext uri="{FF2B5EF4-FFF2-40B4-BE49-F238E27FC236}">
              <a16:creationId xmlns:a16="http://schemas.microsoft.com/office/drawing/2014/main" id="{53BFDDCE-C7FC-063F-D0E0-E42A379764AC}"/>
            </a:ext>
          </a:extLst>
        </xdr:cNvPr>
        <xdr:cNvSpPr txBox="1"/>
      </xdr:nvSpPr>
      <xdr:spPr>
        <a:xfrm>
          <a:off x="3108650" y="762000"/>
          <a:ext cx="989044" cy="24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50" b="0"/>
            <a:t>Total</a:t>
          </a:r>
          <a:r>
            <a:rPr lang="en-US" sz="1050" b="0" baseline="0"/>
            <a:t> Revenue</a:t>
          </a:r>
          <a:endParaRPr lang="en-US" sz="1050" b="0"/>
        </a:p>
      </xdr:txBody>
    </xdr:sp>
    <xdr:clientData/>
  </xdr:twoCellAnchor>
  <xdr:twoCellAnchor editAs="oneCell">
    <xdr:from>
      <xdr:col>6</xdr:col>
      <xdr:colOff>132184</xdr:colOff>
      <xdr:row>5</xdr:row>
      <xdr:rowOff>43542</xdr:rowOff>
    </xdr:from>
    <xdr:to>
      <xdr:col>6</xdr:col>
      <xdr:colOff>489857</xdr:colOff>
      <xdr:row>7</xdr:row>
      <xdr:rowOff>27990</xdr:rowOff>
    </xdr:to>
    <xdr:pic>
      <xdr:nvPicPr>
        <xdr:cNvPr id="16" name="Graphic 15" descr="Money outline">
          <a:extLst>
            <a:ext uri="{FF2B5EF4-FFF2-40B4-BE49-F238E27FC236}">
              <a16:creationId xmlns:a16="http://schemas.microsoft.com/office/drawing/2014/main" id="{DFE3F737-7B0D-1B7B-138A-3D3A4E0CCF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90123" y="976603"/>
          <a:ext cx="357673" cy="357673"/>
        </a:xfrm>
        <a:prstGeom prst="rect">
          <a:avLst/>
        </a:prstGeom>
      </xdr:spPr>
    </xdr:pic>
    <xdr:clientData/>
  </xdr:twoCellAnchor>
  <xdr:twoCellAnchor>
    <xdr:from>
      <xdr:col>7</xdr:col>
      <xdr:colOff>545844</xdr:colOff>
      <xdr:row>4</xdr:row>
      <xdr:rowOff>20218</xdr:rowOff>
    </xdr:from>
    <xdr:to>
      <xdr:col>9</xdr:col>
      <xdr:colOff>448455</xdr:colOff>
      <xdr:row>8</xdr:row>
      <xdr:rowOff>144624</xdr:rowOff>
    </xdr:to>
    <xdr:sp macro="" textlink="DESCRIPTIVE!C2">
      <xdr:nvSpPr>
        <xdr:cNvPr id="17" name="Rectangle: Rounded Corners 12">
          <a:extLst>
            <a:ext uri="{FF2B5EF4-FFF2-40B4-BE49-F238E27FC236}">
              <a16:creationId xmlns:a16="http://schemas.microsoft.com/office/drawing/2014/main" id="{7B1175E6-47BE-B701-60C2-C7A0A4C51DA1}"/>
            </a:ext>
          </a:extLst>
        </xdr:cNvPr>
        <xdr:cNvSpPr/>
      </xdr:nvSpPr>
      <xdr:spPr>
        <a:xfrm>
          <a:off x="4316966" y="766667"/>
          <a:ext cx="1115591" cy="8708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8BA97AF-228F-453B-83BE-384D68C3F1D7}" type="TxLink">
            <a:rPr lang="en-US" sz="1400" b="1" i="0" u="none" strike="noStrike">
              <a:solidFill>
                <a:srgbClr val="000000"/>
              </a:solidFill>
              <a:latin typeface="Aptos Narrow"/>
            </a:rPr>
            <a:pPr algn="ctr"/>
            <a:t> 1,000 </a:t>
          </a:fld>
          <a:endParaRPr lang="en-US" sz="1800" b="1"/>
        </a:p>
      </xdr:txBody>
    </xdr:sp>
    <xdr:clientData/>
  </xdr:twoCellAnchor>
  <xdr:twoCellAnchor>
    <xdr:from>
      <xdr:col>8</xdr:col>
      <xdr:colOff>10888</xdr:colOff>
      <xdr:row>4</xdr:row>
      <xdr:rowOff>4665</xdr:rowOff>
    </xdr:from>
    <xdr:to>
      <xdr:col>9</xdr:col>
      <xdr:colOff>393442</xdr:colOff>
      <xdr:row>5</xdr:row>
      <xdr:rowOff>59094</xdr:rowOff>
    </xdr:to>
    <xdr:sp macro="" textlink="">
      <xdr:nvSpPr>
        <xdr:cNvPr id="18" name="TextBox 17">
          <a:extLst>
            <a:ext uri="{FF2B5EF4-FFF2-40B4-BE49-F238E27FC236}">
              <a16:creationId xmlns:a16="http://schemas.microsoft.com/office/drawing/2014/main" id="{8ECD805D-3CB6-5463-2C1D-53D36A72784B}"/>
            </a:ext>
          </a:extLst>
        </xdr:cNvPr>
        <xdr:cNvSpPr txBox="1"/>
      </xdr:nvSpPr>
      <xdr:spPr>
        <a:xfrm>
          <a:off x="4388500" y="751114"/>
          <a:ext cx="989044" cy="24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50" b="0"/>
            <a:t>Total</a:t>
          </a:r>
          <a:r>
            <a:rPr lang="en-US" sz="1050" b="0" baseline="0"/>
            <a:t> Orders</a:t>
          </a:r>
          <a:endParaRPr lang="en-US" sz="1050" b="0"/>
        </a:p>
      </xdr:txBody>
    </xdr:sp>
    <xdr:clientData/>
  </xdr:twoCellAnchor>
  <xdr:twoCellAnchor editAs="oneCell">
    <xdr:from>
      <xdr:col>8</xdr:col>
      <xdr:colOff>292361</xdr:colOff>
      <xdr:row>5</xdr:row>
      <xdr:rowOff>32656</xdr:rowOff>
    </xdr:from>
    <xdr:to>
      <xdr:col>9</xdr:col>
      <xdr:colOff>43544</xdr:colOff>
      <xdr:row>7</xdr:row>
      <xdr:rowOff>17104</xdr:rowOff>
    </xdr:to>
    <xdr:pic>
      <xdr:nvPicPr>
        <xdr:cNvPr id="19" name="Graphic 18" descr="Sort outline">
          <a:extLst>
            <a:ext uri="{FF2B5EF4-FFF2-40B4-BE49-F238E27FC236}">
              <a16:creationId xmlns:a16="http://schemas.microsoft.com/office/drawing/2014/main" id="{5973D930-0980-52F4-09DF-78D6E1F256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69973" y="965717"/>
          <a:ext cx="357673" cy="357673"/>
        </a:xfrm>
        <a:prstGeom prst="rect">
          <a:avLst/>
        </a:prstGeom>
      </xdr:spPr>
    </xdr:pic>
    <xdr:clientData/>
  </xdr:twoCellAnchor>
  <xdr:twoCellAnchor>
    <xdr:from>
      <xdr:col>5</xdr:col>
      <xdr:colOff>45100</xdr:colOff>
      <xdr:row>9</xdr:row>
      <xdr:rowOff>110415</xdr:rowOff>
    </xdr:from>
    <xdr:to>
      <xdr:col>7</xdr:col>
      <xdr:colOff>422018</xdr:colOff>
      <xdr:row>14</xdr:row>
      <xdr:rowOff>48209</xdr:rowOff>
    </xdr:to>
    <xdr:sp macro="" textlink="DESCRIPTIVE!E2">
      <xdr:nvSpPr>
        <xdr:cNvPr id="20" name="Rectangle: Rounded Corners 12">
          <a:extLst>
            <a:ext uri="{FF2B5EF4-FFF2-40B4-BE49-F238E27FC236}">
              <a16:creationId xmlns:a16="http://schemas.microsoft.com/office/drawing/2014/main" id="{7D176AA2-44C0-AEDB-85F2-703D14559C36}"/>
            </a:ext>
          </a:extLst>
        </xdr:cNvPr>
        <xdr:cNvSpPr/>
      </xdr:nvSpPr>
      <xdr:spPr>
        <a:xfrm>
          <a:off x="3077549" y="1789925"/>
          <a:ext cx="1115591" cy="8708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399283A-8D08-4CA0-9D70-0E5F64CD47D3}" type="TxLink">
            <a:rPr lang="en-US" sz="1400" b="1" i="0" u="none" strike="noStrike">
              <a:solidFill>
                <a:srgbClr val="000000"/>
              </a:solidFill>
              <a:latin typeface="Aptos Narrow"/>
            </a:rPr>
            <a:pPr algn="ctr"/>
            <a:t> 52,244 </a:t>
          </a:fld>
          <a:endParaRPr lang="en-US" sz="2400" b="1"/>
        </a:p>
      </xdr:txBody>
    </xdr:sp>
    <xdr:clientData/>
  </xdr:twoCellAnchor>
  <xdr:twoCellAnchor>
    <xdr:from>
      <xdr:col>5</xdr:col>
      <xdr:colOff>116634</xdr:colOff>
      <xdr:row>9</xdr:row>
      <xdr:rowOff>94862</xdr:rowOff>
    </xdr:from>
    <xdr:to>
      <xdr:col>7</xdr:col>
      <xdr:colOff>367005</xdr:colOff>
      <xdr:row>10</xdr:row>
      <xdr:rowOff>149291</xdr:rowOff>
    </xdr:to>
    <xdr:sp macro="" textlink="">
      <xdr:nvSpPr>
        <xdr:cNvPr id="21" name="TextBox 20">
          <a:extLst>
            <a:ext uri="{FF2B5EF4-FFF2-40B4-BE49-F238E27FC236}">
              <a16:creationId xmlns:a16="http://schemas.microsoft.com/office/drawing/2014/main" id="{C6B254D3-C6CE-7A57-B60D-80715C6C69D1}"/>
            </a:ext>
          </a:extLst>
        </xdr:cNvPr>
        <xdr:cNvSpPr txBox="1"/>
      </xdr:nvSpPr>
      <xdr:spPr>
        <a:xfrm>
          <a:off x="3149083" y="1774372"/>
          <a:ext cx="989044" cy="24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50" b="0"/>
            <a:t>Total</a:t>
          </a:r>
          <a:r>
            <a:rPr lang="en-US" sz="1050" b="0" baseline="0"/>
            <a:t> Quantity</a:t>
          </a:r>
          <a:endParaRPr lang="en-US" sz="1050" b="0"/>
        </a:p>
      </xdr:txBody>
    </xdr:sp>
    <xdr:clientData/>
  </xdr:twoCellAnchor>
  <xdr:twoCellAnchor editAs="oneCell">
    <xdr:from>
      <xdr:col>6</xdr:col>
      <xdr:colOff>172617</xdr:colOff>
      <xdr:row>10</xdr:row>
      <xdr:rowOff>122853</xdr:rowOff>
    </xdr:from>
    <xdr:to>
      <xdr:col>7</xdr:col>
      <xdr:colOff>17107</xdr:colOff>
      <xdr:row>12</xdr:row>
      <xdr:rowOff>107301</xdr:rowOff>
    </xdr:to>
    <xdr:pic>
      <xdr:nvPicPr>
        <xdr:cNvPr id="22" name="Graphic 21" descr="Books on shelf outline">
          <a:extLst>
            <a:ext uri="{FF2B5EF4-FFF2-40B4-BE49-F238E27FC236}">
              <a16:creationId xmlns:a16="http://schemas.microsoft.com/office/drawing/2014/main" id="{3C431668-376E-204E-4B34-0CE4023D07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430556" y="1988975"/>
          <a:ext cx="357673" cy="3576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552450</xdr:colOff>
      <xdr:row>0</xdr:row>
      <xdr:rowOff>85725</xdr:rowOff>
    </xdr:from>
    <xdr:to>
      <xdr:col>19</xdr:col>
      <xdr:colOff>295275</xdr:colOff>
      <xdr:row>27</xdr:row>
      <xdr:rowOff>76200</xdr:rowOff>
    </xdr:to>
    <xdr:sp macro="" textlink="">
      <xdr:nvSpPr>
        <xdr:cNvPr id="4" name="Rectangle: Rounded Corners 3">
          <a:extLst>
            <a:ext uri="{FF2B5EF4-FFF2-40B4-BE49-F238E27FC236}">
              <a16:creationId xmlns:a16="http://schemas.microsoft.com/office/drawing/2014/main" id="{80D45B7D-3BCB-2D8C-EAA9-B4405607BCDB}"/>
            </a:ext>
          </a:extLst>
        </xdr:cNvPr>
        <xdr:cNvSpPr/>
      </xdr:nvSpPr>
      <xdr:spPr>
        <a:xfrm>
          <a:off x="552450" y="85725"/>
          <a:ext cx="11325225" cy="5133975"/>
        </a:xfrm>
        <a:prstGeom prst="roundRect">
          <a:avLst>
            <a:gd name="adj" fmla="val 4105"/>
          </a:avLst>
        </a:prstGeom>
        <a:solidFill>
          <a:srgbClr val="E7EA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200025</xdr:colOff>
      <xdr:row>2</xdr:row>
      <xdr:rowOff>85725</xdr:rowOff>
    </xdr:from>
    <xdr:to>
      <xdr:col>16</xdr:col>
      <xdr:colOff>295274</xdr:colOff>
      <xdr:row>13</xdr:row>
      <xdr:rowOff>133350</xdr:rowOff>
    </xdr:to>
    <xdr:sp macro="" textlink="">
      <xdr:nvSpPr>
        <xdr:cNvPr id="5" name="Rectangle: Rounded Corners 4">
          <a:extLst>
            <a:ext uri="{FF2B5EF4-FFF2-40B4-BE49-F238E27FC236}">
              <a16:creationId xmlns:a16="http://schemas.microsoft.com/office/drawing/2014/main" id="{69344DC6-C599-5019-44B3-634CFF23A57D}"/>
            </a:ext>
          </a:extLst>
        </xdr:cNvPr>
        <xdr:cNvSpPr/>
      </xdr:nvSpPr>
      <xdr:spPr>
        <a:xfrm>
          <a:off x="6296025" y="466725"/>
          <a:ext cx="3752849" cy="2143125"/>
        </a:xfrm>
        <a:prstGeom prst="roundRect">
          <a:avLst>
            <a:gd name="adj" fmla="val 7998"/>
          </a:avLst>
        </a:prstGeom>
        <a:solidFill>
          <a:srgbClr val="7163B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581025</xdr:colOff>
      <xdr:row>2</xdr:row>
      <xdr:rowOff>114300</xdr:rowOff>
    </xdr:from>
    <xdr:to>
      <xdr:col>10</xdr:col>
      <xdr:colOff>114300</xdr:colOff>
      <xdr:row>13</xdr:row>
      <xdr:rowOff>133350</xdr:rowOff>
    </xdr:to>
    <xdr:sp macro="" textlink="">
      <xdr:nvSpPr>
        <xdr:cNvPr id="6" name="Rectangle: Rounded Corners 5">
          <a:extLst>
            <a:ext uri="{FF2B5EF4-FFF2-40B4-BE49-F238E27FC236}">
              <a16:creationId xmlns:a16="http://schemas.microsoft.com/office/drawing/2014/main" id="{48D487D4-305B-D36E-8AC1-5D53F6715FF5}"/>
            </a:ext>
          </a:extLst>
        </xdr:cNvPr>
        <xdr:cNvSpPr/>
      </xdr:nvSpPr>
      <xdr:spPr>
        <a:xfrm>
          <a:off x="3019425" y="495300"/>
          <a:ext cx="3190875" cy="2114550"/>
        </a:xfrm>
        <a:prstGeom prst="roundRect">
          <a:avLst>
            <a:gd name="adj" fmla="val 92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14</xdr:row>
      <xdr:rowOff>38100</xdr:rowOff>
    </xdr:from>
    <xdr:to>
      <xdr:col>16</xdr:col>
      <xdr:colOff>285750</xdr:colOff>
      <xdr:row>26</xdr:row>
      <xdr:rowOff>85725</xdr:rowOff>
    </xdr:to>
    <xdr:sp macro="" textlink="">
      <xdr:nvSpPr>
        <xdr:cNvPr id="3" name="Rectangle: Rounded Corners 2">
          <a:extLst>
            <a:ext uri="{FF2B5EF4-FFF2-40B4-BE49-F238E27FC236}">
              <a16:creationId xmlns:a16="http://schemas.microsoft.com/office/drawing/2014/main" id="{58E20232-0129-C0F1-7C9A-BD48BC29EB78}"/>
            </a:ext>
          </a:extLst>
        </xdr:cNvPr>
        <xdr:cNvSpPr/>
      </xdr:nvSpPr>
      <xdr:spPr>
        <a:xfrm>
          <a:off x="5095875" y="2705100"/>
          <a:ext cx="4943475" cy="2333625"/>
        </a:xfrm>
        <a:prstGeom prst="roundRect">
          <a:avLst>
            <a:gd name="adj" fmla="val 7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66676</xdr:colOff>
      <xdr:row>14</xdr:row>
      <xdr:rowOff>38100</xdr:rowOff>
    </xdr:from>
    <xdr:to>
      <xdr:col>8</xdr:col>
      <xdr:colOff>142876</xdr:colOff>
      <xdr:row>26</xdr:row>
      <xdr:rowOff>66675</xdr:rowOff>
    </xdr:to>
    <xdr:sp macro="" textlink="">
      <xdr:nvSpPr>
        <xdr:cNvPr id="7" name="Rectangle: Rounded Corners 6">
          <a:extLst>
            <a:ext uri="{FF2B5EF4-FFF2-40B4-BE49-F238E27FC236}">
              <a16:creationId xmlns:a16="http://schemas.microsoft.com/office/drawing/2014/main" id="{302217EC-F251-2A6D-05DB-EB4326CE3D8D}"/>
            </a:ext>
          </a:extLst>
        </xdr:cNvPr>
        <xdr:cNvSpPr/>
      </xdr:nvSpPr>
      <xdr:spPr>
        <a:xfrm>
          <a:off x="676276" y="2705100"/>
          <a:ext cx="4343400" cy="2314575"/>
        </a:xfrm>
        <a:prstGeom prst="roundRect">
          <a:avLst>
            <a:gd name="adj" fmla="val 7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2</xdr:row>
      <xdr:rowOff>142876</xdr:rowOff>
    </xdr:from>
    <xdr:to>
      <xdr:col>4</xdr:col>
      <xdr:colOff>504825</xdr:colOff>
      <xdr:row>8</xdr:row>
      <xdr:rowOff>9526</xdr:rowOff>
    </xdr:to>
    <xdr:sp macro="" textlink="'new pivot'!A4">
      <xdr:nvSpPr>
        <xdr:cNvPr id="8" name="Rectangle: Rounded Corners 7">
          <a:extLst>
            <a:ext uri="{FF2B5EF4-FFF2-40B4-BE49-F238E27FC236}">
              <a16:creationId xmlns:a16="http://schemas.microsoft.com/office/drawing/2014/main" id="{B3228C5F-D6A5-931E-BE87-59D6D4CF3525}"/>
            </a:ext>
          </a:extLst>
        </xdr:cNvPr>
        <xdr:cNvSpPr/>
      </xdr:nvSpPr>
      <xdr:spPr>
        <a:xfrm>
          <a:off x="714375" y="523876"/>
          <a:ext cx="2228850" cy="1009650"/>
        </a:xfrm>
        <a:prstGeom prst="roundRect">
          <a:avLst>
            <a:gd name="adj" fmla="val 7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1566175-59A5-4309-8132-402376A2DC28}" type="TxLink">
            <a:rPr lang="en-US" sz="1800" b="1" i="0" u="none" strike="noStrike">
              <a:solidFill>
                <a:srgbClr val="000000"/>
              </a:solidFill>
              <a:latin typeface="Aptos Narrow"/>
            </a:rPr>
            <a:pPr algn="ctr"/>
            <a:t>$26.23 M</a:t>
          </a:fld>
          <a:endParaRPr lang="en-US" sz="1800" b="1"/>
        </a:p>
      </xdr:txBody>
    </xdr:sp>
    <xdr:clientData/>
  </xdr:twoCellAnchor>
  <xdr:twoCellAnchor>
    <xdr:from>
      <xdr:col>1</xdr:col>
      <xdr:colOff>104775</xdr:colOff>
      <xdr:row>8</xdr:row>
      <xdr:rowOff>76200</xdr:rowOff>
    </xdr:from>
    <xdr:to>
      <xdr:col>4</xdr:col>
      <xdr:colOff>504825</xdr:colOff>
      <xdr:row>13</xdr:row>
      <xdr:rowOff>133350</xdr:rowOff>
    </xdr:to>
    <xdr:sp macro="" textlink="'new pivot'!D4">
      <xdr:nvSpPr>
        <xdr:cNvPr id="11" name="Rectangle: Rounded Corners 10">
          <a:extLst>
            <a:ext uri="{FF2B5EF4-FFF2-40B4-BE49-F238E27FC236}">
              <a16:creationId xmlns:a16="http://schemas.microsoft.com/office/drawing/2014/main" id="{10C753FE-7A1B-650A-330B-0B385763D724}"/>
            </a:ext>
          </a:extLst>
        </xdr:cNvPr>
        <xdr:cNvSpPr/>
      </xdr:nvSpPr>
      <xdr:spPr>
        <a:xfrm>
          <a:off x="714375" y="1600200"/>
          <a:ext cx="2228850" cy="1009650"/>
        </a:xfrm>
        <a:prstGeom prst="roundRect">
          <a:avLst>
            <a:gd name="adj" fmla="val 7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20EDCE-8DEF-41BA-8474-76D76584524F}" type="TxLink">
            <a:rPr lang="en-US" sz="1800" b="1" i="0" u="none" strike="noStrike">
              <a:solidFill>
                <a:srgbClr val="000000"/>
              </a:solidFill>
              <a:latin typeface="Aptos Narrow"/>
            </a:rPr>
            <a:pPr algn="ctr"/>
            <a:t> 26,229 </a:t>
          </a:fld>
          <a:endParaRPr lang="en-US" sz="1800" b="1"/>
        </a:p>
      </xdr:txBody>
    </xdr:sp>
    <xdr:clientData/>
  </xdr:twoCellAnchor>
  <xdr:twoCellAnchor>
    <xdr:from>
      <xdr:col>1</xdr:col>
      <xdr:colOff>381000</xdr:colOff>
      <xdr:row>6</xdr:row>
      <xdr:rowOff>47625</xdr:rowOff>
    </xdr:from>
    <xdr:to>
      <xdr:col>4</xdr:col>
      <xdr:colOff>476250</xdr:colOff>
      <xdr:row>8</xdr:row>
      <xdr:rowOff>76200</xdr:rowOff>
    </xdr:to>
    <xdr:sp macro="" textlink="">
      <xdr:nvSpPr>
        <xdr:cNvPr id="12" name="TextBox 11">
          <a:extLst>
            <a:ext uri="{FF2B5EF4-FFF2-40B4-BE49-F238E27FC236}">
              <a16:creationId xmlns:a16="http://schemas.microsoft.com/office/drawing/2014/main" id="{20266F06-A6D0-9A4E-2541-38E3D987509A}"/>
            </a:ext>
          </a:extLst>
        </xdr:cNvPr>
        <xdr:cNvSpPr txBox="1"/>
      </xdr:nvSpPr>
      <xdr:spPr>
        <a:xfrm>
          <a:off x="990600" y="1190625"/>
          <a:ext cx="19240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n>
                <a:noFill/>
              </a:ln>
              <a:latin typeface="Georgia" panose="02040502050405020303" pitchFamily="18" charset="0"/>
            </a:rPr>
            <a:t>Total Revenue Generated</a:t>
          </a:r>
        </a:p>
      </xdr:txBody>
    </xdr:sp>
    <xdr:clientData/>
  </xdr:twoCellAnchor>
  <xdr:twoCellAnchor>
    <xdr:from>
      <xdr:col>1</xdr:col>
      <xdr:colOff>504826</xdr:colOff>
      <xdr:row>11</xdr:row>
      <xdr:rowOff>123825</xdr:rowOff>
    </xdr:from>
    <xdr:to>
      <xdr:col>4</xdr:col>
      <xdr:colOff>323850</xdr:colOff>
      <xdr:row>13</xdr:row>
      <xdr:rowOff>152400</xdr:rowOff>
    </xdr:to>
    <xdr:sp macro="" textlink="">
      <xdr:nvSpPr>
        <xdr:cNvPr id="13" name="TextBox 12">
          <a:extLst>
            <a:ext uri="{FF2B5EF4-FFF2-40B4-BE49-F238E27FC236}">
              <a16:creationId xmlns:a16="http://schemas.microsoft.com/office/drawing/2014/main" id="{6A4E0E4A-8408-7213-7632-45093DCF1A62}"/>
            </a:ext>
          </a:extLst>
        </xdr:cNvPr>
        <xdr:cNvSpPr txBox="1"/>
      </xdr:nvSpPr>
      <xdr:spPr>
        <a:xfrm>
          <a:off x="1114426" y="2219325"/>
          <a:ext cx="164782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n>
                <a:noFill/>
              </a:ln>
              <a:latin typeface="Georgia" panose="02040502050405020303" pitchFamily="18" charset="0"/>
            </a:rPr>
            <a:t>Average Order Value</a:t>
          </a:r>
        </a:p>
      </xdr:txBody>
    </xdr:sp>
    <xdr:clientData/>
  </xdr:twoCellAnchor>
  <xdr:twoCellAnchor>
    <xdr:from>
      <xdr:col>8</xdr:col>
      <xdr:colOff>304801</xdr:colOff>
      <xdr:row>14</xdr:row>
      <xdr:rowOff>123825</xdr:rowOff>
    </xdr:from>
    <xdr:to>
      <xdr:col>16</xdr:col>
      <xdr:colOff>228601</xdr:colOff>
      <xdr:row>26</xdr:row>
      <xdr:rowOff>152400</xdr:rowOff>
    </xdr:to>
    <xdr:graphicFrame macro="">
      <xdr:nvGraphicFramePr>
        <xdr:cNvPr id="14" name="Chart 13">
          <a:extLst>
            <a:ext uri="{FF2B5EF4-FFF2-40B4-BE49-F238E27FC236}">
              <a16:creationId xmlns:a16="http://schemas.microsoft.com/office/drawing/2014/main" id="{35AC410E-C2DD-4562-B226-3F5A2BEA0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219076</xdr:colOff>
      <xdr:row>3</xdr:row>
      <xdr:rowOff>28575</xdr:rowOff>
    </xdr:from>
    <xdr:to>
      <xdr:col>16</xdr:col>
      <xdr:colOff>238126</xdr:colOff>
      <xdr:row>13</xdr:row>
      <xdr:rowOff>19050</xdr:rowOff>
    </xdr:to>
    <xdr:graphicFrame macro="">
      <xdr:nvGraphicFramePr>
        <xdr:cNvPr id="15" name="Chart 14">
          <a:extLst>
            <a:ext uri="{FF2B5EF4-FFF2-40B4-BE49-F238E27FC236}">
              <a16:creationId xmlns:a16="http://schemas.microsoft.com/office/drawing/2014/main" id="{CE6BABE8-FE60-4D2E-A44B-16435244B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581025</xdr:colOff>
      <xdr:row>4</xdr:row>
      <xdr:rowOff>85725</xdr:rowOff>
    </xdr:from>
    <xdr:to>
      <xdr:col>9</xdr:col>
      <xdr:colOff>533401</xdr:colOff>
      <xdr:row>13</xdr:row>
      <xdr:rowOff>142875</xdr:rowOff>
    </xdr:to>
    <xdr:graphicFrame macro="">
      <xdr:nvGraphicFramePr>
        <xdr:cNvPr id="16" name="Chart 15">
          <a:extLst>
            <a:ext uri="{FF2B5EF4-FFF2-40B4-BE49-F238E27FC236}">
              <a16:creationId xmlns:a16="http://schemas.microsoft.com/office/drawing/2014/main" id="{E75BD1D1-FABA-4DAE-9B11-20FE28D41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142875</xdr:colOff>
      <xdr:row>14</xdr:row>
      <xdr:rowOff>85725</xdr:rowOff>
    </xdr:from>
    <xdr:to>
      <xdr:col>8</xdr:col>
      <xdr:colOff>171450</xdr:colOff>
      <xdr:row>26</xdr:row>
      <xdr:rowOff>114300</xdr:rowOff>
    </xdr:to>
    <xdr:graphicFrame macro="">
      <xdr:nvGraphicFramePr>
        <xdr:cNvPr id="18" name="Chart 17">
          <a:extLst>
            <a:ext uri="{FF2B5EF4-FFF2-40B4-BE49-F238E27FC236}">
              <a16:creationId xmlns:a16="http://schemas.microsoft.com/office/drawing/2014/main" id="{A7F70A54-0ABC-4823-B436-5097BEE9D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276226</xdr:colOff>
      <xdr:row>3</xdr:row>
      <xdr:rowOff>9525</xdr:rowOff>
    </xdr:from>
    <xdr:to>
      <xdr:col>9</xdr:col>
      <xdr:colOff>504826</xdr:colOff>
      <xdr:row>5</xdr:row>
      <xdr:rowOff>38100</xdr:rowOff>
    </xdr:to>
    <xdr:sp macro="" textlink="">
      <xdr:nvSpPr>
        <xdr:cNvPr id="19" name="TextBox 18">
          <a:extLst>
            <a:ext uri="{FF2B5EF4-FFF2-40B4-BE49-F238E27FC236}">
              <a16:creationId xmlns:a16="http://schemas.microsoft.com/office/drawing/2014/main" id="{AF82F893-61A8-FDCA-3A35-D291E49C3205}"/>
            </a:ext>
          </a:extLst>
        </xdr:cNvPr>
        <xdr:cNvSpPr txBox="1"/>
      </xdr:nvSpPr>
      <xdr:spPr>
        <a:xfrm>
          <a:off x="3324226" y="581025"/>
          <a:ext cx="26670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eorgia" panose="02040502050405020303" pitchFamily="18" charset="0"/>
            </a:rPr>
            <a:t>Order Distribution by Sales Channel</a:t>
          </a:r>
          <a:endParaRPr lang="en-US" sz="1200" b="0">
            <a:ln>
              <a:noFill/>
            </a:ln>
            <a:latin typeface="Georgia" panose="02040502050405020303" pitchFamily="18" charset="0"/>
          </a:endParaRPr>
        </a:p>
      </xdr:txBody>
    </xdr:sp>
    <xdr:clientData/>
  </xdr:twoCellAnchor>
  <xdr:twoCellAnchor>
    <xdr:from>
      <xdr:col>11</xdr:col>
      <xdr:colOff>361950</xdr:colOff>
      <xdr:row>2</xdr:row>
      <xdr:rowOff>180975</xdr:rowOff>
    </xdr:from>
    <xdr:to>
      <xdr:col>15</xdr:col>
      <xdr:colOff>85725</xdr:colOff>
      <xdr:row>5</xdr:row>
      <xdr:rowOff>19050</xdr:rowOff>
    </xdr:to>
    <xdr:sp macro="" textlink="">
      <xdr:nvSpPr>
        <xdr:cNvPr id="21" name="TextBox 20">
          <a:extLst>
            <a:ext uri="{FF2B5EF4-FFF2-40B4-BE49-F238E27FC236}">
              <a16:creationId xmlns:a16="http://schemas.microsoft.com/office/drawing/2014/main" id="{A9700B2D-020A-DA7D-D637-8B315B1D3C00}"/>
            </a:ext>
          </a:extLst>
        </xdr:cNvPr>
        <xdr:cNvSpPr txBox="1"/>
      </xdr:nvSpPr>
      <xdr:spPr>
        <a:xfrm>
          <a:off x="7067550" y="561975"/>
          <a:ext cx="21621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n>
                <a:noFill/>
              </a:ln>
              <a:solidFill>
                <a:schemeClr val="bg1"/>
              </a:solidFill>
              <a:latin typeface="Georgia" panose="02040502050405020303" pitchFamily="18" charset="0"/>
            </a:rPr>
            <a:t>Revenue by</a:t>
          </a:r>
          <a:r>
            <a:rPr lang="en-US" sz="1200" b="0" baseline="0">
              <a:ln>
                <a:noFill/>
              </a:ln>
              <a:solidFill>
                <a:schemeClr val="bg1"/>
              </a:solidFill>
              <a:latin typeface="Georgia" panose="02040502050405020303" pitchFamily="18" charset="0"/>
            </a:rPr>
            <a:t> Product category</a:t>
          </a:r>
          <a:endParaRPr lang="en-US" sz="1200" b="0">
            <a:ln>
              <a:noFill/>
            </a:ln>
            <a:solidFill>
              <a:schemeClr val="bg1"/>
            </a:solidFill>
            <a:latin typeface="Georgia" panose="02040502050405020303" pitchFamily="18" charset="0"/>
          </a:endParaRPr>
        </a:p>
      </xdr:txBody>
    </xdr:sp>
    <xdr:clientData/>
  </xdr:twoCellAnchor>
  <xdr:twoCellAnchor>
    <xdr:from>
      <xdr:col>10</xdr:col>
      <xdr:colOff>438150</xdr:colOff>
      <xdr:row>14</xdr:row>
      <xdr:rowOff>161925</xdr:rowOff>
    </xdr:from>
    <xdr:to>
      <xdr:col>13</xdr:col>
      <xdr:colOff>571500</xdr:colOff>
      <xdr:row>17</xdr:row>
      <xdr:rowOff>0</xdr:rowOff>
    </xdr:to>
    <xdr:sp macro="" textlink="">
      <xdr:nvSpPr>
        <xdr:cNvPr id="22" name="TextBox 21">
          <a:extLst>
            <a:ext uri="{FF2B5EF4-FFF2-40B4-BE49-F238E27FC236}">
              <a16:creationId xmlns:a16="http://schemas.microsoft.com/office/drawing/2014/main" id="{6251497F-CB4D-D9BC-4503-F380FE576A42}"/>
            </a:ext>
          </a:extLst>
        </xdr:cNvPr>
        <xdr:cNvSpPr txBox="1"/>
      </xdr:nvSpPr>
      <xdr:spPr>
        <a:xfrm>
          <a:off x="6534150" y="2828925"/>
          <a:ext cx="19621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eorgia" panose="02040502050405020303" pitchFamily="18" charset="0"/>
            </a:rPr>
            <a:t>Revenue Trend Over Time</a:t>
          </a:r>
          <a:endParaRPr lang="en-US" sz="1200" b="0">
            <a:ln>
              <a:noFill/>
            </a:ln>
            <a:latin typeface="Georgia" panose="02040502050405020303" pitchFamily="18" charset="0"/>
          </a:endParaRPr>
        </a:p>
      </xdr:txBody>
    </xdr:sp>
    <xdr:clientData/>
  </xdr:twoCellAnchor>
  <xdr:twoCellAnchor>
    <xdr:from>
      <xdr:col>1</xdr:col>
      <xdr:colOff>561975</xdr:colOff>
      <xdr:row>14</xdr:row>
      <xdr:rowOff>152400</xdr:rowOff>
    </xdr:from>
    <xdr:to>
      <xdr:col>8</xdr:col>
      <xdr:colOff>0</xdr:colOff>
      <xdr:row>16</xdr:row>
      <xdr:rowOff>180975</xdr:rowOff>
    </xdr:to>
    <xdr:sp macro="" textlink="">
      <xdr:nvSpPr>
        <xdr:cNvPr id="23" name="TextBox 22">
          <a:extLst>
            <a:ext uri="{FF2B5EF4-FFF2-40B4-BE49-F238E27FC236}">
              <a16:creationId xmlns:a16="http://schemas.microsoft.com/office/drawing/2014/main" id="{EC01798C-5DAD-A2DE-C768-C1361D99CA22}"/>
            </a:ext>
          </a:extLst>
        </xdr:cNvPr>
        <xdr:cNvSpPr txBox="1"/>
      </xdr:nvSpPr>
      <xdr:spPr>
        <a:xfrm>
          <a:off x="1171575" y="2819400"/>
          <a:ext cx="37052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eorgia" panose="02040502050405020303" pitchFamily="18" charset="0"/>
            </a:rPr>
            <a:t>Orders per Product Category for Each Sales Channel</a:t>
          </a:r>
          <a:endParaRPr lang="en-US" sz="1200" b="0">
            <a:ln>
              <a:noFill/>
            </a:ln>
            <a:latin typeface="Georgia" panose="02040502050405020303" pitchFamily="18" charset="0"/>
          </a:endParaRPr>
        </a:p>
      </xdr:txBody>
    </xdr:sp>
    <xdr:clientData/>
  </xdr:twoCellAnchor>
  <xdr:twoCellAnchor>
    <xdr:from>
      <xdr:col>16</xdr:col>
      <xdr:colOff>381000</xdr:colOff>
      <xdr:row>2</xdr:row>
      <xdr:rowOff>76199</xdr:rowOff>
    </xdr:from>
    <xdr:to>
      <xdr:col>19</xdr:col>
      <xdr:colOff>190501</xdr:colOff>
      <xdr:row>26</xdr:row>
      <xdr:rowOff>104774</xdr:rowOff>
    </xdr:to>
    <xdr:sp macro="" textlink="">
      <xdr:nvSpPr>
        <xdr:cNvPr id="9" name="Rectangle: Rounded Corners 8">
          <a:extLst>
            <a:ext uri="{FF2B5EF4-FFF2-40B4-BE49-F238E27FC236}">
              <a16:creationId xmlns:a16="http://schemas.microsoft.com/office/drawing/2014/main" id="{ECC7D1CE-E109-4CC3-993E-3D1B2EA127FD}"/>
            </a:ext>
          </a:extLst>
        </xdr:cNvPr>
        <xdr:cNvSpPr/>
      </xdr:nvSpPr>
      <xdr:spPr>
        <a:xfrm>
          <a:off x="10134600" y="457199"/>
          <a:ext cx="1638301" cy="4600575"/>
        </a:xfrm>
        <a:prstGeom prst="roundRect">
          <a:avLst>
            <a:gd name="adj" fmla="val 11828"/>
          </a:avLst>
        </a:prstGeom>
        <a:solidFill>
          <a:srgbClr val="7163B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428625</xdr:colOff>
      <xdr:row>7</xdr:row>
      <xdr:rowOff>123825</xdr:rowOff>
    </xdr:from>
    <xdr:to>
      <xdr:col>19</xdr:col>
      <xdr:colOff>180975</xdr:colOff>
      <xdr:row>16</xdr:row>
      <xdr:rowOff>57150</xdr:rowOff>
    </xdr:to>
    <mc:AlternateContent xmlns:mc="http://schemas.openxmlformats.org/markup-compatibility/2006" xmlns:a14="http://schemas.microsoft.com/office/drawing/2010/main">
      <mc:Choice Requires="a14">
        <xdr:graphicFrame macro="">
          <xdr:nvGraphicFramePr>
            <xdr:cNvPr id="10" name="Age Category">
              <a:extLst>
                <a:ext uri="{FF2B5EF4-FFF2-40B4-BE49-F238E27FC236}">
                  <a16:creationId xmlns:a16="http://schemas.microsoft.com/office/drawing/2014/main" id="{CD46742A-4CB1-4E6F-8A44-AD4745A39A20}"/>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10182225" y="1457325"/>
              <a:ext cx="158115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209551</xdr:colOff>
      <xdr:row>4</xdr:row>
      <xdr:rowOff>133350</xdr:rowOff>
    </xdr:from>
    <xdr:to>
      <xdr:col>18</xdr:col>
      <xdr:colOff>352425</xdr:colOff>
      <xdr:row>6</xdr:row>
      <xdr:rowOff>28575</xdr:rowOff>
    </xdr:to>
    <xdr:sp macro="" textlink="">
      <xdr:nvSpPr>
        <xdr:cNvPr id="17" name="TextBox 16">
          <a:extLst>
            <a:ext uri="{FF2B5EF4-FFF2-40B4-BE49-F238E27FC236}">
              <a16:creationId xmlns:a16="http://schemas.microsoft.com/office/drawing/2014/main" id="{831CC925-01A2-495A-B040-C35E2377D608}"/>
            </a:ext>
          </a:extLst>
        </xdr:cNvPr>
        <xdr:cNvSpPr txBox="1"/>
      </xdr:nvSpPr>
      <xdr:spPr>
        <a:xfrm>
          <a:off x="10572751" y="895350"/>
          <a:ext cx="7524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n>
                <a:noFill/>
              </a:ln>
              <a:solidFill>
                <a:schemeClr val="bg1"/>
              </a:solidFill>
              <a:latin typeface="Georgia" panose="02040502050405020303" pitchFamily="18" charset="0"/>
            </a:rPr>
            <a:t>Filters</a:t>
          </a:r>
        </a:p>
      </xdr:txBody>
    </xdr:sp>
    <xdr:clientData/>
  </xdr:twoCellAnchor>
  <xdr:twoCellAnchor>
    <xdr:from>
      <xdr:col>16</xdr:col>
      <xdr:colOff>438150</xdr:colOff>
      <xdr:row>6</xdr:row>
      <xdr:rowOff>28575</xdr:rowOff>
    </xdr:from>
    <xdr:to>
      <xdr:col>19</xdr:col>
      <xdr:colOff>123825</xdr:colOff>
      <xdr:row>7</xdr:row>
      <xdr:rowOff>114300</xdr:rowOff>
    </xdr:to>
    <xdr:sp macro="" textlink="">
      <xdr:nvSpPr>
        <xdr:cNvPr id="20" name="TextBox 19">
          <a:extLst>
            <a:ext uri="{FF2B5EF4-FFF2-40B4-BE49-F238E27FC236}">
              <a16:creationId xmlns:a16="http://schemas.microsoft.com/office/drawing/2014/main" id="{7479E74C-50C7-4DF8-BBA7-C2E096FBA2B6}"/>
            </a:ext>
          </a:extLst>
        </xdr:cNvPr>
        <xdr:cNvSpPr txBox="1"/>
      </xdr:nvSpPr>
      <xdr:spPr>
        <a:xfrm>
          <a:off x="10191750" y="1171575"/>
          <a:ext cx="1514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n>
                <a:noFill/>
              </a:ln>
              <a:solidFill>
                <a:schemeClr val="bg1"/>
              </a:solidFill>
              <a:latin typeface="Georgia" panose="02040502050405020303" pitchFamily="18" charset="0"/>
            </a:rPr>
            <a:t>-----------------------</a:t>
          </a:r>
        </a:p>
      </xdr:txBody>
    </xdr:sp>
    <xdr:clientData/>
  </xdr:twoCellAnchor>
  <xdr:twoCellAnchor>
    <xdr:from>
      <xdr:col>16</xdr:col>
      <xdr:colOff>485775</xdr:colOff>
      <xdr:row>15</xdr:row>
      <xdr:rowOff>133350</xdr:rowOff>
    </xdr:from>
    <xdr:to>
      <xdr:col>19</xdr:col>
      <xdr:colOff>171450</xdr:colOff>
      <xdr:row>17</xdr:row>
      <xdr:rowOff>28575</xdr:rowOff>
    </xdr:to>
    <xdr:sp macro="" textlink="">
      <xdr:nvSpPr>
        <xdr:cNvPr id="25" name="TextBox 24">
          <a:extLst>
            <a:ext uri="{FF2B5EF4-FFF2-40B4-BE49-F238E27FC236}">
              <a16:creationId xmlns:a16="http://schemas.microsoft.com/office/drawing/2014/main" id="{F4D65F66-2314-FCB8-3070-D00AE1863A00}"/>
            </a:ext>
          </a:extLst>
        </xdr:cNvPr>
        <xdr:cNvSpPr txBox="1"/>
      </xdr:nvSpPr>
      <xdr:spPr>
        <a:xfrm>
          <a:off x="10239375" y="2990850"/>
          <a:ext cx="1514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n>
                <a:noFill/>
              </a:ln>
              <a:solidFill>
                <a:schemeClr val="bg1"/>
              </a:solidFill>
              <a:latin typeface="Georgia" panose="02040502050405020303" pitchFamily="18" charset="0"/>
            </a:rPr>
            <a:t>-----------------------</a:t>
          </a:r>
        </a:p>
      </xdr:txBody>
    </xdr:sp>
    <xdr:clientData/>
  </xdr:twoCellAnchor>
  <xdr:twoCellAnchor>
    <xdr:from>
      <xdr:col>6</xdr:col>
      <xdr:colOff>571500</xdr:colOff>
      <xdr:row>0</xdr:row>
      <xdr:rowOff>85725</xdr:rowOff>
    </xdr:from>
    <xdr:to>
      <xdr:col>13</xdr:col>
      <xdr:colOff>76199</xdr:colOff>
      <xdr:row>2</xdr:row>
      <xdr:rowOff>19050</xdr:rowOff>
    </xdr:to>
    <xdr:sp macro="" textlink="">
      <xdr:nvSpPr>
        <xdr:cNvPr id="24" name="TextBox 23">
          <a:extLst>
            <a:ext uri="{FF2B5EF4-FFF2-40B4-BE49-F238E27FC236}">
              <a16:creationId xmlns:a16="http://schemas.microsoft.com/office/drawing/2014/main" id="{B315E5F7-5469-7F0D-451D-8D615DA7910C}"/>
            </a:ext>
          </a:extLst>
        </xdr:cNvPr>
        <xdr:cNvSpPr txBox="1"/>
      </xdr:nvSpPr>
      <xdr:spPr>
        <a:xfrm>
          <a:off x="4229100" y="85725"/>
          <a:ext cx="37718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n>
                <a:noFill/>
              </a:ln>
              <a:latin typeface="Georgia" panose="02040502050405020303" pitchFamily="18" charset="0"/>
            </a:rPr>
            <a:t>SALES</a:t>
          </a:r>
          <a:r>
            <a:rPr lang="en-US" sz="1600" b="1" baseline="0">
              <a:ln>
                <a:noFill/>
              </a:ln>
              <a:latin typeface="Georgia" panose="02040502050405020303" pitchFamily="18" charset="0"/>
            </a:rPr>
            <a:t> AND REVENUE ANALYSIS</a:t>
          </a:r>
          <a:endParaRPr lang="en-US" sz="1600" b="1">
            <a:ln>
              <a:noFill/>
            </a:ln>
            <a:latin typeface="Georgia" panose="020405020504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7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CILLA FANAMA" refreshedDate="46047.499824189814" createdVersion="8" refreshedVersion="8" minRefreshableVersion="3" recordCount="1000" xr:uid="{67FA3D77-FFE2-4045-81D0-2F8928768186}">
  <cacheSource type="worksheet">
    <worksheetSource name="data"/>
  </cacheSource>
  <cacheFields count="18">
    <cacheField name="Order ID" numFmtId="0">
      <sharedItems containsSemiMixedTypes="0" containsString="0" containsNumber="1" containsInteger="1" minValue="1" maxValue="1000"/>
    </cacheField>
    <cacheField name="Date" numFmtId="14">
      <sharedItems containsSemiMixedTypes="0" containsNonDate="0" containsDate="1" containsString="0" minDate="2020-01-01T00:00:00" maxDate="2021-12-31T00:00:00" count="543">
        <d v="2020-07-15T00:00:00"/>
        <d v="2021-02-04T00:00:00"/>
        <d v="2020-04-10T00:00:00"/>
        <d v="2020-05-07T00:00:00"/>
        <d v="2020-03-31T00:00:00"/>
        <d v="2020-02-08T00:00:00"/>
        <d v="2021-03-28T00:00:00"/>
        <d v="2021-04-14T00:00:00"/>
        <d v="2020-05-26T00:00:00"/>
        <d v="2020-06-13T00:00:00"/>
        <d v="2020-10-11T00:00:00"/>
        <d v="2020-12-18T00:00:00"/>
        <d v="2021-09-25T00:00:00"/>
        <d v="2020-11-14T00:00:00"/>
        <d v="2021-04-19T00:00:00"/>
        <d v="2020-07-12T00:00:00"/>
        <d v="2020-06-09T00:00:00"/>
        <d v="2020-07-07T00:00:00"/>
        <d v="2021-09-28T00:00:00"/>
        <d v="2020-12-29T00:00:00"/>
        <d v="2021-01-02T00:00:00"/>
        <d v="2020-12-22T00:00:00"/>
        <d v="2020-07-02T00:00:00"/>
        <d v="2021-08-22T00:00:00"/>
        <d v="2021-04-26T00:00:00"/>
        <d v="2021-07-30T00:00:00"/>
        <d v="2020-06-02T00:00:00"/>
        <d v="2021-11-09T00:00:00"/>
        <d v="2021-10-05T00:00:00"/>
        <d v="2020-01-31T00:00:00"/>
        <d v="2021-10-12T00:00:00"/>
        <d v="2021-03-17T00:00:00"/>
        <d v="2021-03-18T00:00:00"/>
        <d v="2021-02-20T00:00:00"/>
        <d v="2021-05-11T00:00:00"/>
        <d v="2020-08-07T00:00:00"/>
        <d v="2021-08-04T00:00:00"/>
        <d v="2020-01-06T00:00:00"/>
        <d v="2021-03-30T00:00:00"/>
        <d v="2020-11-01T00:00:00"/>
        <d v="2020-12-24T00:00:00"/>
        <d v="2021-12-10T00:00:00"/>
        <d v="2020-12-21T00:00:00"/>
        <d v="2021-11-18T00:00:00"/>
        <d v="2021-03-02T00:00:00"/>
        <d v="2021-02-01T00:00:00"/>
        <d v="2021-02-16T00:00:00"/>
        <d v="2021-10-20T00:00:00"/>
        <d v="2021-09-23T00:00:00"/>
        <d v="2021-10-26T00:00:00"/>
        <d v="2020-12-16T00:00:00"/>
        <d v="2020-11-12T00:00:00"/>
        <d v="2021-08-31T00:00:00"/>
        <d v="2020-11-17T00:00:00"/>
        <d v="2020-10-31T00:00:00"/>
        <d v="2020-12-20T00:00:00"/>
        <d v="2020-03-28T00:00:00"/>
        <d v="2020-03-23T00:00:00"/>
        <d v="2021-12-18T00:00:00"/>
        <d v="2021-05-19T00:00:00"/>
        <d v="2021-06-29T00:00:00"/>
        <d v="2021-12-05T00:00:00"/>
        <d v="2021-09-03T00:00:00"/>
        <d v="2021-01-20T00:00:00"/>
        <d v="2020-03-30T00:00:00"/>
        <d v="2020-04-08T00:00:00"/>
        <d v="2020-04-15T00:00:00"/>
        <d v="2021-11-20T00:00:00"/>
        <d v="2020-02-03T00:00:00"/>
        <d v="2020-10-22T00:00:00"/>
        <d v="2021-08-25T00:00:00"/>
        <d v="2020-11-04T00:00:00"/>
        <d v="2020-09-04T00:00:00"/>
        <d v="2021-09-24T00:00:00"/>
        <d v="2021-01-28T00:00:00"/>
        <d v="2021-04-22T00:00:00"/>
        <d v="2021-10-21T00:00:00"/>
        <d v="2021-09-18T00:00:00"/>
        <d v="2021-06-11T00:00:00"/>
        <d v="2021-12-26T00:00:00"/>
        <d v="2020-01-27T00:00:00"/>
        <d v="2020-04-20T00:00:00"/>
        <d v="2020-07-28T00:00:00"/>
        <d v="2020-12-28T00:00:00"/>
        <d v="2021-02-07T00:00:00"/>
        <d v="2021-04-13T00:00:00"/>
        <d v="2021-05-28T00:00:00"/>
        <d v="2020-09-14T00:00:00"/>
        <d v="2020-06-10T00:00:00"/>
        <d v="2020-05-27T00:00:00"/>
        <d v="2021-03-13T00:00:00"/>
        <d v="2021-06-07T00:00:00"/>
        <d v="2020-10-06T00:00:00"/>
        <d v="2020-09-26T00:00:00"/>
        <d v="2021-05-24T00:00:00"/>
        <d v="2021-10-14T00:00:00"/>
        <d v="2021-10-18T00:00:00"/>
        <d v="2020-03-07T00:00:00"/>
        <d v="2020-03-17T00:00:00"/>
        <d v="2020-11-22T00:00:00"/>
        <d v="2021-01-07T00:00:00"/>
        <d v="2021-05-05T00:00:00"/>
        <d v="2020-08-12T00:00:00"/>
        <d v="2021-11-28T00:00:00"/>
        <d v="2020-07-21T00:00:00"/>
        <d v="2021-09-21T00:00:00"/>
        <d v="2020-05-30T00:00:00"/>
        <d v="2020-11-19T00:00:00"/>
        <d v="2020-02-09T00:00:00"/>
        <d v="2020-02-06T00:00:00"/>
        <d v="2020-11-29T00:00:00"/>
        <d v="2021-12-01T00:00:00"/>
        <d v="2021-03-07T00:00:00"/>
        <d v="2020-05-11T00:00:00"/>
        <d v="2021-08-11T00:00:00"/>
        <d v="2020-06-05T00:00:00"/>
        <d v="2021-10-01T00:00:00"/>
        <d v="2020-12-07T00:00:00"/>
        <d v="2020-12-13T00:00:00"/>
        <d v="2020-04-29T00:00:00"/>
        <d v="2021-01-23T00:00:00"/>
        <d v="2021-01-29T00:00:00"/>
        <d v="2021-05-14T00:00:00"/>
        <d v="2020-11-25T00:00:00"/>
        <d v="2021-10-15T00:00:00"/>
        <d v="2020-11-11T00:00:00"/>
        <d v="2021-06-23T00:00:00"/>
        <d v="2021-01-09T00:00:00"/>
        <d v="2021-05-23T00:00:00"/>
        <d v="2021-01-11T00:00:00"/>
        <d v="2020-08-31T00:00:00"/>
        <d v="2021-06-30T00:00:00"/>
        <d v="2021-02-21T00:00:00"/>
        <d v="2020-07-19T00:00:00"/>
        <d v="2020-05-28T00:00:00"/>
        <d v="2021-08-19T00:00:00"/>
        <d v="2021-08-14T00:00:00"/>
        <d v="2021-11-02T00:00:00"/>
        <d v="2020-01-19T00:00:00"/>
        <d v="2021-06-18T00:00:00"/>
        <d v="2020-03-14T00:00:00"/>
        <d v="2020-07-17T00:00:00"/>
        <d v="2021-06-22T00:00:00"/>
        <d v="2020-03-06T00:00:00"/>
        <d v="2021-02-15T00:00:00"/>
        <d v="2020-04-28T00:00:00"/>
        <d v="2020-05-21T00:00:00"/>
        <d v="2021-01-05T00:00:00"/>
        <d v="2021-02-13T00:00:00"/>
        <d v="2021-01-24T00:00:00"/>
        <d v="2020-02-28T00:00:00"/>
        <d v="2020-10-24T00:00:00"/>
        <d v="2021-12-09T00:00:00"/>
        <d v="2021-09-29T00:00:00"/>
        <d v="2020-07-27T00:00:00"/>
        <d v="2020-10-15T00:00:00"/>
        <d v="2021-01-04T00:00:00"/>
        <d v="2021-04-29T00:00:00"/>
        <d v="2021-10-27T00:00:00"/>
        <d v="2021-01-21T00:00:00"/>
        <d v="2021-02-26T00:00:00"/>
        <d v="2020-09-27T00:00:00"/>
        <d v="2020-05-05T00:00:00"/>
        <d v="2020-11-26T00:00:00"/>
        <d v="2021-08-24T00:00:00"/>
        <d v="2021-04-09T00:00:00"/>
        <d v="2021-04-23T00:00:00"/>
        <d v="2020-06-23T00:00:00"/>
        <d v="2020-01-12T00:00:00"/>
        <d v="2021-08-20T00:00:00"/>
        <d v="2021-07-12T00:00:00"/>
        <d v="2020-04-13T00:00:00"/>
        <d v="2021-04-08T00:00:00"/>
        <d v="2021-03-26T00:00:00"/>
        <d v="2020-06-19T00:00:00"/>
        <d v="2020-01-13T00:00:00"/>
        <d v="2020-04-14T00:00:00"/>
        <d v="2020-10-18T00:00:00"/>
        <d v="2021-11-19T00:00:00"/>
        <d v="2021-05-25T00:00:00"/>
        <d v="2020-07-03T00:00:00"/>
        <d v="2020-11-08T00:00:00"/>
        <d v="2021-08-15T00:00:00"/>
        <d v="2020-04-07T00:00:00"/>
        <d v="2021-07-18T00:00:00"/>
        <d v="2020-11-30T00:00:00"/>
        <d v="2020-03-01T00:00:00"/>
        <d v="2021-10-07T00:00:00"/>
        <d v="2020-09-10T00:00:00"/>
        <d v="2020-09-09T00:00:00"/>
        <d v="2021-02-22T00:00:00"/>
        <d v="2020-05-09T00:00:00"/>
        <d v="2021-09-06T00:00:00"/>
        <d v="2020-08-13T00:00:00"/>
        <d v="2021-11-27T00:00:00"/>
        <d v="2021-01-26T00:00:00"/>
        <d v="2020-04-11T00:00:00"/>
        <d v="2020-07-23T00:00:00"/>
        <d v="2021-11-03T00:00:00"/>
        <d v="2020-09-06T00:00:00"/>
        <d v="2021-09-22T00:00:00"/>
        <d v="2021-07-11T00:00:00"/>
        <d v="2020-02-25T00:00:00"/>
        <d v="2021-12-30T00:00:00"/>
        <d v="2021-09-13T00:00:00"/>
        <d v="2020-10-05T00:00:00"/>
        <d v="2021-02-17T00:00:00"/>
        <d v="2020-06-07T00:00:00"/>
        <d v="2020-08-28T00:00:00"/>
        <d v="2021-07-09T00:00:00"/>
        <d v="2020-12-09T00:00:00"/>
        <d v="2021-02-05T00:00:00"/>
        <d v="2020-10-21T00:00:00"/>
        <d v="2021-11-15T00:00:00"/>
        <d v="2021-02-11T00:00:00"/>
        <d v="2020-01-29T00:00:00"/>
        <d v="2020-07-09T00:00:00"/>
        <d v="2021-12-24T00:00:00"/>
        <d v="2020-07-18T00:00:00"/>
        <d v="2020-11-05T00:00:00"/>
        <d v="2021-06-13T00:00:00"/>
        <d v="2020-01-21T00:00:00"/>
        <d v="2021-12-20T00:00:00"/>
        <d v="2020-03-26T00:00:00"/>
        <d v="2021-08-09T00:00:00"/>
        <d v="2021-11-14T00:00:00"/>
        <d v="2020-01-11T00:00:00"/>
        <d v="2020-03-04T00:00:00"/>
        <d v="2020-09-11T00:00:00"/>
        <d v="2020-03-12T00:00:00"/>
        <d v="2020-04-03T00:00:00"/>
        <d v="2021-06-08T00:00:00"/>
        <d v="2021-10-22T00:00:00"/>
        <d v="2021-07-17T00:00:00"/>
        <d v="2020-07-14T00:00:00"/>
        <d v="2020-09-29T00:00:00"/>
        <d v="2021-09-27T00:00:00"/>
        <d v="2020-05-22T00:00:00"/>
        <d v="2020-07-05T00:00:00"/>
        <d v="2020-12-15T00:00:00"/>
        <d v="2021-04-21T00:00:00"/>
        <d v="2021-09-14T00:00:00"/>
        <d v="2021-07-31T00:00:00"/>
        <d v="2020-06-18T00:00:00"/>
        <d v="2020-04-01T00:00:00"/>
        <d v="2021-02-27T00:00:00"/>
        <d v="2021-05-20T00:00:00"/>
        <d v="2021-06-28T00:00:00"/>
        <d v="2020-05-12T00:00:00"/>
        <d v="2020-01-23T00:00:00"/>
        <d v="2020-03-15T00:00:00"/>
        <d v="2020-11-09T00:00:00"/>
        <d v="2021-06-12T00:00:00"/>
        <d v="2021-02-12T00:00:00"/>
        <d v="2021-10-16T00:00:00"/>
        <d v="2020-04-04T00:00:00"/>
        <d v="2021-04-15T00:00:00"/>
        <d v="2021-04-05T00:00:00"/>
        <d v="2021-06-10T00:00:00"/>
        <d v="2020-10-23T00:00:00"/>
        <d v="2020-10-13T00:00:00"/>
        <d v="2021-08-02T00:00:00"/>
        <d v="2020-06-24T00:00:00"/>
        <d v="2020-01-24T00:00:00"/>
        <d v="2020-09-20T00:00:00"/>
        <d v="2021-07-26T00:00:00"/>
        <d v="2020-04-16T00:00:00"/>
        <d v="2020-08-17T00:00:00"/>
        <d v="2021-07-16T00:00:00"/>
        <d v="2021-03-05T00:00:00"/>
        <d v="2021-03-12T00:00:00"/>
        <d v="2021-07-08T00:00:00"/>
        <d v="2021-03-27T00:00:00"/>
        <d v="2021-08-23T00:00:00"/>
        <d v="2020-06-30T00:00:00"/>
        <d v="2020-11-10T00:00:00"/>
        <d v="2021-09-07T00:00:00"/>
        <d v="2021-09-26T00:00:00"/>
        <d v="2020-12-26T00:00:00"/>
        <d v="2021-05-01T00:00:00"/>
        <d v="2020-05-04T00:00:00"/>
        <d v="2021-06-27T00:00:00"/>
        <d v="2020-09-01T00:00:00"/>
        <d v="2021-05-09T00:00:00"/>
        <d v="2020-04-24T00:00:00"/>
        <d v="2020-10-08T00:00:00"/>
        <d v="2021-03-23T00:00:00"/>
        <d v="2021-09-05T00:00:00"/>
        <d v="2021-06-19T00:00:00"/>
        <d v="2020-05-01T00:00:00"/>
        <d v="2020-12-23T00:00:00"/>
        <d v="2020-01-10T00:00:00"/>
        <d v="2020-04-26T00:00:00"/>
        <d v="2020-08-29T00:00:00"/>
        <d v="2020-07-01T00:00:00"/>
        <d v="2021-04-24T00:00:00"/>
        <d v="2021-05-27T00:00:00"/>
        <d v="2021-05-30T00:00:00"/>
        <d v="2020-07-31T00:00:00"/>
        <d v="2020-03-19T00:00:00"/>
        <d v="2020-07-25T00:00:00"/>
        <d v="2020-11-20T00:00:00"/>
        <d v="2020-07-10T00:00:00"/>
        <d v="2021-12-07T00:00:00"/>
        <d v="2020-02-17T00:00:00"/>
        <d v="2021-07-29T00:00:00"/>
        <d v="2020-12-08T00:00:00"/>
        <d v="2020-07-16T00:00:00"/>
        <d v="2020-07-11T00:00:00"/>
        <d v="2021-11-25T00:00:00"/>
        <d v="2021-02-24T00:00:00"/>
        <d v="2021-04-28T00:00:00"/>
        <d v="2021-02-18T00:00:00"/>
        <d v="2020-01-18T00:00:00"/>
        <d v="2020-08-10T00:00:00"/>
        <d v="2020-03-02T00:00:00"/>
        <d v="2020-12-01T00:00:00"/>
        <d v="2021-10-29T00:00:00"/>
        <d v="2020-11-07T00:00:00"/>
        <d v="2020-01-03T00:00:00"/>
        <d v="2020-01-05T00:00:00"/>
        <d v="2021-07-23T00:00:00"/>
        <d v="2021-01-12T00:00:00"/>
        <d v="2021-02-06T00:00:00"/>
        <d v="2020-08-08T00:00:00"/>
        <d v="2020-03-03T00:00:00"/>
        <d v="2020-11-23T00:00:00"/>
        <d v="2021-06-04T00:00:00"/>
        <d v="2020-01-01T00:00:00"/>
        <d v="2021-04-20T00:00:00"/>
        <d v="2021-08-13T00:00:00"/>
        <d v="2021-12-02T00:00:00"/>
        <d v="2020-12-31T00:00:00"/>
        <d v="2020-04-02T00:00:00"/>
        <d v="2021-12-17T00:00:00"/>
        <d v="2020-07-13T00:00:00"/>
        <d v="2021-11-06T00:00:00"/>
        <d v="2020-05-14T00:00:00"/>
        <d v="2020-12-03T00:00:00"/>
        <d v="2021-08-10T00:00:00"/>
        <d v="2020-12-06T00:00:00"/>
        <d v="2020-05-25T00:00:00"/>
        <d v="2021-11-05T00:00:00"/>
        <d v="2020-05-17T00:00:00"/>
        <d v="2020-11-28T00:00:00"/>
        <d v="2021-04-02T00:00:00"/>
        <d v="2020-07-08T00:00:00"/>
        <d v="2021-11-21T00:00:00"/>
        <d v="2021-01-10T00:00:00"/>
        <d v="2020-02-22T00:00:00"/>
        <d v="2021-01-16T00:00:00"/>
        <d v="2020-09-03T00:00:00"/>
        <d v="2021-05-06T00:00:00"/>
        <d v="2020-04-17T00:00:00"/>
        <d v="2021-05-21T00:00:00"/>
        <d v="2021-02-10T00:00:00"/>
        <d v="2020-08-01T00:00:00"/>
        <d v="2021-08-06T00:00:00"/>
        <d v="2020-08-27T00:00:00"/>
        <d v="2020-11-03T00:00:00"/>
        <d v="2020-04-23T00:00:00"/>
        <d v="2021-08-17T00:00:00"/>
        <d v="2021-02-09T00:00:00"/>
        <d v="2020-01-17T00:00:00"/>
        <d v="2021-04-12T00:00:00"/>
        <d v="2021-01-18T00:00:00"/>
        <d v="2021-03-11T00:00:00"/>
        <d v="2020-12-10T00:00:00"/>
        <d v="2021-04-25T00:00:00"/>
        <d v="2020-12-04T00:00:00"/>
        <d v="2020-09-17T00:00:00"/>
        <d v="2021-07-05T00:00:00"/>
        <d v="2021-01-22T00:00:00"/>
        <d v="2020-03-18T00:00:00"/>
        <d v="2021-12-12T00:00:00"/>
        <d v="2021-01-25T00:00:00"/>
        <d v="2020-08-23T00:00:00"/>
        <d v="2020-09-23T00:00:00"/>
        <d v="2021-07-02T00:00:00"/>
        <d v="2020-05-10T00:00:00"/>
        <d v="2021-05-13T00:00:00"/>
        <d v="2020-10-04T00:00:00"/>
        <d v="2020-02-18T00:00:00"/>
        <d v="2020-08-24T00:00:00"/>
        <d v="2021-05-29T00:00:00"/>
        <d v="2020-05-16T00:00:00"/>
        <d v="2021-09-04T00:00:00"/>
        <d v="2021-02-25T00:00:00"/>
        <d v="2021-04-18T00:00:00"/>
        <d v="2021-03-19T00:00:00"/>
        <d v="2020-04-25T00:00:00"/>
        <d v="2020-09-07T00:00:00"/>
        <d v="2021-04-01T00:00:00"/>
        <d v="2020-10-01T00:00:00"/>
        <d v="2021-07-24T00:00:00"/>
        <d v="2021-11-17T00:00:00"/>
        <d v="2021-12-21T00:00:00"/>
        <d v="2021-10-28T00:00:00"/>
        <d v="2021-06-06T00:00:00"/>
        <d v="2021-03-21T00:00:00"/>
        <d v="2020-12-27T00:00:00"/>
        <d v="2020-12-02T00:00:00"/>
        <d v="2020-08-20T00:00:00"/>
        <d v="2021-01-08T00:00:00"/>
        <d v="2020-06-11T00:00:00"/>
        <d v="2020-09-16T00:00:00"/>
        <d v="2021-01-03T00:00:00"/>
        <d v="2020-04-19T00:00:00"/>
        <d v="2021-02-14T00:00:00"/>
        <d v="2020-12-14T00:00:00"/>
        <d v="2021-10-06T00:00:00"/>
        <d v="2020-02-02T00:00:00"/>
        <d v="2021-08-16T00:00:00"/>
        <d v="2021-12-06T00:00:00"/>
        <d v="2020-06-29T00:00:00"/>
        <d v="2021-12-22T00:00:00"/>
        <d v="2021-10-10T00:00:00"/>
        <d v="2020-08-18T00:00:00"/>
        <d v="2021-06-02T00:00:00"/>
        <d v="2020-02-13T00:00:00"/>
        <d v="2020-02-10T00:00:00"/>
        <d v="2021-06-14T00:00:00"/>
        <d v="2020-05-02T00:00:00"/>
        <d v="2020-09-25T00:00:00"/>
        <d v="2020-10-10T00:00:00"/>
        <d v="2021-03-31T00:00:00"/>
        <d v="2021-12-04T00:00:00"/>
        <d v="2021-11-11T00:00:00"/>
        <d v="2021-02-03T00:00:00"/>
        <d v="2021-09-16T00:00:00"/>
        <d v="2020-03-05T00:00:00"/>
        <d v="2021-02-02T00:00:00"/>
        <d v="2020-06-20T00:00:00"/>
        <d v="2021-07-28T00:00:00"/>
        <d v="2021-09-20T00:00:00"/>
        <d v="2021-09-11T00:00:00"/>
        <d v="2020-08-15T00:00:00"/>
        <d v="2021-11-04T00:00:00"/>
        <d v="2020-03-11T00:00:00"/>
        <d v="2021-12-15T00:00:00"/>
        <d v="2020-01-08T00:00:00"/>
        <d v="2021-12-25T00:00:00"/>
        <d v="2020-01-14T00:00:00"/>
        <d v="2021-11-13T00:00:00"/>
        <d v="2020-09-22T00:00:00"/>
        <d v="2020-05-06T00:00:00"/>
        <d v="2021-03-22T00:00:00"/>
        <d v="2020-03-10T00:00:00"/>
        <d v="2020-03-13T00:00:00"/>
        <d v="2020-04-05T00:00:00"/>
        <d v="2021-07-04T00:00:00"/>
        <d v="2021-06-17T00:00:00"/>
        <d v="2020-09-05T00:00:00"/>
        <d v="2020-08-03T00:00:00"/>
        <d v="2021-12-28T00:00:00"/>
        <d v="2021-05-10T00:00:00"/>
        <d v="2021-06-20T00:00:00"/>
        <d v="2021-08-12T00:00:00"/>
        <d v="2021-05-31T00:00:00"/>
        <d v="2020-06-27T00:00:00"/>
        <d v="2020-08-19T00:00:00"/>
        <d v="2020-05-18T00:00:00"/>
        <d v="2021-11-23T00:00:00"/>
        <d v="2020-02-23T00:00:00"/>
        <d v="2020-10-12T00:00:00"/>
        <d v="2021-08-21T00:00:00"/>
        <d v="2021-12-23T00:00:00"/>
        <d v="2020-02-01T00:00:00"/>
        <d v="2020-09-30T00:00:00"/>
        <d v="2021-07-13T00:00:00"/>
        <d v="2020-02-14T00:00:00"/>
        <d v="2021-12-14T00:00:00"/>
        <d v="2021-11-24T00:00:00"/>
        <d v="2020-01-09T00:00:00"/>
        <d v="2020-02-16T00:00:00"/>
        <d v="2020-06-06T00:00:00"/>
        <d v="2021-09-15T00:00:00"/>
        <d v="2021-06-26T00:00:00"/>
        <d v="2020-08-11T00:00:00"/>
        <d v="2021-01-01T00:00:00"/>
        <d v="2020-07-06T00:00:00"/>
        <d v="2021-10-03T00:00:00"/>
        <d v="2020-09-28T00:00:00"/>
        <d v="2020-06-01T00:00:00"/>
        <d v="2020-02-19T00:00:00"/>
        <d v="2020-07-04T00:00:00"/>
        <d v="2021-10-08T00:00:00"/>
        <d v="2021-03-29T00:00:00"/>
        <d v="2020-10-02T00:00:00"/>
        <d v="2020-10-28T00:00:00"/>
        <d v="2020-04-18T00:00:00"/>
        <d v="2020-01-02T00:00:00"/>
        <d v="2020-01-04T00:00:00"/>
        <d v="2020-06-28T00:00:00"/>
        <d v="2021-04-16T00:00:00"/>
        <d v="2021-03-08T00:00:00"/>
        <d v="2020-01-16T00:00:00"/>
        <d v="2020-12-30T00:00:00"/>
        <d v="2020-08-04T00:00:00"/>
        <d v="2020-10-30T00:00:00"/>
        <d v="2021-09-09T00:00:00"/>
        <d v="2020-12-11T00:00:00"/>
        <d v="2021-10-19T00:00:00"/>
        <d v="2021-07-03T00:00:00"/>
        <d v="2021-01-30T00:00:00"/>
        <d v="2020-04-21T00:00:00"/>
        <d v="2021-07-21T00:00:00"/>
        <d v="2020-03-08T00:00:00"/>
        <d v="2021-05-18T00:00:00"/>
        <d v="2021-04-30T00:00:00"/>
        <d v="2020-08-06T00:00:00"/>
        <d v="2021-06-05T00:00:00"/>
        <d v="2021-01-27T00:00:00"/>
        <d v="2020-08-30T00:00:00"/>
        <d v="2021-04-17T00:00:00"/>
        <d v="2020-06-17T00:00:00"/>
        <d v="2020-02-11T00:00:00"/>
        <d v="2020-01-26T00:00:00"/>
        <d v="2020-10-17T00:00:00"/>
        <d v="2021-09-01T00:00:00"/>
        <d v="2021-11-01T00:00:00"/>
        <d v="2020-04-09T00:00:00"/>
        <d v="2020-04-06T00:00:00"/>
        <d v="2020-11-16T00:00:00"/>
        <d v="2021-03-01T00:00:00"/>
        <d v="2021-06-01T00:00:00"/>
        <d v="2020-11-18T00:00:00"/>
        <d v="2021-12-03T00:00:00"/>
        <d v="2020-08-05T00:00:00"/>
        <d v="2020-11-15T00:00:00"/>
        <d v="2020-06-12T00:00:00"/>
        <d v="2021-10-31T00:00:00"/>
        <d v="2021-11-08T00:00:00"/>
        <d v="2021-02-19T00:00:00"/>
        <d v="2021-04-27T00:00:00"/>
        <d v="2020-12-19T00:00:00"/>
        <d v="2021-09-08T00:00:00"/>
        <d v="2021-05-03T00:00:00"/>
        <d v="2020-01-25T00:00:00"/>
        <d v="2021-01-15T00:00:00"/>
        <d v="2021-11-30T00:00:00"/>
        <d v="2020-08-26T00:00:00"/>
        <d v="2021-11-29T00:00:00"/>
      </sharedItems>
      <fieldGroup par="17"/>
    </cacheField>
    <cacheField name="Status" numFmtId="0">
      <sharedItems/>
    </cacheField>
    <cacheField name="Sales Channel" numFmtId="0">
      <sharedItems count="3">
        <s v="Wholesale"/>
        <s v="Online"/>
        <s v="Retail"/>
      </sharedItems>
    </cacheField>
    <cacheField name="ship-service-level" numFmtId="0">
      <sharedItems/>
    </cacheField>
    <cacheField name="Category" numFmtId="0">
      <sharedItems count="3">
        <s v="Home Decor"/>
        <s v="Clothing"/>
        <s v="Electronics"/>
      </sharedItems>
    </cacheField>
    <cacheField name="Qty" numFmtId="0">
      <sharedItems containsSemiMixedTypes="0" containsString="0" containsNumber="1" containsInteger="1" minValue="1" maxValue="100"/>
    </cacheField>
    <cacheField name="currency" numFmtId="0">
      <sharedItems/>
    </cacheField>
    <cacheField name="Amount" numFmtId="0">
      <sharedItems containsSemiMixedTypes="0" containsString="0" containsNumber="1" minValue="0.96" maxValue="998.4"/>
    </cacheField>
    <cacheField name="ship-city" numFmtId="0">
      <sharedItems/>
    </cacheField>
    <cacheField name="ship-state" numFmtId="0">
      <sharedItems/>
    </cacheField>
    <cacheField name="B2B" numFmtId="0">
      <sharedItems/>
    </cacheField>
    <cacheField name="Age Category" numFmtId="0">
      <sharedItems count="4">
        <s v="Millennial"/>
        <s v="Baby Boomer"/>
        <s v="Generation Z"/>
        <s v="Generation X"/>
      </sharedItems>
    </cacheField>
    <cacheField name="Gender" numFmtId="0">
      <sharedItems/>
    </cacheField>
    <cacheField name="Generated Revenue" numFmtId="0">
      <sharedItems containsSemiMixedTypes="0" containsString="0" containsNumber="1" minValue="40.880000000000003" maxValue="97273"/>
    </cacheField>
    <cacheField name="Months (Date)" numFmtId="0" databaseField="0">
      <fieldGroup base="1">
        <rangePr groupBy="months" startDate="2020-01-01T00:00:00" endDate="2021-12-31T00:00:00"/>
        <groupItems count="14">
          <s v="&lt;01/01/2020"/>
          <s v="Jan"/>
          <s v="Feb"/>
          <s v="Mar"/>
          <s v="Apr"/>
          <s v="May"/>
          <s v="Jun"/>
          <s v="Jul"/>
          <s v="Aug"/>
          <s v="Sep"/>
          <s v="Oct"/>
          <s v="Nov"/>
          <s v="Dec"/>
          <s v="&gt;31/12/2021"/>
        </groupItems>
      </fieldGroup>
    </cacheField>
    <cacheField name="Quarters (Date)" numFmtId="0" databaseField="0">
      <fieldGroup base="1">
        <rangePr groupBy="quarters" startDate="2020-01-01T00:00:00" endDate="2021-12-31T00:00:00"/>
        <groupItems count="6">
          <s v="&lt;01/01/2020"/>
          <s v="Qtr1"/>
          <s v="Qtr2"/>
          <s v="Qtr3"/>
          <s v="Qtr4"/>
          <s v="&gt;31/12/2021"/>
        </groupItems>
      </fieldGroup>
    </cacheField>
    <cacheField name="Years (Date)" numFmtId="0" databaseField="0">
      <fieldGroup base="1">
        <rangePr groupBy="years" startDate="2020-01-01T00:00:00" endDate="2021-12-31T00:00:00"/>
        <groupItems count="4">
          <s v="&lt;01/01/2020"/>
          <s v="2020"/>
          <s v="2021"/>
          <s v="&gt;31/12/2021"/>
        </groupItems>
      </fieldGroup>
    </cacheField>
  </cacheFields>
  <extLst>
    <ext xmlns:x14="http://schemas.microsoft.com/office/spreadsheetml/2009/9/main" uri="{725AE2AE-9491-48be-B2B4-4EB974FC3084}">
      <x14:pivotCacheDefinition pivotCacheId="5886872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68171299" backgroundQuery="1" createdVersion="8" refreshedVersion="8" minRefreshableVersion="3" recordCount="0" supportSubquery="1" supportAdvancedDrill="1" xr:uid="{E921C982-95CD-4970-B1FA-3BBAEE6DC2F3}">
  <cacheSource type="external" connectionId="1"/>
  <cacheFields count="1">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70138892" backgroundQuery="1" createdVersion="8" refreshedVersion="8" minRefreshableVersion="3" recordCount="0" supportSubquery="1" supportAdvancedDrill="1" xr:uid="{5D145842-8353-4A11-A193-FF930C379BFE}">
  <cacheSource type="external" connectionId="1"/>
  <cacheFields count="3">
    <cacheField name="[Table24].[Sales Channel].[Sales Channel]" caption="Sales Channel" numFmtId="0" hierarchy="7" level="1">
      <sharedItems count="3">
        <s v="Online"/>
        <s v="Retail"/>
        <s v="Wholesale"/>
      </sharedItems>
    </cacheField>
    <cacheField name="[Measures].[Sum of Backlog_flag]" caption="Sum of Backlog_flag" numFmtId="0" hierarchy="40"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72222224" backgroundQuery="1" createdVersion="8" refreshedVersion="8" minRefreshableVersion="3" recordCount="0" supportSubquery="1" supportAdvancedDrill="1" xr:uid="{6C4D6C54-41E5-4176-B6EF-98A2C226CCCE}">
  <cacheSource type="external" connectionId="1"/>
  <cacheFields count="3">
    <cacheField name="[Table24].[Category].[Category]" caption="Category" numFmtId="0" hierarchy="9" level="1">
      <sharedItems count="3">
        <s v="Clothing"/>
        <s v="Electronics"/>
        <s v="Home Decor"/>
      </sharedItems>
    </cacheField>
    <cacheField name="[Measures].[Sum of Backlog_flag]" caption="Sum of Backlog_flag" numFmtId="0" hierarchy="40"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74305557" backgroundQuery="1" createdVersion="8" refreshedVersion="8" minRefreshableVersion="3" recordCount="0" supportSubquery="1" supportAdvancedDrill="1" xr:uid="{A778760E-C043-4438-AFFA-A0FD921EDCCF}">
  <cacheSource type="external" connectionId="1"/>
  <cacheFields count="3">
    <cacheField name="[Table24].[ship-service-level].[ship-service-level]" caption="ship-service-level" numFmtId="0" hierarchy="8" level="1">
      <sharedItems count="3">
        <s v="Express"/>
        <s v="Next Day"/>
        <s v="Standard"/>
      </sharedItems>
    </cacheField>
    <cacheField name="[Measures].[Sum of Backlog_flag]" caption="Sum of Backlog_flag" numFmtId="0" hierarchy="40"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0"/>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76388889" backgroundQuery="1" createdVersion="8" refreshedVersion="8" minRefreshableVersion="3" recordCount="0" supportSubquery="1" supportAdvancedDrill="1" xr:uid="{C7A9A9D3-041D-4B69-8F98-7A93897F4FB0}">
  <cacheSource type="external" connectionId="1"/>
  <cacheFields count="3">
    <cacheField name="[Table24].[ship-state].[ship-state]" caption="ship-state" numFmtId="0" hierarchy="17" level="1">
      <sharedItems count="47">
        <s v="Alabama"/>
        <s v="Alaska"/>
        <s v="Arizona"/>
        <s v="Arkansas"/>
        <s v="California"/>
        <s v="Colorado"/>
        <s v="Connecticut"/>
        <s v="Delaware"/>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Ohio"/>
        <s v="Oklahoma"/>
        <s v="Oregon"/>
        <s v="Pennsylvania"/>
        <s v="South Carolina"/>
        <s v="South Dakota"/>
        <s v="Tennessee"/>
        <s v="Texas"/>
        <s v="Utah"/>
        <s v="Virginia"/>
        <s v="Washington"/>
        <s v="West Virginia"/>
        <s v="Wisconsin"/>
        <s v="Wyoming"/>
      </sharedItems>
    </cacheField>
    <cacheField name="[Measures].[Sum of Backlog_flag]" caption="Sum of Backlog_flag" numFmtId="0" hierarchy="40"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78124998" backgroundQuery="1" createdVersion="8" refreshedVersion="8" minRefreshableVersion="3" recordCount="0" supportSubquery="1" supportAdvancedDrill="1" xr:uid="{46AA2A6B-33DE-435C-B85C-1C0B2F8C96D6}">
  <cacheSource type="external" connectionId="1"/>
  <cacheFields count="2">
    <cacheField name="[Table24].[Status].[Status]" caption="Status" numFmtId="0" hierarchy="3" level="1">
      <sharedItems containsSemiMixedTypes="0" containsNonDate="0" containsString="0"/>
    </cacheField>
    <cacheField name="[Measures].[Sum of Revenue Loss]" caption="Sum of Revenue Loss" numFmtId="0" hierarchy="4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0"/>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79861114" backgroundQuery="1" createdVersion="8" refreshedVersion="8" minRefreshableVersion="3" recordCount="0" supportSubquery="1" supportAdvancedDrill="1" xr:uid="{0C09A3E8-7FA7-49F7-A6BB-2137E63F8DD0}">
  <cacheSource type="external" connectionId="1"/>
  <cacheFields count="2">
    <cacheField name="[Table24].[Backlog].[Backlog]" caption="Backlog" numFmtId="0" hierarchy="5" level="1">
      <sharedItems containsSemiMixedTypes="0" containsNonDate="0" containsString="0"/>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2" memberValueDatatype="130" unbalanced="0">
      <fieldsUsage count="2">
        <fieldUsage x="-1"/>
        <fieldUsage x="0"/>
      </fieldsUsage>
    </cacheHierarchy>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81481484" backgroundQuery="1" createdVersion="8" refreshedVersion="8" minRefreshableVersion="3" recordCount="0" supportSubquery="1" supportAdvancedDrill="1" xr:uid="{4913AC7E-B909-421C-AEEF-4E633642BD1D}">
  <cacheSource type="external" connectionId="1"/>
  <cacheFields count="2">
    <cacheField name="[Table24].[Backlog].[Backlog]" caption="Backlog" numFmtId="0" hierarchy="5" level="1">
      <sharedItems containsSemiMixedTypes="0" containsNonDate="0" containsString="0"/>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2" memberValueDatatype="130" unbalanced="0">
      <fieldsUsage count="2">
        <fieldUsage x="-1"/>
        <fieldUsage x="0"/>
      </fieldsUsage>
    </cacheHierarchy>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83217593" backgroundQuery="1" createdVersion="8" refreshedVersion="8" minRefreshableVersion="3" recordCount="0" supportSubquery="1" supportAdvancedDrill="1" xr:uid="{4E71BBB7-3F1E-4744-BA14-E391236CFB59}">
  <cacheSource type="external" connectionId="1"/>
  <cacheFields count="3">
    <cacheField name="[Table24].[Category].[Category]" caption="Category" numFmtId="0" hierarchy="9" level="1">
      <sharedItems count="3">
        <s v="Clothing"/>
        <s v="Electronics"/>
        <s v="Home Decor"/>
      </sharedItems>
    </cacheField>
    <cacheField name="[Measures].[Average of Unit_Price]" caption="Average of Unit_Price" numFmtId="0" hierarchy="43" level="32767"/>
    <cacheField name="[Measures].[Average of Qty]" caption="Average of Qty" numFmtId="0" hierarchy="4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85300926" backgroundQuery="1" createdVersion="8" refreshedVersion="8" minRefreshableVersion="3" recordCount="0" supportSubquery="1" supportAdvancedDrill="1" xr:uid="{016E4315-36FF-4C93-B876-D36734FBFCCF}">
  <cacheSource type="external" connectionId="1"/>
  <cacheFields count="2">
    <cacheField name="[Measures].[Sum of Qty]" caption="Sum of Qty" numFmtId="0" hierarchy="30" level="32767"/>
    <cacheField name="[Table24].[Date (Month)].[Date (Month)]" caption="Date (Month)" numFmtId="0" hierarchy="23" level="1">
      <sharedItems count="12">
        <s v="Jan"/>
        <s v="Feb"/>
        <s v="Mar"/>
        <s v="Apr"/>
        <s v="May"/>
        <s v="Jun"/>
        <s v="Jul"/>
        <s v="Aug"/>
        <s v="Sep"/>
        <s v="Oct"/>
        <s v="Nov"/>
        <s v="Dec"/>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2" memberValueDatatype="130" unbalanced="0">
      <fieldsUsage count="2">
        <fieldUsage x="-1"/>
        <fieldUsage x="1"/>
      </fieldsUsage>
    </cacheHierarchy>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86689811" backgroundQuery="1" createdVersion="8" refreshedVersion="8" minRefreshableVersion="3" recordCount="0" supportSubquery="1" supportAdvancedDrill="1" xr:uid="{555CC8F3-00EF-4C1C-8837-D19E6C69B39C}">
  <cacheSource type="external" connectionId="1"/>
  <cacheFields count="2">
    <cacheField name="[Table24].[Date (Quarter)].[Date (Quarter)]" caption="Date (Quarter)" numFmtId="0" hierarchy="22" level="1">
      <sharedItems count="4">
        <s v="Qtr1"/>
        <s v="Qtr2"/>
        <s v="Qtr3"/>
        <s v="Qtr4"/>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2" memberValueDatatype="130" unbalanced="0">
      <fieldsUsage count="2">
        <fieldUsage x="-1"/>
        <fieldUsage x="0"/>
      </fieldsUsage>
    </cacheHierarchy>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87615742" backgroundQuery="1" createdVersion="8" refreshedVersion="8" minRefreshableVersion="3" recordCount="0" supportSubquery="1" supportAdvancedDrill="1" xr:uid="{8C8435C9-B71C-47BB-935F-39C3915C71BE}">
  <cacheSource type="external" connectionId="1"/>
  <cacheFields count="1">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89004628" backgroundQuery="1" createdVersion="8" refreshedVersion="8" minRefreshableVersion="3" recordCount="0" supportSubquery="1" supportAdvancedDrill="1" xr:uid="{D6F47F3E-8544-4435-A8C4-525CD0ACE9CA}">
  <cacheSource type="external" connectionId="1"/>
  <cacheFields count="4">
    <cacheField name="[Measures].[Sum of Amount]" caption="Sum of Amount" numFmtId="0" hierarchy="27" level="32767"/>
    <cacheField name="[Table24].[Category].[Category]" caption="Category" numFmtId="0" hierarchy="9" level="1">
      <sharedItems count="3">
        <s v="Clothing"/>
        <s v="Electronics"/>
        <s v="Home Decor"/>
      </sharedItems>
    </cacheField>
    <cacheField name="[Measures].[Count of Row ID (Order ID CORRECT)]" caption="Count of Row ID (Order ID CORRECT)" numFmtId="0" hierarchy="31" level="32767"/>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1"/>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90740737" backgroundQuery="1" createdVersion="8" refreshedVersion="8" minRefreshableVersion="3" recordCount="0" supportSubquery="1" supportAdvancedDrill="1" xr:uid="{C1D3F2C3-3122-4575-A91D-32E4819F7B1C}">
  <cacheSource type="external" connectionId="1"/>
  <cacheFields count="2">
    <cacheField name="[Table24].[Date (Month)].[Date (Month)]" caption="Date (Month)" numFmtId="0" hierarchy="23" level="1">
      <sharedItems count="12">
        <s v="Jan"/>
        <s v="Feb"/>
        <s v="Mar"/>
        <s v="Apr"/>
        <s v="May"/>
        <s v="Jun"/>
        <s v="Jul"/>
        <s v="Aug"/>
        <s v="Sep"/>
        <s v="Oct"/>
        <s v="Nov"/>
        <s v="Dec"/>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2" memberValueDatatype="130" unbalanced="0">
      <fieldsUsage count="2">
        <fieldUsage x="-1"/>
        <fieldUsage x="0"/>
      </fieldsUsage>
    </cacheHierarchy>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92245369" backgroundQuery="1" createdVersion="8" refreshedVersion="8" minRefreshableVersion="3" recordCount="0" supportSubquery="1" supportAdvancedDrill="1" xr:uid="{35BBB5DF-BCB5-4EE3-8D27-5E53DCEBF591}">
  <cacheSource type="external" connectionId="1"/>
  <cacheFields count="2">
    <cacheField name="[Table24].[Date (Year)].[Date (Year)]" caption="Date (Year)" numFmtId="0" hierarchy="21" level="1">
      <sharedItems count="2">
        <s v="2020"/>
        <s v="2021"/>
      </sharedItems>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0"/>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93518516" backgroundQuery="1" createdVersion="8" refreshedVersion="8" minRefreshableVersion="3" recordCount="0" supportSubquery="1" supportAdvancedDrill="1" xr:uid="{EB7B2312-B978-46B3-BDE0-ABB62F17514F}">
  <cacheSource type="external" connectionId="1"/>
  <cacheFields count="2">
    <cacheField name="[Measures].[Sum of Qty]" caption="Sum of Qty" numFmtId="0" hierarchy="30" level="32767"/>
    <cacheField name="[Table24].[Date (Year)].[Date (Year)]" caption="Date (Year)" numFmtId="0" hierarchy="21" level="1">
      <sharedItems count="2">
        <s v="2020"/>
        <s v="2021"/>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1"/>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95023148" backgroundQuery="1" createdVersion="8" refreshedVersion="8" minRefreshableVersion="3" recordCount="0" supportSubquery="1" supportAdvancedDrill="1" xr:uid="{2ED31A5A-BAB0-4E9F-8FC1-C11C9A603733}">
  <cacheSource type="external" connectionId="1"/>
  <cacheFields count="2">
    <cacheField name="[Measures].[Sum of Amount]" caption="Sum of Amount" numFmtId="0" hierarchy="27" level="32767"/>
    <cacheField name="[Table24].[Date (Quarter)].[Date (Quarter)]" caption="Date (Quarter)" numFmtId="0" hierarchy="22" level="1">
      <sharedItems count="4">
        <s v="Qtr1"/>
        <s v="Qtr2"/>
        <s v="Qtr3"/>
        <s v="Qtr4"/>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2" memberValueDatatype="130" unbalanced="0">
      <fieldsUsage count="2">
        <fieldUsage x="-1"/>
        <fieldUsage x="1"/>
      </fieldsUsage>
    </cacheHierarchy>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96412041" backgroundQuery="1" createdVersion="8" refreshedVersion="8" minRefreshableVersion="3" recordCount="0" supportSubquery="1" supportAdvancedDrill="1" xr:uid="{0238A9CA-F308-48CC-AB70-12F0ACE21151}">
  <cacheSource type="external" connectionId="1"/>
  <cacheFields count="2">
    <cacheField name="[Measures].[Sum of Qty]" caption="Sum of Qty" numFmtId="0" hierarchy="30" level="32767"/>
    <cacheField name="[Table24].[Date (Quarter)].[Date (Quarter)]" caption="Date (Quarter)" numFmtId="0" hierarchy="22" level="1">
      <sharedItems count="4">
        <s v="Qtr1"/>
        <s v="Qtr2"/>
        <s v="Qtr3"/>
        <s v="Qtr4"/>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2" memberValueDatatype="130" unbalanced="0">
      <fieldsUsage count="2">
        <fieldUsage x="-1"/>
        <fieldUsage x="1"/>
      </fieldsUsage>
    </cacheHierarchy>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399305558" backgroundQuery="1" createdVersion="8" refreshedVersion="8" minRefreshableVersion="3" recordCount="0" supportSubquery="1" supportAdvancedDrill="1" xr:uid="{2A28C6D9-9FCF-429A-9597-9673FC3834BB}">
  <cacheSource type="external" connectionId="1"/>
  <cacheFields count="1">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01620367" backgroundQuery="1" createdVersion="8" refreshedVersion="8" minRefreshableVersion="3" recordCount="0" supportSubquery="1" supportAdvancedDrill="1" xr:uid="{DB15DE6E-9403-4C75-B7DE-B0CEDE01FCE7}">
  <cacheSource type="external" connectionId="1"/>
  <cacheFields count="2">
    <cacheField name="[Measures].[Count of Row ID (Order ID CORRECT)]" caption="Count of Row ID (Order ID CORRECT)" numFmtId="0" hierarchy="31" level="32767"/>
    <cacheField name="[Table24].[Date (Year)].[Date (Year)]" caption="Date (Year)" numFmtId="0" hierarchy="21" level="1">
      <sharedItems count="2">
        <s v="2020"/>
        <s v="2021"/>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1"/>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04282407" backgroundQuery="1" createdVersion="8" refreshedVersion="8" minRefreshableVersion="3" recordCount="0" supportSubquery="1" supportAdvancedDrill="1" xr:uid="{34BBCB60-FE18-47C8-A701-717C6F16637F}">
  <cacheSource type="external" connectionId="1"/>
  <cacheFields count="1">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11458335" backgroundQuery="1" createdVersion="8" refreshedVersion="8" minRefreshableVersion="3" recordCount="0" supportSubquery="1" supportAdvancedDrill="1" xr:uid="{F3161884-55B2-460B-B537-515D3491C026}">
  <cacheSource type="external" connectionId="1"/>
  <cacheFields count="4">
    <cacheField name="[Table24].[Sales Channel].[Sales Channel]" caption="Sales Channel" numFmtId="0" hierarchy="7" level="1">
      <sharedItems count="3">
        <s v="Online"/>
        <s v="Retail"/>
        <s v="Wholesale"/>
      </sharedItems>
    </cacheField>
    <cacheField name="[Table24].[Status].[Status]" caption="Status" numFmtId="0" hierarchy="3" level="1">
      <sharedItems count="5">
        <s v="Delivered"/>
        <s v="Pending"/>
        <s v="Processing"/>
        <s v="Returned"/>
        <s v="Shipped"/>
      </sharedItems>
    </cacheField>
    <cacheField name="[Measures].[Sum of Amount]" caption="Sum of Amount" numFmtId="0" hierarchy="27"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1"/>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14004629" backgroundQuery="1" createdVersion="8" refreshedVersion="8" minRefreshableVersion="3" recordCount="0" supportSubquery="1" supportAdvancedDrill="1" xr:uid="{7691ECFA-0661-4F70-8CF8-73B9CAABFCA0}">
  <cacheSource type="external" connectionId="1"/>
  <cacheFields count="4">
    <cacheField name="[Table24].[Sales Channel].[Sales Channel]" caption="Sales Channel" numFmtId="0" hierarchy="7" level="1">
      <sharedItems count="3">
        <s v="Online"/>
        <s v="Retail"/>
        <s v="Wholesale"/>
      </sharedItems>
    </cacheField>
    <cacheField name="[Measures].[Sum of Amount]" caption="Sum of Amount" numFmtId="0" hierarchy="27" level="32767"/>
    <cacheField name="[Measures].[Sum of Qty]" caption="Sum of Qty" numFmtId="0" hierarchy="30"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1724537" backgroundQuery="1" createdVersion="8" refreshedVersion="8" minRefreshableVersion="3" recordCount="0" supportSubquery="1" supportAdvancedDrill="1" xr:uid="{7372CA5E-98CA-4781-BB63-0B120B7904CF}">
  <cacheSource type="external" connectionId="1"/>
  <cacheFields count="3">
    <cacheField name="[Table24].[Status].[Status]" caption="Status" numFmtId="0" hierarchy="3" level="1">
      <sharedItems count="5">
        <s v="Delivered"/>
        <s v="Pending"/>
        <s v="Processing"/>
        <s v="Returned"/>
        <s v="Shipped"/>
      </sharedItems>
    </cacheField>
    <cacheField name="[Measures].[Count of Row ID (Order ID CORRECT)]" caption="Count of Row ID (Order ID CORRECT)" numFmtId="0" hierarchy="31" level="32767"/>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0"/>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19328702" backgroundQuery="1" createdVersion="8" refreshedVersion="8" minRefreshableVersion="3" recordCount="0" supportSubquery="1" supportAdvancedDrill="1" xr:uid="{493BE905-CB8C-45F2-82FB-27E6133B54F6}">
  <cacheSource type="external" connectionId="1"/>
  <cacheFields count="4">
    <cacheField name="[Table24].[ship-service-level].[ship-service-level]" caption="ship-service-level" numFmtId="0" hierarchy="8" level="1">
      <sharedItems count="3">
        <s v="Express"/>
        <s v="Next Day"/>
        <s v="Standard"/>
      </sharedItems>
    </cacheField>
    <cacheField name="[Measures].[Count of Row ID (Order ID CORRECT)]" caption="Count of Row ID (Order ID CORRECT)" numFmtId="0" hierarchy="31" level="32767"/>
    <cacheField name="[Measures].[Sum of Qty]" caption="Sum of Qty" numFmtId="0" hierarchy="30" level="32767"/>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0"/>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20833334" backgroundQuery="1" createdVersion="8" refreshedVersion="8" minRefreshableVersion="3" recordCount="0" supportSubquery="1" supportAdvancedDrill="1" xr:uid="{24A2251D-E475-44F6-95CF-F37F69AD0939}">
  <cacheSource type="external" connectionId="1"/>
  <cacheFields count="3">
    <cacheField name="[Table24].[ship-service-level].[ship-service-level]" caption="ship-service-level" numFmtId="0" hierarchy="8" level="1">
      <sharedItems count="3">
        <s v="Express"/>
        <s v="Next Day"/>
        <s v="Standard"/>
      </sharedItems>
    </cacheField>
    <cacheField name="[Table24].[Status].[Status]" caption="Status" numFmtId="0" hierarchy="3" level="1">
      <sharedItems count="5">
        <s v="Delivered"/>
        <s v="Pending"/>
        <s v="Processing"/>
        <s v="Returned"/>
        <s v="Shipped"/>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1"/>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0"/>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23611113" backgroundQuery="1" createdVersion="8" refreshedVersion="8" minRefreshableVersion="3" recordCount="0" supportSubquery="1" supportAdvancedDrill="1" xr:uid="{A7AE8F26-2D9E-4148-B1D2-56E779DD854A}">
  <cacheSource type="external" connectionId="1"/>
  <cacheFields count="4">
    <cacheField name="[Table24].[ship-state].[ship-state]" caption="ship-state" numFmtId="0" hierarchy="17" level="1">
      <sharedItems count="47">
        <s v="Alabama"/>
        <s v="Alaska"/>
        <s v="Arizona"/>
        <s v="Arkansas"/>
        <s v="California"/>
        <s v="Colorado"/>
        <s v="Connecticut"/>
        <s v="Delaware"/>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Ohio"/>
        <s v="Oklahoma"/>
        <s v="Oregon"/>
        <s v="Pennsylvania"/>
        <s v="South Carolina"/>
        <s v="South Dakota"/>
        <s v="Tennessee"/>
        <s v="Texas"/>
        <s v="Utah"/>
        <s v="Virginia"/>
        <s v="Washington"/>
        <s v="West Virginia"/>
        <s v="Wisconsin"/>
        <s v="Wyoming"/>
      </sharedItems>
    </cacheField>
    <cacheField name="[Measures].[Count of Row ID (Order ID CORRECT)]" caption="Count of Row ID (Order ID CORRECT)" numFmtId="0" hierarchy="31" level="32767"/>
    <cacheField name="[Measures].[Sum of Qty]" caption="Sum of Qty" numFmtId="0" hierarchy="30" level="32767"/>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25925929" backgroundQuery="1" createdVersion="8" refreshedVersion="8" minRefreshableVersion="3" recordCount="0" supportSubquery="1" supportAdvancedDrill="1" xr:uid="{E939BAD7-2881-4552-8C6E-A644E64F6B2C}">
  <cacheSource type="external" connectionId="1"/>
  <cacheFields count="4">
    <cacheField name="[Table24].[Age Category].[Age Category]" caption="Age Category" numFmtId="0" hierarchy="19" level="1">
      <sharedItems count="4">
        <s v="Baby Boomer"/>
        <s v="Generation X"/>
        <s v="Generation Z"/>
        <s v="Millennial"/>
      </sharedItems>
    </cacheField>
    <cacheField name="[Measures].[Sum of Amount]" caption="Sum of Amount" numFmtId="0" hierarchy="27" level="32767"/>
    <cacheField name="[Measures].[Count of Row ID (Order ID CORRECT)]" caption="Count of Row ID (Order ID CORRECT)" numFmtId="0" hierarchy="31" level="32767"/>
    <cacheField name="[Table24].[B2B/B2C].[B2B/B2C]" caption="B2B/B2C" numFmtId="0" hierarchy="18" level="1">
      <sharedItems containsSemiMixedTypes="0" containsNonDate="0" containsString="0"/>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3"/>
      </fieldsUsage>
    </cacheHierarchy>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0"/>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0208332" backgroundQuery="1" createdVersion="8" refreshedVersion="8" minRefreshableVersion="3" recordCount="0" supportSubquery="1" supportAdvancedDrill="1" xr:uid="{E938BCBF-1AAD-4AFC-8563-FD73AC5783EB}">
  <cacheSource type="external" connectionId="1"/>
  <cacheFields count="4">
    <cacheField name="[Measures].[Count of Row ID (Order ID CORRECT)]" caption="Count of Row ID (Order ID CORRECT)" numFmtId="0" hierarchy="31" level="32767"/>
    <cacheField name="[Table24].[Date (Month)].[Date (Month)]" caption="Date (Month)" numFmtId="0" hierarchy="23" level="1">
      <sharedItems count="12">
        <s v="Jan"/>
        <s v="Feb"/>
        <s v="Mar"/>
        <s v="Apr"/>
        <s v="May"/>
        <s v="Jun"/>
        <s v="Jul"/>
        <s v="Aug"/>
        <s v="Sep"/>
        <s v="Oct"/>
        <s v="Nov"/>
        <s v="Dec"/>
      </sharedItems>
    </cacheField>
    <cacheField name="[Measures].[Sum of Qty]" caption="Sum of Qty" numFmtId="0" hierarchy="30" level="32767"/>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2" memberValueDatatype="130" unbalanced="0">
      <fieldsUsage count="2">
        <fieldUsage x="-1"/>
        <fieldUsage x="1"/>
      </fieldsUsage>
    </cacheHierarchy>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2175926" backgroundQuery="1" createdVersion="8" refreshedVersion="8" minRefreshableVersion="3" recordCount="0" supportSubquery="1" supportAdvancedDrill="1" xr:uid="{63C22F12-26A3-4BD4-88C8-97EED749D497}">
  <cacheSource type="external" connectionId="1"/>
  <cacheFields count="3">
    <cacheField name="[Table24].[Category].[Category]" caption="Category" numFmtId="0" hierarchy="9" level="1">
      <sharedItems count="3">
        <s v="Clothing"/>
        <s v="Electronics"/>
        <s v="Home Decor"/>
      </sharedItems>
    </cacheField>
    <cacheField name="[Table24].[Status].[Status]" caption="Status" numFmtId="0" hierarchy="3" level="1">
      <sharedItems count="5">
        <s v="Delivered"/>
        <s v="Pending"/>
        <s v="Processing"/>
        <s v="Returned"/>
        <s v="Shipped"/>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1"/>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3680558" backgroundQuery="1" createdVersion="8" refreshedVersion="8" minRefreshableVersion="3" recordCount="0" supportSubquery="1" supportAdvancedDrill="1" xr:uid="{AD056F1D-42B2-4DF1-AB19-D8B5034E18E1}">
  <cacheSource type="external" connectionId="1"/>
  <cacheFields count="3">
    <cacheField name="[Table24].[Sales Channel].[Sales Channel]" caption="Sales Channel" numFmtId="0" hierarchy="7" level="1">
      <sharedItems count="3">
        <s v="Online"/>
        <s v="Retail"/>
        <s v="Wholesale"/>
      </sharedItems>
    </cacheField>
    <cacheField name="[Table24].[Age Category].[Age Category]" caption="Age Category" numFmtId="0" hierarchy="19" level="1">
      <sharedItems count="4">
        <s v="Baby Boomer"/>
        <s v="Generation X"/>
        <s v="Generation Z"/>
        <s v="Millennial"/>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1"/>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4953705" backgroundQuery="1" createdVersion="8" refreshedVersion="8" minRefreshableVersion="3" recordCount="0" supportSubquery="1" supportAdvancedDrill="1" xr:uid="{58F55E7D-1617-47E3-9488-FF55B0036D6C}">
  <cacheSource type="external" connectionId="1"/>
  <cacheFields count="3">
    <cacheField name="[Table24].[Category].[Category]" caption="Category" numFmtId="0" hierarchy="9" level="1">
      <sharedItems count="3">
        <s v="Clothing"/>
        <s v="Electronics"/>
        <s v="Home Decor"/>
      </sharedItems>
    </cacheField>
    <cacheField name="[Table24].[Sales Channel].[Sales Channel]" caption="Sales Channel" numFmtId="0" hierarchy="7" level="1">
      <sharedItems count="3">
        <s v="Online"/>
        <s v="Retail"/>
        <s v="Wholesale"/>
      </sharedItems>
    </cacheField>
    <cacheField name="[Measures].[Sum of Return flag]" caption="Sum of Return flag" numFmtId="0" hierarchy="3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1"/>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634259" backgroundQuery="1" createdVersion="8" refreshedVersion="8" minRefreshableVersion="3" recordCount="0" supportSubquery="1" supportAdvancedDrill="1" xr:uid="{C169472D-FAF9-4F75-BBB3-0D4739A7B921}">
  <cacheSource type="external" connectionId="1"/>
  <cacheFields count="5">
    <cacheField name="[Table24].[Date (Quarter)].[Date (Quarter)]" caption="Date (Quarter)" numFmtId="0" hierarchy="22" level="1">
      <sharedItems count="4">
        <s v="Qtr1"/>
        <s v="Qtr2"/>
        <s v="Qtr3"/>
        <s v="Qtr4"/>
      </sharedItems>
    </cacheField>
    <cacheField name="[Measures].[Count of Row ID (Order ID CORRECT)]" caption="Count of Row ID (Order ID CORRECT)" numFmtId="0" hierarchy="31" level="32767"/>
    <cacheField name="[Measures].[Sum of Amount]" caption="Sum of Amount" numFmtId="0" hierarchy="27" level="32767"/>
    <cacheField name="[Measures].[Sum of Qty]" caption="Sum of Qty" numFmtId="0" hierarchy="30" level="32767"/>
    <cacheField name="[Table24].[Date (Year)].[Date (Year)]" caption="Date (Year)" numFmtId="0" hierarchy="21" level="1">
      <sharedItems containsSemiMixedTypes="0" containsNonDate="0" containsString="0"/>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4"/>
      </fieldsUsage>
    </cacheHierarchy>
    <cacheHierarchy uniqueName="[Table24].[Date (Quarter)]" caption="Date (Quarter)" attribute="1" defaultMemberUniqueName="[Table24].[Date (Quarter)].[All]" allUniqueName="[Table24].[Date (Quarter)].[All]" dimensionUniqueName="[Table24]" displayFolder="" count="2" memberValueDatatype="130" unbalanced="0">
      <fieldsUsage count="2">
        <fieldUsage x="-1"/>
        <fieldUsage x="0"/>
      </fieldsUsage>
    </cacheHierarchy>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7499999" backgroundQuery="1" createdVersion="8" refreshedVersion="8" minRefreshableVersion="3" recordCount="0" supportSubquery="1" supportAdvancedDrill="1" xr:uid="{0E33395A-18F5-461A-A626-65670A7C6240}">
  <cacheSource type="external" connectionId="1"/>
  <cacheFields count="3">
    <cacheField name="[Table24].[ship-state].[ship-state]" caption="ship-state" numFmtId="0" hierarchy="17" level="1">
      <sharedItems count="11">
        <s v="California"/>
        <s v="Colorado"/>
        <s v="District of Columbia"/>
        <s v="Florida"/>
        <s v="Georgia"/>
        <s v="Indiana"/>
        <s v="New York"/>
        <s v="Pennsylvania"/>
        <s v="Texas"/>
        <s v="Virginia"/>
        <s v="Washington"/>
      </sharedItems>
    </cacheField>
    <cacheField name="[Table24].[B2B/B2C].[B2B/B2C]" caption="B2B/B2C" numFmtId="0" hierarchy="18" level="1">
      <sharedItems count="2">
        <s v="B2B"/>
        <s v="B2C"/>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2" memberValueDatatype="130" unbalanced="0">
      <fieldsUsage count="2">
        <fieldUsage x="-1"/>
        <fieldUsage x="1"/>
      </fieldsUsage>
    </cacheHierarchy>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39583331" backgroundQuery="1" createdVersion="8" refreshedVersion="8" minRefreshableVersion="3" recordCount="0" supportSubquery="1" supportAdvancedDrill="1" xr:uid="{FC7DBA21-DC23-43D4-AD0C-E73E43957D7E}">
  <cacheSource type="external" connectionId="1"/>
  <cacheFields count="4">
    <cacheField name="[Measures].[Sum of Qty]" caption="Sum of Qty" numFmtId="0" hierarchy="30" level="32767"/>
    <cacheField name="[Measures].[Sum of Amount]" caption="Sum of Amount" numFmtId="0" hierarchy="27" level="32767"/>
    <cacheField name="[Table24].[Age Category].[Age Category]" caption="Age Category" numFmtId="0" hierarchy="19" level="1">
      <sharedItems count="4">
        <s v="Baby Boomer"/>
        <s v="Generation X"/>
        <s v="Generation Z"/>
        <s v="Millennial"/>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2"/>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43634257" backgroundQuery="1" createdVersion="8" refreshedVersion="8" minRefreshableVersion="3" recordCount="0" supportSubquery="1" supportAdvancedDrill="1" xr:uid="{858F3EF1-CC23-47B5-BAB2-4A87B76664EE}">
  <cacheSource type="external" connectionId="1"/>
  <cacheFields count="4">
    <cacheField name="[Table24].[Sales Channel].[Sales Channel]" caption="Sales Channel" numFmtId="0" hierarchy="7" level="1">
      <sharedItems count="3">
        <s v="Online"/>
        <s v="Retail"/>
        <s v="Wholesale"/>
      </sharedItems>
    </cacheField>
    <cacheField name="[Measures].[Sum of Amount]" caption="Sum of Amount" numFmtId="0" hierarchy="27" level="32767"/>
    <cacheField name="[Measures].[Count of Row ID (Order ID CORRECT)]" caption="Count of Row ID (Order ID CORRECT)" numFmtId="0" hierarchy="31" level="32767"/>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45486112" backgroundQuery="1" createdVersion="8" refreshedVersion="8" minRefreshableVersion="3" recordCount="0" supportSubquery="1" supportAdvancedDrill="1" xr:uid="{2525EABF-DB6D-4A61-AB10-3E4244A11927}">
  <cacheSource type="external" connectionId="1"/>
  <cacheFields count="5">
    <cacheField name="[Table24].[ship-service-level].[ship-service-level]" caption="ship-service-level" numFmtId="0" hierarchy="8" level="1">
      <sharedItems count="3">
        <s v="Express"/>
        <s v="Next Day"/>
        <s v="Standard"/>
      </sharedItems>
    </cacheField>
    <cacheField name="[Measures].[Count of Row ID (Order ID CORRECT)]" caption="Count of Row ID (Order ID CORRECT)" numFmtId="0" hierarchy="31" level="32767"/>
    <cacheField name="[Measures].[Sum of Amount]" caption="Sum of Amount" numFmtId="0" hierarchy="27" level="32767"/>
    <cacheField name="[Measures].[Sum of Qty]" caption="Sum of Qty" numFmtId="0" hierarchy="30" level="32767"/>
    <cacheField name="[Measures].[Sum of Return flag]" caption="Sum of Return flag" numFmtId="0" hierarchy="3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0"/>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46759259" backgroundQuery="1" createdVersion="8" refreshedVersion="8" minRefreshableVersion="3" recordCount="0" supportSubquery="1" supportAdvancedDrill="1" xr:uid="{3AC34611-5AF3-432F-9BC4-2F83B2FBD361}">
  <cacheSource type="external" connectionId="1"/>
  <cacheFields count="4">
    <cacheField name="[Measures].[Count of Row ID (Order ID CORRECT)]" caption="Count of Row ID (Order ID CORRECT)" numFmtId="0" hierarchy="31" level="32767"/>
    <cacheField name="[Table24].[ship-state].[ship-state]" caption="ship-state" numFmtId="0" hierarchy="17" level="1">
      <sharedItems count="10">
        <s v="California"/>
        <s v="Colorado"/>
        <s v="District of Columbia"/>
        <s v="Florida"/>
        <s v="Georgia"/>
        <s v="New York"/>
        <s v="Pennsylvania"/>
        <s v="Texas"/>
        <s v="Virginia"/>
        <s v="Washington"/>
      </sharedItems>
    </cacheField>
    <cacheField name="[Table24].[Gender].[Gender]" caption="Gender" numFmtId="0" hierarchy="20" level="1">
      <sharedItems count="2">
        <s v="Female"/>
        <s v="Male"/>
      </sharedItems>
    </cacheField>
    <cacheField name="[Table24].[Category].[Category]" caption="Category" numFmtId="0" hierarchy="9" level="1">
      <sharedItems count="3">
        <s v="Clothing"/>
        <s v="Electronics"/>
        <s v="Home Decor"/>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3"/>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1"/>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2" memberValueDatatype="130" unbalanced="0">
      <fieldsUsage count="2">
        <fieldUsage x="-1"/>
        <fieldUsage x="2"/>
      </fieldsUsage>
    </cacheHierarchy>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48032406" backgroundQuery="1" createdVersion="8" refreshedVersion="8" minRefreshableVersion="3" recordCount="0" supportSubquery="1" supportAdvancedDrill="1" xr:uid="{0755A5D5-5B1D-4A76-842F-07E3E5C1DC98}">
  <cacheSource type="external" connectionId="1"/>
  <cacheFields count="2">
    <cacheField name="[Table24].[ship-state].[ship-state]" caption="ship-state" numFmtId="0" hierarchy="17" level="1">
      <sharedItems count="11">
        <s v="California"/>
        <s v="Colorado"/>
        <s v="District of Columbia"/>
        <s v="Florida"/>
        <s v="Georgia"/>
        <s v="Indiana"/>
        <s v="New York"/>
        <s v="Pennsylvania"/>
        <s v="Texas"/>
        <s v="Virginia"/>
        <s v="Washington"/>
      </sharedItems>
    </cacheField>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49305553" backgroundQuery="1" createdVersion="8" refreshedVersion="8" minRefreshableVersion="3" recordCount="0" supportSubquery="1" supportAdvancedDrill="1" xr:uid="{C24C16C9-6794-4AD5-B743-0D614FCA013E}">
  <cacheSource type="external" connectionId="1"/>
  <cacheFields count="3">
    <cacheField name="[Table24].[Age Category].[Age Category]" caption="Age Category" numFmtId="0" hierarchy="19" level="1">
      <sharedItems count="4">
        <s v="Baby Boomer"/>
        <s v="Generation X"/>
        <s v="Generation Z"/>
        <s v="Millennial"/>
      </sharedItems>
    </cacheField>
    <cacheField name="[Table24].[B2B/B2C].[B2B/B2C]" caption="B2B/B2C" numFmtId="0" hierarchy="18" level="1">
      <sharedItems count="2">
        <s v="B2B"/>
        <s v="B2C"/>
      </sharedItems>
    </cacheField>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1"/>
      </fieldsUsage>
    </cacheHierarchy>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0"/>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50694446" backgroundQuery="1" createdVersion="8" refreshedVersion="8" minRefreshableVersion="3" recordCount="0" supportSubquery="1" supportAdvancedDrill="1" xr:uid="{AFD93A11-6DFF-4ECF-96E9-C4E3F0A4A5F4}">
  <cacheSource type="external" connectionId="1"/>
  <cacheFields count="4">
    <cacheField name="[Table24].[ship-state].[ship-state]" caption="ship-state" numFmtId="0" hierarchy="17" level="1">
      <sharedItems containsSemiMixedTypes="0" containsNonDate="0" containsString="0"/>
    </cacheField>
    <cacheField name="[Table24].[ship-service-level].[ship-service-level]" caption="ship-service-level" numFmtId="0" hierarchy="8" level="1">
      <sharedItems count="1">
        <s v="Standard"/>
      </sharedItems>
    </cacheField>
    <cacheField name="[Measures].[Count of Row ID (Order ID CORRECT)]" caption="Count of Row ID (Order ID CORRECT)" numFmtId="0" hierarchy="31" level="32767"/>
    <cacheField name="[Measures].[Sum of Return flag]" caption="Sum of Return flag" numFmtId="0" hierarchy="3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1"/>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52546294" backgroundQuery="1" createdVersion="8" refreshedVersion="8" minRefreshableVersion="3" recordCount="0" supportSubquery="1" supportAdvancedDrill="1" xr:uid="{A8D68316-34B0-47A0-919E-ECA7C7D390D0}">
  <cacheSource type="external" connectionId="1"/>
  <cacheFields count="3">
    <cacheField name="[Table24].[Date (Month)].[Date (Month)]" caption="Date (Month)" numFmtId="0" hierarchy="23" level="1">
      <sharedItems count="12">
        <s v="Jan"/>
        <s v="Feb"/>
        <s v="Mar"/>
        <s v="Apr"/>
        <s v="May"/>
        <s v="Jun"/>
        <s v="Jul"/>
        <s v="Aug"/>
        <s v="Sep"/>
        <s v="Oct"/>
        <s v="Nov"/>
        <s v="Dec"/>
      </sharedItems>
    </cacheField>
    <cacheField name="[Measures].[Sum of Return flag]" caption="Sum of Return flag" numFmtId="0" hierarchy="34" level="32767"/>
    <cacheField name="[Table24].[Date (Year)].[Date (Year)]" caption="Date (Year)" numFmtId="0" hierarchy="21" level="1">
      <sharedItems containsSemiMixedTypes="0" containsNonDate="0" containsString="0"/>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2"/>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2" memberValueDatatype="130" unbalanced="0">
      <fieldsUsage count="2">
        <fieldUsage x="-1"/>
        <fieldUsage x="0"/>
      </fieldsUsage>
    </cacheHierarchy>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53935187" backgroundQuery="1" createdVersion="8" refreshedVersion="8" minRefreshableVersion="3" recordCount="0" supportSubquery="1" supportAdvancedDrill="1" xr:uid="{2DED220C-BA99-4789-8447-8DF150E8B6B9}">
  <cacheSource type="external" connectionId="1"/>
  <cacheFields count="3">
    <cacheField name="[Table24].[Date (Year)].[Date (Year)]" caption="Date (Year)" numFmtId="0" hierarchy="21" level="1">
      <sharedItems count="2">
        <s v="2020"/>
        <s v="2021"/>
      </sharedItems>
    </cacheField>
    <cacheField name="[Table24].[Category].[Category]" caption="Category" numFmtId="0" hierarchy="9" level="1">
      <sharedItems count="3">
        <s v="Clothing"/>
        <s v="Electronics"/>
        <s v="Home Decor"/>
      </sharedItems>
    </cacheField>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1"/>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0"/>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55787034" backgroundQuery="1" createdVersion="8" refreshedVersion="8" minRefreshableVersion="3" recordCount="0" supportSubquery="1" supportAdvancedDrill="1" xr:uid="{8EFF5710-6589-407D-83A1-6877B126CCF4}">
  <cacheSource type="external" connectionId="1"/>
  <cacheFields count="4">
    <cacheField name="[Table24].[Category].[Category]" caption="Category" numFmtId="0" hierarchy="9" level="1">
      <sharedItems count="3">
        <s v="Clothing"/>
        <s v="Electronics"/>
        <s v="Home Decor"/>
      </sharedItems>
    </cacheField>
    <cacheField name="[Measures].[Count of Row ID (Order ID CORRECT)]" caption="Count of Row ID (Order ID CORRECT)" numFmtId="0" hierarchy="31" level="32767"/>
    <cacheField name="[Measures].[Sum of Qty]" caption="Sum of Qty" numFmtId="0" hierarchy="30" level="32767"/>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56944443" backgroundQuery="1" createdVersion="8" refreshedVersion="8" minRefreshableVersion="3" recordCount="0" supportSubquery="1" supportAdvancedDrill="1" xr:uid="{A1A43163-1AEB-44F3-8F05-F14D752CB4B3}">
  <cacheSource type="external" connectionId="1"/>
  <cacheFields count="1">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60995368" backgroundQuery="1" createdVersion="8" refreshedVersion="8" minRefreshableVersion="3" recordCount="0" supportSubquery="1" supportAdvancedDrill="1" xr:uid="{3EF8104B-699F-45C4-9E15-E893C294268B}">
  <cacheSource type="external" connectionId="1"/>
  <cacheFields count="2">
    <cacheField name="[Table24].[ship-state].[ship-state]" caption="ship-state" numFmtId="0" hierarchy="17" level="1">
      <sharedItems count="11">
        <s v="California"/>
        <s v="Colorado"/>
        <s v="District of Columbia"/>
        <s v="Florida"/>
        <s v="Georgia"/>
        <s v="Indiana"/>
        <s v="New York"/>
        <s v="Pennsylvania"/>
        <s v="Texas"/>
        <s v="Virginia"/>
        <s v="Washington"/>
      </sharedItems>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65046294" backgroundQuery="1" createdVersion="8" refreshedVersion="8" minRefreshableVersion="3" recordCount="0" supportSubquery="1" supportAdvancedDrill="1" xr:uid="{FF7810D1-78AB-4D4E-B9BA-DAA581BAF2B1}">
  <cacheSource type="external" connectionId="1"/>
  <cacheFields count="3">
    <cacheField name="[Table24].[Sales Channel].[Sales Channel]" caption="Sales Channel" numFmtId="0" hierarchy="7" level="1">
      <sharedItems count="3">
        <s v="Online"/>
        <s v="Retail"/>
        <s v="Wholesale"/>
      </sharedItems>
    </cacheField>
    <cacheField name="[Table24].[Age Category].[Age Category]" caption="Age Category" numFmtId="0" hierarchy="19" level="1">
      <sharedItems count="4">
        <s v="Baby Boomer"/>
        <s v="Generation X"/>
        <s v="Generation Z"/>
        <s v="Millennial"/>
      </sharedItems>
    </cacheField>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1"/>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72916668" backgroundQuery="1" createdVersion="8" refreshedVersion="8" minRefreshableVersion="3" recordCount="0" supportSubquery="1" supportAdvancedDrill="1" xr:uid="{7EA6C3B3-CEE5-4E10-8695-0A8CA27FCD61}">
  <cacheSource type="external" connectionId="1"/>
  <cacheFields count="3">
    <cacheField name="[Table24].[Category].[Category]" caption="Category" numFmtId="0" hierarchy="9" level="1">
      <sharedItems count="3">
        <s v="Clothing"/>
        <s v="Electronics"/>
        <s v="Home Decor"/>
      </sharedItems>
    </cacheField>
    <cacheField name="[Measures].[Sum of Return flag]" caption="Sum of Return flag" numFmtId="0" hierarchy="34" level="32767"/>
    <cacheField name="[Table24].[ship-service-level].[ship-service-level]" caption="ship-service-level" numFmtId="0" hierarchy="8" level="1">
      <sharedItems count="3">
        <s v="Express"/>
        <s v="Next Day"/>
        <s v="Standard"/>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2"/>
      </fieldsUsage>
    </cacheHierarchy>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7939815" backgroundQuery="1" createdVersion="8" refreshedVersion="8" minRefreshableVersion="3" recordCount="0" supportSubquery="1" supportAdvancedDrill="1" xr:uid="{CC852210-F7DE-4B2E-8482-98DA885B7963}">
  <cacheSource type="external" connectionId="1"/>
  <cacheFields count="3">
    <cacheField name="[Table24].[ship-state].[ship-state]" caption="ship-state" numFmtId="0" hierarchy="17" level="1">
      <sharedItems count="47">
        <s v="Alabama"/>
        <s v="Alaska"/>
        <s v="Arizona"/>
        <s v="Arkansas"/>
        <s v="California"/>
        <s v="Colorado"/>
        <s v="Connecticut"/>
        <s v="Delaware"/>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Ohio"/>
        <s v="Oklahoma"/>
        <s v="Oregon"/>
        <s v="Pennsylvania"/>
        <s v="South Carolina"/>
        <s v="South Dakota"/>
        <s v="Tennessee"/>
        <s v="Texas"/>
        <s v="Utah"/>
        <s v="Virginia"/>
        <s v="Washington"/>
        <s v="West Virginia"/>
        <s v="Wisconsin"/>
        <s v="Wyoming"/>
      </sharedItems>
    </cacheField>
    <cacheField name="[Measures].[Sum of Return flag]" caption="Sum of Return flag" numFmtId="0" hierarchy="34" level="32767"/>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83449075" backgroundQuery="1" createdVersion="8" refreshedVersion="8" minRefreshableVersion="3" recordCount="0" supportSubquery="1" supportAdvancedDrill="1" xr:uid="{6AA289AD-2434-446C-B5DD-B8EDAEF7456D}">
  <cacheSource type="external" connectionId="1"/>
  <cacheFields count="4">
    <cacheField name="[Table24].[Category].[Category]" caption="Category" numFmtId="0" hierarchy="9" level="1">
      <sharedItems count="3">
        <s v="Clothing"/>
        <s v="Electronics"/>
        <s v="Home Decor"/>
      </sharedItems>
    </cacheField>
    <cacheField name="[Table24].[Date (Year)].[Date (Year)]" caption="Date (Year)" numFmtId="0" hierarchy="21" level="1">
      <sharedItems count="2">
        <s v="2020"/>
        <s v="2021"/>
      </sharedItems>
    </cacheField>
    <cacheField name="[Measures].[Sum of Amount]" caption="Sum of Amount" numFmtId="0" hierarchy="27"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1"/>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y uniqueName="Unsupported0" caption="Row ID (Order ID CORRECT)"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87500001" backgroundQuery="1" createdVersion="8" refreshedVersion="8" minRefreshableVersion="3" recordCount="0" supportSubquery="1" supportAdvancedDrill="1" xr:uid="{A07CAB7B-EE04-4CDA-A6BA-58514B5480B2}">
  <cacheSource type="external" connectionId="1"/>
  <cacheFields count="3">
    <cacheField name="[Table24].[B2B/B2C].[B2B/B2C]" caption="B2B/B2C" numFmtId="0" hierarchy="18" level="1">
      <sharedItems count="2">
        <s v="B2B"/>
        <s v="B2C"/>
      </sharedItems>
    </cacheField>
    <cacheField name="[Table24].[Age Category].[Age Category]" caption="Age Category" numFmtId="0" hierarchy="19" level="1">
      <sharedItems count="4">
        <s v="Baby Boomer"/>
        <s v="Generation X"/>
        <s v="Generation Z"/>
        <s v="Millennial"/>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0"/>
      </fieldsUsage>
    </cacheHierarchy>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1"/>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92013889" backgroundQuery="1" createdVersion="8" refreshedVersion="8" minRefreshableVersion="3" recordCount="0" supportSubquery="1" supportAdvancedDrill="1" xr:uid="{C7CADD6A-E4B5-4512-BF7C-E88AF65BE8FB}">
  <cacheSource type="external" connectionId="1"/>
  <cacheFields count="3">
    <cacheField name="[Table24].[ship-state].[ship-state]" caption="ship-state" numFmtId="0" hierarchy="17" level="1">
      <sharedItems containsSemiMixedTypes="0" containsNonDate="0" containsString="0"/>
    </cacheField>
    <cacheField name="[Table24].[Status].[Status]" caption="Status" numFmtId="0" hierarchy="3" level="1">
      <sharedItems count="5">
        <s v="Delivered"/>
        <s v="Pending"/>
        <s v="Processing"/>
        <s v="Returned"/>
        <s v="Shipped"/>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1"/>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0"/>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94560183" backgroundQuery="1" createdVersion="8" refreshedVersion="8" minRefreshableVersion="3" recordCount="0" supportSubquery="1" supportAdvancedDrill="1" xr:uid="{C6FD8A28-4800-4348-AFFC-427FDB5591F9}">
  <cacheSource type="external" connectionId="1"/>
  <cacheFields count="3">
    <cacheField name="[Table24].[Sales Channel].[Sales Channel]" caption="Sales Channel" numFmtId="0" hierarchy="7" level="1">
      <sharedItems count="3">
        <s v="Online"/>
        <s v="Retail"/>
        <s v="Wholesale"/>
      </sharedItems>
    </cacheField>
    <cacheField name="[Table24].[Status].[Status]" caption="Status" numFmtId="0" hierarchy="3" level="1">
      <sharedItems count="5">
        <s v="Delivered"/>
        <s v="Pending"/>
        <s v="Processing"/>
        <s v="Returned"/>
        <s v="Shipped"/>
      </sharedItems>
    </cacheField>
    <cacheField name="[Measures].[Count of Status]" caption="Count of Status" numFmtId="0" hierarchy="32"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1"/>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498726855" backgroundQuery="1" createdVersion="8" refreshedVersion="8" minRefreshableVersion="3" recordCount="0" supportSubquery="1" supportAdvancedDrill="1" xr:uid="{9FDE9142-654F-4CB2-A96D-C62F35CFDD3D}">
  <cacheSource type="external" connectionId="1"/>
  <cacheFields count="4">
    <cacheField name="[Table24].[Sales Channel].[Sales Channel]" caption="Sales Channel" numFmtId="0" hierarchy="7" level="1">
      <sharedItems count="1">
        <s v="Retail"/>
      </sharedItems>
    </cacheField>
    <cacheField name="[Measures].[Sum of Return flag]" caption="Sum of Return flag" numFmtId="0" hierarchy="34" level="32767"/>
    <cacheField name="[Measures].[Count of Row ID (Order ID CORRECT)]" caption="Count of Row ID (Order ID CORRECT)" numFmtId="0" hierarchy="31" level="32767"/>
    <cacheField name="[Table24].[ship-state].[ship-state]" caption="ship-state" numFmtId="0" hierarchy="17" level="1">
      <sharedItems containsSemiMixedTypes="0" containsNonDate="0" containsString="0"/>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3"/>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00231479" backgroundQuery="1" createdVersion="8" refreshedVersion="8" minRefreshableVersion="3" recordCount="0" supportSubquery="1" supportAdvancedDrill="1" xr:uid="{546789FC-1BB1-441D-905B-597EEB23D7FB}">
  <cacheSource type="external" connectionId="1"/>
  <cacheFields count="2">
    <cacheField name="[Measures].[Sum of Amount]" caption="Sum of Amount" numFmtId="0" hierarchy="27" level="32767"/>
    <cacheField name="[Table24].[B2B/B2C].[B2B/B2C]" caption="B2B/B2C" numFmtId="0" hierarchy="18" level="1">
      <sharedItems count="2">
        <s v="B2B"/>
        <s v="B2C"/>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1"/>
      </fieldsUsage>
    </cacheHierarchy>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01620372" backgroundQuery="1" createdVersion="8" refreshedVersion="8" minRefreshableVersion="3" recordCount="0" supportSubquery="1" supportAdvancedDrill="1" xr:uid="{163217F8-2BE9-4CEA-BBCD-F9AA11C7DA13}">
  <cacheSource type="external" connectionId="1"/>
  <cacheFields count="2">
    <cacheField name="[Table24].[B2B/B2C].[B2B/B2C]" caption="B2B/B2C" numFmtId="0" hierarchy="18" level="1">
      <sharedItems count="2">
        <s v="B2B"/>
        <s v="B2C"/>
      </sharedItems>
    </cacheField>
    <cacheField name="[Measures].[Sum of Return flag]" caption="Sum of Return flag" numFmtId="0" hierarchy="3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0"/>
      </fieldsUsage>
    </cacheHierarchy>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03935182" backgroundQuery="1" createdVersion="8" refreshedVersion="8" minRefreshableVersion="3" recordCount="0" supportSubquery="1" supportAdvancedDrill="1" xr:uid="{5A4555D6-16E9-4D5F-A3CA-1558BA8EE0BA}">
  <cacheSource type="external" connectionId="1"/>
  <cacheFields count="3">
    <cacheField name="[Table24].[Category].[Category]" caption="Category" numFmtId="0" hierarchy="9" level="1">
      <sharedItems count="3">
        <s v="Clothing"/>
        <s v="Electronics"/>
        <s v="Home Decor"/>
      </sharedItems>
    </cacheField>
    <cacheField name="[Table24].[Age Category].[Age Category]" caption="Age Category" numFmtId="0" hierarchy="19" level="1">
      <sharedItems count="4">
        <s v="Baby Boomer"/>
        <s v="Generation X"/>
        <s v="Generation Z"/>
        <s v="Millennial"/>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1"/>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07175922" backgroundQuery="1" createdVersion="8" refreshedVersion="8" minRefreshableVersion="3" recordCount="0" supportSubquery="1" supportAdvancedDrill="1" xr:uid="{141D4E5B-7362-41CC-BC39-EF68B298DF04}">
  <cacheSource type="external" connectionId="1"/>
  <cacheFields count="3">
    <cacheField name="[Table24].[Date (Year)].[Date (Year)]" caption="Date (Year)" numFmtId="0" hierarchy="21" level="1">
      <sharedItems count="2">
        <s v="2020"/>
        <s v="2021"/>
      </sharedItems>
    </cacheField>
    <cacheField name="[Table24].[Category].[Category]" caption="Category" numFmtId="0" hierarchy="9" level="1">
      <sharedItems count="3">
        <s v="Clothing"/>
        <s v="Electronics"/>
        <s v="Home Decor"/>
      </sharedItems>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1"/>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0"/>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08912039" backgroundQuery="1" createdVersion="8" refreshedVersion="8" minRefreshableVersion="3" recordCount="0" supportSubquery="1" supportAdvancedDrill="1" xr:uid="{710F41A6-1E12-4D5B-A98B-A32DDC5A838F}">
  <cacheSource type="external" connectionId="1"/>
  <cacheFields count="3">
    <cacheField name="[Table24].[Date (Month)].[Date (Month)]" caption="Date (Month)" numFmtId="0" hierarchy="23" level="1">
      <sharedItems count="12">
        <s v="Jan"/>
        <s v="Feb"/>
        <s v="Mar"/>
        <s v="Apr"/>
        <s v="May"/>
        <s v="Jun"/>
        <s v="Jul"/>
        <s v="Aug"/>
        <s v="Sep"/>
        <s v="Oct"/>
        <s v="Nov"/>
        <s v="Dec"/>
      </sharedItems>
    </cacheField>
    <cacheField name="[Table24].[Date (Year)].[Date (Year)]" caption="Date (Year)" numFmtId="0" hierarchy="21" level="1">
      <sharedItems count="2">
        <s v="2020"/>
        <s v="2021"/>
      </sharedItems>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1"/>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2" memberValueDatatype="130" unbalanced="0">
      <fieldsUsage count="2">
        <fieldUsage x="-1"/>
        <fieldUsage x="0"/>
      </fieldsUsage>
    </cacheHierarchy>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10185186" backgroundQuery="1" createdVersion="8" refreshedVersion="8" minRefreshableVersion="3" recordCount="0" supportSubquery="1" supportAdvancedDrill="1" xr:uid="{DCEE2FD5-3ED1-424F-A692-99A8B72583D9}">
  <cacheSource type="external" connectionId="1"/>
  <cacheFields count="4">
    <cacheField name="[Table24].[Category].[Category]" caption="Category" numFmtId="0" hierarchy="9" level="1">
      <sharedItems count="3">
        <s v="Clothing"/>
        <s v="Electronics"/>
        <s v="Home Decor"/>
      </sharedItems>
    </cacheField>
    <cacheField name="[Measures].[Sum of Amount]" caption="Sum of Amount" numFmtId="0" hierarchy="27" level="32767"/>
    <cacheField name="[Measures].[Count of Row ID (Order ID CORRECT)]" caption="Count of Row ID (Order ID CORRECT)" numFmtId="0" hierarchy="31" level="32767"/>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1377315" backgroundQuery="1" createdVersion="8" refreshedVersion="8" minRefreshableVersion="3" recordCount="0" supportSubquery="1" supportAdvancedDrill="1" xr:uid="{D07D57B9-1B93-4E87-AF50-58959D84882B}">
  <cacheSource type="external" connectionId="1"/>
  <cacheFields count="4">
    <cacheField name="[Table24].[Category].[Category]" caption="Category" numFmtId="0" hierarchy="9" level="1">
      <sharedItems count="1">
        <s v="Clothing"/>
      </sharedItems>
    </cacheField>
    <cacheField name="[Table24].[Status].[Status]" caption="Status" numFmtId="0" hierarchy="3" level="1">
      <sharedItems count="1">
        <s v="Returned"/>
      </sharedItems>
    </cacheField>
    <cacheField name="[Measures].[Count of Return flag]" caption="Count of Return flag" numFmtId="0" hierarchy="35" level="32767"/>
    <cacheField name="[Table24].[ship-state].[ship-state]" caption="ship-state" numFmtId="0" hierarchy="17" level="1">
      <sharedItems containsSemiMixedTypes="0" containsNonDate="0" containsString="0"/>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1"/>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2" memberValueDatatype="130" unbalanced="0">
      <fieldsUsage count="2">
        <fieldUsage x="-1"/>
        <fieldUsage x="3"/>
      </fieldsUsage>
    </cacheHierarchy>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15277781" backgroundQuery="1" createdVersion="8" refreshedVersion="8" minRefreshableVersion="3" recordCount="0" supportSubquery="1" supportAdvancedDrill="1" xr:uid="{D5F460F9-6A73-4C34-B537-07B536C0149D}">
  <cacheSource type="external" connectionId="1"/>
  <cacheFields count="1">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16782406" backgroundQuery="1" createdVersion="8" refreshedVersion="8" minRefreshableVersion="3" recordCount="0" supportSubquery="1" supportAdvancedDrill="1" xr:uid="{EC44351F-54A8-402C-A1CC-E016463E679B}">
  <cacheSource type="external" connectionId="1"/>
  <cacheFields count="3">
    <cacheField name="[Table24].[B2B/B2C].[B2B/B2C]" caption="B2B/B2C" numFmtId="0" hierarchy="18" level="1">
      <sharedItems count="2">
        <s v="B2B"/>
        <s v="B2C"/>
      </sharedItems>
    </cacheField>
    <cacheField name="[Table24].[Category].[Category]" caption="Category" numFmtId="0" hierarchy="9" level="1">
      <sharedItems count="3">
        <s v="Clothing"/>
        <s v="Electronics"/>
        <s v="Home Decor"/>
      </sharedItems>
    </cacheField>
    <cacheField name="[Measures].[Sum of Return flag]" caption="Sum of Return flag" numFmtId="0" hierarchy="3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1"/>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0"/>
      </fieldsUsage>
    </cacheHierarchy>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17939814" backgroundQuery="1" createdVersion="8" refreshedVersion="8" minRefreshableVersion="3" recordCount="0" supportSubquery="1" supportAdvancedDrill="1" xr:uid="{62318F40-F075-440D-AFCE-28D306B944BF}">
  <cacheSource type="external" connectionId="1"/>
  <cacheFields count="2">
    <cacheField name="[Table24].[B2B/B2C].[B2B/B2C]" caption="B2B/B2C" numFmtId="0" hierarchy="18" level="1">
      <sharedItems count="2">
        <s v="B2B"/>
        <s v="B2C"/>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2" memberValueDatatype="130" unbalanced="0">
      <fieldsUsage count="2">
        <fieldUsage x="-1"/>
        <fieldUsage x="0"/>
      </fieldsUsage>
    </cacheHierarchy>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19444446" backgroundQuery="1" createdVersion="8" refreshedVersion="8" minRefreshableVersion="3" recordCount="0" supportSubquery="1" supportAdvancedDrill="1" xr:uid="{8FC9BB51-8CE5-4C54-8D0F-4A1E60F9E3EA}">
  <cacheSource type="external" connectionId="1"/>
  <cacheFields count="2">
    <cacheField name="[Table24].[Age Category].[Age Category]" caption="Age Category" numFmtId="0" hierarchy="19" level="1">
      <sharedItems count="4">
        <s v="Baby Boomer"/>
        <s v="Generation X"/>
        <s v="Generation Z"/>
        <s v="Millennial"/>
      </sharedItems>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0"/>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22685186" backgroundQuery="1" createdVersion="8" refreshedVersion="8" minRefreshableVersion="3" recordCount="0" supportSubquery="1" supportAdvancedDrill="1" xr:uid="{5825C3E3-5F17-4CF4-820B-AF1CEE1DD2B3}">
  <cacheSource type="external" connectionId="1"/>
  <cacheFields count="4">
    <cacheField name="[Table24].[Sales Channel].[Sales Channel]" caption="Sales Channel" numFmtId="0" hierarchy="7" level="1">
      <sharedItems count="3">
        <s v="Online"/>
        <s v="Retail"/>
        <s v="Wholesale"/>
      </sharedItems>
    </cacheField>
    <cacheField name="[Table24].[Category].[Category]" caption="Category" numFmtId="0" hierarchy="9" level="1">
      <sharedItems count="3">
        <s v="Clothing"/>
        <s v="Electronics"/>
        <s v="Home Decor"/>
      </sharedItems>
    </cacheField>
    <cacheField name="[Table24].[Status].[Status]" caption="Status" numFmtId="0" hierarchy="3" level="1">
      <sharedItems containsSemiMixedTypes="0" containsNonDate="0" containsString="0"/>
    </cacheField>
    <cacheField name="[Measures].[Count of Status]" caption="Count of Status" numFmtId="0" hierarchy="32"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2"/>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0"/>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1"/>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24305557" backgroundQuery="1" createdVersion="8" refreshedVersion="8" minRefreshableVersion="3" recordCount="0" supportSubquery="1" supportAdvancedDrill="1" xr:uid="{AAB92F61-52FC-4B31-877E-8A0010455876}">
  <cacheSource type="external" connectionId="1"/>
  <cacheFields count="4">
    <cacheField name="[Table24].[ship-service-level].[ship-service-level]" caption="ship-service-level" numFmtId="0" hierarchy="8" level="1">
      <sharedItems count="3">
        <s v="Express"/>
        <s v="Next Day"/>
        <s v="Standard"/>
      </sharedItems>
    </cacheField>
    <cacheField name="[Measures].[Count of Row ID (Order ID CORRECT)]" caption="Count of Row ID (Order ID CORRECT)" numFmtId="0" hierarchy="31" level="32767"/>
    <cacheField name="[Measures].[Sum of Qty]" caption="Sum of Qty" numFmtId="0" hierarchy="30" level="32767"/>
    <cacheField name="[Measures].[Sum of Return flag]" caption="Sum of Return flag" numFmtId="0" hierarchy="34"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0"/>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27430559" backgroundQuery="1" createdVersion="8" refreshedVersion="8" minRefreshableVersion="3" recordCount="0" supportSubquery="1" supportAdvancedDrill="1" xr:uid="{6A920FD3-D0F9-467B-B7DC-3B8F5B8F4762}">
  <cacheSource type="external" connectionId="1"/>
  <cacheFields count="4">
    <cacheField name="[Table24].[Date (Year)].[Date (Year)]" caption="Date (Year)" numFmtId="0" hierarchy="21" level="1">
      <sharedItems count="2">
        <s v="2020"/>
        <s v="2021"/>
      </sharedItems>
    </cacheField>
    <cacheField name="[Measures].[Count of Row ID (Order ID CORRECT)]" caption="Count of Row ID (Order ID CORRECT)" numFmtId="0" hierarchy="31" level="32767"/>
    <cacheField name="[Measures].[Sum of Qty]" caption="Sum of Qty" numFmtId="0" hierarchy="30" level="32767"/>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0"/>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29976853" backgroundQuery="1" createdVersion="8" refreshedVersion="8" minRefreshableVersion="3" recordCount="0" supportSubquery="1" supportAdvancedDrill="1" xr:uid="{AFC139E6-C6DE-40B8-B51E-79E465C93EF3}">
  <cacheSource type="external" connectionId="1"/>
  <cacheFields count="2">
    <cacheField name="[Table24].[Status].[Status]" caption="Status" numFmtId="0" hierarchy="3" level="1">
      <sharedItems count="5">
        <s v="Delivered"/>
        <s v="Pending"/>
        <s v="Processing"/>
        <s v="Returned"/>
        <s v="Shipped"/>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2" memberValueDatatype="130" unbalanced="0">
      <fieldsUsage count="2">
        <fieldUsage x="-1"/>
        <fieldUsage x="0"/>
      </fieldsUsage>
    </cacheHierarchy>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31134261" backgroundQuery="1" createdVersion="8" refreshedVersion="8" minRefreshableVersion="3" recordCount="0" supportSubquery="1" supportAdvancedDrill="1" xr:uid="{45362A06-E2B4-47BA-AB2B-D98FDF61109E}">
  <cacheSource type="external" connectionId="1"/>
  <cacheFields count="3">
    <cacheField name="[Table24].[Category].[Category]" caption="Category" numFmtId="0" hierarchy="9" level="1">
      <sharedItems count="3">
        <s v="Clothing"/>
        <s v="Electronics"/>
        <s v="Home Decor"/>
      </sharedItems>
    </cacheField>
    <cacheField name="[Measures].[Sum of Amount]" caption="Sum of Amount" numFmtId="0" hierarchy="27"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y uniqueName="Unsupported0" caption="Row ID (Order ID CORRECT)"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32060185" backgroundQuery="1" createdVersion="8" refreshedVersion="8" minRefreshableVersion="3" recordCount="0" supportSubquery="1" supportAdvancedDrill="1" xr:uid="{39A6BAAB-666D-45C2-9652-BFEE3E27B45E}">
  <cacheSource type="external" connectionId="1"/>
  <cacheFields count="1">
    <cacheField name="[Measures].[Distinct Count of Row ID (Order ID CORRECT)]" caption="Distinct Count of Row ID (Order ID CORRECT)" numFmtId="0" hierarchy="29"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35648149" backgroundQuery="1" createdVersion="8" refreshedVersion="8" minRefreshableVersion="3" recordCount="0" supportSubquery="1" supportAdvancedDrill="1" xr:uid="{0CA7D445-83EC-4893-8AAF-8DC40C41A925}">
  <cacheSource type="external" connectionId="1"/>
  <cacheFields count="4">
    <cacheField name="[Table24].[Category].[Category]" caption="Category" numFmtId="0" hierarchy="9" level="1">
      <sharedItems count="3">
        <s v="Clothing"/>
        <s v="Electronics"/>
        <s v="Home Decor"/>
      </sharedItems>
    </cacheField>
    <cacheField name="[Table24].[Date (Year)].[Date (Year)]" caption="Date (Year)" numFmtId="0" hierarchy="21" level="1">
      <sharedItems count="2">
        <s v="2020"/>
        <s v="2021"/>
      </sharedItems>
    </cacheField>
    <cacheField name="[Table24].[Date (Quarter)].[Date (Quarter)]" caption="Date (Quarter)" numFmtId="0" hierarchy="22" level="1">
      <sharedItems count="4">
        <s v="Qtr1"/>
        <s v="Qtr2"/>
        <s v="Qtr3"/>
        <s v="Qtr4"/>
      </sharedItems>
    </cacheField>
    <cacheField name="[Measures].[Count of Row ID (Order ID CORRECT)]" caption="Count of Row ID (Order ID CORRECT)" numFmtId="0" hierarchy="31"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1"/>
      </fieldsUsage>
    </cacheHierarchy>
    <cacheHierarchy uniqueName="[Table24].[Date (Quarter)]" caption="Date (Quarter)" attribute="1" defaultMemberUniqueName="[Table24].[Date (Quarter)].[All]" allUniqueName="[Table24].[Date (Quarter)].[All]" dimensionUniqueName="[Table24]" displayFolder="" count="2" memberValueDatatype="130" unbalanced="0">
      <fieldsUsage count="2">
        <fieldUsage x="-1"/>
        <fieldUsage x="2"/>
      </fieldsUsage>
    </cacheHierarchy>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3784722" backgroundQuery="1" createdVersion="8" refreshedVersion="8" minRefreshableVersion="3" recordCount="0" supportSubquery="1" supportAdvancedDrill="1" xr:uid="{9A2B0A6A-7208-4811-A12B-91E924BF5277}">
  <cacheSource type="external" connectionId="1"/>
  <cacheFields count="4">
    <cacheField name="[Table24].[Category].[Category]" caption="Category" numFmtId="0" hierarchy="9" level="1">
      <sharedItems count="3">
        <s v="Clothing"/>
        <s v="Electronics"/>
        <s v="Home Decor"/>
      </sharedItems>
    </cacheField>
    <cacheField name="[Table24].[Age Category].[Age Category]" caption="Age Category" numFmtId="0" hierarchy="19" level="1">
      <sharedItems count="4">
        <s v="Baby Boomer"/>
        <s v="Generation X"/>
        <s v="Generation Z"/>
        <s v="Millennial"/>
      </sharedItems>
    </cacheField>
    <cacheField name="[Table24].[Sales Channel].[Sales Channel]" caption="Sales Channel" numFmtId="0" hierarchy="7" level="1">
      <sharedItems count="3">
        <s v="Online"/>
        <s v="Retail"/>
        <s v="Wholesale"/>
      </sharedItems>
    </cacheField>
    <cacheField name="[Measures].[Sum of Amount]" caption="Sum of Amount" numFmtId="0" hierarchy="27"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2" memberValueDatatype="130" unbalanced="0">
      <fieldsUsage count="2">
        <fieldUsage x="-1"/>
        <fieldUsage x="2"/>
      </fieldsUsage>
    </cacheHierarchy>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2" memberValueDatatype="130" unbalanced="0">
      <fieldsUsage count="2">
        <fieldUsage x="-1"/>
        <fieldUsage x="0"/>
      </fieldsUsage>
    </cacheHierarchy>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2" memberValueDatatype="130" unbalanced="0">
      <fieldsUsage count="2">
        <fieldUsage x="-1"/>
        <fieldUsage x="1"/>
      </fieldsUsage>
    </cacheHierarchy>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8.214538888889" backgroundQuery="1" createdVersion="8" refreshedVersion="8" minRefreshableVersion="3" recordCount="0" supportSubquery="1" supportAdvancedDrill="1" xr:uid="{3206B459-7DE9-4A44-996A-A48D0926C3A2}">
  <cacheSource type="external" connectionId="1"/>
  <cacheFields count="3">
    <cacheField name="[Table24].[ship-service-level].[ship-service-level]" caption="ship-service-level" numFmtId="0" hierarchy="8" level="1">
      <sharedItems count="3">
        <s v="Express"/>
        <s v="Next Day"/>
        <s v="Standard"/>
      </sharedItems>
    </cacheField>
    <cacheField name="[Measures].[Count of Row ID (Order ID CORRECT)]" caption="Count of Row ID (Order ID CORRECT)" numFmtId="0" hierarchy="31" level="32767"/>
    <cacheField name="[Measures].[Sum of Qty]" caption="Sum of Qty" numFmtId="0" hierarchy="30" level="32767"/>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2" memberValueDatatype="130" unbalanced="0">
      <fieldsUsage count="2">
        <fieldUsage x="-1"/>
        <fieldUsage x="0"/>
      </fieldsUsage>
    </cacheHierarchy>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0" memberValueDatatype="130" unbalanced="0"/>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hidden="1">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CILLA FANAMA" refreshedDate="46048.495709027775" createdVersion="8" refreshedVersion="8" minRefreshableVersion="3" recordCount="1000" xr:uid="{E569E21F-C46B-4C4D-98C8-BFE66BDEC72E}">
  <cacheSource type="worksheet">
    <worksheetSource name="Table24"/>
  </cacheSource>
  <cacheFields count="24">
    <cacheField name="Row ID (Order ID CORRECT)" numFmtId="0">
      <sharedItems containsSemiMixedTypes="0" containsString="0" containsNumber="1" containsInteger="1" minValue="1" maxValue="1000"/>
    </cacheField>
    <cacheField name="Order ID" numFmtId="49">
      <sharedItems containsSemiMixedTypes="0" containsString="0" containsNumber="1" containsInteger="1" minValue="1" maxValue="1000"/>
    </cacheField>
    <cacheField name="Date" numFmtId="14">
      <sharedItems containsSemiMixedTypes="0" containsNonDate="0" containsDate="1" containsString="0" minDate="2020-01-01T00:00:00" maxDate="2021-12-31T00:00:00"/>
    </cacheField>
    <cacheField name="Status" numFmtId="0">
      <sharedItems/>
    </cacheField>
    <cacheField name="Backlog_flag" numFmtId="0">
      <sharedItems containsSemiMixedTypes="0" containsString="0" containsNumber="1" containsInteger="1" minValue="0" maxValue="1"/>
    </cacheField>
    <cacheField name="Backlog" numFmtId="0">
      <sharedItems/>
    </cacheField>
    <cacheField name="Return flag" numFmtId="0">
      <sharedItems containsSemiMixedTypes="0" containsString="0" containsNumber="1" containsInteger="1" minValue="0" maxValue="1"/>
    </cacheField>
    <cacheField name="Sales Channel" numFmtId="49">
      <sharedItems count="3">
        <s v="Wholesale"/>
        <s v="Online"/>
        <s v="Retail"/>
      </sharedItems>
    </cacheField>
    <cacheField name="ship-service-level" numFmtId="49">
      <sharedItems count="3">
        <s v="Next Day"/>
        <s v="Standard"/>
        <s v="Express"/>
      </sharedItems>
    </cacheField>
    <cacheField name="Category" numFmtId="49">
      <sharedItems count="3">
        <s v="Home Decor"/>
        <s v="Clothing"/>
        <s v="Electronics"/>
      </sharedItems>
    </cacheField>
    <cacheField name="Qty" numFmtId="1">
      <sharedItems containsSemiMixedTypes="0" containsString="0" containsNumber="1" containsInteger="1" minValue="1" maxValue="100"/>
    </cacheField>
    <cacheField name="currency" numFmtId="49">
      <sharedItems/>
    </cacheField>
    <cacheField name="Amount" numFmtId="2">
      <sharedItems containsSemiMixedTypes="0" containsString="0" containsNumber="1" minValue="0.96" maxValue="998.4"/>
    </cacheField>
    <cacheField name="Revenue Loss" numFmtId="2">
      <sharedItems containsSemiMixedTypes="0" containsString="0" containsNumber="1" minValue="0" maxValue="997.39"/>
    </cacheField>
    <cacheField name="Revenue at Risk" numFmtId="2">
      <sharedItems containsSemiMixedTypes="0" containsString="0" containsNumber="1" minValue="0" maxValue="998.4"/>
    </cacheField>
    <cacheField name="Realized Revenue" numFmtId="2">
      <sharedItems containsSemiMixedTypes="0" containsString="0" containsNumber="1" minValue="0" maxValue="996.25"/>
    </cacheField>
    <cacheField name="Unit_Price" numFmtId="2">
      <sharedItems containsSemiMixedTypes="0" containsString="0" containsNumber="1" minValue="1.2467532467532468E-2" maxValue="923.43"/>
    </cacheField>
    <cacheField name="ship-city" numFmtId="49">
      <sharedItems/>
    </cacheField>
    <cacheField name="ship-state" numFmtId="49">
      <sharedItems/>
    </cacheField>
    <cacheField name="B2B/B2C" numFmtId="0">
      <sharedItems/>
    </cacheField>
    <cacheField name="Age Category" numFmtId="49">
      <sharedItems count="4">
        <s v="Millennial"/>
        <s v="Baby Boomer"/>
        <s v="Generation Z"/>
        <s v="Generation X"/>
      </sharedItems>
    </cacheField>
    <cacheField name="Gender" numFmtId="49">
      <sharedItems/>
    </cacheField>
    <cacheField name="Return Rate" numFmtId="0" formula="'Row ID (Order ID CORRECT)'" databaseField="0"/>
    <cacheField name="% Revenue at Risk" numFmtId="0" formula="'Revenue at Risk'/Amount" databaseField="0"/>
  </cacheFields>
  <extLst>
    <ext xmlns:x14="http://schemas.microsoft.com/office/spreadsheetml/2009/9/main" uri="{725AE2AE-9491-48be-B2B4-4EB974FC3084}">
      <x14:pivotCacheDefinition/>
    </ext>
  </extLst>
</pivotCacheDefinition>
</file>

<file path=xl/pivotCache/pivotCacheDefinition7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49.20872800926" backgroundQuery="1" createdVersion="8" refreshedVersion="8" minRefreshableVersion="3" recordCount="0" supportSubquery="1" supportAdvancedDrill="1" xr:uid="{859943CB-2282-453B-AEE4-F220FE3633B9}">
  <cacheSource type="external" connectionId="1"/>
  <cacheFields count="3">
    <cacheField name="[Measures].[Sum of Amount]" caption="Sum of Amount" numFmtId="0" hierarchy="27" level="32767"/>
    <cacheField name="[Table24].[Date (Month)].[Date (Month)]" caption="Date (Month)" numFmtId="0" hierarchy="23" level="1">
      <sharedItems count="12">
        <s v="Jan"/>
        <s v="Feb"/>
        <s v="Mar"/>
        <s v="Apr"/>
        <s v="May"/>
        <s v="Jun"/>
        <s v="Jul"/>
        <s v="Aug"/>
        <s v="Sep"/>
        <s v="Oct"/>
        <s v="Nov"/>
        <s v="Dec"/>
      </sharedItems>
    </cacheField>
    <cacheField name="[Table24].[Date (Year)].[Date (Year)]" caption="Date (Year)" numFmtId="0" hierarchy="21" level="1">
      <sharedItems count="2">
        <s v="2020"/>
        <s v="2021"/>
      </sharedItems>
    </cacheField>
  </cacheFields>
  <cacheHierarchies count="45">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2"/>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2" memberValueDatatype="130" unbalanced="0">
      <fieldsUsage count="2">
        <fieldUsage x="-1"/>
        <fieldUsage x="1"/>
      </fieldsUsage>
    </cacheHierarchy>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SCILLA FANAMA" refreshedDate="46050.5545025463" backgroundQuery="1" createdVersion="8" refreshedVersion="8" minRefreshableVersion="3" recordCount="0" supportSubquery="1" supportAdvancedDrill="1" xr:uid="{F799F9EE-79F3-4CDA-BC70-45F410BE8543}">
  <cacheSource type="external" connectionId="1"/>
  <cacheFields count="3">
    <cacheField name="[Table24].[Date (Year)].[Date (Year)]" caption="Date (Year)" numFmtId="0" hierarchy="21" level="1">
      <sharedItems count="2">
        <s v="2020"/>
        <s v="2021"/>
      </sharedItems>
    </cacheField>
    <cacheField name="[Measures].[Sum of Amount]" caption="Sum of Amount" numFmtId="0" hierarchy="27" level="32767"/>
    <cacheField name="[Measures].[Count of Row ID (Order ID CORRECT)]" caption="Count of Row ID (Order ID CORRECT)" numFmtId="0" hierarchy="31" level="32767"/>
  </cacheFields>
  <cacheHierarchies count="46">
    <cacheHierarchy uniqueName="[Table24].[Row ID (Order ID CORRECT)]" caption="Row ID (Order ID CORRECT)" attribute="1" defaultMemberUniqueName="[Table24].[Row ID (Order ID CORRECT)].[All]" allUniqueName="[Table24].[Row ID (Order ID CORRECT)].[All]" dimensionUniqueName="[Table24]" displayFolder="" count="0" memberValueDatatype="20" unbalanced="0"/>
    <cacheHierarchy uniqueName="[Table24].[Order ID]" caption="Order ID" attribute="1" defaultMemberUniqueName="[Table24].[Order ID].[All]" allUniqueName="[Table24].[Order ID].[All]" dimensionUniqueName="[Table24]" displayFolder="" count="0" memberValueDatatype="20" unbalanced="0"/>
    <cacheHierarchy uniqueName="[Table24].[Date]" caption="Date" attribute="1" time="1" defaultMemberUniqueName="[Table24].[Date].[All]" allUniqueName="[Table24].[Date].[All]" dimensionUniqueName="[Table24]" displayFolder="" count="0" memberValueDatatype="7" unbalanced="0"/>
    <cacheHierarchy uniqueName="[Table24].[Status]" caption="Status" attribute="1" defaultMemberUniqueName="[Table24].[Status].[All]" allUniqueName="[Table24].[Status].[All]" dimensionUniqueName="[Table24]" displayFolder="" count="0" memberValueDatatype="130" unbalanced="0"/>
    <cacheHierarchy uniqueName="[Table24].[Backlog_flag]" caption="Backlog_flag" attribute="1" defaultMemberUniqueName="[Table24].[Backlog_flag].[All]" allUniqueName="[Table24].[Backlog_flag].[All]" dimensionUniqueName="[Table24]" displayFolder="" count="0" memberValueDatatype="20" unbalanced="0"/>
    <cacheHierarchy uniqueName="[Table24].[Backlog]" caption="Backlog" attribute="1" defaultMemberUniqueName="[Table24].[Backlog].[All]" allUniqueName="[Table24].[Backlog].[All]" dimensionUniqueName="[Table24]" displayFolder="" count="0" memberValueDatatype="130" unbalanced="0"/>
    <cacheHierarchy uniqueName="[Table24].[Return flag]" caption="Return flag" attribute="1" defaultMemberUniqueName="[Table24].[Return flag].[All]" allUniqueName="[Table24].[Return flag].[All]" dimensionUniqueName="[Table24]" displayFolder="" count="0" memberValueDatatype="20" unbalanced="0"/>
    <cacheHierarchy uniqueName="[Table24].[Sales Channel]" caption="Sales Channel" attribute="1" defaultMemberUniqueName="[Table24].[Sales Channel].[All]" allUniqueName="[Table24].[Sales Channel].[All]" dimensionUniqueName="[Table24]" displayFolder="" count="0" memberValueDatatype="130" unbalanced="0"/>
    <cacheHierarchy uniqueName="[Table24].[ship-service-level]" caption="ship-service-level" attribute="1" defaultMemberUniqueName="[Table24].[ship-service-level].[All]" allUniqueName="[Table24].[ship-service-level].[All]" dimensionUniqueName="[Table24]" displayFolder="" count="0" memberValueDatatype="130" unbalanced="0"/>
    <cacheHierarchy uniqueName="[Table24].[Category]" caption="Category" attribute="1" defaultMemberUniqueName="[Table24].[Category].[All]" allUniqueName="[Table24].[Category].[All]" dimensionUniqueName="[Table24]" displayFolder="" count="0" memberValueDatatype="130" unbalanced="0"/>
    <cacheHierarchy uniqueName="[Table24].[Qty]" caption="Qty" attribute="1" defaultMemberUniqueName="[Table24].[Qty].[All]" allUniqueName="[Table24].[Qty].[All]" dimensionUniqueName="[Table24]" displayFolder="" count="0" memberValueDatatype="20" unbalanced="0"/>
    <cacheHierarchy uniqueName="[Table24].[currency]" caption="currency" attribute="1" defaultMemberUniqueName="[Table24].[currency].[All]" allUniqueName="[Table24].[currency].[All]" dimensionUniqueName="[Table24]" displayFolder="" count="0" memberValueDatatype="130" unbalanced="0"/>
    <cacheHierarchy uniqueName="[Table24].[Amount]" caption="Amount" attribute="1" defaultMemberUniqueName="[Table24].[Amount].[All]" allUniqueName="[Table24].[Amount].[All]" dimensionUniqueName="[Table24]" displayFolder="" count="0" memberValueDatatype="5" unbalanced="0"/>
    <cacheHierarchy uniqueName="[Table24].[Revenue Loss]" caption="Revenue Loss" attribute="1" defaultMemberUniqueName="[Table24].[Revenue Loss].[All]" allUniqueName="[Table24].[Revenue Loss].[All]" dimensionUniqueName="[Table24]" displayFolder="" count="0" memberValueDatatype="5" unbalanced="0"/>
    <cacheHierarchy uniqueName="[Table24].[Revenue at Risk]" caption="Revenue at Risk" attribute="1" defaultMemberUniqueName="[Table24].[Revenue at Risk].[All]" allUniqueName="[Table24].[Revenue at Risk].[All]" dimensionUniqueName="[Table24]" displayFolder="" count="0" memberValueDatatype="5" unbalanced="0"/>
    <cacheHierarchy uniqueName="[Table24].[Unit_Price]" caption="Unit_Price" attribute="1" defaultMemberUniqueName="[Table24].[Unit_Price].[All]" allUniqueName="[Table24].[Unit_Price].[All]" dimensionUniqueName="[Table24]" displayFolder="" count="0" memberValueDatatype="5" unbalanced="0"/>
    <cacheHierarchy uniqueName="[Table24].[ship-city]" caption="ship-city" attribute="1" defaultMemberUniqueName="[Table24].[ship-city].[All]" allUniqueName="[Table24].[ship-city].[All]" dimensionUniqueName="[Table24]" displayFolder="" count="0" memberValueDatatype="130" unbalanced="0"/>
    <cacheHierarchy uniqueName="[Table24].[ship-state]" caption="ship-state" attribute="1" defaultMemberUniqueName="[Table24].[ship-state].[All]" allUniqueName="[Table24].[ship-state].[All]" dimensionUniqueName="[Table24]" displayFolder="" count="0" memberValueDatatype="130" unbalanced="0"/>
    <cacheHierarchy uniqueName="[Table24].[B2B/B2C]" caption="B2B/B2C" attribute="1" defaultMemberUniqueName="[Table24].[B2B/B2C].[All]" allUniqueName="[Table24].[B2B/B2C].[All]" dimensionUniqueName="[Table24]" displayFolder="" count="0" memberValueDatatype="130" unbalanced="0"/>
    <cacheHierarchy uniqueName="[Table24].[Age Category]" caption="Age Category" attribute="1" defaultMemberUniqueName="[Table24].[Age Category].[All]" allUniqueName="[Table24].[Age Category].[All]" dimensionUniqueName="[Table24]" displayFolder="" count="0" memberValueDatatype="130" unbalanced="0"/>
    <cacheHierarchy uniqueName="[Table24].[Gender]" caption="Gender" attribute="1" defaultMemberUniqueName="[Table24].[Gender].[All]" allUniqueName="[Table24].[Gender].[All]" dimensionUniqueName="[Table24]" displayFolder="" count="0" memberValueDatatype="130" unbalanced="0"/>
    <cacheHierarchy uniqueName="[Table24].[Date (Year)]" caption="Date (Year)" attribute="1" defaultMemberUniqueName="[Table24].[Date (Year)].[All]" allUniqueName="[Table24].[Date (Year)].[All]" dimensionUniqueName="[Table24]" displayFolder="" count="2" memberValueDatatype="130" unbalanced="0">
      <fieldsUsage count="2">
        <fieldUsage x="-1"/>
        <fieldUsage x="0"/>
      </fieldsUsage>
    </cacheHierarchy>
    <cacheHierarchy uniqueName="[Table24].[Date (Quarter)]" caption="Date (Quarter)" attribute="1" defaultMemberUniqueName="[Table24].[Date (Quarter)].[All]" allUniqueName="[Table24].[Date (Quarter)].[All]" dimensionUniqueName="[Table24]" displayFolder="" count="0" memberValueDatatype="130" unbalanced="0"/>
    <cacheHierarchy uniqueName="[Table24].[Date (Month)]" caption="Date (Month)" attribute="1" defaultMemberUniqueName="[Table24].[Date (Month)].[All]" allUniqueName="[Table24].[Date (Month)].[All]" dimensionUniqueName="[Table24]" displayFolder="" count="0" memberValueDatatype="130" unbalanced="0"/>
    <cacheHierarchy uniqueName="[Table24].[Date (Month Index)]" caption="Date (Month Index)" attribute="1" defaultMemberUniqueName="[Table24].[Date (Month Index)].[All]" allUniqueName="[Table24].[Date (Month Index)].[All]" dimensionUniqueName="[Table24]" displayFolder="" count="0" memberValueDatatype="20" unbalanced="0" hidden="1"/>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Amount]" caption="Sum of Amount" measure="1" displayFolder="" measureGroup="Table2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Order ID CORRECT)]" caption="Sum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Distinct Count of Row ID (Order ID CORRECT)]" caption="Distinct Count of Row ID (Order ID CORRECT)" measure="1" displayFolder="" measureGroup="Table24"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4" count="0" hidden="1">
      <extLst>
        <ext xmlns:x15="http://schemas.microsoft.com/office/spreadsheetml/2010/11/main" uri="{B97F6D7D-B522-45F9-BDA1-12C45D357490}">
          <x15:cacheHierarchy aggregatedColumn="10"/>
        </ext>
      </extLst>
    </cacheHierarchy>
    <cacheHierarchy uniqueName="[Measures].[Count of Row ID (Order ID CORRECT)]" caption="Count of Row ID (Order ID CORRECT)" measure="1" displayFolder="" measureGroup="Table2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us]" caption="Count of Status" measure="1" displayFolder="" measureGroup="Table24" count="0" hidden="1">
      <extLst>
        <ext xmlns:x15="http://schemas.microsoft.com/office/spreadsheetml/2010/11/main" uri="{B97F6D7D-B522-45F9-BDA1-12C45D357490}">
          <x15:cacheHierarchy aggregatedColumn="3"/>
        </ext>
      </extLst>
    </cacheHierarchy>
    <cacheHierarchy uniqueName="[Measures].[Count of ship-service-level]" caption="Count of ship-service-level" measure="1" displayFolder="" measureGroup="Table24" count="0" hidden="1">
      <extLst>
        <ext xmlns:x15="http://schemas.microsoft.com/office/spreadsheetml/2010/11/main" uri="{B97F6D7D-B522-45F9-BDA1-12C45D357490}">
          <x15:cacheHierarchy aggregatedColumn="8"/>
        </ext>
      </extLst>
    </cacheHierarchy>
    <cacheHierarchy uniqueName="[Measures].[Sum of Return flag]" caption="Sum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Return flag]" caption="Count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Table24" count="0" hidden="1">
      <extLst>
        <ext xmlns:x15="http://schemas.microsoft.com/office/spreadsheetml/2010/11/main" uri="{B97F6D7D-B522-45F9-BDA1-12C45D357490}">
          <x15:cacheHierarchy aggregatedColumn="9"/>
        </ext>
      </extLst>
    </cacheHierarchy>
    <cacheHierarchy uniqueName="[Measures].[Average of Return flag]" caption="Average of Return flag" measure="1" displayFolder="" measureGroup="Table24" count="0" hidden="1">
      <extLst>
        <ext xmlns:x15="http://schemas.microsoft.com/office/spreadsheetml/2010/11/main" uri="{B97F6D7D-B522-45F9-BDA1-12C45D357490}">
          <x15:cacheHierarchy aggregatedColumn="6"/>
        </ext>
      </extLst>
    </cacheHierarchy>
    <cacheHierarchy uniqueName="[Measures].[Count of Backlog]" caption="Count of Backlog" measure="1" displayFolder="" measureGroup="Table24"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Table24" count="0" hidden="1">
      <extLst>
        <ext xmlns:x15="http://schemas.microsoft.com/office/spreadsheetml/2010/11/main" uri="{B97F6D7D-B522-45F9-BDA1-12C45D357490}">
          <x15:cacheHierarchy aggregatedColumn="2"/>
        </ext>
      </extLst>
    </cacheHierarchy>
    <cacheHierarchy uniqueName="[Measures].[Sum of Backlog_flag]" caption="Sum of Backlog_flag" measure="1" displayFolder="" measureGroup="Table24" count="0" hidden="1">
      <extLst>
        <ext xmlns:x15="http://schemas.microsoft.com/office/spreadsheetml/2010/11/main" uri="{B97F6D7D-B522-45F9-BDA1-12C45D357490}">
          <x15:cacheHierarchy aggregatedColumn="4"/>
        </ext>
      </extLst>
    </cacheHierarchy>
    <cacheHierarchy uniqueName="[Measures].[Sum of Revenue Loss]" caption="Sum of Revenue Loss" measure="1" displayFolder="" measureGroup="Table24" count="0" hidden="1">
      <extLst>
        <ext xmlns:x15="http://schemas.microsoft.com/office/spreadsheetml/2010/11/main" uri="{B97F6D7D-B522-45F9-BDA1-12C45D357490}">
          <x15:cacheHierarchy aggregatedColumn="13"/>
        </ext>
      </extLst>
    </cacheHierarchy>
    <cacheHierarchy uniqueName="[Measures].[Sum of Unit_Price]" caption="Sum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Unit_Price]" caption="Average of Unit_Price" measure="1" displayFolder="" measureGroup="Table24" count="0" hidden="1">
      <extLst>
        <ext xmlns:x15="http://schemas.microsoft.com/office/spreadsheetml/2010/11/main" uri="{B97F6D7D-B522-45F9-BDA1-12C45D357490}">
          <x15:cacheHierarchy aggregatedColumn="15"/>
        </ext>
      </extLst>
    </cacheHierarchy>
    <cacheHierarchy uniqueName="[Measures].[Average of Qty]" caption="Average of Qty" measure="1" displayFolder="" measureGroup="Table24" count="0" hidden="1">
      <extLst>
        <ext xmlns:x15="http://schemas.microsoft.com/office/spreadsheetml/2010/11/main" uri="{B97F6D7D-B522-45F9-BDA1-12C45D357490}">
          <x15:cacheHierarchy aggregatedColumn="10"/>
        </ext>
      </extLst>
    </cacheHierarchy>
    <cacheHierarchy uniqueName="[Measures].[Sum of Revenue at Risk]" caption="Sum of Revenue at Risk" measure="1" displayFolder="" measureGroup="Table24"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09"/>
    <x v="0"/>
    <s v="Pending"/>
    <x v="0"/>
    <s v="Next Day"/>
    <x v="0"/>
    <n v="7"/>
    <s v="USD"/>
    <n v="827.42"/>
    <s v="San Francisco"/>
    <s v="California"/>
    <b v="0"/>
    <x v="0"/>
    <s v="Male"/>
    <n v="5791.94"/>
  </r>
  <r>
    <n v="476"/>
    <x v="1"/>
    <s v="Delivered"/>
    <x v="1"/>
    <s v="Standard"/>
    <x v="0"/>
    <n v="19"/>
    <s v="USD"/>
    <n v="350.88"/>
    <s v="Riverside"/>
    <s v="California"/>
    <b v="1"/>
    <x v="1"/>
    <s v="Female"/>
    <n v="6666.72"/>
  </r>
  <r>
    <n v="872"/>
    <x v="2"/>
    <s v="Delivered"/>
    <x v="0"/>
    <s v="Standard"/>
    <x v="0"/>
    <n v="2"/>
    <s v="USD"/>
    <n v="807.99"/>
    <s v="Chattanooga"/>
    <s v="Tennessee"/>
    <b v="1"/>
    <x v="2"/>
    <s v="Female"/>
    <n v="1615.98"/>
  </r>
  <r>
    <n v="987"/>
    <x v="3"/>
    <s v="Returned"/>
    <x v="1"/>
    <s v="Standard"/>
    <x v="1"/>
    <n v="70"/>
    <s v="USD"/>
    <n v="430.2"/>
    <s v="Lexington"/>
    <s v="Kentucky"/>
    <b v="1"/>
    <x v="2"/>
    <s v="Male"/>
    <n v="30114"/>
  </r>
  <r>
    <n v="708"/>
    <x v="4"/>
    <s v="Shipped"/>
    <x v="0"/>
    <s v="Express"/>
    <x v="2"/>
    <n v="76"/>
    <s v="USD"/>
    <n v="779.36"/>
    <s v="Charleston"/>
    <s v="West Virginia"/>
    <b v="1"/>
    <x v="0"/>
    <s v="Male"/>
    <n v="59231.360000000001"/>
  </r>
  <r>
    <n v="637"/>
    <x v="5"/>
    <s v="Delivered"/>
    <x v="0"/>
    <s v="Express"/>
    <x v="1"/>
    <n v="77"/>
    <s v="USD"/>
    <n v="573.27"/>
    <s v="Burbank"/>
    <s v="California"/>
    <b v="0"/>
    <x v="1"/>
    <s v="Male"/>
    <n v="44141.79"/>
  </r>
  <r>
    <n v="133"/>
    <x v="6"/>
    <s v="Returned"/>
    <x v="0"/>
    <s v="Express"/>
    <x v="0"/>
    <n v="49"/>
    <s v="USD"/>
    <n v="766.62"/>
    <s v="Birmingham"/>
    <s v="Alabama"/>
    <b v="1"/>
    <x v="3"/>
    <s v="Male"/>
    <n v="37564.379999999997"/>
  </r>
  <r>
    <n v="62"/>
    <x v="7"/>
    <s v="Pending"/>
    <x v="0"/>
    <s v="Express"/>
    <x v="1"/>
    <n v="99"/>
    <s v="USD"/>
    <n v="933.29"/>
    <s v="Gary"/>
    <s v="Indiana"/>
    <b v="1"/>
    <x v="1"/>
    <s v="Female"/>
    <n v="92395.709999999992"/>
  </r>
  <r>
    <n v="998"/>
    <x v="8"/>
    <s v="Pending"/>
    <x v="2"/>
    <s v="Express"/>
    <x v="0"/>
    <n v="54"/>
    <s v="USD"/>
    <n v="129.35"/>
    <s v="Silver Spring"/>
    <s v="Maryland"/>
    <b v="0"/>
    <x v="2"/>
    <s v="Male"/>
    <n v="6984.9"/>
  </r>
  <r>
    <n v="987"/>
    <x v="9"/>
    <s v="Shipped"/>
    <x v="1"/>
    <s v="Next Day"/>
    <x v="1"/>
    <n v="62"/>
    <s v="USD"/>
    <n v="489.62"/>
    <s v="Washington"/>
    <s v="District of Columbia"/>
    <b v="0"/>
    <x v="3"/>
    <s v="Male"/>
    <n v="30356.44"/>
  </r>
  <r>
    <n v="538"/>
    <x v="10"/>
    <s v="Shipped"/>
    <x v="0"/>
    <s v="Standard"/>
    <x v="2"/>
    <n v="11"/>
    <s v="USD"/>
    <n v="329.79"/>
    <s v="New Haven"/>
    <s v="Connecticut"/>
    <b v="0"/>
    <x v="0"/>
    <s v="Male"/>
    <n v="3627.69"/>
  </r>
  <r>
    <n v="53"/>
    <x v="11"/>
    <s v="Processing"/>
    <x v="1"/>
    <s v="Express"/>
    <x v="0"/>
    <n v="18"/>
    <s v="USD"/>
    <n v="144.85"/>
    <s v="Albuquerque"/>
    <s v="New Mexico"/>
    <b v="1"/>
    <x v="0"/>
    <s v="Male"/>
    <n v="2607.2999999999997"/>
  </r>
  <r>
    <n v="761"/>
    <x v="12"/>
    <s v="Pending"/>
    <x v="2"/>
    <s v="Next Day"/>
    <x v="2"/>
    <n v="2"/>
    <s v="USD"/>
    <n v="412.18"/>
    <s v="Miami Beach"/>
    <s v="Florida"/>
    <b v="0"/>
    <x v="1"/>
    <s v="Male"/>
    <n v="824.36"/>
  </r>
  <r>
    <n v="363"/>
    <x v="13"/>
    <s v="Pending"/>
    <x v="2"/>
    <s v="Standard"/>
    <x v="0"/>
    <n v="76"/>
    <s v="USD"/>
    <n v="329.86"/>
    <s v="Sacramento"/>
    <s v="California"/>
    <b v="0"/>
    <x v="1"/>
    <s v="Male"/>
    <n v="25069.360000000001"/>
  </r>
  <r>
    <n v="242"/>
    <x v="14"/>
    <s v="Processing"/>
    <x v="0"/>
    <s v="Standard"/>
    <x v="2"/>
    <n v="31"/>
    <s v="USD"/>
    <n v="846.12"/>
    <s v="Tulsa"/>
    <s v="Oklahoma"/>
    <b v="0"/>
    <x v="3"/>
    <s v="Male"/>
    <n v="26229.72"/>
  </r>
  <r>
    <n v="888"/>
    <x v="15"/>
    <s v="Shipped"/>
    <x v="0"/>
    <s v="Standard"/>
    <x v="0"/>
    <n v="93"/>
    <s v="USD"/>
    <n v="616.30999999999995"/>
    <s v="Santa Monica"/>
    <s v="California"/>
    <b v="0"/>
    <x v="2"/>
    <s v="Male"/>
    <n v="57316.829999999994"/>
  </r>
  <r>
    <n v="268"/>
    <x v="16"/>
    <s v="Processing"/>
    <x v="2"/>
    <s v="Standard"/>
    <x v="2"/>
    <n v="35"/>
    <s v="USD"/>
    <n v="510.83"/>
    <s v="Tyler"/>
    <s v="Texas"/>
    <b v="0"/>
    <x v="1"/>
    <s v="Female"/>
    <n v="17879.05"/>
  </r>
  <r>
    <n v="239"/>
    <x v="17"/>
    <s v="Delivered"/>
    <x v="1"/>
    <s v="Standard"/>
    <x v="0"/>
    <n v="41"/>
    <s v="USD"/>
    <n v="611.33000000000004"/>
    <s v="Peoria"/>
    <s v="Illinois"/>
    <b v="0"/>
    <x v="0"/>
    <s v="Male"/>
    <n v="25064.530000000002"/>
  </r>
  <r>
    <n v="181"/>
    <x v="18"/>
    <s v="Delivered"/>
    <x v="2"/>
    <s v="Express"/>
    <x v="0"/>
    <n v="83"/>
    <s v="USD"/>
    <n v="329.71"/>
    <s v="Spokane"/>
    <s v="Washington"/>
    <b v="0"/>
    <x v="0"/>
    <s v="Female"/>
    <n v="27365.929999999997"/>
  </r>
  <r>
    <n v="199"/>
    <x v="19"/>
    <s v="Shipped"/>
    <x v="0"/>
    <s v="Next Day"/>
    <x v="1"/>
    <n v="23"/>
    <s v="USD"/>
    <n v="395.09"/>
    <s v="Everett"/>
    <s v="Washington"/>
    <b v="0"/>
    <x v="1"/>
    <s v="Female"/>
    <n v="9087.07"/>
  </r>
  <r>
    <n v="988"/>
    <x v="20"/>
    <s v="Delivered"/>
    <x v="2"/>
    <s v="Express"/>
    <x v="1"/>
    <n v="31"/>
    <s v="USD"/>
    <n v="413.13"/>
    <s v="Evansville"/>
    <s v="Indiana"/>
    <b v="1"/>
    <x v="1"/>
    <s v="Male"/>
    <n v="12807.03"/>
  </r>
  <r>
    <n v="648"/>
    <x v="21"/>
    <s v="Delivered"/>
    <x v="1"/>
    <s v="Next Day"/>
    <x v="0"/>
    <n v="53"/>
    <s v="USD"/>
    <n v="894.84"/>
    <s v="West Hartford"/>
    <s v="Connecticut"/>
    <b v="0"/>
    <x v="1"/>
    <s v="Male"/>
    <n v="47426.520000000004"/>
  </r>
  <r>
    <n v="865"/>
    <x v="22"/>
    <s v="Pending"/>
    <x v="0"/>
    <s v="Next Day"/>
    <x v="1"/>
    <n v="78"/>
    <s v="USD"/>
    <n v="120.02"/>
    <s v="El Paso"/>
    <s v="Texas"/>
    <b v="0"/>
    <x v="2"/>
    <s v="Male"/>
    <n v="9361.56"/>
  </r>
  <r>
    <n v="467"/>
    <x v="23"/>
    <s v="Shipped"/>
    <x v="2"/>
    <s v="Express"/>
    <x v="2"/>
    <n v="67"/>
    <s v="USD"/>
    <n v="722.72"/>
    <s v="Beaumont"/>
    <s v="Texas"/>
    <b v="1"/>
    <x v="3"/>
    <s v="Male"/>
    <n v="48422.240000000005"/>
  </r>
  <r>
    <n v="383"/>
    <x v="24"/>
    <s v="Delivered"/>
    <x v="0"/>
    <s v="Express"/>
    <x v="1"/>
    <n v="6"/>
    <s v="USD"/>
    <n v="921.45"/>
    <s v="Lansing"/>
    <s v="Michigan"/>
    <b v="0"/>
    <x v="1"/>
    <s v="Male"/>
    <n v="5528.7000000000007"/>
  </r>
  <r>
    <n v="387"/>
    <x v="25"/>
    <s v="Returned"/>
    <x v="1"/>
    <s v="Next Day"/>
    <x v="2"/>
    <n v="63"/>
    <s v="USD"/>
    <n v="807.78"/>
    <s v="Austin"/>
    <s v="Texas"/>
    <b v="1"/>
    <x v="3"/>
    <s v="Female"/>
    <n v="50890.14"/>
  </r>
  <r>
    <n v="899"/>
    <x v="26"/>
    <s v="Returned"/>
    <x v="0"/>
    <s v="Express"/>
    <x v="0"/>
    <n v="76"/>
    <s v="USD"/>
    <n v="437.57"/>
    <s v="Albuquerque"/>
    <s v="New Mexico"/>
    <b v="1"/>
    <x v="3"/>
    <s v="Male"/>
    <n v="33255.32"/>
  </r>
  <r>
    <n v="94"/>
    <x v="27"/>
    <s v="Returned"/>
    <x v="0"/>
    <s v="Express"/>
    <x v="0"/>
    <n v="61"/>
    <s v="USD"/>
    <n v="684.71"/>
    <s v="Norfolk"/>
    <s v="Virginia"/>
    <b v="1"/>
    <x v="1"/>
    <s v="Male"/>
    <n v="41767.310000000005"/>
  </r>
  <r>
    <n v="270"/>
    <x v="28"/>
    <s v="Shipped"/>
    <x v="2"/>
    <s v="Express"/>
    <x v="2"/>
    <n v="18"/>
    <s v="USD"/>
    <n v="699.21"/>
    <s v="Newton"/>
    <s v="Massachusetts"/>
    <b v="1"/>
    <x v="3"/>
    <s v="Female"/>
    <n v="12585.78"/>
  </r>
  <r>
    <n v="190"/>
    <x v="29"/>
    <s v="Processing"/>
    <x v="0"/>
    <s v="Next Day"/>
    <x v="0"/>
    <n v="56"/>
    <s v="USD"/>
    <n v="845.2"/>
    <s v="San Jose"/>
    <s v="California"/>
    <b v="0"/>
    <x v="1"/>
    <s v="Female"/>
    <n v="47331.200000000004"/>
  </r>
  <r>
    <n v="937"/>
    <x v="30"/>
    <s v="Pending"/>
    <x v="0"/>
    <s v="Express"/>
    <x v="2"/>
    <n v="36"/>
    <s v="USD"/>
    <n v="717.76"/>
    <s v="Jacksonville"/>
    <s v="Florida"/>
    <b v="0"/>
    <x v="1"/>
    <s v="Male"/>
    <n v="25839.360000000001"/>
  </r>
  <r>
    <n v="922"/>
    <x v="31"/>
    <s v="Shipped"/>
    <x v="0"/>
    <s v="Standard"/>
    <x v="2"/>
    <n v="22"/>
    <s v="USD"/>
    <n v="522.19000000000005"/>
    <s v="Indianapolis"/>
    <s v="Indiana"/>
    <b v="1"/>
    <x v="2"/>
    <s v="Male"/>
    <n v="11488.18"/>
  </r>
  <r>
    <n v="536"/>
    <x v="32"/>
    <s v="Shipped"/>
    <x v="2"/>
    <s v="Next Day"/>
    <x v="2"/>
    <n v="67"/>
    <s v="USD"/>
    <n v="212.18"/>
    <s v="Washington"/>
    <s v="District of Columbia"/>
    <b v="1"/>
    <x v="1"/>
    <s v="Male"/>
    <n v="14216.060000000001"/>
  </r>
  <r>
    <n v="510"/>
    <x v="33"/>
    <s v="Pending"/>
    <x v="0"/>
    <s v="Express"/>
    <x v="0"/>
    <n v="82"/>
    <s v="USD"/>
    <n v="333.52"/>
    <s v="Houston"/>
    <s v="Texas"/>
    <b v="1"/>
    <x v="0"/>
    <s v="Male"/>
    <n v="27348.639999999999"/>
  </r>
  <r>
    <n v="795"/>
    <x v="34"/>
    <s v="Processing"/>
    <x v="1"/>
    <s v="Standard"/>
    <x v="1"/>
    <n v="84"/>
    <s v="USD"/>
    <n v="443.21"/>
    <s v="Denver"/>
    <s v="Colorado"/>
    <b v="1"/>
    <x v="0"/>
    <s v="Female"/>
    <n v="37229.64"/>
  </r>
  <r>
    <n v="866"/>
    <x v="35"/>
    <s v="Delivered"/>
    <x v="1"/>
    <s v="Standard"/>
    <x v="2"/>
    <n v="17"/>
    <s v="USD"/>
    <n v="527.5"/>
    <s v="Raleigh"/>
    <s v="North Carolina"/>
    <b v="1"/>
    <x v="0"/>
    <s v="Female"/>
    <n v="8967.5"/>
  </r>
  <r>
    <n v="227"/>
    <x v="36"/>
    <s v="Shipped"/>
    <x v="0"/>
    <s v="Standard"/>
    <x v="1"/>
    <n v="62"/>
    <s v="USD"/>
    <n v="720.12"/>
    <s v="New York City"/>
    <s v="New York"/>
    <b v="1"/>
    <x v="0"/>
    <s v="Male"/>
    <n v="44647.44"/>
  </r>
  <r>
    <n v="21"/>
    <x v="37"/>
    <s v="Returned"/>
    <x v="0"/>
    <s v="Standard"/>
    <x v="2"/>
    <n v="42"/>
    <s v="USD"/>
    <n v="540.29"/>
    <s v="Saint Louis"/>
    <s v="Missouri"/>
    <b v="0"/>
    <x v="0"/>
    <s v="Female"/>
    <n v="22692.18"/>
  </r>
  <r>
    <n v="521"/>
    <x v="38"/>
    <s v="Returned"/>
    <x v="1"/>
    <s v="Express"/>
    <x v="1"/>
    <n v="97"/>
    <s v="USD"/>
    <n v="403.47"/>
    <s v="Philadelphia"/>
    <s v="Pennsylvania"/>
    <b v="1"/>
    <x v="0"/>
    <s v="Female"/>
    <n v="39136.590000000004"/>
  </r>
  <r>
    <n v="515"/>
    <x v="39"/>
    <s v="Delivered"/>
    <x v="0"/>
    <s v="Next Day"/>
    <x v="1"/>
    <n v="59"/>
    <s v="USD"/>
    <n v="239.7"/>
    <s v="South Bend"/>
    <s v="Indiana"/>
    <b v="1"/>
    <x v="0"/>
    <s v="Male"/>
    <n v="14142.3"/>
  </r>
  <r>
    <n v="534"/>
    <x v="40"/>
    <s v="Shipped"/>
    <x v="2"/>
    <s v="Express"/>
    <x v="0"/>
    <n v="8"/>
    <s v="USD"/>
    <n v="976.19"/>
    <s v="Arlington"/>
    <s v="Texas"/>
    <b v="0"/>
    <x v="1"/>
    <s v="Male"/>
    <n v="7809.52"/>
  </r>
  <r>
    <n v="646"/>
    <x v="41"/>
    <s v="Pending"/>
    <x v="1"/>
    <s v="Express"/>
    <x v="1"/>
    <n v="57"/>
    <s v="USD"/>
    <n v="347.91"/>
    <s v="Anchorage"/>
    <s v="Alaska"/>
    <b v="1"/>
    <x v="2"/>
    <s v="Male"/>
    <n v="19830.870000000003"/>
  </r>
  <r>
    <n v="872"/>
    <x v="42"/>
    <s v="Pending"/>
    <x v="1"/>
    <s v="Express"/>
    <x v="2"/>
    <n v="42"/>
    <s v="USD"/>
    <n v="818.54"/>
    <s v="Washington"/>
    <s v="District of Columbia"/>
    <b v="0"/>
    <x v="2"/>
    <s v="Male"/>
    <n v="34378.68"/>
  </r>
  <r>
    <n v="99"/>
    <x v="43"/>
    <s v="Pending"/>
    <x v="2"/>
    <s v="Next Day"/>
    <x v="2"/>
    <n v="59"/>
    <s v="USD"/>
    <n v="89.77"/>
    <s v="Las Vegas"/>
    <s v="Nevada"/>
    <b v="1"/>
    <x v="2"/>
    <s v="Male"/>
    <n v="5296.4299999999994"/>
  </r>
  <r>
    <n v="603"/>
    <x v="44"/>
    <s v="Returned"/>
    <x v="0"/>
    <s v="Next Day"/>
    <x v="1"/>
    <n v="3"/>
    <s v="USD"/>
    <n v="575.17999999999995"/>
    <s v="Elizabeth"/>
    <s v="New Jersey"/>
    <b v="1"/>
    <x v="3"/>
    <s v="Male"/>
    <n v="1725.54"/>
  </r>
  <r>
    <n v="68"/>
    <x v="45"/>
    <s v="Delivered"/>
    <x v="2"/>
    <s v="Express"/>
    <x v="2"/>
    <n v="95"/>
    <s v="USD"/>
    <n v="587.05999999999995"/>
    <s v="Lake Worth"/>
    <s v="Florida"/>
    <b v="0"/>
    <x v="1"/>
    <s v="Female"/>
    <n v="55770.7"/>
  </r>
  <r>
    <n v="130"/>
    <x v="46"/>
    <s v="Shipped"/>
    <x v="2"/>
    <s v="Express"/>
    <x v="0"/>
    <n v="97"/>
    <s v="USD"/>
    <n v="915.05"/>
    <s v="Aiken"/>
    <s v="South Carolina"/>
    <b v="0"/>
    <x v="0"/>
    <s v="Male"/>
    <n v="88759.849999999991"/>
  </r>
  <r>
    <n v="292"/>
    <x v="47"/>
    <s v="Shipped"/>
    <x v="2"/>
    <s v="Next Day"/>
    <x v="0"/>
    <n v="27"/>
    <s v="USD"/>
    <n v="249.99"/>
    <s v="San Francisco"/>
    <s v="California"/>
    <b v="0"/>
    <x v="1"/>
    <s v="Male"/>
    <n v="6749.7300000000005"/>
  </r>
  <r>
    <n v="513"/>
    <x v="48"/>
    <s v="Processing"/>
    <x v="2"/>
    <s v="Express"/>
    <x v="1"/>
    <n v="15"/>
    <s v="USD"/>
    <n v="197.75"/>
    <s v="Saint Paul"/>
    <s v="Minnesota"/>
    <b v="0"/>
    <x v="1"/>
    <s v="Male"/>
    <n v="2966.25"/>
  </r>
  <r>
    <n v="589"/>
    <x v="49"/>
    <s v="Shipped"/>
    <x v="1"/>
    <s v="Express"/>
    <x v="1"/>
    <n v="84"/>
    <s v="USD"/>
    <n v="407.64"/>
    <s v="Las Vegas"/>
    <s v="Nevada"/>
    <b v="1"/>
    <x v="3"/>
    <s v="Female"/>
    <n v="34241.760000000002"/>
  </r>
  <r>
    <n v="676"/>
    <x v="50"/>
    <s v="Returned"/>
    <x v="0"/>
    <s v="Next Day"/>
    <x v="0"/>
    <n v="10"/>
    <s v="USD"/>
    <n v="4.3"/>
    <s v="Young America"/>
    <s v="Minnesota"/>
    <b v="0"/>
    <x v="1"/>
    <s v="Male"/>
    <n v="43"/>
  </r>
  <r>
    <n v="68"/>
    <x v="51"/>
    <s v="Returned"/>
    <x v="2"/>
    <s v="Next Day"/>
    <x v="2"/>
    <n v="95"/>
    <s v="USD"/>
    <n v="150.87"/>
    <s v="Chicago"/>
    <s v="Illinois"/>
    <b v="0"/>
    <x v="3"/>
    <s v="Female"/>
    <n v="14332.65"/>
  </r>
  <r>
    <n v="328"/>
    <x v="32"/>
    <s v="Pending"/>
    <x v="0"/>
    <s v="Standard"/>
    <x v="2"/>
    <n v="28"/>
    <s v="USD"/>
    <n v="216.85"/>
    <s v="Albuquerque"/>
    <s v="New Mexico"/>
    <b v="1"/>
    <x v="3"/>
    <s v="Female"/>
    <n v="6071.8"/>
  </r>
  <r>
    <n v="832"/>
    <x v="52"/>
    <s v="Processing"/>
    <x v="0"/>
    <s v="Express"/>
    <x v="2"/>
    <n v="9"/>
    <s v="USD"/>
    <n v="750.27"/>
    <s v="Los Angeles"/>
    <s v="California"/>
    <b v="0"/>
    <x v="0"/>
    <s v="Female"/>
    <n v="6752.43"/>
  </r>
  <r>
    <n v="223"/>
    <x v="51"/>
    <s v="Processing"/>
    <x v="0"/>
    <s v="Standard"/>
    <x v="1"/>
    <n v="56"/>
    <s v="USD"/>
    <n v="376.18"/>
    <s v="Honolulu"/>
    <s v="Hawaii"/>
    <b v="1"/>
    <x v="2"/>
    <s v="Female"/>
    <n v="21066.080000000002"/>
  </r>
  <r>
    <n v="311"/>
    <x v="53"/>
    <s v="Delivered"/>
    <x v="2"/>
    <s v="Next Day"/>
    <x v="0"/>
    <n v="74"/>
    <s v="USD"/>
    <n v="874.76"/>
    <s v="Fairbanks"/>
    <s v="Alaska"/>
    <b v="0"/>
    <x v="3"/>
    <s v="Male"/>
    <n v="64732.24"/>
  </r>
  <r>
    <n v="450"/>
    <x v="54"/>
    <s v="Pending"/>
    <x v="2"/>
    <s v="Express"/>
    <x v="1"/>
    <n v="57"/>
    <s v="USD"/>
    <n v="448.53"/>
    <s v="Springfield"/>
    <s v="Illinois"/>
    <b v="0"/>
    <x v="3"/>
    <s v="Male"/>
    <n v="25566.21"/>
  </r>
  <r>
    <n v="551"/>
    <x v="2"/>
    <s v="Pending"/>
    <x v="0"/>
    <s v="Express"/>
    <x v="0"/>
    <n v="27"/>
    <s v="USD"/>
    <n v="210.88"/>
    <s v="Washington"/>
    <s v="District of Columbia"/>
    <b v="0"/>
    <x v="1"/>
    <s v="Female"/>
    <n v="5693.76"/>
  </r>
  <r>
    <n v="40"/>
    <x v="55"/>
    <s v="Pending"/>
    <x v="2"/>
    <s v="Express"/>
    <x v="0"/>
    <n v="30"/>
    <s v="USD"/>
    <n v="810.61"/>
    <s v="Jacksonville"/>
    <s v="Florida"/>
    <b v="0"/>
    <x v="1"/>
    <s v="Male"/>
    <n v="24318.3"/>
  </r>
  <r>
    <n v="611"/>
    <x v="56"/>
    <s v="Returned"/>
    <x v="0"/>
    <s v="Next Day"/>
    <x v="0"/>
    <n v="67"/>
    <s v="USD"/>
    <n v="767.45"/>
    <s v="Saint Cloud"/>
    <s v="Minnesota"/>
    <b v="0"/>
    <x v="1"/>
    <s v="Male"/>
    <n v="51419.15"/>
  </r>
  <r>
    <n v="376"/>
    <x v="57"/>
    <s v="Processing"/>
    <x v="1"/>
    <s v="Standard"/>
    <x v="1"/>
    <n v="38"/>
    <s v="USD"/>
    <n v="549.46"/>
    <s v="Fairfield"/>
    <s v="Connecticut"/>
    <b v="0"/>
    <x v="2"/>
    <s v="Male"/>
    <n v="20879.480000000003"/>
  </r>
  <r>
    <n v="597"/>
    <x v="58"/>
    <s v="Shipped"/>
    <x v="2"/>
    <s v="Next Day"/>
    <x v="0"/>
    <n v="15"/>
    <s v="USD"/>
    <n v="475.58"/>
    <s v="San Diego"/>
    <s v="California"/>
    <b v="1"/>
    <x v="2"/>
    <s v="Male"/>
    <n v="7133.7"/>
  </r>
  <r>
    <n v="844"/>
    <x v="59"/>
    <s v="Pending"/>
    <x v="0"/>
    <s v="Next Day"/>
    <x v="0"/>
    <n v="41"/>
    <s v="USD"/>
    <n v="964.56"/>
    <s v="Alexandria"/>
    <s v="Virginia"/>
    <b v="1"/>
    <x v="3"/>
    <s v="Male"/>
    <n v="39546.959999999999"/>
  </r>
  <r>
    <n v="199"/>
    <x v="60"/>
    <s v="Processing"/>
    <x v="2"/>
    <s v="Express"/>
    <x v="2"/>
    <n v="43"/>
    <s v="USD"/>
    <n v="484.24"/>
    <s v="Hartford"/>
    <s v="Connecticut"/>
    <b v="1"/>
    <x v="1"/>
    <s v="Female"/>
    <n v="20822.32"/>
  </r>
  <r>
    <n v="845"/>
    <x v="61"/>
    <s v="Returned"/>
    <x v="2"/>
    <s v="Next Day"/>
    <x v="2"/>
    <n v="15"/>
    <s v="USD"/>
    <n v="866.49"/>
    <s v="Port Charlotte"/>
    <s v="Florida"/>
    <b v="0"/>
    <x v="1"/>
    <s v="Male"/>
    <n v="12997.35"/>
  </r>
  <r>
    <n v="372"/>
    <x v="62"/>
    <s v="Returned"/>
    <x v="2"/>
    <s v="Express"/>
    <x v="1"/>
    <n v="25"/>
    <s v="USD"/>
    <n v="25.82"/>
    <s v="Springfield"/>
    <s v="Illinois"/>
    <b v="0"/>
    <x v="0"/>
    <s v="Male"/>
    <n v="645.5"/>
  </r>
  <r>
    <n v="338"/>
    <x v="63"/>
    <s v="Processing"/>
    <x v="2"/>
    <s v="Standard"/>
    <x v="0"/>
    <n v="100"/>
    <s v="USD"/>
    <n v="199.2"/>
    <s v="Fort Smith"/>
    <s v="Arkansas"/>
    <b v="0"/>
    <x v="2"/>
    <s v="Male"/>
    <n v="19920"/>
  </r>
  <r>
    <n v="629"/>
    <x v="64"/>
    <s v="Returned"/>
    <x v="0"/>
    <s v="Express"/>
    <x v="0"/>
    <n v="60"/>
    <s v="USD"/>
    <n v="174.66"/>
    <s v="Rochester"/>
    <s v="New York"/>
    <b v="1"/>
    <x v="3"/>
    <s v="Male"/>
    <n v="10479.6"/>
  </r>
  <r>
    <n v="617"/>
    <x v="0"/>
    <s v="Pending"/>
    <x v="0"/>
    <s v="Next Day"/>
    <x v="1"/>
    <n v="93"/>
    <s v="USD"/>
    <n v="572.82000000000005"/>
    <s v="Tucson"/>
    <s v="Arizona"/>
    <b v="1"/>
    <x v="2"/>
    <s v="Female"/>
    <n v="53272.26"/>
  </r>
  <r>
    <n v="584"/>
    <x v="65"/>
    <s v="Returned"/>
    <x v="2"/>
    <s v="Express"/>
    <x v="2"/>
    <n v="9"/>
    <s v="USD"/>
    <n v="488.24"/>
    <s v="Denver"/>
    <s v="Colorado"/>
    <b v="0"/>
    <x v="3"/>
    <s v="Female"/>
    <n v="4394.16"/>
  </r>
  <r>
    <n v="326"/>
    <x v="66"/>
    <s v="Delivered"/>
    <x v="0"/>
    <s v="Standard"/>
    <x v="1"/>
    <n v="20"/>
    <s v="USD"/>
    <n v="476.41"/>
    <s v="Lansing"/>
    <s v="Michigan"/>
    <b v="0"/>
    <x v="3"/>
    <s v="Female"/>
    <n v="9528.2000000000007"/>
  </r>
  <r>
    <n v="384"/>
    <x v="67"/>
    <s v="Delivered"/>
    <x v="0"/>
    <s v="Standard"/>
    <x v="1"/>
    <n v="20"/>
    <s v="USD"/>
    <n v="486.21"/>
    <s v="Lake Worth"/>
    <s v="Florida"/>
    <b v="1"/>
    <x v="0"/>
    <s v="Male"/>
    <n v="9724.1999999999989"/>
  </r>
  <r>
    <n v="858"/>
    <x v="68"/>
    <s v="Processing"/>
    <x v="2"/>
    <s v="Standard"/>
    <x v="1"/>
    <n v="47"/>
    <s v="USD"/>
    <n v="846.01"/>
    <s v="Young America"/>
    <s v="Minnesota"/>
    <b v="0"/>
    <x v="3"/>
    <s v="Female"/>
    <n v="39762.47"/>
  </r>
  <r>
    <n v="218"/>
    <x v="69"/>
    <s v="Returned"/>
    <x v="1"/>
    <s v="Express"/>
    <x v="1"/>
    <n v="93"/>
    <s v="USD"/>
    <n v="424.41"/>
    <s v="Elizabeth"/>
    <s v="New Jersey"/>
    <b v="0"/>
    <x v="0"/>
    <s v="Male"/>
    <n v="39470.130000000005"/>
  </r>
  <r>
    <n v="944"/>
    <x v="70"/>
    <s v="Returned"/>
    <x v="2"/>
    <s v="Next Day"/>
    <x v="0"/>
    <n v="88"/>
    <s v="USD"/>
    <n v="429.29"/>
    <s v="Trenton"/>
    <s v="New Jersey"/>
    <b v="1"/>
    <x v="3"/>
    <s v="Female"/>
    <n v="37777.520000000004"/>
  </r>
  <r>
    <n v="659"/>
    <x v="71"/>
    <s v="Shipped"/>
    <x v="0"/>
    <s v="Standard"/>
    <x v="1"/>
    <n v="90"/>
    <s v="USD"/>
    <n v="607.41"/>
    <s v="Jacksonville"/>
    <s v="Florida"/>
    <b v="1"/>
    <x v="2"/>
    <s v="Male"/>
    <n v="54666.899999999994"/>
  </r>
  <r>
    <n v="122"/>
    <x v="72"/>
    <s v="Shipped"/>
    <x v="2"/>
    <s v="Next Day"/>
    <x v="2"/>
    <n v="52"/>
    <s v="USD"/>
    <n v="850.1"/>
    <s v="Jacksonville"/>
    <s v="Florida"/>
    <b v="1"/>
    <x v="2"/>
    <s v="Female"/>
    <n v="44205.200000000004"/>
  </r>
  <r>
    <n v="373"/>
    <x v="73"/>
    <s v="Processing"/>
    <x v="0"/>
    <s v="Next Day"/>
    <x v="0"/>
    <n v="85"/>
    <s v="USD"/>
    <n v="498.82"/>
    <s v="Charlotte"/>
    <s v="North Carolina"/>
    <b v="0"/>
    <x v="3"/>
    <s v="Female"/>
    <n v="42399.7"/>
  </r>
  <r>
    <n v="287"/>
    <x v="74"/>
    <s v="Processing"/>
    <x v="2"/>
    <s v="Standard"/>
    <x v="0"/>
    <n v="20"/>
    <s v="USD"/>
    <n v="820.98"/>
    <s v="Waterbury"/>
    <s v="Connecticut"/>
    <b v="1"/>
    <x v="3"/>
    <s v="Male"/>
    <n v="16419.599999999999"/>
  </r>
  <r>
    <n v="863"/>
    <x v="75"/>
    <s v="Pending"/>
    <x v="1"/>
    <s v="Express"/>
    <x v="1"/>
    <n v="62"/>
    <s v="USD"/>
    <n v="455.15"/>
    <s v="Houston"/>
    <s v="Texas"/>
    <b v="0"/>
    <x v="0"/>
    <s v="Male"/>
    <n v="28219.3"/>
  </r>
  <r>
    <n v="69"/>
    <x v="57"/>
    <s v="Pending"/>
    <x v="0"/>
    <s v="Next Day"/>
    <x v="2"/>
    <n v="100"/>
    <s v="USD"/>
    <n v="248.17"/>
    <s v="Tucson"/>
    <s v="Arizona"/>
    <b v="0"/>
    <x v="0"/>
    <s v="Male"/>
    <n v="24817"/>
  </r>
  <r>
    <n v="932"/>
    <x v="76"/>
    <s v="Pending"/>
    <x v="2"/>
    <s v="Standard"/>
    <x v="0"/>
    <n v="58"/>
    <s v="USD"/>
    <n v="486.17"/>
    <s v="Omaha"/>
    <s v="Nebraska"/>
    <b v="0"/>
    <x v="3"/>
    <s v="Female"/>
    <n v="28197.86"/>
  </r>
  <r>
    <n v="541"/>
    <x v="77"/>
    <s v="Pending"/>
    <x v="0"/>
    <s v="Express"/>
    <x v="2"/>
    <n v="41"/>
    <s v="USD"/>
    <n v="604.64"/>
    <s v="Lake Worth"/>
    <s v="Florida"/>
    <b v="0"/>
    <x v="1"/>
    <s v="Male"/>
    <n v="24790.239999999998"/>
  </r>
  <r>
    <n v="563"/>
    <x v="78"/>
    <s v="Pending"/>
    <x v="2"/>
    <s v="Next Day"/>
    <x v="1"/>
    <n v="45"/>
    <s v="USD"/>
    <n v="254.14"/>
    <s v="Scottsdale"/>
    <s v="Arizona"/>
    <b v="0"/>
    <x v="1"/>
    <s v="Female"/>
    <n v="11436.3"/>
  </r>
  <r>
    <n v="954"/>
    <x v="61"/>
    <s v="Processing"/>
    <x v="0"/>
    <s v="Next Day"/>
    <x v="2"/>
    <n v="86"/>
    <s v="USD"/>
    <n v="423.9"/>
    <s v="Fullerton"/>
    <s v="California"/>
    <b v="1"/>
    <x v="2"/>
    <s v="Female"/>
    <n v="36455.4"/>
  </r>
  <r>
    <n v="634"/>
    <x v="79"/>
    <s v="Shipped"/>
    <x v="0"/>
    <s v="Standard"/>
    <x v="2"/>
    <n v="12"/>
    <s v="USD"/>
    <n v="189.13"/>
    <s v="Alexandria"/>
    <s v="Virginia"/>
    <b v="0"/>
    <x v="3"/>
    <s v="Male"/>
    <n v="2269.56"/>
  </r>
  <r>
    <n v="126"/>
    <x v="80"/>
    <s v="Delivered"/>
    <x v="2"/>
    <s v="Standard"/>
    <x v="1"/>
    <n v="76"/>
    <s v="USD"/>
    <n v="842.6"/>
    <s v="Visalia"/>
    <s v="California"/>
    <b v="1"/>
    <x v="2"/>
    <s v="Female"/>
    <n v="64037.599999999999"/>
  </r>
  <r>
    <n v="423"/>
    <x v="81"/>
    <s v="Shipped"/>
    <x v="1"/>
    <s v="Standard"/>
    <x v="0"/>
    <n v="71"/>
    <s v="USD"/>
    <n v="972.72"/>
    <s v="Flint"/>
    <s v="Michigan"/>
    <b v="0"/>
    <x v="0"/>
    <s v="Female"/>
    <n v="69063.12"/>
  </r>
  <r>
    <n v="774"/>
    <x v="82"/>
    <s v="Processing"/>
    <x v="2"/>
    <s v="Express"/>
    <x v="2"/>
    <n v="68"/>
    <s v="USD"/>
    <n v="358.06"/>
    <s v="Saint Paul"/>
    <s v="Minnesota"/>
    <b v="0"/>
    <x v="0"/>
    <s v="Male"/>
    <n v="24348.080000000002"/>
  </r>
  <r>
    <n v="596"/>
    <x v="41"/>
    <s v="Pending"/>
    <x v="0"/>
    <s v="Express"/>
    <x v="0"/>
    <n v="71"/>
    <s v="USD"/>
    <n v="45.41"/>
    <s v="Pompano Beach"/>
    <s v="Florida"/>
    <b v="1"/>
    <x v="1"/>
    <s v="Male"/>
    <n v="3224.1099999999997"/>
  </r>
  <r>
    <n v="128"/>
    <x v="47"/>
    <s v="Shipped"/>
    <x v="0"/>
    <s v="Next Day"/>
    <x v="1"/>
    <n v="15"/>
    <s v="USD"/>
    <n v="17.38"/>
    <s v="Tacoma"/>
    <s v="Washington"/>
    <b v="1"/>
    <x v="1"/>
    <s v="Male"/>
    <n v="260.7"/>
  </r>
  <r>
    <n v="344"/>
    <x v="83"/>
    <s v="Processing"/>
    <x v="2"/>
    <s v="Express"/>
    <x v="1"/>
    <n v="66"/>
    <s v="USD"/>
    <n v="195.42"/>
    <s v="El Paso"/>
    <s v="Texas"/>
    <b v="0"/>
    <x v="1"/>
    <s v="Male"/>
    <n v="12897.72"/>
  </r>
  <r>
    <n v="839"/>
    <x v="84"/>
    <s v="Delivered"/>
    <x v="0"/>
    <s v="Express"/>
    <x v="0"/>
    <n v="60"/>
    <s v="USD"/>
    <n v="929.06"/>
    <s v="Columbus"/>
    <s v="Ohio"/>
    <b v="0"/>
    <x v="0"/>
    <s v="Female"/>
    <n v="55743.6"/>
  </r>
  <r>
    <n v="55"/>
    <x v="85"/>
    <s v="Shipped"/>
    <x v="2"/>
    <s v="Express"/>
    <x v="1"/>
    <n v="28"/>
    <s v="USD"/>
    <n v="767.56"/>
    <s v="Salt Lake City"/>
    <s v="Utah"/>
    <b v="1"/>
    <x v="0"/>
    <s v="Male"/>
    <n v="21491.68"/>
  </r>
  <r>
    <n v="208"/>
    <x v="86"/>
    <s v="Pending"/>
    <x v="2"/>
    <s v="Express"/>
    <x v="1"/>
    <n v="71"/>
    <s v="USD"/>
    <n v="238.5"/>
    <s v="San Jose"/>
    <s v="California"/>
    <b v="1"/>
    <x v="0"/>
    <s v="Male"/>
    <n v="16933.5"/>
  </r>
  <r>
    <n v="325"/>
    <x v="87"/>
    <s v="Delivered"/>
    <x v="1"/>
    <s v="Next Day"/>
    <x v="2"/>
    <n v="75"/>
    <s v="USD"/>
    <n v="363.38"/>
    <s v="Chicago"/>
    <s v="Illinois"/>
    <b v="1"/>
    <x v="3"/>
    <s v="Male"/>
    <n v="27253.5"/>
  </r>
  <r>
    <n v="118"/>
    <x v="88"/>
    <s v="Shipped"/>
    <x v="0"/>
    <s v="Next Day"/>
    <x v="1"/>
    <n v="64"/>
    <s v="USD"/>
    <n v="622.86"/>
    <s v="Pensacola"/>
    <s v="Florida"/>
    <b v="0"/>
    <x v="0"/>
    <s v="Female"/>
    <n v="39863.040000000001"/>
  </r>
  <r>
    <n v="729"/>
    <x v="89"/>
    <s v="Processing"/>
    <x v="2"/>
    <s v="Standard"/>
    <x v="1"/>
    <n v="34"/>
    <s v="USD"/>
    <n v="939.18"/>
    <s v="Saint Paul"/>
    <s v="Minnesota"/>
    <b v="0"/>
    <x v="3"/>
    <s v="Male"/>
    <n v="31932.12"/>
  </r>
  <r>
    <n v="79"/>
    <x v="90"/>
    <s v="Returned"/>
    <x v="0"/>
    <s v="Standard"/>
    <x v="2"/>
    <n v="6"/>
    <s v="USD"/>
    <n v="53.19"/>
    <s v="Santa Monica"/>
    <s v="California"/>
    <b v="1"/>
    <x v="0"/>
    <s v="Female"/>
    <n v="319.14"/>
  </r>
  <r>
    <n v="921"/>
    <x v="91"/>
    <s v="Pending"/>
    <x v="1"/>
    <s v="Express"/>
    <x v="1"/>
    <n v="20"/>
    <s v="USD"/>
    <n v="208.09"/>
    <s v="Nashville"/>
    <s v="Tennessee"/>
    <b v="1"/>
    <x v="0"/>
    <s v="Female"/>
    <n v="4161.8"/>
  </r>
  <r>
    <n v="980"/>
    <x v="55"/>
    <s v="Returned"/>
    <x v="1"/>
    <s v="Next Day"/>
    <x v="1"/>
    <n v="79"/>
    <s v="USD"/>
    <n v="564.72"/>
    <s v="Albuquerque"/>
    <s v="New Mexico"/>
    <b v="0"/>
    <x v="3"/>
    <s v="Male"/>
    <n v="44612.880000000005"/>
  </r>
  <r>
    <n v="733"/>
    <x v="92"/>
    <s v="Shipped"/>
    <x v="2"/>
    <s v="Next Day"/>
    <x v="0"/>
    <n v="48"/>
    <s v="USD"/>
    <n v="63.09"/>
    <s v="Chicago"/>
    <s v="Illinois"/>
    <b v="0"/>
    <x v="0"/>
    <s v="Male"/>
    <n v="3028.32"/>
  </r>
  <r>
    <n v="902"/>
    <x v="93"/>
    <s v="Delivered"/>
    <x v="2"/>
    <s v="Standard"/>
    <x v="0"/>
    <n v="31"/>
    <s v="USD"/>
    <n v="80.52"/>
    <s v="Amarillo"/>
    <s v="Texas"/>
    <b v="0"/>
    <x v="2"/>
    <s v="Female"/>
    <n v="2496.12"/>
  </r>
  <r>
    <n v="264"/>
    <x v="94"/>
    <s v="Processing"/>
    <x v="1"/>
    <s v="Standard"/>
    <x v="1"/>
    <n v="30"/>
    <s v="USD"/>
    <n v="267.16000000000003"/>
    <s v="Birmingham"/>
    <s v="Alabama"/>
    <b v="1"/>
    <x v="0"/>
    <s v="Female"/>
    <n v="8014.8000000000011"/>
  </r>
  <r>
    <n v="444"/>
    <x v="95"/>
    <s v="Shipped"/>
    <x v="1"/>
    <s v="Standard"/>
    <x v="2"/>
    <n v="80"/>
    <s v="USD"/>
    <n v="90.06"/>
    <s v="Roanoke"/>
    <s v="Virginia"/>
    <b v="1"/>
    <x v="1"/>
    <s v="Male"/>
    <n v="7204.8"/>
  </r>
  <r>
    <n v="903"/>
    <x v="96"/>
    <s v="Delivered"/>
    <x v="2"/>
    <s v="Standard"/>
    <x v="0"/>
    <n v="24"/>
    <s v="USD"/>
    <n v="957"/>
    <s v="Bakersfield"/>
    <s v="California"/>
    <b v="1"/>
    <x v="1"/>
    <s v="Female"/>
    <n v="22968"/>
  </r>
  <r>
    <n v="174"/>
    <x v="97"/>
    <s v="Processing"/>
    <x v="1"/>
    <s v="Next Day"/>
    <x v="1"/>
    <n v="90"/>
    <s v="USD"/>
    <n v="606.54999999999995"/>
    <s v="Kansas City"/>
    <s v="Missouri"/>
    <b v="0"/>
    <x v="2"/>
    <s v="Male"/>
    <n v="54589.499999999993"/>
  </r>
  <r>
    <n v="320"/>
    <x v="98"/>
    <s v="Shipped"/>
    <x v="2"/>
    <s v="Standard"/>
    <x v="1"/>
    <n v="8"/>
    <s v="USD"/>
    <n v="416.74"/>
    <s v="Metairie"/>
    <s v="Louisiana"/>
    <b v="1"/>
    <x v="3"/>
    <s v="Male"/>
    <n v="3333.92"/>
  </r>
  <r>
    <n v="280"/>
    <x v="99"/>
    <s v="Returned"/>
    <x v="1"/>
    <s v="Next Day"/>
    <x v="1"/>
    <n v="77"/>
    <s v="USD"/>
    <n v="123.96"/>
    <s v="Tempe"/>
    <s v="Arizona"/>
    <b v="0"/>
    <x v="1"/>
    <s v="Male"/>
    <n v="9544.92"/>
  </r>
  <r>
    <n v="490"/>
    <x v="100"/>
    <s v="Processing"/>
    <x v="1"/>
    <s v="Express"/>
    <x v="0"/>
    <n v="65"/>
    <s v="USD"/>
    <n v="393.59"/>
    <s v="Winston Salem"/>
    <s v="North Carolina"/>
    <b v="1"/>
    <x v="0"/>
    <s v="Female"/>
    <n v="25583.35"/>
  </r>
  <r>
    <n v="665"/>
    <x v="101"/>
    <s v="Delivered"/>
    <x v="2"/>
    <s v="Next Day"/>
    <x v="0"/>
    <n v="5"/>
    <s v="USD"/>
    <n v="323.74"/>
    <s v="Shreveport"/>
    <s v="Louisiana"/>
    <b v="1"/>
    <x v="2"/>
    <s v="Female"/>
    <n v="1618.7"/>
  </r>
  <r>
    <n v="259"/>
    <x v="102"/>
    <s v="Pending"/>
    <x v="1"/>
    <s v="Standard"/>
    <x v="1"/>
    <n v="58"/>
    <s v="USD"/>
    <n v="128.08000000000001"/>
    <s v="Nashville"/>
    <s v="Tennessee"/>
    <b v="1"/>
    <x v="1"/>
    <s v="Female"/>
    <n v="7428.64"/>
  </r>
  <r>
    <n v="819"/>
    <x v="103"/>
    <s v="Returned"/>
    <x v="1"/>
    <s v="Standard"/>
    <x v="0"/>
    <n v="39"/>
    <s v="USD"/>
    <n v="299.02"/>
    <s v="Grand Rapids"/>
    <s v="Michigan"/>
    <b v="0"/>
    <x v="1"/>
    <s v="Male"/>
    <n v="11661.779999999999"/>
  </r>
  <r>
    <n v="891"/>
    <x v="104"/>
    <s v="Delivered"/>
    <x v="2"/>
    <s v="Standard"/>
    <x v="2"/>
    <n v="34"/>
    <s v="USD"/>
    <n v="275.87"/>
    <s v="New York City"/>
    <s v="New York"/>
    <b v="1"/>
    <x v="0"/>
    <s v="Male"/>
    <n v="9379.58"/>
  </r>
  <r>
    <n v="745"/>
    <x v="105"/>
    <s v="Pending"/>
    <x v="0"/>
    <s v="Next Day"/>
    <x v="2"/>
    <n v="38"/>
    <s v="USD"/>
    <n v="779.81"/>
    <s v="Denver"/>
    <s v="Colorado"/>
    <b v="0"/>
    <x v="3"/>
    <s v="Male"/>
    <n v="29632.78"/>
  </r>
  <r>
    <n v="372"/>
    <x v="106"/>
    <s v="Delivered"/>
    <x v="0"/>
    <s v="Standard"/>
    <x v="1"/>
    <n v="84"/>
    <s v="USD"/>
    <n v="881.72"/>
    <s v="Grand Rapids"/>
    <s v="Michigan"/>
    <b v="0"/>
    <x v="3"/>
    <s v="Female"/>
    <n v="74064.479999999996"/>
  </r>
  <r>
    <n v="119"/>
    <x v="107"/>
    <s v="Delivered"/>
    <x v="1"/>
    <s v="Next Day"/>
    <x v="1"/>
    <n v="10"/>
    <s v="USD"/>
    <n v="320.22000000000003"/>
    <s v="Valdosta"/>
    <s v="Georgia"/>
    <b v="1"/>
    <x v="1"/>
    <s v="Male"/>
    <n v="3202.2000000000003"/>
  </r>
  <r>
    <n v="383"/>
    <x v="108"/>
    <s v="Shipped"/>
    <x v="1"/>
    <s v="Express"/>
    <x v="1"/>
    <n v="45"/>
    <s v="USD"/>
    <n v="424.11"/>
    <s v="Brooklyn"/>
    <s v="New York"/>
    <b v="0"/>
    <x v="3"/>
    <s v="Male"/>
    <n v="19084.95"/>
  </r>
  <r>
    <n v="66"/>
    <x v="109"/>
    <s v="Returned"/>
    <x v="2"/>
    <s v="Next Day"/>
    <x v="0"/>
    <n v="71"/>
    <s v="USD"/>
    <n v="60.16"/>
    <s v="Fort Worth"/>
    <s v="Texas"/>
    <b v="1"/>
    <x v="3"/>
    <s v="Female"/>
    <n v="4271.3599999999997"/>
  </r>
  <r>
    <n v="258"/>
    <x v="110"/>
    <s v="Pending"/>
    <x v="1"/>
    <s v="Standard"/>
    <x v="1"/>
    <n v="87"/>
    <s v="USD"/>
    <n v="876.52"/>
    <s v="Homestead"/>
    <s v="Florida"/>
    <b v="0"/>
    <x v="0"/>
    <s v="Male"/>
    <n v="76257.240000000005"/>
  </r>
  <r>
    <n v="761"/>
    <x v="111"/>
    <s v="Pending"/>
    <x v="1"/>
    <s v="Next Day"/>
    <x v="2"/>
    <n v="28"/>
    <s v="USD"/>
    <n v="103.13"/>
    <s v="Arlington"/>
    <s v="Texas"/>
    <b v="0"/>
    <x v="3"/>
    <s v="Female"/>
    <n v="2887.64"/>
  </r>
  <r>
    <n v="14"/>
    <x v="112"/>
    <s v="Pending"/>
    <x v="2"/>
    <s v="Standard"/>
    <x v="1"/>
    <n v="17"/>
    <s v="USD"/>
    <n v="866.52"/>
    <s v="Toledo"/>
    <s v="Ohio"/>
    <b v="1"/>
    <x v="0"/>
    <s v="Male"/>
    <n v="14730.84"/>
  </r>
  <r>
    <n v="748"/>
    <x v="111"/>
    <s v="Delivered"/>
    <x v="2"/>
    <s v="Standard"/>
    <x v="2"/>
    <n v="77"/>
    <s v="USD"/>
    <n v="650.80999999999995"/>
    <s v="Phoenix"/>
    <s v="Arizona"/>
    <b v="0"/>
    <x v="1"/>
    <s v="Female"/>
    <n v="50112.369999999995"/>
  </r>
  <r>
    <n v="675"/>
    <x v="113"/>
    <s v="Delivered"/>
    <x v="2"/>
    <s v="Standard"/>
    <x v="0"/>
    <n v="54"/>
    <s v="USD"/>
    <n v="209.56"/>
    <s v="Sacramento"/>
    <s v="California"/>
    <b v="0"/>
    <x v="0"/>
    <s v="Male"/>
    <n v="11316.24"/>
  </r>
  <r>
    <n v="543"/>
    <x v="91"/>
    <s v="Delivered"/>
    <x v="1"/>
    <s v="Next Day"/>
    <x v="2"/>
    <n v="60"/>
    <s v="USD"/>
    <n v="891.34"/>
    <s v="Santa Fe"/>
    <s v="New Mexico"/>
    <b v="1"/>
    <x v="3"/>
    <s v="Female"/>
    <n v="53480.4"/>
  </r>
  <r>
    <n v="728"/>
    <x v="114"/>
    <s v="Returned"/>
    <x v="2"/>
    <s v="Standard"/>
    <x v="2"/>
    <n v="100"/>
    <s v="USD"/>
    <n v="596.20000000000005"/>
    <s v="Lafayette"/>
    <s v="Indiana"/>
    <b v="1"/>
    <x v="1"/>
    <s v="Male"/>
    <n v="59620.000000000007"/>
  </r>
  <r>
    <n v="696"/>
    <x v="115"/>
    <s v="Delivered"/>
    <x v="1"/>
    <s v="Next Day"/>
    <x v="1"/>
    <n v="73"/>
    <s v="USD"/>
    <n v="555.07000000000005"/>
    <s v="Philadelphia"/>
    <s v="Pennsylvania"/>
    <b v="0"/>
    <x v="0"/>
    <s v="Male"/>
    <n v="40520.11"/>
  </r>
  <r>
    <n v="755"/>
    <x v="116"/>
    <s v="Delivered"/>
    <x v="0"/>
    <s v="Standard"/>
    <x v="2"/>
    <n v="70"/>
    <s v="USD"/>
    <n v="456.44"/>
    <s v="Oklahoma City"/>
    <s v="Oklahoma"/>
    <b v="1"/>
    <x v="2"/>
    <s v="Male"/>
    <n v="31950.799999999999"/>
  </r>
  <r>
    <n v="610"/>
    <x v="117"/>
    <s v="Processing"/>
    <x v="1"/>
    <s v="Next Day"/>
    <x v="1"/>
    <n v="97"/>
    <s v="USD"/>
    <n v="596.87"/>
    <s v="Birmingham"/>
    <s v="Alabama"/>
    <b v="1"/>
    <x v="2"/>
    <s v="Male"/>
    <n v="57896.39"/>
  </r>
  <r>
    <n v="797"/>
    <x v="118"/>
    <s v="Shipped"/>
    <x v="1"/>
    <s v="Standard"/>
    <x v="0"/>
    <n v="79"/>
    <s v="USD"/>
    <n v="763.76"/>
    <s v="Omaha"/>
    <s v="Nebraska"/>
    <b v="0"/>
    <x v="3"/>
    <s v="Male"/>
    <n v="60337.04"/>
  </r>
  <r>
    <n v="405"/>
    <x v="65"/>
    <s v="Returned"/>
    <x v="0"/>
    <s v="Standard"/>
    <x v="2"/>
    <n v="54"/>
    <s v="USD"/>
    <n v="576.36"/>
    <s v="Seattle"/>
    <s v="Washington"/>
    <b v="1"/>
    <x v="1"/>
    <s v="Female"/>
    <n v="31123.440000000002"/>
  </r>
  <r>
    <n v="767"/>
    <x v="119"/>
    <s v="Processing"/>
    <x v="2"/>
    <s v="Express"/>
    <x v="1"/>
    <n v="3"/>
    <s v="USD"/>
    <n v="457.91"/>
    <s v="Atlanta"/>
    <s v="Georgia"/>
    <b v="1"/>
    <x v="3"/>
    <s v="Male"/>
    <n v="1373.73"/>
  </r>
  <r>
    <n v="248"/>
    <x v="120"/>
    <s v="Delivered"/>
    <x v="1"/>
    <s v="Express"/>
    <x v="1"/>
    <n v="13"/>
    <s v="USD"/>
    <n v="912.89"/>
    <s v="Arlington"/>
    <s v="Virginia"/>
    <b v="0"/>
    <x v="3"/>
    <s v="Male"/>
    <n v="11867.57"/>
  </r>
  <r>
    <n v="217"/>
    <x v="121"/>
    <s v="Pending"/>
    <x v="0"/>
    <s v="Standard"/>
    <x v="1"/>
    <n v="90"/>
    <s v="USD"/>
    <n v="975.12"/>
    <s v="Spokane"/>
    <s v="Washington"/>
    <b v="1"/>
    <x v="1"/>
    <s v="Male"/>
    <n v="87760.8"/>
  </r>
  <r>
    <n v="425"/>
    <x v="103"/>
    <s v="Processing"/>
    <x v="0"/>
    <s v="Express"/>
    <x v="0"/>
    <n v="27"/>
    <s v="USD"/>
    <n v="644.77"/>
    <s v="Spring"/>
    <s v="Texas"/>
    <b v="1"/>
    <x v="3"/>
    <s v="Male"/>
    <n v="17408.79"/>
  </r>
  <r>
    <n v="865"/>
    <x v="122"/>
    <s v="Processing"/>
    <x v="2"/>
    <s v="Standard"/>
    <x v="1"/>
    <n v="64"/>
    <s v="USD"/>
    <n v="96.93"/>
    <s v="Charleston"/>
    <s v="South Carolina"/>
    <b v="0"/>
    <x v="0"/>
    <s v="Male"/>
    <n v="6203.52"/>
  </r>
  <r>
    <n v="209"/>
    <x v="123"/>
    <s v="Shipped"/>
    <x v="2"/>
    <s v="Express"/>
    <x v="1"/>
    <n v="44"/>
    <s v="USD"/>
    <n v="40.49"/>
    <s v="Roanoke"/>
    <s v="Virginia"/>
    <b v="1"/>
    <x v="1"/>
    <s v="Female"/>
    <n v="1781.5600000000002"/>
  </r>
  <r>
    <n v="667"/>
    <x v="124"/>
    <s v="Processing"/>
    <x v="1"/>
    <s v="Standard"/>
    <x v="0"/>
    <n v="70"/>
    <s v="USD"/>
    <n v="950.92"/>
    <s v="Lubbock"/>
    <s v="Texas"/>
    <b v="1"/>
    <x v="1"/>
    <s v="Male"/>
    <n v="66564.399999999994"/>
  </r>
  <r>
    <n v="284"/>
    <x v="125"/>
    <s v="Delivered"/>
    <x v="0"/>
    <s v="Next Day"/>
    <x v="0"/>
    <n v="13"/>
    <s v="USD"/>
    <n v="196.41"/>
    <s v="Missoula"/>
    <s v="Montana"/>
    <b v="0"/>
    <x v="1"/>
    <s v="Male"/>
    <n v="2553.33"/>
  </r>
  <r>
    <n v="638"/>
    <x v="76"/>
    <s v="Processing"/>
    <x v="2"/>
    <s v="Express"/>
    <x v="0"/>
    <n v="94"/>
    <s v="USD"/>
    <n v="36.340000000000003"/>
    <s v="Kansas City"/>
    <s v="Missouri"/>
    <b v="1"/>
    <x v="3"/>
    <s v="Male"/>
    <n v="3415.9600000000005"/>
  </r>
  <r>
    <n v="310"/>
    <x v="126"/>
    <s v="Processing"/>
    <x v="2"/>
    <s v="Express"/>
    <x v="0"/>
    <n v="70"/>
    <s v="USD"/>
    <n v="169.34"/>
    <s v="Lubbock"/>
    <s v="Texas"/>
    <b v="0"/>
    <x v="1"/>
    <s v="Male"/>
    <n v="11853.800000000001"/>
  </r>
  <r>
    <n v="130"/>
    <x v="127"/>
    <s v="Shipped"/>
    <x v="2"/>
    <s v="Express"/>
    <x v="2"/>
    <n v="74"/>
    <s v="USD"/>
    <n v="612.69000000000005"/>
    <s v="Naples"/>
    <s v="Florida"/>
    <b v="0"/>
    <x v="0"/>
    <s v="Female"/>
    <n v="45339.060000000005"/>
  </r>
  <r>
    <n v="330"/>
    <x v="128"/>
    <s v="Returned"/>
    <x v="1"/>
    <s v="Standard"/>
    <x v="2"/>
    <n v="22"/>
    <s v="USD"/>
    <n v="515"/>
    <s v="Cincinnati"/>
    <s v="Ohio"/>
    <b v="0"/>
    <x v="0"/>
    <s v="Female"/>
    <n v="11330"/>
  </r>
  <r>
    <n v="916"/>
    <x v="129"/>
    <s v="Returned"/>
    <x v="0"/>
    <s v="Standard"/>
    <x v="0"/>
    <n v="69"/>
    <s v="USD"/>
    <n v="385.47"/>
    <s v="York"/>
    <s v="Pennsylvania"/>
    <b v="0"/>
    <x v="0"/>
    <s v="Male"/>
    <n v="26597.43"/>
  </r>
  <r>
    <n v="589"/>
    <x v="130"/>
    <s v="Processing"/>
    <x v="1"/>
    <s v="Standard"/>
    <x v="2"/>
    <n v="15"/>
    <s v="USD"/>
    <n v="929.36"/>
    <s v="El Paso"/>
    <s v="Texas"/>
    <b v="1"/>
    <x v="3"/>
    <s v="Female"/>
    <n v="13940.4"/>
  </r>
  <r>
    <n v="68"/>
    <x v="28"/>
    <s v="Shipped"/>
    <x v="2"/>
    <s v="Next Day"/>
    <x v="1"/>
    <n v="4"/>
    <s v="USD"/>
    <n v="877.13"/>
    <s v="Pompano Beach"/>
    <s v="Florida"/>
    <b v="1"/>
    <x v="1"/>
    <s v="Female"/>
    <n v="3508.52"/>
  </r>
  <r>
    <n v="407"/>
    <x v="131"/>
    <s v="Processing"/>
    <x v="0"/>
    <s v="Express"/>
    <x v="1"/>
    <n v="1"/>
    <s v="USD"/>
    <n v="459.62"/>
    <s v="Chicago"/>
    <s v="Illinois"/>
    <b v="1"/>
    <x v="1"/>
    <s v="Male"/>
    <n v="459.62"/>
  </r>
  <r>
    <n v="853"/>
    <x v="132"/>
    <s v="Returned"/>
    <x v="2"/>
    <s v="Standard"/>
    <x v="0"/>
    <n v="56"/>
    <s v="USD"/>
    <n v="274.39999999999998"/>
    <s v="Topeka"/>
    <s v="Kansas"/>
    <b v="0"/>
    <x v="1"/>
    <s v="Male"/>
    <n v="15366.399999999998"/>
  </r>
  <r>
    <n v="658"/>
    <x v="133"/>
    <s v="Processing"/>
    <x v="0"/>
    <s v="Standard"/>
    <x v="2"/>
    <n v="77"/>
    <s v="USD"/>
    <n v="136.06"/>
    <s v="Dallas"/>
    <s v="Texas"/>
    <b v="0"/>
    <x v="3"/>
    <s v="Male"/>
    <n v="10476.620000000001"/>
  </r>
  <r>
    <n v="792"/>
    <x v="134"/>
    <s v="Shipped"/>
    <x v="1"/>
    <s v="Express"/>
    <x v="1"/>
    <n v="79"/>
    <s v="USD"/>
    <n v="61.85"/>
    <s v="Salem"/>
    <s v="Oregon"/>
    <b v="1"/>
    <x v="3"/>
    <s v="Male"/>
    <n v="4886.1500000000005"/>
  </r>
  <r>
    <n v="820"/>
    <x v="135"/>
    <s v="Processing"/>
    <x v="0"/>
    <s v="Standard"/>
    <x v="2"/>
    <n v="50"/>
    <s v="USD"/>
    <n v="334.06"/>
    <s v="Saginaw"/>
    <s v="Michigan"/>
    <b v="1"/>
    <x v="3"/>
    <s v="Female"/>
    <n v="16703"/>
  </r>
  <r>
    <n v="43"/>
    <x v="136"/>
    <s v="Delivered"/>
    <x v="0"/>
    <s v="Next Day"/>
    <x v="0"/>
    <n v="57"/>
    <s v="USD"/>
    <n v="694.2"/>
    <s v="Miami"/>
    <s v="Florida"/>
    <b v="0"/>
    <x v="1"/>
    <s v="Male"/>
    <n v="39569.4"/>
  </r>
  <r>
    <n v="185"/>
    <x v="14"/>
    <s v="Shipped"/>
    <x v="2"/>
    <s v="Express"/>
    <x v="0"/>
    <n v="55"/>
    <s v="USD"/>
    <n v="884.01"/>
    <s v="Kansas City"/>
    <s v="Missouri"/>
    <b v="1"/>
    <x v="2"/>
    <s v="Female"/>
    <n v="48620.55"/>
  </r>
  <r>
    <n v="852"/>
    <x v="137"/>
    <s v="Returned"/>
    <x v="1"/>
    <s v="Standard"/>
    <x v="1"/>
    <n v="7"/>
    <s v="USD"/>
    <n v="389.26"/>
    <s v="Tacoma"/>
    <s v="Washington"/>
    <b v="1"/>
    <x v="1"/>
    <s v="Male"/>
    <n v="2724.8199999999997"/>
  </r>
  <r>
    <n v="680"/>
    <x v="138"/>
    <s v="Returned"/>
    <x v="2"/>
    <s v="Express"/>
    <x v="2"/>
    <n v="59"/>
    <s v="USD"/>
    <n v="582.66999999999996"/>
    <s v="Orange"/>
    <s v="California"/>
    <b v="0"/>
    <x v="0"/>
    <s v="Female"/>
    <n v="34377.53"/>
  </r>
  <r>
    <n v="158"/>
    <x v="139"/>
    <s v="Delivered"/>
    <x v="0"/>
    <s v="Next Day"/>
    <x v="1"/>
    <n v="91"/>
    <s v="USD"/>
    <n v="68.72"/>
    <s v="Indianapolis"/>
    <s v="Indiana"/>
    <b v="0"/>
    <x v="1"/>
    <s v="Female"/>
    <n v="6253.5199999999995"/>
  </r>
  <r>
    <n v="240"/>
    <x v="140"/>
    <s v="Shipped"/>
    <x v="1"/>
    <s v="Next Day"/>
    <x v="2"/>
    <n v="58"/>
    <s v="USD"/>
    <n v="884.33"/>
    <s v="Lees Summit"/>
    <s v="Missouri"/>
    <b v="0"/>
    <x v="3"/>
    <s v="Female"/>
    <n v="51291.14"/>
  </r>
  <r>
    <n v="60"/>
    <x v="141"/>
    <s v="Pending"/>
    <x v="2"/>
    <s v="Next Day"/>
    <x v="1"/>
    <n v="36"/>
    <s v="USD"/>
    <n v="320.13"/>
    <s v="Los Angeles"/>
    <s v="California"/>
    <b v="0"/>
    <x v="1"/>
    <s v="Male"/>
    <n v="11524.68"/>
  </r>
  <r>
    <n v="926"/>
    <x v="142"/>
    <s v="Delivered"/>
    <x v="0"/>
    <s v="Standard"/>
    <x v="0"/>
    <n v="49"/>
    <s v="USD"/>
    <n v="880.42"/>
    <s v="New Castle"/>
    <s v="Pennsylvania"/>
    <b v="0"/>
    <x v="3"/>
    <s v="Male"/>
    <n v="43140.579999999994"/>
  </r>
  <r>
    <n v="755"/>
    <x v="128"/>
    <s v="Processing"/>
    <x v="2"/>
    <s v="Standard"/>
    <x v="0"/>
    <n v="60"/>
    <s v="USD"/>
    <n v="791.57"/>
    <s v="Tacoma"/>
    <s v="Washington"/>
    <b v="0"/>
    <x v="2"/>
    <s v="Male"/>
    <n v="47494.200000000004"/>
  </r>
  <r>
    <n v="153"/>
    <x v="143"/>
    <s v="Pending"/>
    <x v="2"/>
    <s v="Standard"/>
    <x v="2"/>
    <n v="89"/>
    <s v="USD"/>
    <n v="781.65"/>
    <s v="Washington"/>
    <s v="District of Columbia"/>
    <b v="1"/>
    <x v="2"/>
    <s v="Female"/>
    <n v="69566.849999999991"/>
  </r>
  <r>
    <n v="21"/>
    <x v="144"/>
    <s v="Shipped"/>
    <x v="2"/>
    <s v="Next Day"/>
    <x v="0"/>
    <n v="71"/>
    <s v="USD"/>
    <n v="760.19"/>
    <s v="Cleveland"/>
    <s v="Ohio"/>
    <b v="1"/>
    <x v="2"/>
    <s v="Female"/>
    <n v="53973.490000000005"/>
  </r>
  <r>
    <n v="280"/>
    <x v="145"/>
    <s v="Processing"/>
    <x v="2"/>
    <s v="Next Day"/>
    <x v="1"/>
    <n v="96"/>
    <s v="USD"/>
    <n v="532.39"/>
    <s v="Corpus Christi"/>
    <s v="Texas"/>
    <b v="0"/>
    <x v="2"/>
    <s v="Female"/>
    <n v="51109.440000000002"/>
  </r>
  <r>
    <n v="215"/>
    <x v="146"/>
    <s v="Processing"/>
    <x v="0"/>
    <s v="Next Day"/>
    <x v="0"/>
    <n v="86"/>
    <s v="USD"/>
    <n v="826.16"/>
    <s v="Pasadena"/>
    <s v="Texas"/>
    <b v="0"/>
    <x v="0"/>
    <s v="Male"/>
    <n v="71049.759999999995"/>
  </r>
  <r>
    <n v="557"/>
    <x v="147"/>
    <s v="Delivered"/>
    <x v="1"/>
    <s v="Standard"/>
    <x v="0"/>
    <n v="46"/>
    <s v="USD"/>
    <n v="361.4"/>
    <s v="Detroit"/>
    <s v="Michigan"/>
    <b v="1"/>
    <x v="1"/>
    <s v="Male"/>
    <n v="16624.399999999998"/>
  </r>
  <r>
    <n v="695"/>
    <x v="148"/>
    <s v="Pending"/>
    <x v="1"/>
    <s v="Express"/>
    <x v="0"/>
    <n v="20"/>
    <s v="USD"/>
    <n v="52.67"/>
    <s v="Sandy"/>
    <s v="Utah"/>
    <b v="1"/>
    <x v="0"/>
    <s v="Male"/>
    <n v="1053.4000000000001"/>
  </r>
  <r>
    <n v="769"/>
    <x v="149"/>
    <s v="Pending"/>
    <x v="0"/>
    <s v="Next Day"/>
    <x v="0"/>
    <n v="89"/>
    <s v="USD"/>
    <n v="211.42"/>
    <s v="Santa Barbara"/>
    <s v="California"/>
    <b v="0"/>
    <x v="0"/>
    <s v="Male"/>
    <n v="18816.379999999997"/>
  </r>
  <r>
    <n v="125"/>
    <x v="29"/>
    <s v="Returned"/>
    <x v="2"/>
    <s v="Standard"/>
    <x v="0"/>
    <n v="45"/>
    <s v="USD"/>
    <n v="74.38"/>
    <s v="Sacramento"/>
    <s v="California"/>
    <b v="0"/>
    <x v="3"/>
    <s v="Male"/>
    <n v="3347.1"/>
  </r>
  <r>
    <n v="230"/>
    <x v="150"/>
    <s v="Returned"/>
    <x v="1"/>
    <s v="Express"/>
    <x v="0"/>
    <n v="59"/>
    <s v="USD"/>
    <n v="639.70000000000005"/>
    <s v="El Paso"/>
    <s v="Texas"/>
    <b v="0"/>
    <x v="0"/>
    <s v="Male"/>
    <n v="37742.300000000003"/>
  </r>
  <r>
    <n v="865"/>
    <x v="151"/>
    <s v="Shipped"/>
    <x v="2"/>
    <s v="Standard"/>
    <x v="2"/>
    <n v="68"/>
    <s v="USD"/>
    <n v="916.58"/>
    <s v="Washington"/>
    <s v="District of Columbia"/>
    <b v="1"/>
    <x v="0"/>
    <s v="Male"/>
    <n v="62327.44"/>
  </r>
  <r>
    <n v="240"/>
    <x v="39"/>
    <s v="Shipped"/>
    <x v="0"/>
    <s v="Next Day"/>
    <x v="0"/>
    <n v="27"/>
    <s v="USD"/>
    <n v="347.32"/>
    <s v="Salt Lake City"/>
    <s v="Utah"/>
    <b v="0"/>
    <x v="0"/>
    <s v="Female"/>
    <n v="9377.64"/>
  </r>
  <r>
    <n v="445"/>
    <x v="152"/>
    <s v="Processing"/>
    <x v="2"/>
    <s v="Next Day"/>
    <x v="0"/>
    <n v="57"/>
    <s v="USD"/>
    <n v="270.2"/>
    <s v="Stockton"/>
    <s v="California"/>
    <b v="1"/>
    <x v="0"/>
    <s v="Male"/>
    <n v="15401.4"/>
  </r>
  <r>
    <n v="36"/>
    <x v="125"/>
    <s v="Returned"/>
    <x v="1"/>
    <s v="Standard"/>
    <x v="0"/>
    <n v="14"/>
    <s v="USD"/>
    <n v="556.89"/>
    <s v="Duluth"/>
    <s v="Georgia"/>
    <b v="0"/>
    <x v="2"/>
    <s v="Female"/>
    <n v="7796.46"/>
  </r>
  <r>
    <n v="882"/>
    <x v="30"/>
    <s v="Delivered"/>
    <x v="1"/>
    <s v="Next Day"/>
    <x v="2"/>
    <n v="94"/>
    <s v="USD"/>
    <n v="457.43"/>
    <s v="Cincinnati"/>
    <s v="Ohio"/>
    <b v="0"/>
    <x v="2"/>
    <s v="Female"/>
    <n v="42998.42"/>
  </r>
  <r>
    <n v="478"/>
    <x v="153"/>
    <s v="Returned"/>
    <x v="0"/>
    <s v="Standard"/>
    <x v="2"/>
    <n v="90"/>
    <s v="USD"/>
    <n v="698.6"/>
    <s v="Denver"/>
    <s v="Colorado"/>
    <b v="0"/>
    <x v="2"/>
    <s v="Male"/>
    <n v="62874"/>
  </r>
  <r>
    <n v="305"/>
    <x v="154"/>
    <s v="Returned"/>
    <x v="0"/>
    <s v="Express"/>
    <x v="2"/>
    <n v="69"/>
    <s v="USD"/>
    <n v="736.95"/>
    <s v="Migrate"/>
    <s v="Kentucky"/>
    <b v="1"/>
    <x v="1"/>
    <s v="Male"/>
    <n v="50849.55"/>
  </r>
  <r>
    <n v="225"/>
    <x v="155"/>
    <s v="Returned"/>
    <x v="2"/>
    <s v="Next Day"/>
    <x v="0"/>
    <n v="18"/>
    <s v="USD"/>
    <n v="389.03"/>
    <s v="San Antonio"/>
    <s v="Texas"/>
    <b v="1"/>
    <x v="0"/>
    <s v="Male"/>
    <n v="7002.5399999999991"/>
  </r>
  <r>
    <n v="237"/>
    <x v="81"/>
    <s v="Shipped"/>
    <x v="2"/>
    <s v="Next Day"/>
    <x v="2"/>
    <n v="85"/>
    <s v="USD"/>
    <n v="815.17"/>
    <s v="Miami"/>
    <s v="Florida"/>
    <b v="1"/>
    <x v="2"/>
    <s v="Male"/>
    <n v="69289.45"/>
  </r>
  <r>
    <n v="152"/>
    <x v="156"/>
    <s v="Returned"/>
    <x v="1"/>
    <s v="Express"/>
    <x v="1"/>
    <n v="67"/>
    <s v="USD"/>
    <n v="934.25"/>
    <s v="Las Vegas"/>
    <s v="Nevada"/>
    <b v="1"/>
    <x v="1"/>
    <s v="Female"/>
    <n v="62594.75"/>
  </r>
  <r>
    <n v="603"/>
    <x v="55"/>
    <s v="Processing"/>
    <x v="0"/>
    <s v="Standard"/>
    <x v="1"/>
    <n v="52"/>
    <s v="USD"/>
    <n v="673.6"/>
    <s v="Seattle"/>
    <s v="Washington"/>
    <b v="1"/>
    <x v="2"/>
    <s v="Male"/>
    <n v="35027.200000000004"/>
  </r>
  <r>
    <n v="693"/>
    <x v="157"/>
    <s v="Shipped"/>
    <x v="1"/>
    <s v="Standard"/>
    <x v="0"/>
    <n v="12"/>
    <s v="USD"/>
    <n v="658.3"/>
    <s v="Amarillo"/>
    <s v="Texas"/>
    <b v="0"/>
    <x v="1"/>
    <s v="Male"/>
    <n v="7899.5999999999995"/>
  </r>
  <r>
    <n v="667"/>
    <x v="158"/>
    <s v="Processing"/>
    <x v="1"/>
    <s v="Express"/>
    <x v="2"/>
    <n v="90"/>
    <s v="USD"/>
    <n v="133.86000000000001"/>
    <s v="Louisville"/>
    <s v="Kentucky"/>
    <b v="0"/>
    <x v="0"/>
    <s v="Male"/>
    <n v="12047.400000000001"/>
  </r>
  <r>
    <n v="596"/>
    <x v="123"/>
    <s v="Delivered"/>
    <x v="2"/>
    <s v="Standard"/>
    <x v="1"/>
    <n v="61"/>
    <s v="USD"/>
    <n v="24.31"/>
    <s v="Hampton"/>
    <s v="Virginia"/>
    <b v="1"/>
    <x v="3"/>
    <s v="Male"/>
    <n v="1482.9099999999999"/>
  </r>
  <r>
    <n v="904"/>
    <x v="17"/>
    <s v="Delivered"/>
    <x v="1"/>
    <s v="Standard"/>
    <x v="0"/>
    <n v="92"/>
    <s v="USD"/>
    <n v="823.93"/>
    <s v="Midland"/>
    <s v="Michigan"/>
    <b v="0"/>
    <x v="3"/>
    <s v="Male"/>
    <n v="75801.56"/>
  </r>
  <r>
    <n v="817"/>
    <x v="141"/>
    <s v="Delivered"/>
    <x v="0"/>
    <s v="Standard"/>
    <x v="1"/>
    <n v="61"/>
    <s v="USD"/>
    <n v="817.03"/>
    <s v="Indianapolis"/>
    <s v="Indiana"/>
    <b v="0"/>
    <x v="1"/>
    <s v="Female"/>
    <n v="49838.83"/>
  </r>
  <r>
    <n v="659"/>
    <x v="102"/>
    <s v="Shipped"/>
    <x v="1"/>
    <s v="Next Day"/>
    <x v="1"/>
    <n v="85"/>
    <s v="USD"/>
    <n v="108.39"/>
    <s v="Roanoke"/>
    <s v="Virginia"/>
    <b v="0"/>
    <x v="0"/>
    <s v="Male"/>
    <n v="9213.15"/>
  </r>
  <r>
    <n v="957"/>
    <x v="159"/>
    <s v="Pending"/>
    <x v="1"/>
    <s v="Next Day"/>
    <x v="1"/>
    <n v="95"/>
    <s v="USD"/>
    <n v="650.71"/>
    <s v="San Francisco"/>
    <s v="California"/>
    <b v="0"/>
    <x v="3"/>
    <s v="Female"/>
    <n v="61817.450000000004"/>
  </r>
  <r>
    <n v="523"/>
    <x v="160"/>
    <s v="Shipped"/>
    <x v="0"/>
    <s v="Express"/>
    <x v="1"/>
    <n v="67"/>
    <s v="USD"/>
    <n v="633.19000000000005"/>
    <s v="Seattle"/>
    <s v="Washington"/>
    <b v="1"/>
    <x v="3"/>
    <s v="Female"/>
    <n v="42423.73"/>
  </r>
  <r>
    <n v="543"/>
    <x v="161"/>
    <s v="Delivered"/>
    <x v="2"/>
    <s v="Next Day"/>
    <x v="2"/>
    <n v="87"/>
    <s v="USD"/>
    <n v="141.47999999999999"/>
    <s v="Rochester"/>
    <s v="New York"/>
    <b v="1"/>
    <x v="0"/>
    <s v="Male"/>
    <n v="12308.759999999998"/>
  </r>
  <r>
    <n v="503"/>
    <x v="162"/>
    <s v="Delivered"/>
    <x v="2"/>
    <s v="Next Day"/>
    <x v="1"/>
    <n v="69"/>
    <s v="USD"/>
    <n v="490.68"/>
    <s v="Las Vegas"/>
    <s v="Nevada"/>
    <b v="1"/>
    <x v="0"/>
    <s v="Male"/>
    <n v="33856.92"/>
  </r>
  <r>
    <n v="892"/>
    <x v="163"/>
    <s v="Shipped"/>
    <x v="2"/>
    <s v="Next Day"/>
    <x v="0"/>
    <n v="1"/>
    <s v="USD"/>
    <n v="249.84"/>
    <s v="Birmingham"/>
    <s v="Alabama"/>
    <b v="0"/>
    <x v="1"/>
    <s v="Male"/>
    <n v="249.84"/>
  </r>
  <r>
    <n v="973"/>
    <x v="164"/>
    <s v="Shipped"/>
    <x v="0"/>
    <s v="Next Day"/>
    <x v="1"/>
    <n v="73"/>
    <s v="USD"/>
    <n v="433.34"/>
    <s v="Miami"/>
    <s v="Florida"/>
    <b v="0"/>
    <x v="3"/>
    <s v="Male"/>
    <n v="31633.82"/>
  </r>
  <r>
    <n v="676"/>
    <x v="165"/>
    <s v="Processing"/>
    <x v="1"/>
    <s v="Standard"/>
    <x v="0"/>
    <n v="83"/>
    <s v="USD"/>
    <n v="142.06"/>
    <s v="Gilbert"/>
    <s v="Arizona"/>
    <b v="1"/>
    <x v="3"/>
    <s v="Male"/>
    <n v="11790.98"/>
  </r>
  <r>
    <n v="483"/>
    <x v="166"/>
    <s v="Shipped"/>
    <x v="1"/>
    <s v="Standard"/>
    <x v="2"/>
    <n v="42"/>
    <s v="USD"/>
    <n v="857.94"/>
    <s v="Greensboro"/>
    <s v="North Carolina"/>
    <b v="1"/>
    <x v="2"/>
    <s v="Female"/>
    <n v="36033.480000000003"/>
  </r>
  <r>
    <n v="102"/>
    <x v="167"/>
    <s v="Processing"/>
    <x v="1"/>
    <s v="Next Day"/>
    <x v="2"/>
    <n v="46"/>
    <s v="USD"/>
    <n v="786.78"/>
    <s v="Mobile"/>
    <s v="Alabama"/>
    <b v="0"/>
    <x v="0"/>
    <s v="Female"/>
    <n v="36191.879999999997"/>
  </r>
  <r>
    <n v="668"/>
    <x v="89"/>
    <s v="Processing"/>
    <x v="1"/>
    <s v="Standard"/>
    <x v="0"/>
    <n v="28"/>
    <s v="USD"/>
    <n v="277.08999999999997"/>
    <s v="Washington"/>
    <s v="District of Columbia"/>
    <b v="0"/>
    <x v="2"/>
    <s v="Male"/>
    <n v="7758.5199999999995"/>
  </r>
  <r>
    <n v="731"/>
    <x v="168"/>
    <s v="Shipped"/>
    <x v="1"/>
    <s v="Next Day"/>
    <x v="2"/>
    <n v="28"/>
    <s v="USD"/>
    <n v="572.22"/>
    <s v="Washington"/>
    <s v="District of Columbia"/>
    <b v="0"/>
    <x v="2"/>
    <s v="Male"/>
    <n v="16022.16"/>
  </r>
  <r>
    <n v="815"/>
    <x v="75"/>
    <s v="Returned"/>
    <x v="0"/>
    <s v="Next Day"/>
    <x v="2"/>
    <n v="17"/>
    <s v="USD"/>
    <n v="495.87"/>
    <s v="Tucson"/>
    <s v="Arizona"/>
    <b v="1"/>
    <x v="2"/>
    <s v="Female"/>
    <n v="8429.7900000000009"/>
  </r>
  <r>
    <n v="876"/>
    <x v="143"/>
    <s v="Processing"/>
    <x v="2"/>
    <s v="Express"/>
    <x v="2"/>
    <n v="6"/>
    <s v="USD"/>
    <n v="792.62"/>
    <s v="Pittsburgh"/>
    <s v="Pennsylvania"/>
    <b v="1"/>
    <x v="3"/>
    <s v="Male"/>
    <n v="4755.72"/>
  </r>
  <r>
    <n v="559"/>
    <x v="169"/>
    <s v="Pending"/>
    <x v="0"/>
    <s v="Express"/>
    <x v="1"/>
    <n v="19"/>
    <s v="USD"/>
    <n v="544.61"/>
    <s v="Chicago"/>
    <s v="Illinois"/>
    <b v="1"/>
    <x v="0"/>
    <s v="Male"/>
    <n v="10347.59"/>
  </r>
  <r>
    <n v="413"/>
    <x v="170"/>
    <s v="Returned"/>
    <x v="2"/>
    <s v="Next Day"/>
    <x v="2"/>
    <n v="4"/>
    <s v="USD"/>
    <n v="541.34"/>
    <s v="Seattle"/>
    <s v="Washington"/>
    <b v="0"/>
    <x v="3"/>
    <s v="Female"/>
    <n v="2165.36"/>
  </r>
  <r>
    <n v="740"/>
    <x v="171"/>
    <s v="Processing"/>
    <x v="2"/>
    <s v="Standard"/>
    <x v="2"/>
    <n v="57"/>
    <s v="USD"/>
    <n v="169.86"/>
    <s v="Pasadena"/>
    <s v="California"/>
    <b v="0"/>
    <x v="0"/>
    <s v="Male"/>
    <n v="9682.02"/>
  </r>
  <r>
    <n v="394"/>
    <x v="168"/>
    <s v="Delivered"/>
    <x v="0"/>
    <s v="Next Day"/>
    <x v="2"/>
    <n v="15"/>
    <s v="USD"/>
    <n v="419.25"/>
    <s v="Canton"/>
    <s v="Ohio"/>
    <b v="1"/>
    <x v="0"/>
    <s v="Male"/>
    <n v="6288.75"/>
  </r>
  <r>
    <n v="709"/>
    <x v="172"/>
    <s v="Returned"/>
    <x v="2"/>
    <s v="Next Day"/>
    <x v="1"/>
    <n v="49"/>
    <s v="USD"/>
    <n v="707.26"/>
    <s v="Denver"/>
    <s v="Colorado"/>
    <b v="0"/>
    <x v="2"/>
    <s v="Female"/>
    <n v="34655.74"/>
  </r>
  <r>
    <n v="712"/>
    <x v="173"/>
    <s v="Delivered"/>
    <x v="2"/>
    <s v="Standard"/>
    <x v="1"/>
    <n v="85"/>
    <s v="USD"/>
    <n v="884.91"/>
    <s v="San Luis Obispo"/>
    <s v="California"/>
    <b v="0"/>
    <x v="2"/>
    <s v="Male"/>
    <n v="75217.349999999991"/>
  </r>
  <r>
    <n v="681"/>
    <x v="173"/>
    <s v="Shipped"/>
    <x v="1"/>
    <s v="Next Day"/>
    <x v="1"/>
    <n v="89"/>
    <s v="USD"/>
    <n v="796.49"/>
    <s v="San Mateo"/>
    <s v="California"/>
    <b v="0"/>
    <x v="3"/>
    <s v="Female"/>
    <n v="70887.61"/>
  </r>
  <r>
    <n v="792"/>
    <x v="174"/>
    <s v="Shipped"/>
    <x v="0"/>
    <s v="Express"/>
    <x v="2"/>
    <n v="72"/>
    <s v="USD"/>
    <n v="965.34"/>
    <s v="Washington"/>
    <s v="District of Columbia"/>
    <b v="0"/>
    <x v="1"/>
    <s v="Male"/>
    <n v="69504.479999999996"/>
  </r>
  <r>
    <n v="646"/>
    <x v="175"/>
    <s v="Delivered"/>
    <x v="2"/>
    <s v="Express"/>
    <x v="0"/>
    <n v="73"/>
    <s v="USD"/>
    <n v="323.02999999999997"/>
    <s v="Philadelphia"/>
    <s v="Pennsylvania"/>
    <b v="0"/>
    <x v="3"/>
    <s v="Male"/>
    <n v="23581.19"/>
  </r>
  <r>
    <n v="841"/>
    <x v="176"/>
    <s v="Returned"/>
    <x v="0"/>
    <s v="Express"/>
    <x v="2"/>
    <n v="75"/>
    <s v="USD"/>
    <n v="155.9"/>
    <s v="Davenport"/>
    <s v="Iowa"/>
    <b v="0"/>
    <x v="2"/>
    <s v="Male"/>
    <n v="11692.5"/>
  </r>
  <r>
    <n v="934"/>
    <x v="177"/>
    <s v="Delivered"/>
    <x v="0"/>
    <s v="Standard"/>
    <x v="0"/>
    <n v="55"/>
    <s v="USD"/>
    <n v="806.76"/>
    <s v="Shreveport"/>
    <s v="Louisiana"/>
    <b v="0"/>
    <x v="1"/>
    <s v="Male"/>
    <n v="44371.8"/>
  </r>
  <r>
    <n v="780"/>
    <x v="178"/>
    <s v="Pending"/>
    <x v="2"/>
    <s v="Standard"/>
    <x v="0"/>
    <n v="87"/>
    <s v="USD"/>
    <n v="944.71"/>
    <s v="New Orleans"/>
    <s v="Louisiana"/>
    <b v="0"/>
    <x v="1"/>
    <s v="Male"/>
    <n v="82189.77"/>
  </r>
  <r>
    <n v="846"/>
    <x v="75"/>
    <s v="Returned"/>
    <x v="0"/>
    <s v="Standard"/>
    <x v="2"/>
    <n v="24"/>
    <s v="USD"/>
    <n v="333.98"/>
    <s v="Hampton"/>
    <s v="Virginia"/>
    <b v="1"/>
    <x v="2"/>
    <s v="Female"/>
    <n v="8015.52"/>
  </r>
  <r>
    <n v="69"/>
    <x v="179"/>
    <s v="Shipped"/>
    <x v="0"/>
    <s v="Next Day"/>
    <x v="1"/>
    <n v="25"/>
    <s v="USD"/>
    <n v="208.98"/>
    <s v="Clearwater"/>
    <s v="Florida"/>
    <b v="0"/>
    <x v="0"/>
    <s v="Female"/>
    <n v="5224.5"/>
  </r>
  <r>
    <n v="980"/>
    <x v="180"/>
    <s v="Delivered"/>
    <x v="0"/>
    <s v="Express"/>
    <x v="1"/>
    <n v="79"/>
    <s v="USD"/>
    <n v="160.47999999999999"/>
    <s v="Saint Paul"/>
    <s v="Minnesota"/>
    <b v="0"/>
    <x v="1"/>
    <s v="Male"/>
    <n v="12677.92"/>
  </r>
  <r>
    <n v="846"/>
    <x v="181"/>
    <s v="Processing"/>
    <x v="1"/>
    <s v="Express"/>
    <x v="1"/>
    <n v="46"/>
    <s v="USD"/>
    <n v="957.08"/>
    <s v="Memphis"/>
    <s v="Tennessee"/>
    <b v="1"/>
    <x v="1"/>
    <s v="Female"/>
    <n v="44025.68"/>
  </r>
  <r>
    <n v="452"/>
    <x v="182"/>
    <s v="Delivered"/>
    <x v="1"/>
    <s v="Standard"/>
    <x v="0"/>
    <n v="26"/>
    <s v="USD"/>
    <n v="349.41"/>
    <s v="Pompano Beach"/>
    <s v="Florida"/>
    <b v="0"/>
    <x v="3"/>
    <s v="Female"/>
    <n v="9084.66"/>
  </r>
  <r>
    <n v="819"/>
    <x v="183"/>
    <s v="Processing"/>
    <x v="1"/>
    <s v="Next Day"/>
    <x v="0"/>
    <n v="99"/>
    <s v="USD"/>
    <n v="761.8"/>
    <s v="Hartford"/>
    <s v="Connecticut"/>
    <b v="1"/>
    <x v="2"/>
    <s v="Male"/>
    <n v="75418.2"/>
  </r>
  <r>
    <n v="756"/>
    <x v="184"/>
    <s v="Processing"/>
    <x v="1"/>
    <s v="Standard"/>
    <x v="0"/>
    <n v="72"/>
    <s v="USD"/>
    <n v="443.73"/>
    <s v="Washington"/>
    <s v="District of Columbia"/>
    <b v="1"/>
    <x v="2"/>
    <s v="Male"/>
    <n v="31948.560000000001"/>
  </r>
  <r>
    <n v="266"/>
    <x v="97"/>
    <s v="Returned"/>
    <x v="0"/>
    <s v="Express"/>
    <x v="2"/>
    <n v="69"/>
    <s v="USD"/>
    <n v="840.61"/>
    <s v="Pittsburgh"/>
    <s v="Pennsylvania"/>
    <b v="0"/>
    <x v="3"/>
    <s v="Female"/>
    <n v="58002.090000000004"/>
  </r>
  <r>
    <n v="725"/>
    <x v="185"/>
    <s v="Processing"/>
    <x v="0"/>
    <s v="Next Day"/>
    <x v="1"/>
    <n v="77"/>
    <s v="USD"/>
    <n v="0.96"/>
    <s v="Philadelphia"/>
    <s v="Pennsylvania"/>
    <b v="1"/>
    <x v="3"/>
    <s v="Male"/>
    <n v="73.92"/>
  </r>
  <r>
    <n v="250"/>
    <x v="186"/>
    <s v="Processing"/>
    <x v="2"/>
    <s v="Next Day"/>
    <x v="0"/>
    <n v="27"/>
    <s v="USD"/>
    <n v="703.64"/>
    <s v="Fresno"/>
    <s v="California"/>
    <b v="0"/>
    <x v="3"/>
    <s v="Male"/>
    <n v="18998.28"/>
  </r>
  <r>
    <n v="705"/>
    <x v="178"/>
    <s v="Processing"/>
    <x v="0"/>
    <s v="Express"/>
    <x v="0"/>
    <n v="39"/>
    <s v="USD"/>
    <n v="226.54"/>
    <s v="Fresno"/>
    <s v="California"/>
    <b v="1"/>
    <x v="0"/>
    <s v="Male"/>
    <n v="8835.06"/>
  </r>
  <r>
    <n v="758"/>
    <x v="181"/>
    <s v="Returned"/>
    <x v="2"/>
    <s v="Express"/>
    <x v="0"/>
    <n v="46"/>
    <s v="USD"/>
    <n v="984.15"/>
    <s v="Atlanta"/>
    <s v="Georgia"/>
    <b v="0"/>
    <x v="1"/>
    <s v="Female"/>
    <n v="45270.9"/>
  </r>
  <r>
    <n v="759"/>
    <x v="187"/>
    <s v="Pending"/>
    <x v="2"/>
    <s v="Standard"/>
    <x v="2"/>
    <n v="56"/>
    <s v="USD"/>
    <n v="8.65"/>
    <s v="Sacramento"/>
    <s v="California"/>
    <b v="0"/>
    <x v="3"/>
    <s v="Male"/>
    <n v="484.40000000000003"/>
  </r>
  <r>
    <n v="681"/>
    <x v="188"/>
    <s v="Pending"/>
    <x v="1"/>
    <s v="Express"/>
    <x v="0"/>
    <n v="96"/>
    <s v="USD"/>
    <n v="460"/>
    <s v="Jeffersonville"/>
    <s v="Indiana"/>
    <b v="0"/>
    <x v="0"/>
    <s v="Female"/>
    <n v="44160"/>
  </r>
  <r>
    <n v="261"/>
    <x v="189"/>
    <s v="Processing"/>
    <x v="1"/>
    <s v="Express"/>
    <x v="2"/>
    <n v="91"/>
    <s v="USD"/>
    <n v="922.06"/>
    <s v="Wichita"/>
    <s v="Kansas"/>
    <b v="0"/>
    <x v="3"/>
    <s v="Male"/>
    <n v="83907.459999999992"/>
  </r>
  <r>
    <n v="727"/>
    <x v="190"/>
    <s v="Shipped"/>
    <x v="0"/>
    <s v="Standard"/>
    <x v="2"/>
    <n v="85"/>
    <s v="USD"/>
    <n v="252.86"/>
    <s v="Salt Lake City"/>
    <s v="Utah"/>
    <b v="0"/>
    <x v="1"/>
    <s v="Female"/>
    <n v="21493.100000000002"/>
  </r>
  <r>
    <n v="614"/>
    <x v="191"/>
    <s v="Pending"/>
    <x v="1"/>
    <s v="Express"/>
    <x v="0"/>
    <n v="97"/>
    <s v="USD"/>
    <n v="889.42"/>
    <s v="Brooklyn"/>
    <s v="New York"/>
    <b v="1"/>
    <x v="1"/>
    <s v="Male"/>
    <n v="86273.739999999991"/>
  </r>
  <r>
    <n v="241"/>
    <x v="192"/>
    <s v="Delivered"/>
    <x v="0"/>
    <s v="Express"/>
    <x v="0"/>
    <n v="3"/>
    <s v="USD"/>
    <n v="565.21"/>
    <s v="Savannah"/>
    <s v="Georgia"/>
    <b v="0"/>
    <x v="2"/>
    <s v="Female"/>
    <n v="1695.63"/>
  </r>
  <r>
    <n v="86"/>
    <x v="193"/>
    <s v="Delivered"/>
    <x v="1"/>
    <s v="Express"/>
    <x v="2"/>
    <n v="16"/>
    <s v="USD"/>
    <n v="11.56"/>
    <s v="Portland"/>
    <s v="Oregon"/>
    <b v="0"/>
    <x v="2"/>
    <s v="Male"/>
    <n v="184.96"/>
  </r>
  <r>
    <n v="760"/>
    <x v="194"/>
    <s v="Pending"/>
    <x v="0"/>
    <s v="Express"/>
    <x v="1"/>
    <n v="82"/>
    <s v="USD"/>
    <n v="444"/>
    <s v="New Haven"/>
    <s v="Connecticut"/>
    <b v="1"/>
    <x v="0"/>
    <s v="Male"/>
    <n v="36408"/>
  </r>
  <r>
    <n v="45"/>
    <x v="195"/>
    <s v="Pending"/>
    <x v="1"/>
    <s v="Next Day"/>
    <x v="0"/>
    <n v="61"/>
    <s v="USD"/>
    <n v="34.979999999999997"/>
    <s v="Denver"/>
    <s v="Colorado"/>
    <b v="0"/>
    <x v="1"/>
    <s v="Female"/>
    <n v="2133.7799999999997"/>
  </r>
  <r>
    <n v="90"/>
    <x v="119"/>
    <s v="Pending"/>
    <x v="1"/>
    <s v="Next Day"/>
    <x v="1"/>
    <n v="64"/>
    <s v="USD"/>
    <n v="504.91"/>
    <s v="Baltimore"/>
    <s v="Maryland"/>
    <b v="0"/>
    <x v="2"/>
    <s v="Male"/>
    <n v="32314.240000000002"/>
  </r>
  <r>
    <n v="298"/>
    <x v="196"/>
    <s v="Delivered"/>
    <x v="1"/>
    <s v="Next Day"/>
    <x v="0"/>
    <n v="61"/>
    <s v="USD"/>
    <n v="278.62"/>
    <s v="Fort Worth"/>
    <s v="Texas"/>
    <b v="0"/>
    <x v="1"/>
    <s v="Male"/>
    <n v="16995.82"/>
  </r>
  <r>
    <n v="715"/>
    <x v="197"/>
    <s v="Pending"/>
    <x v="0"/>
    <s v="Standard"/>
    <x v="2"/>
    <n v="77"/>
    <s v="USD"/>
    <n v="328.43"/>
    <s v="Brockton"/>
    <s v="Massachusetts"/>
    <b v="0"/>
    <x v="0"/>
    <s v="Female"/>
    <n v="25289.11"/>
  </r>
  <r>
    <n v="731"/>
    <x v="106"/>
    <s v="Processing"/>
    <x v="1"/>
    <s v="Standard"/>
    <x v="2"/>
    <n v="63"/>
    <s v="USD"/>
    <n v="526.52"/>
    <s v="Long Beach"/>
    <s v="California"/>
    <b v="1"/>
    <x v="0"/>
    <s v="Male"/>
    <n v="33170.76"/>
  </r>
  <r>
    <n v="139"/>
    <x v="72"/>
    <s v="Processing"/>
    <x v="1"/>
    <s v="Standard"/>
    <x v="1"/>
    <n v="41"/>
    <s v="USD"/>
    <n v="502.96"/>
    <s v="Hagerstown"/>
    <s v="Maryland"/>
    <b v="0"/>
    <x v="3"/>
    <s v="Female"/>
    <n v="20621.36"/>
  </r>
  <r>
    <n v="143"/>
    <x v="198"/>
    <s v="Shipped"/>
    <x v="2"/>
    <s v="Next Day"/>
    <x v="1"/>
    <n v="56"/>
    <s v="USD"/>
    <n v="214.66"/>
    <s v="Torrance"/>
    <s v="California"/>
    <b v="0"/>
    <x v="2"/>
    <s v="Female"/>
    <n v="12020.96"/>
  </r>
  <r>
    <n v="723"/>
    <x v="199"/>
    <s v="Shipped"/>
    <x v="0"/>
    <s v="Express"/>
    <x v="1"/>
    <n v="44"/>
    <s v="USD"/>
    <n v="766.97"/>
    <s v="Chicago"/>
    <s v="Illinois"/>
    <b v="0"/>
    <x v="2"/>
    <s v="Male"/>
    <n v="33746.68"/>
  </r>
  <r>
    <n v="69"/>
    <x v="200"/>
    <s v="Shipped"/>
    <x v="2"/>
    <s v="Next Day"/>
    <x v="0"/>
    <n v="55"/>
    <s v="USD"/>
    <n v="427.15"/>
    <s v="New York City"/>
    <s v="New York"/>
    <b v="1"/>
    <x v="3"/>
    <s v="Female"/>
    <n v="23493.25"/>
  </r>
  <r>
    <n v="966"/>
    <x v="201"/>
    <s v="Pending"/>
    <x v="1"/>
    <s v="Standard"/>
    <x v="1"/>
    <n v="77"/>
    <s v="USD"/>
    <n v="508.76"/>
    <s v="Nashville"/>
    <s v="Tennessee"/>
    <b v="0"/>
    <x v="0"/>
    <s v="Male"/>
    <n v="39174.519999999997"/>
  </r>
  <r>
    <n v="469"/>
    <x v="202"/>
    <s v="Shipped"/>
    <x v="0"/>
    <s v="Next Day"/>
    <x v="0"/>
    <n v="63"/>
    <s v="USD"/>
    <n v="705.35"/>
    <s v="Las Vegas"/>
    <s v="Nevada"/>
    <b v="0"/>
    <x v="0"/>
    <s v="Male"/>
    <n v="44437.05"/>
  </r>
  <r>
    <n v="718"/>
    <x v="203"/>
    <s v="Pending"/>
    <x v="1"/>
    <s v="Next Day"/>
    <x v="2"/>
    <n v="26"/>
    <s v="USD"/>
    <n v="160.68"/>
    <s v="Chandler"/>
    <s v="Arizona"/>
    <b v="0"/>
    <x v="2"/>
    <s v="Female"/>
    <n v="4177.68"/>
  </r>
  <r>
    <n v="769"/>
    <x v="204"/>
    <s v="Shipped"/>
    <x v="2"/>
    <s v="Express"/>
    <x v="2"/>
    <n v="100"/>
    <s v="USD"/>
    <n v="393.83"/>
    <s v="Wilkes Barre"/>
    <s v="Pennsylvania"/>
    <b v="0"/>
    <x v="2"/>
    <s v="Female"/>
    <n v="39383"/>
  </r>
  <r>
    <n v="975"/>
    <x v="81"/>
    <s v="Processing"/>
    <x v="0"/>
    <s v="Next Day"/>
    <x v="0"/>
    <n v="36"/>
    <s v="USD"/>
    <n v="925.79"/>
    <s v="Portland"/>
    <s v="Oregon"/>
    <b v="0"/>
    <x v="1"/>
    <s v="Male"/>
    <n v="33328.44"/>
  </r>
  <r>
    <n v="341"/>
    <x v="205"/>
    <s v="Shipped"/>
    <x v="2"/>
    <s v="Express"/>
    <x v="1"/>
    <n v="23"/>
    <s v="USD"/>
    <n v="797.88"/>
    <s v="Columbus"/>
    <s v="Georgia"/>
    <b v="0"/>
    <x v="3"/>
    <s v="Female"/>
    <n v="18351.240000000002"/>
  </r>
  <r>
    <n v="303"/>
    <x v="206"/>
    <s v="Processing"/>
    <x v="0"/>
    <s v="Express"/>
    <x v="1"/>
    <n v="7"/>
    <s v="USD"/>
    <n v="582.66999999999996"/>
    <s v="Migrate"/>
    <s v="Kentucky"/>
    <b v="0"/>
    <x v="0"/>
    <s v="Male"/>
    <n v="4078.6899999999996"/>
  </r>
  <r>
    <n v="226"/>
    <x v="207"/>
    <s v="Processing"/>
    <x v="1"/>
    <s v="Next Day"/>
    <x v="2"/>
    <n v="78"/>
    <s v="USD"/>
    <n v="965.81"/>
    <s v="Pensacola"/>
    <s v="Florida"/>
    <b v="0"/>
    <x v="2"/>
    <s v="Male"/>
    <n v="75333.179999999993"/>
  </r>
  <r>
    <n v="708"/>
    <x v="75"/>
    <s v="Processing"/>
    <x v="2"/>
    <s v="Standard"/>
    <x v="2"/>
    <n v="58"/>
    <s v="USD"/>
    <n v="493.2"/>
    <s v="Phoenix"/>
    <s v="Arizona"/>
    <b v="1"/>
    <x v="1"/>
    <s v="Male"/>
    <n v="28605.599999999999"/>
  </r>
  <r>
    <n v="743"/>
    <x v="208"/>
    <s v="Shipped"/>
    <x v="2"/>
    <s v="Standard"/>
    <x v="1"/>
    <n v="18"/>
    <s v="USD"/>
    <n v="219.59"/>
    <s v="Montgomery"/>
    <s v="Alabama"/>
    <b v="0"/>
    <x v="3"/>
    <s v="Female"/>
    <n v="3952.62"/>
  </r>
  <r>
    <n v="132"/>
    <x v="209"/>
    <s v="Pending"/>
    <x v="2"/>
    <s v="Standard"/>
    <x v="2"/>
    <n v="63"/>
    <s v="USD"/>
    <n v="837.97"/>
    <s v="Birmingham"/>
    <s v="Alabama"/>
    <b v="1"/>
    <x v="0"/>
    <s v="Female"/>
    <n v="52792.11"/>
  </r>
  <r>
    <n v="560"/>
    <x v="18"/>
    <s v="Shipped"/>
    <x v="1"/>
    <s v="Express"/>
    <x v="0"/>
    <n v="39"/>
    <s v="USD"/>
    <n v="208.37"/>
    <s v="Silver Spring"/>
    <s v="Maryland"/>
    <b v="0"/>
    <x v="2"/>
    <s v="Male"/>
    <n v="8126.43"/>
  </r>
  <r>
    <n v="258"/>
    <x v="210"/>
    <s v="Returned"/>
    <x v="0"/>
    <s v="Standard"/>
    <x v="0"/>
    <n v="84"/>
    <s v="USD"/>
    <n v="466.54"/>
    <s v="Albany"/>
    <s v="New York"/>
    <b v="1"/>
    <x v="0"/>
    <s v="Male"/>
    <n v="39189.360000000001"/>
  </r>
  <r>
    <n v="953"/>
    <x v="211"/>
    <s v="Pending"/>
    <x v="2"/>
    <s v="Next Day"/>
    <x v="1"/>
    <n v="85"/>
    <s v="USD"/>
    <n v="429.67"/>
    <s v="Danbury"/>
    <s v="Connecticut"/>
    <b v="1"/>
    <x v="3"/>
    <s v="Male"/>
    <n v="36521.950000000004"/>
  </r>
  <r>
    <n v="537"/>
    <x v="36"/>
    <s v="Shipped"/>
    <x v="1"/>
    <s v="Next Day"/>
    <x v="1"/>
    <n v="10"/>
    <s v="USD"/>
    <n v="390"/>
    <s v="Denver"/>
    <s v="Colorado"/>
    <b v="0"/>
    <x v="0"/>
    <s v="Female"/>
    <n v="3900"/>
  </r>
  <r>
    <n v="947"/>
    <x v="212"/>
    <s v="Pending"/>
    <x v="2"/>
    <s v="Standard"/>
    <x v="0"/>
    <n v="7"/>
    <s v="USD"/>
    <n v="669.49"/>
    <s v="Nashville"/>
    <s v="Tennessee"/>
    <b v="1"/>
    <x v="3"/>
    <s v="Male"/>
    <n v="4686.43"/>
  </r>
  <r>
    <n v="347"/>
    <x v="213"/>
    <s v="Delivered"/>
    <x v="0"/>
    <s v="Standard"/>
    <x v="1"/>
    <n v="77"/>
    <s v="USD"/>
    <n v="898.57"/>
    <s v="Fresno"/>
    <s v="California"/>
    <b v="1"/>
    <x v="3"/>
    <s v="Female"/>
    <n v="69189.89"/>
  </r>
  <r>
    <n v="874"/>
    <x v="71"/>
    <s v="Processing"/>
    <x v="2"/>
    <s v="Next Day"/>
    <x v="1"/>
    <n v="34"/>
    <s v="USD"/>
    <n v="134.02000000000001"/>
    <s v="Albany"/>
    <s v="New York"/>
    <b v="0"/>
    <x v="3"/>
    <s v="Female"/>
    <n v="4556.68"/>
  </r>
  <r>
    <n v="481"/>
    <x v="16"/>
    <s v="Returned"/>
    <x v="2"/>
    <s v="Next Day"/>
    <x v="2"/>
    <n v="56"/>
    <s v="USD"/>
    <n v="253.86"/>
    <s v="Saint Petersburg"/>
    <s v="Florida"/>
    <b v="1"/>
    <x v="3"/>
    <s v="Female"/>
    <n v="14216.16"/>
  </r>
  <r>
    <n v="407"/>
    <x v="214"/>
    <s v="Returned"/>
    <x v="2"/>
    <s v="Next Day"/>
    <x v="2"/>
    <n v="5"/>
    <s v="USD"/>
    <n v="672.44"/>
    <s v="Inglewood"/>
    <s v="California"/>
    <b v="1"/>
    <x v="2"/>
    <s v="Female"/>
    <n v="3362.2000000000003"/>
  </r>
  <r>
    <n v="941"/>
    <x v="211"/>
    <s v="Shipped"/>
    <x v="2"/>
    <s v="Next Day"/>
    <x v="1"/>
    <n v="78"/>
    <s v="USD"/>
    <n v="646.82000000000005"/>
    <s v="Kansas City"/>
    <s v="Missouri"/>
    <b v="0"/>
    <x v="1"/>
    <s v="Male"/>
    <n v="50451.960000000006"/>
  </r>
  <r>
    <n v="820"/>
    <x v="215"/>
    <s v="Pending"/>
    <x v="0"/>
    <s v="Express"/>
    <x v="0"/>
    <n v="10"/>
    <s v="USD"/>
    <n v="818.96"/>
    <s v="Spokane"/>
    <s v="Washington"/>
    <b v="1"/>
    <x v="1"/>
    <s v="Female"/>
    <n v="8189.6"/>
  </r>
  <r>
    <n v="994"/>
    <x v="216"/>
    <s v="Returned"/>
    <x v="1"/>
    <s v="Next Day"/>
    <x v="2"/>
    <n v="9"/>
    <s v="USD"/>
    <n v="868.67"/>
    <s v="New Orleans"/>
    <s v="Louisiana"/>
    <b v="0"/>
    <x v="3"/>
    <s v="Male"/>
    <n v="7818.03"/>
  </r>
  <r>
    <n v="100"/>
    <x v="217"/>
    <s v="Returned"/>
    <x v="0"/>
    <s v="Standard"/>
    <x v="0"/>
    <n v="41"/>
    <s v="USD"/>
    <n v="742.01"/>
    <s v="Saint Louis"/>
    <s v="Missouri"/>
    <b v="0"/>
    <x v="3"/>
    <s v="Male"/>
    <n v="30422.41"/>
  </r>
  <r>
    <n v="70"/>
    <x v="92"/>
    <s v="Processing"/>
    <x v="1"/>
    <s v="Express"/>
    <x v="2"/>
    <n v="14"/>
    <s v="USD"/>
    <n v="554.58000000000004"/>
    <s v="Sacramento"/>
    <s v="California"/>
    <b v="1"/>
    <x v="2"/>
    <s v="Male"/>
    <n v="7764.1200000000008"/>
  </r>
  <r>
    <n v="794"/>
    <x v="218"/>
    <s v="Shipped"/>
    <x v="0"/>
    <s v="Next Day"/>
    <x v="1"/>
    <n v="31"/>
    <s v="USD"/>
    <n v="577.28"/>
    <s v="Meridian"/>
    <s v="Mississippi"/>
    <b v="0"/>
    <x v="0"/>
    <s v="Male"/>
    <n v="17895.68"/>
  </r>
  <r>
    <n v="675"/>
    <x v="174"/>
    <s v="Pending"/>
    <x v="1"/>
    <s v="Standard"/>
    <x v="1"/>
    <n v="65"/>
    <s v="USD"/>
    <n v="43.01"/>
    <s v="Abilene"/>
    <s v="Texas"/>
    <b v="1"/>
    <x v="1"/>
    <s v="Female"/>
    <n v="2795.65"/>
  </r>
  <r>
    <n v="880"/>
    <x v="10"/>
    <s v="Returned"/>
    <x v="0"/>
    <s v="Express"/>
    <x v="1"/>
    <n v="96"/>
    <s v="USD"/>
    <n v="576.36"/>
    <s v="Oklahoma City"/>
    <s v="Oklahoma"/>
    <b v="0"/>
    <x v="0"/>
    <s v="Male"/>
    <n v="55330.559999999998"/>
  </r>
  <r>
    <n v="268"/>
    <x v="184"/>
    <s v="Delivered"/>
    <x v="1"/>
    <s v="Express"/>
    <x v="0"/>
    <n v="27"/>
    <s v="USD"/>
    <n v="479.6"/>
    <s v="Fort Myers"/>
    <s v="Florida"/>
    <b v="1"/>
    <x v="2"/>
    <s v="Male"/>
    <n v="12949.2"/>
  </r>
  <r>
    <n v="70"/>
    <x v="219"/>
    <s v="Delivered"/>
    <x v="0"/>
    <s v="Standard"/>
    <x v="0"/>
    <n v="44"/>
    <s v="USD"/>
    <n v="622.96"/>
    <s v="San Antonio"/>
    <s v="Texas"/>
    <b v="0"/>
    <x v="3"/>
    <s v="Female"/>
    <n v="27410.240000000002"/>
  </r>
  <r>
    <n v="285"/>
    <x v="72"/>
    <s v="Processing"/>
    <x v="2"/>
    <s v="Standard"/>
    <x v="1"/>
    <n v="14"/>
    <s v="USD"/>
    <n v="878.78"/>
    <s v="Brooklyn"/>
    <s v="New York"/>
    <b v="0"/>
    <x v="2"/>
    <s v="Female"/>
    <n v="12302.92"/>
  </r>
  <r>
    <n v="777"/>
    <x v="178"/>
    <s v="Processing"/>
    <x v="1"/>
    <s v="Next Day"/>
    <x v="2"/>
    <n v="33"/>
    <s v="USD"/>
    <n v="490.07"/>
    <s v="Charleston"/>
    <s v="West Virginia"/>
    <b v="0"/>
    <x v="3"/>
    <s v="Female"/>
    <n v="16172.31"/>
  </r>
  <r>
    <n v="107"/>
    <x v="115"/>
    <s v="Delivered"/>
    <x v="1"/>
    <s v="Next Day"/>
    <x v="0"/>
    <n v="45"/>
    <s v="USD"/>
    <n v="769.16"/>
    <s v="Jacksonville"/>
    <s v="Florida"/>
    <b v="1"/>
    <x v="2"/>
    <s v="Male"/>
    <n v="34612.199999999997"/>
  </r>
  <r>
    <n v="86"/>
    <x v="220"/>
    <s v="Pending"/>
    <x v="2"/>
    <s v="Next Day"/>
    <x v="0"/>
    <n v="63"/>
    <s v="USD"/>
    <n v="988.79"/>
    <s v="Lynchburg"/>
    <s v="Virginia"/>
    <b v="1"/>
    <x v="2"/>
    <s v="Male"/>
    <n v="62293.77"/>
  </r>
  <r>
    <n v="406"/>
    <x v="81"/>
    <s v="Shipped"/>
    <x v="0"/>
    <s v="Next Day"/>
    <x v="0"/>
    <n v="69"/>
    <s v="USD"/>
    <n v="814.62"/>
    <s v="Portland"/>
    <s v="Oregon"/>
    <b v="0"/>
    <x v="1"/>
    <s v="Female"/>
    <n v="56208.78"/>
  </r>
  <r>
    <n v="966"/>
    <x v="50"/>
    <s v="Processing"/>
    <x v="1"/>
    <s v="Standard"/>
    <x v="0"/>
    <n v="71"/>
    <s v="USD"/>
    <n v="162.18"/>
    <s v="Toledo"/>
    <s v="Ohio"/>
    <b v="1"/>
    <x v="1"/>
    <s v="Female"/>
    <n v="11514.78"/>
  </r>
  <r>
    <n v="543"/>
    <x v="221"/>
    <s v="Returned"/>
    <x v="1"/>
    <s v="Standard"/>
    <x v="1"/>
    <n v="38"/>
    <s v="USD"/>
    <n v="427.82"/>
    <s v="Gastonia"/>
    <s v="North Carolina"/>
    <b v="1"/>
    <x v="1"/>
    <s v="Male"/>
    <n v="16257.16"/>
  </r>
  <r>
    <n v="162"/>
    <x v="118"/>
    <s v="Pending"/>
    <x v="2"/>
    <s v="Standard"/>
    <x v="1"/>
    <n v="47"/>
    <s v="USD"/>
    <n v="171.54"/>
    <s v="Oklahoma City"/>
    <s v="Oklahoma"/>
    <b v="1"/>
    <x v="2"/>
    <s v="Male"/>
    <n v="8062.3799999999992"/>
  </r>
  <r>
    <n v="544"/>
    <x v="222"/>
    <s v="Processing"/>
    <x v="0"/>
    <s v="Express"/>
    <x v="1"/>
    <n v="16"/>
    <s v="USD"/>
    <n v="817.22"/>
    <s v="Pensacola"/>
    <s v="Florida"/>
    <b v="0"/>
    <x v="3"/>
    <s v="Female"/>
    <n v="13075.52"/>
  </r>
  <r>
    <n v="999"/>
    <x v="223"/>
    <s v="Delivered"/>
    <x v="2"/>
    <s v="Standard"/>
    <x v="2"/>
    <n v="36"/>
    <s v="USD"/>
    <n v="787.71"/>
    <s v="Pittsburgh"/>
    <s v="Pennsylvania"/>
    <b v="1"/>
    <x v="0"/>
    <s v="Male"/>
    <n v="28357.56"/>
  </r>
  <r>
    <n v="555"/>
    <x v="224"/>
    <s v="Pending"/>
    <x v="2"/>
    <s v="Standard"/>
    <x v="2"/>
    <n v="84"/>
    <s v="USD"/>
    <n v="801.73"/>
    <s v="Los Angeles"/>
    <s v="California"/>
    <b v="1"/>
    <x v="2"/>
    <s v="Male"/>
    <n v="67345.320000000007"/>
  </r>
  <r>
    <n v="776"/>
    <x v="121"/>
    <s v="Processing"/>
    <x v="2"/>
    <s v="Next Day"/>
    <x v="2"/>
    <n v="24"/>
    <s v="USD"/>
    <n v="937.53"/>
    <s v="Tampa"/>
    <s v="Florida"/>
    <b v="0"/>
    <x v="3"/>
    <s v="Male"/>
    <n v="22500.720000000001"/>
  </r>
  <r>
    <n v="18"/>
    <x v="150"/>
    <s v="Shipped"/>
    <x v="0"/>
    <s v="Next Day"/>
    <x v="2"/>
    <n v="41"/>
    <s v="USD"/>
    <n v="771.58"/>
    <s v="Portland"/>
    <s v="Oregon"/>
    <b v="0"/>
    <x v="3"/>
    <s v="Female"/>
    <n v="31634.780000000002"/>
  </r>
  <r>
    <n v="418"/>
    <x v="225"/>
    <s v="Shipped"/>
    <x v="2"/>
    <s v="Next Day"/>
    <x v="2"/>
    <n v="48"/>
    <s v="USD"/>
    <n v="361.68"/>
    <s v="Cincinnati"/>
    <s v="Ohio"/>
    <b v="0"/>
    <x v="3"/>
    <s v="Male"/>
    <n v="17360.64"/>
  </r>
  <r>
    <n v="690"/>
    <x v="226"/>
    <s v="Processing"/>
    <x v="0"/>
    <s v="Next Day"/>
    <x v="2"/>
    <n v="73"/>
    <s v="USD"/>
    <n v="740.79"/>
    <s v="Seattle"/>
    <s v="Washington"/>
    <b v="0"/>
    <x v="3"/>
    <s v="Female"/>
    <n v="54077.67"/>
  </r>
  <r>
    <n v="466"/>
    <x v="227"/>
    <s v="Returned"/>
    <x v="2"/>
    <s v="Next Day"/>
    <x v="0"/>
    <n v="70"/>
    <s v="USD"/>
    <n v="963.01"/>
    <s v="Brooklyn"/>
    <s v="New York"/>
    <b v="0"/>
    <x v="3"/>
    <s v="Female"/>
    <n v="67410.7"/>
  </r>
  <r>
    <n v="939"/>
    <x v="215"/>
    <s v="Pending"/>
    <x v="0"/>
    <s v="Express"/>
    <x v="0"/>
    <n v="53"/>
    <s v="USD"/>
    <n v="206.08"/>
    <s v="Stamford"/>
    <s v="Connecticut"/>
    <b v="1"/>
    <x v="0"/>
    <s v="Male"/>
    <n v="10922.24"/>
  </r>
  <r>
    <n v="134"/>
    <x v="228"/>
    <s v="Pending"/>
    <x v="1"/>
    <s v="Standard"/>
    <x v="1"/>
    <n v="45"/>
    <s v="USD"/>
    <n v="461.59"/>
    <s v="Lansing"/>
    <s v="Michigan"/>
    <b v="1"/>
    <x v="0"/>
    <s v="Male"/>
    <n v="20771.55"/>
  </r>
  <r>
    <n v="545"/>
    <x v="194"/>
    <s v="Delivered"/>
    <x v="0"/>
    <s v="Next Day"/>
    <x v="1"/>
    <n v="21"/>
    <s v="USD"/>
    <n v="453.49"/>
    <s v="Peoria"/>
    <s v="Illinois"/>
    <b v="1"/>
    <x v="1"/>
    <s v="Female"/>
    <n v="9523.2900000000009"/>
  </r>
  <r>
    <n v="633"/>
    <x v="229"/>
    <s v="Shipped"/>
    <x v="0"/>
    <s v="Express"/>
    <x v="1"/>
    <n v="53"/>
    <s v="USD"/>
    <n v="535.5"/>
    <s v="Phoenix"/>
    <s v="Arizona"/>
    <b v="0"/>
    <x v="2"/>
    <s v="Male"/>
    <n v="28381.5"/>
  </r>
  <r>
    <n v="180"/>
    <x v="230"/>
    <s v="Pending"/>
    <x v="1"/>
    <s v="Standard"/>
    <x v="1"/>
    <n v="43"/>
    <s v="USD"/>
    <n v="804.5"/>
    <s v="New Orleans"/>
    <s v="Louisiana"/>
    <b v="0"/>
    <x v="2"/>
    <s v="Male"/>
    <n v="34593.5"/>
  </r>
  <r>
    <n v="836"/>
    <x v="231"/>
    <s v="Delivered"/>
    <x v="0"/>
    <s v="Standard"/>
    <x v="1"/>
    <n v="82"/>
    <s v="USD"/>
    <n v="380.35"/>
    <s v="Lake Charles"/>
    <s v="Louisiana"/>
    <b v="1"/>
    <x v="0"/>
    <s v="Female"/>
    <n v="31188.7"/>
  </r>
  <r>
    <n v="502"/>
    <x v="232"/>
    <s v="Processing"/>
    <x v="2"/>
    <s v="Express"/>
    <x v="2"/>
    <n v="57"/>
    <s v="USD"/>
    <n v="486.39"/>
    <s v="Dallas"/>
    <s v="Texas"/>
    <b v="1"/>
    <x v="2"/>
    <s v="Male"/>
    <n v="27724.23"/>
  </r>
  <r>
    <n v="950"/>
    <x v="97"/>
    <s v="Pending"/>
    <x v="0"/>
    <s v="Standard"/>
    <x v="2"/>
    <n v="35"/>
    <s v="USD"/>
    <n v="704.2"/>
    <s v="Muncie"/>
    <s v="Indiana"/>
    <b v="0"/>
    <x v="1"/>
    <s v="Female"/>
    <n v="24647"/>
  </r>
  <r>
    <n v="174"/>
    <x v="233"/>
    <s v="Processing"/>
    <x v="2"/>
    <s v="Express"/>
    <x v="0"/>
    <n v="49"/>
    <s v="USD"/>
    <n v="189.73"/>
    <s v="Spring"/>
    <s v="Texas"/>
    <b v="1"/>
    <x v="3"/>
    <s v="Male"/>
    <n v="9296.7699999999986"/>
  </r>
  <r>
    <n v="586"/>
    <x v="115"/>
    <s v="Returned"/>
    <x v="1"/>
    <s v="Standard"/>
    <x v="0"/>
    <n v="97"/>
    <s v="USD"/>
    <n v="339.12"/>
    <s v="Greenville"/>
    <s v="South Carolina"/>
    <b v="1"/>
    <x v="1"/>
    <s v="Female"/>
    <n v="32894.639999999999"/>
  </r>
  <r>
    <n v="751"/>
    <x v="73"/>
    <s v="Shipped"/>
    <x v="1"/>
    <s v="Next Day"/>
    <x v="0"/>
    <n v="3"/>
    <s v="USD"/>
    <n v="477.85"/>
    <s v="Alexandria"/>
    <s v="Virginia"/>
    <b v="0"/>
    <x v="3"/>
    <s v="Male"/>
    <n v="1433.5500000000002"/>
  </r>
  <r>
    <n v="364"/>
    <x v="234"/>
    <s v="Returned"/>
    <x v="0"/>
    <s v="Express"/>
    <x v="1"/>
    <n v="59"/>
    <s v="USD"/>
    <n v="918.67"/>
    <s v="Long Beach"/>
    <s v="California"/>
    <b v="1"/>
    <x v="2"/>
    <s v="Female"/>
    <n v="54201.53"/>
  </r>
  <r>
    <n v="413"/>
    <x v="235"/>
    <s v="Pending"/>
    <x v="1"/>
    <s v="Next Day"/>
    <x v="1"/>
    <n v="30"/>
    <s v="USD"/>
    <n v="513.79999999999995"/>
    <s v="Los Angeles"/>
    <s v="California"/>
    <b v="1"/>
    <x v="0"/>
    <s v="Male"/>
    <n v="15413.999999999998"/>
  </r>
  <r>
    <n v="375"/>
    <x v="236"/>
    <s v="Pending"/>
    <x v="2"/>
    <s v="Standard"/>
    <x v="2"/>
    <n v="93"/>
    <s v="USD"/>
    <n v="160.77000000000001"/>
    <s v="New York City"/>
    <s v="New York"/>
    <b v="0"/>
    <x v="0"/>
    <s v="Male"/>
    <n v="14951.61"/>
  </r>
  <r>
    <n v="752"/>
    <x v="237"/>
    <s v="Returned"/>
    <x v="2"/>
    <s v="Next Day"/>
    <x v="0"/>
    <n v="3"/>
    <s v="USD"/>
    <n v="527.75"/>
    <s v="Punta Gorda"/>
    <s v="Florida"/>
    <b v="1"/>
    <x v="2"/>
    <s v="Male"/>
    <n v="1583.25"/>
  </r>
  <r>
    <n v="181"/>
    <x v="238"/>
    <s v="Processing"/>
    <x v="1"/>
    <s v="Next Day"/>
    <x v="0"/>
    <n v="54"/>
    <s v="USD"/>
    <n v="705.54"/>
    <s v="Memphis"/>
    <s v="Tennessee"/>
    <b v="1"/>
    <x v="3"/>
    <s v="Female"/>
    <n v="38099.159999999996"/>
  </r>
  <r>
    <n v="51"/>
    <x v="239"/>
    <s v="Processing"/>
    <x v="2"/>
    <s v="Express"/>
    <x v="0"/>
    <n v="73"/>
    <s v="USD"/>
    <n v="765.66"/>
    <s v="Springfield"/>
    <s v="Missouri"/>
    <b v="0"/>
    <x v="0"/>
    <s v="Female"/>
    <n v="55893.18"/>
  </r>
  <r>
    <n v="72"/>
    <x v="240"/>
    <s v="Shipped"/>
    <x v="2"/>
    <s v="Express"/>
    <x v="2"/>
    <n v="100"/>
    <s v="USD"/>
    <n v="101.31"/>
    <s v="Pompano Beach"/>
    <s v="Florida"/>
    <b v="0"/>
    <x v="3"/>
    <s v="Female"/>
    <n v="10131"/>
  </r>
  <r>
    <n v="643"/>
    <x v="57"/>
    <s v="Processing"/>
    <x v="0"/>
    <s v="Standard"/>
    <x v="0"/>
    <n v="41"/>
    <s v="USD"/>
    <n v="636.27"/>
    <s v="Columbus"/>
    <s v="Ohio"/>
    <b v="1"/>
    <x v="3"/>
    <s v="Male"/>
    <n v="26087.07"/>
  </r>
  <r>
    <n v="857"/>
    <x v="0"/>
    <s v="Processing"/>
    <x v="2"/>
    <s v="Express"/>
    <x v="0"/>
    <n v="74"/>
    <s v="USD"/>
    <n v="870.54"/>
    <s v="Milwaukee"/>
    <s v="Wisconsin"/>
    <b v="0"/>
    <x v="1"/>
    <s v="Female"/>
    <n v="64419.96"/>
  </r>
  <r>
    <n v="126"/>
    <x v="241"/>
    <s v="Delivered"/>
    <x v="1"/>
    <s v="Standard"/>
    <x v="0"/>
    <n v="70"/>
    <s v="USD"/>
    <n v="688.82"/>
    <s v="Des Moines"/>
    <s v="Iowa"/>
    <b v="1"/>
    <x v="1"/>
    <s v="Male"/>
    <n v="48217.4"/>
  </r>
  <r>
    <n v="142"/>
    <x v="242"/>
    <s v="Delivered"/>
    <x v="1"/>
    <s v="Next Day"/>
    <x v="0"/>
    <n v="8"/>
    <s v="USD"/>
    <n v="991.67"/>
    <s v="Garden Grove"/>
    <s v="California"/>
    <b v="1"/>
    <x v="2"/>
    <s v="Male"/>
    <n v="7933.36"/>
  </r>
  <r>
    <n v="695"/>
    <x v="243"/>
    <s v="Returned"/>
    <x v="2"/>
    <s v="Next Day"/>
    <x v="0"/>
    <n v="92"/>
    <s v="USD"/>
    <n v="969.11"/>
    <s v="El Paso"/>
    <s v="Texas"/>
    <b v="1"/>
    <x v="2"/>
    <s v="Female"/>
    <n v="89158.12"/>
  </r>
  <r>
    <n v="637"/>
    <x v="244"/>
    <s v="Processing"/>
    <x v="1"/>
    <s v="Standard"/>
    <x v="2"/>
    <n v="5"/>
    <s v="USD"/>
    <n v="693.32"/>
    <s v="Amarillo"/>
    <s v="Texas"/>
    <b v="0"/>
    <x v="2"/>
    <s v="Male"/>
    <n v="3466.6000000000004"/>
  </r>
  <r>
    <n v="992"/>
    <x v="174"/>
    <s v="Processing"/>
    <x v="2"/>
    <s v="Express"/>
    <x v="2"/>
    <n v="98"/>
    <s v="USD"/>
    <n v="989.08"/>
    <s v="Idaho Falls"/>
    <s v="Idaho"/>
    <b v="0"/>
    <x v="3"/>
    <s v="Female"/>
    <n v="96929.840000000011"/>
  </r>
  <r>
    <n v="684"/>
    <x v="245"/>
    <s v="Shipped"/>
    <x v="0"/>
    <s v="Next Day"/>
    <x v="1"/>
    <n v="70"/>
    <s v="USD"/>
    <n v="177.91"/>
    <s v="Madison"/>
    <s v="Wisconsin"/>
    <b v="1"/>
    <x v="2"/>
    <s v="Female"/>
    <n v="12453.699999999999"/>
  </r>
  <r>
    <n v="839"/>
    <x v="246"/>
    <s v="Processing"/>
    <x v="2"/>
    <s v="Next Day"/>
    <x v="2"/>
    <n v="93"/>
    <s v="USD"/>
    <n v="947.05"/>
    <s v="Macon"/>
    <s v="Georgia"/>
    <b v="0"/>
    <x v="0"/>
    <s v="Male"/>
    <n v="88075.65"/>
  </r>
  <r>
    <n v="751"/>
    <x v="222"/>
    <s v="Processing"/>
    <x v="0"/>
    <s v="Standard"/>
    <x v="2"/>
    <n v="32"/>
    <s v="USD"/>
    <n v="898.54"/>
    <s v="Minneapolis"/>
    <s v="Minnesota"/>
    <b v="0"/>
    <x v="3"/>
    <s v="Male"/>
    <n v="28753.279999999999"/>
  </r>
  <r>
    <n v="874"/>
    <x v="234"/>
    <s v="Processing"/>
    <x v="2"/>
    <s v="Next Day"/>
    <x v="0"/>
    <n v="15"/>
    <s v="USD"/>
    <n v="653.09"/>
    <s v="Richmond"/>
    <s v="Virginia"/>
    <b v="1"/>
    <x v="2"/>
    <s v="Female"/>
    <n v="9796.35"/>
  </r>
  <r>
    <n v="392"/>
    <x v="243"/>
    <s v="Shipped"/>
    <x v="1"/>
    <s v="Next Day"/>
    <x v="0"/>
    <n v="6"/>
    <s v="USD"/>
    <n v="621.44000000000005"/>
    <s v="San Antonio"/>
    <s v="Texas"/>
    <b v="1"/>
    <x v="2"/>
    <s v="Male"/>
    <n v="3728.6400000000003"/>
  </r>
  <r>
    <n v="284"/>
    <x v="247"/>
    <s v="Processing"/>
    <x v="2"/>
    <s v="Standard"/>
    <x v="0"/>
    <n v="2"/>
    <s v="USD"/>
    <n v="522.37"/>
    <s v="Saint Louis"/>
    <s v="Missouri"/>
    <b v="0"/>
    <x v="3"/>
    <s v="Male"/>
    <n v="1044.74"/>
  </r>
  <r>
    <n v="297"/>
    <x v="147"/>
    <s v="Returned"/>
    <x v="2"/>
    <s v="Standard"/>
    <x v="1"/>
    <n v="97"/>
    <s v="USD"/>
    <n v="28.51"/>
    <s v="Anchorage"/>
    <s v="Alaska"/>
    <b v="0"/>
    <x v="1"/>
    <s v="Female"/>
    <n v="2765.4700000000003"/>
  </r>
  <r>
    <n v="768"/>
    <x v="248"/>
    <s v="Processing"/>
    <x v="1"/>
    <s v="Express"/>
    <x v="1"/>
    <n v="45"/>
    <s v="USD"/>
    <n v="358.8"/>
    <s v="New Bedford"/>
    <s v="Massachusetts"/>
    <b v="1"/>
    <x v="0"/>
    <s v="Female"/>
    <n v="16146"/>
  </r>
  <r>
    <n v="924"/>
    <x v="127"/>
    <s v="Pending"/>
    <x v="2"/>
    <s v="Standard"/>
    <x v="2"/>
    <n v="17"/>
    <s v="USD"/>
    <n v="635.04"/>
    <s v="Huntsville"/>
    <s v="Alabama"/>
    <b v="1"/>
    <x v="2"/>
    <s v="Male"/>
    <n v="10795.68"/>
  </r>
  <r>
    <n v="86"/>
    <x v="42"/>
    <s v="Processing"/>
    <x v="1"/>
    <s v="Next Day"/>
    <x v="2"/>
    <n v="72"/>
    <s v="USD"/>
    <n v="347.85"/>
    <s v="Shawnee Mission"/>
    <s v="Kansas"/>
    <b v="0"/>
    <x v="1"/>
    <s v="Female"/>
    <n v="25045.200000000001"/>
  </r>
  <r>
    <n v="296"/>
    <x v="249"/>
    <s v="Returned"/>
    <x v="1"/>
    <s v="Express"/>
    <x v="1"/>
    <n v="99"/>
    <s v="USD"/>
    <n v="43.63"/>
    <s v="Charleston"/>
    <s v="West Virginia"/>
    <b v="1"/>
    <x v="3"/>
    <s v="Male"/>
    <n v="4319.37"/>
  </r>
  <r>
    <n v="999"/>
    <x v="250"/>
    <s v="Returned"/>
    <x v="2"/>
    <s v="Standard"/>
    <x v="1"/>
    <n v="8"/>
    <s v="USD"/>
    <n v="883.32"/>
    <s v="Sioux Falls"/>
    <s v="South Dakota"/>
    <b v="0"/>
    <x v="1"/>
    <s v="Female"/>
    <n v="7066.56"/>
  </r>
  <r>
    <n v="951"/>
    <x v="44"/>
    <s v="Delivered"/>
    <x v="0"/>
    <s v="Standard"/>
    <x v="2"/>
    <n v="54"/>
    <s v="USD"/>
    <n v="765.06"/>
    <s v="Orlando"/>
    <s v="Florida"/>
    <b v="0"/>
    <x v="3"/>
    <s v="Male"/>
    <n v="41313.24"/>
  </r>
  <r>
    <n v="983"/>
    <x v="251"/>
    <s v="Processing"/>
    <x v="1"/>
    <s v="Next Day"/>
    <x v="0"/>
    <n v="5"/>
    <s v="USD"/>
    <n v="669.57"/>
    <s v="Cleveland"/>
    <s v="Ohio"/>
    <b v="1"/>
    <x v="2"/>
    <s v="Female"/>
    <n v="3347.8500000000004"/>
  </r>
  <r>
    <n v="423"/>
    <x v="252"/>
    <s v="Shipped"/>
    <x v="2"/>
    <s v="Standard"/>
    <x v="1"/>
    <n v="45"/>
    <s v="USD"/>
    <n v="786.83"/>
    <s v="San Diego"/>
    <s v="California"/>
    <b v="1"/>
    <x v="2"/>
    <s v="Male"/>
    <n v="35407.35"/>
  </r>
  <r>
    <n v="696"/>
    <x v="253"/>
    <s v="Shipped"/>
    <x v="2"/>
    <s v="Express"/>
    <x v="0"/>
    <n v="71"/>
    <s v="USD"/>
    <n v="442.59"/>
    <s v="Fairfax"/>
    <s v="Virginia"/>
    <b v="0"/>
    <x v="0"/>
    <s v="Male"/>
    <n v="31423.89"/>
  </r>
  <r>
    <n v="805"/>
    <x v="115"/>
    <s v="Returned"/>
    <x v="1"/>
    <s v="Next Day"/>
    <x v="0"/>
    <n v="75"/>
    <s v="USD"/>
    <n v="733.21"/>
    <s v="Spokane"/>
    <s v="Washington"/>
    <b v="1"/>
    <x v="3"/>
    <s v="Male"/>
    <n v="54990.75"/>
  </r>
  <r>
    <n v="412"/>
    <x v="89"/>
    <s v="Delivered"/>
    <x v="0"/>
    <s v="Next Day"/>
    <x v="0"/>
    <n v="2"/>
    <s v="USD"/>
    <n v="259.36"/>
    <s v="Springfield"/>
    <s v="Massachusetts"/>
    <b v="1"/>
    <x v="0"/>
    <s v="Male"/>
    <n v="518.72"/>
  </r>
  <r>
    <n v="26"/>
    <x v="254"/>
    <s v="Processing"/>
    <x v="2"/>
    <s v="Next Day"/>
    <x v="1"/>
    <n v="96"/>
    <s v="USD"/>
    <n v="119.11"/>
    <s v="Evansville"/>
    <s v="Indiana"/>
    <b v="0"/>
    <x v="2"/>
    <s v="Male"/>
    <n v="11434.56"/>
  </r>
  <r>
    <n v="272"/>
    <x v="157"/>
    <s v="Pending"/>
    <x v="0"/>
    <s v="Next Day"/>
    <x v="0"/>
    <n v="10"/>
    <s v="USD"/>
    <n v="200.69"/>
    <s v="White Plains"/>
    <s v="New York"/>
    <b v="1"/>
    <x v="0"/>
    <s v="Female"/>
    <n v="2006.9"/>
  </r>
  <r>
    <n v="596"/>
    <x v="255"/>
    <s v="Shipped"/>
    <x v="0"/>
    <s v="Standard"/>
    <x v="2"/>
    <n v="70"/>
    <s v="USD"/>
    <n v="695.87"/>
    <s v="Jamaica"/>
    <s v="New York"/>
    <b v="0"/>
    <x v="2"/>
    <s v="Female"/>
    <n v="48710.9"/>
  </r>
  <r>
    <n v="922"/>
    <x v="31"/>
    <s v="Shipped"/>
    <x v="0"/>
    <s v="Express"/>
    <x v="1"/>
    <n v="6"/>
    <s v="USD"/>
    <n v="263.95"/>
    <s v="Houston"/>
    <s v="Texas"/>
    <b v="1"/>
    <x v="0"/>
    <s v="Female"/>
    <n v="1583.6999999999998"/>
  </r>
  <r>
    <n v="579"/>
    <x v="256"/>
    <s v="Processing"/>
    <x v="2"/>
    <s v="Next Day"/>
    <x v="1"/>
    <n v="92"/>
    <s v="USD"/>
    <n v="384.24"/>
    <s v="Jackson"/>
    <s v="Mississippi"/>
    <b v="1"/>
    <x v="0"/>
    <s v="Male"/>
    <n v="35350.080000000002"/>
  </r>
  <r>
    <n v="591"/>
    <x v="176"/>
    <s v="Shipped"/>
    <x v="1"/>
    <s v="Standard"/>
    <x v="1"/>
    <n v="86"/>
    <s v="USD"/>
    <n v="526.48"/>
    <s v="Washington"/>
    <s v="District of Columbia"/>
    <b v="1"/>
    <x v="2"/>
    <s v="Female"/>
    <n v="45277.279999999999"/>
  </r>
  <r>
    <n v="963"/>
    <x v="257"/>
    <s v="Returned"/>
    <x v="2"/>
    <s v="Standard"/>
    <x v="1"/>
    <n v="16"/>
    <s v="USD"/>
    <n v="610.27"/>
    <s v="Littleton"/>
    <s v="Colorado"/>
    <b v="0"/>
    <x v="3"/>
    <s v="Female"/>
    <n v="9764.32"/>
  </r>
  <r>
    <n v="286"/>
    <x v="258"/>
    <s v="Delivered"/>
    <x v="2"/>
    <s v="Standard"/>
    <x v="2"/>
    <n v="68"/>
    <s v="USD"/>
    <n v="166.73"/>
    <s v="New York City"/>
    <s v="New York"/>
    <b v="1"/>
    <x v="0"/>
    <s v="Female"/>
    <n v="11337.64"/>
  </r>
  <r>
    <n v="509"/>
    <x v="259"/>
    <s v="Shipped"/>
    <x v="0"/>
    <s v="Standard"/>
    <x v="2"/>
    <n v="59"/>
    <s v="USD"/>
    <n v="251.63"/>
    <s v="Lexington"/>
    <s v="Kentucky"/>
    <b v="0"/>
    <x v="1"/>
    <s v="Male"/>
    <n v="14846.17"/>
  </r>
  <r>
    <n v="178"/>
    <x v="260"/>
    <s v="Pending"/>
    <x v="2"/>
    <s v="Next Day"/>
    <x v="2"/>
    <n v="5"/>
    <s v="USD"/>
    <n v="493.77"/>
    <s v="Baltimore"/>
    <s v="Maryland"/>
    <b v="1"/>
    <x v="2"/>
    <s v="Female"/>
    <n v="2468.85"/>
  </r>
  <r>
    <n v="271"/>
    <x v="261"/>
    <s v="Processing"/>
    <x v="1"/>
    <s v="Standard"/>
    <x v="1"/>
    <n v="76"/>
    <s v="USD"/>
    <n v="881.5"/>
    <s v="Cincinnati"/>
    <s v="Ohio"/>
    <b v="0"/>
    <x v="1"/>
    <s v="Male"/>
    <n v="66994"/>
  </r>
  <r>
    <n v="641"/>
    <x v="262"/>
    <s v="Returned"/>
    <x v="0"/>
    <s v="Standard"/>
    <x v="0"/>
    <n v="41"/>
    <s v="USD"/>
    <n v="851.02"/>
    <s v="Chico"/>
    <s v="California"/>
    <b v="0"/>
    <x v="3"/>
    <s v="Female"/>
    <n v="34891.82"/>
  </r>
  <r>
    <n v="654"/>
    <x v="263"/>
    <s v="Pending"/>
    <x v="2"/>
    <s v="Express"/>
    <x v="0"/>
    <n v="88"/>
    <s v="USD"/>
    <n v="100.16"/>
    <s v="El Paso"/>
    <s v="Texas"/>
    <b v="1"/>
    <x v="3"/>
    <s v="Female"/>
    <n v="8814.08"/>
  </r>
  <r>
    <n v="997"/>
    <x v="264"/>
    <s v="Returned"/>
    <x v="2"/>
    <s v="Standard"/>
    <x v="1"/>
    <n v="78"/>
    <s v="USD"/>
    <n v="720.01"/>
    <s v="Farmington"/>
    <s v="Michigan"/>
    <b v="1"/>
    <x v="1"/>
    <s v="Female"/>
    <n v="56160.78"/>
  </r>
  <r>
    <n v="947"/>
    <x v="189"/>
    <s v="Pending"/>
    <x v="2"/>
    <s v="Next Day"/>
    <x v="1"/>
    <n v="92"/>
    <s v="USD"/>
    <n v="343.32"/>
    <s v="Charleston"/>
    <s v="West Virginia"/>
    <b v="0"/>
    <x v="3"/>
    <s v="Male"/>
    <n v="31585.439999999999"/>
  </r>
  <r>
    <n v="809"/>
    <x v="265"/>
    <s v="Returned"/>
    <x v="1"/>
    <s v="Express"/>
    <x v="0"/>
    <n v="8"/>
    <s v="USD"/>
    <n v="976.46"/>
    <s v="Little Rock"/>
    <s v="Arkansas"/>
    <b v="0"/>
    <x v="0"/>
    <s v="Male"/>
    <n v="7811.68"/>
  </r>
  <r>
    <n v="729"/>
    <x v="266"/>
    <s v="Returned"/>
    <x v="2"/>
    <s v="Express"/>
    <x v="2"/>
    <n v="3"/>
    <s v="USD"/>
    <n v="400.07"/>
    <s v="Hialeah"/>
    <s v="Florida"/>
    <b v="0"/>
    <x v="0"/>
    <s v="Male"/>
    <n v="1200.21"/>
  </r>
  <r>
    <n v="947"/>
    <x v="267"/>
    <s v="Delivered"/>
    <x v="1"/>
    <s v="Express"/>
    <x v="2"/>
    <n v="20"/>
    <s v="USD"/>
    <n v="374.51"/>
    <s v="Syracuse"/>
    <s v="New York"/>
    <b v="0"/>
    <x v="1"/>
    <s v="Female"/>
    <n v="7490.2"/>
  </r>
  <r>
    <n v="421"/>
    <x v="268"/>
    <s v="Returned"/>
    <x v="1"/>
    <s v="Standard"/>
    <x v="1"/>
    <n v="51"/>
    <s v="USD"/>
    <n v="699.36"/>
    <s v="Akron"/>
    <s v="Ohio"/>
    <b v="1"/>
    <x v="1"/>
    <s v="Male"/>
    <n v="35667.360000000001"/>
  </r>
  <r>
    <n v="254"/>
    <x v="236"/>
    <s v="Returned"/>
    <x v="0"/>
    <s v="Express"/>
    <x v="1"/>
    <n v="73"/>
    <s v="USD"/>
    <n v="578.76"/>
    <s v="Arlington"/>
    <s v="Texas"/>
    <b v="1"/>
    <x v="1"/>
    <s v="Male"/>
    <n v="42249.479999999996"/>
  </r>
  <r>
    <n v="208"/>
    <x v="269"/>
    <s v="Delivered"/>
    <x v="0"/>
    <s v="Standard"/>
    <x v="0"/>
    <n v="25"/>
    <s v="USD"/>
    <n v="490.58"/>
    <s v="Charlotte"/>
    <s v="North Carolina"/>
    <b v="0"/>
    <x v="0"/>
    <s v="Female"/>
    <n v="12264.5"/>
  </r>
  <r>
    <n v="954"/>
    <x v="147"/>
    <s v="Processing"/>
    <x v="1"/>
    <s v="Express"/>
    <x v="2"/>
    <n v="22"/>
    <s v="USD"/>
    <n v="839.39"/>
    <s v="Houston"/>
    <s v="Texas"/>
    <b v="1"/>
    <x v="3"/>
    <s v="Female"/>
    <n v="18466.579999999998"/>
  </r>
  <r>
    <n v="310"/>
    <x v="185"/>
    <s v="Delivered"/>
    <x v="1"/>
    <s v="Next Day"/>
    <x v="2"/>
    <n v="60"/>
    <s v="USD"/>
    <n v="10.74"/>
    <s v="Evansville"/>
    <s v="Indiana"/>
    <b v="0"/>
    <x v="1"/>
    <s v="Male"/>
    <n v="644.4"/>
  </r>
  <r>
    <n v="970"/>
    <x v="270"/>
    <s v="Processing"/>
    <x v="0"/>
    <s v="Standard"/>
    <x v="1"/>
    <n v="18"/>
    <s v="USD"/>
    <n v="403.53"/>
    <s v="Salt Lake City"/>
    <s v="Utah"/>
    <b v="0"/>
    <x v="1"/>
    <s v="Male"/>
    <n v="7263.5399999999991"/>
  </r>
  <r>
    <n v="743"/>
    <x v="271"/>
    <s v="Processing"/>
    <x v="2"/>
    <s v="Standard"/>
    <x v="2"/>
    <n v="22"/>
    <s v="USD"/>
    <n v="912.84"/>
    <s v="London"/>
    <s v="Kentucky"/>
    <b v="0"/>
    <x v="1"/>
    <s v="Male"/>
    <n v="20082.48"/>
  </r>
  <r>
    <n v="294"/>
    <x v="272"/>
    <s v="Shipped"/>
    <x v="1"/>
    <s v="Standard"/>
    <x v="2"/>
    <n v="26"/>
    <s v="USD"/>
    <n v="154.44999999999999"/>
    <s v="Baltimore"/>
    <s v="Maryland"/>
    <b v="1"/>
    <x v="3"/>
    <s v="Male"/>
    <n v="4015.7"/>
  </r>
  <r>
    <n v="812"/>
    <x v="273"/>
    <s v="Returned"/>
    <x v="2"/>
    <s v="Express"/>
    <x v="2"/>
    <n v="96"/>
    <s v="USD"/>
    <n v="131.68"/>
    <s v="Fort Worth"/>
    <s v="Texas"/>
    <b v="1"/>
    <x v="3"/>
    <s v="Female"/>
    <n v="12641.28"/>
  </r>
  <r>
    <n v="865"/>
    <x v="274"/>
    <s v="Pending"/>
    <x v="0"/>
    <s v="Next Day"/>
    <x v="1"/>
    <n v="100"/>
    <s v="USD"/>
    <n v="737.66"/>
    <s v="Tacoma"/>
    <s v="Washington"/>
    <b v="1"/>
    <x v="0"/>
    <s v="Male"/>
    <n v="73766"/>
  </r>
  <r>
    <n v="918"/>
    <x v="68"/>
    <s v="Returned"/>
    <x v="1"/>
    <s v="Next Day"/>
    <x v="0"/>
    <n v="33"/>
    <s v="USD"/>
    <n v="12.35"/>
    <s v="Silver Spring"/>
    <s v="Maryland"/>
    <b v="0"/>
    <x v="3"/>
    <s v="Male"/>
    <n v="407.55"/>
  </r>
  <r>
    <n v="404"/>
    <x v="214"/>
    <s v="Pending"/>
    <x v="0"/>
    <s v="Express"/>
    <x v="0"/>
    <n v="8"/>
    <s v="USD"/>
    <n v="342.22"/>
    <s v="Raleigh"/>
    <s v="North Carolina"/>
    <b v="1"/>
    <x v="0"/>
    <s v="Female"/>
    <n v="2737.76"/>
  </r>
  <r>
    <n v="857"/>
    <x v="222"/>
    <s v="Delivered"/>
    <x v="2"/>
    <s v="Express"/>
    <x v="2"/>
    <n v="33"/>
    <s v="USD"/>
    <n v="475.17"/>
    <s v="Dallas"/>
    <s v="Texas"/>
    <b v="0"/>
    <x v="1"/>
    <s v="Female"/>
    <n v="15680.61"/>
  </r>
  <r>
    <n v="326"/>
    <x v="98"/>
    <s v="Returned"/>
    <x v="1"/>
    <s v="Express"/>
    <x v="2"/>
    <n v="72"/>
    <s v="USD"/>
    <n v="448.1"/>
    <s v="Roanoke"/>
    <s v="Virginia"/>
    <b v="0"/>
    <x v="0"/>
    <s v="Male"/>
    <n v="32263.200000000001"/>
  </r>
  <r>
    <n v="203"/>
    <x v="275"/>
    <s v="Shipped"/>
    <x v="1"/>
    <s v="Standard"/>
    <x v="0"/>
    <n v="41"/>
    <s v="USD"/>
    <n v="301.42"/>
    <s v="Glendale"/>
    <s v="Arizona"/>
    <b v="1"/>
    <x v="0"/>
    <s v="Male"/>
    <n v="12358.220000000001"/>
  </r>
  <r>
    <n v="827"/>
    <x v="18"/>
    <s v="Returned"/>
    <x v="0"/>
    <s v="Next Day"/>
    <x v="1"/>
    <n v="86"/>
    <s v="USD"/>
    <n v="60.44"/>
    <s v="Lawrenceville"/>
    <s v="Georgia"/>
    <b v="1"/>
    <x v="0"/>
    <s v="Female"/>
    <n v="5197.84"/>
  </r>
  <r>
    <n v="431"/>
    <x v="122"/>
    <s v="Delivered"/>
    <x v="2"/>
    <s v="Next Day"/>
    <x v="1"/>
    <n v="30"/>
    <s v="USD"/>
    <n v="294.39999999999998"/>
    <s v="Raleigh"/>
    <s v="North Carolina"/>
    <b v="1"/>
    <x v="1"/>
    <s v="Female"/>
    <n v="8832"/>
  </r>
  <r>
    <n v="394"/>
    <x v="276"/>
    <s v="Returned"/>
    <x v="1"/>
    <s v="Express"/>
    <x v="2"/>
    <n v="44"/>
    <s v="USD"/>
    <n v="939.07"/>
    <s v="Philadelphia"/>
    <s v="Pennsylvania"/>
    <b v="0"/>
    <x v="3"/>
    <s v="Female"/>
    <n v="41319.08"/>
  </r>
  <r>
    <n v="576"/>
    <x v="277"/>
    <s v="Returned"/>
    <x v="2"/>
    <s v="Standard"/>
    <x v="1"/>
    <n v="56"/>
    <s v="USD"/>
    <n v="149.53"/>
    <s v="Houston"/>
    <s v="Texas"/>
    <b v="0"/>
    <x v="1"/>
    <s v="Female"/>
    <n v="8373.68"/>
  </r>
  <r>
    <n v="685"/>
    <x v="278"/>
    <s v="Delivered"/>
    <x v="1"/>
    <s v="Standard"/>
    <x v="0"/>
    <n v="80"/>
    <s v="USD"/>
    <n v="932.82"/>
    <s v="Crawfordsville"/>
    <s v="Indiana"/>
    <b v="0"/>
    <x v="0"/>
    <s v="Male"/>
    <n v="74625.600000000006"/>
  </r>
  <r>
    <n v="320"/>
    <x v="187"/>
    <s v="Delivered"/>
    <x v="0"/>
    <s v="Express"/>
    <x v="0"/>
    <n v="27"/>
    <s v="USD"/>
    <n v="525.65"/>
    <s v="Torrance"/>
    <s v="California"/>
    <b v="1"/>
    <x v="0"/>
    <s v="Female"/>
    <n v="14192.55"/>
  </r>
  <r>
    <n v="36"/>
    <x v="279"/>
    <s v="Processing"/>
    <x v="0"/>
    <s v="Next Day"/>
    <x v="1"/>
    <n v="90"/>
    <s v="USD"/>
    <n v="685.94"/>
    <s v="Memphis"/>
    <s v="Tennessee"/>
    <b v="1"/>
    <x v="3"/>
    <s v="Female"/>
    <n v="61734.600000000006"/>
  </r>
  <r>
    <n v="140"/>
    <x v="280"/>
    <s v="Delivered"/>
    <x v="0"/>
    <s v="Standard"/>
    <x v="2"/>
    <n v="52"/>
    <s v="USD"/>
    <n v="430.28"/>
    <s v="Scranton"/>
    <s v="Pennsylvania"/>
    <b v="0"/>
    <x v="2"/>
    <s v="Male"/>
    <n v="22374.559999999998"/>
  </r>
  <r>
    <n v="463"/>
    <x v="239"/>
    <s v="Shipped"/>
    <x v="1"/>
    <s v="Express"/>
    <x v="2"/>
    <n v="27"/>
    <s v="USD"/>
    <n v="864.03"/>
    <s v="Rochester"/>
    <s v="New York"/>
    <b v="1"/>
    <x v="2"/>
    <s v="Male"/>
    <n v="23328.809999999998"/>
  </r>
  <r>
    <n v="24"/>
    <x v="281"/>
    <s v="Returned"/>
    <x v="1"/>
    <s v="Standard"/>
    <x v="2"/>
    <n v="82"/>
    <s v="USD"/>
    <n v="925.48"/>
    <s v="Phoenix"/>
    <s v="Arizona"/>
    <b v="1"/>
    <x v="0"/>
    <s v="Male"/>
    <n v="75889.36"/>
  </r>
  <r>
    <n v="704"/>
    <x v="282"/>
    <s v="Shipped"/>
    <x v="2"/>
    <s v="Standard"/>
    <x v="2"/>
    <n v="4"/>
    <s v="USD"/>
    <n v="856.28"/>
    <s v="Frederick"/>
    <s v="Maryland"/>
    <b v="0"/>
    <x v="3"/>
    <s v="Female"/>
    <n v="3425.12"/>
  </r>
  <r>
    <n v="459"/>
    <x v="283"/>
    <s v="Delivered"/>
    <x v="2"/>
    <s v="Next Day"/>
    <x v="1"/>
    <n v="17"/>
    <s v="USD"/>
    <n v="626.41999999999996"/>
    <s v="Atlanta"/>
    <s v="Georgia"/>
    <b v="1"/>
    <x v="2"/>
    <s v="Male"/>
    <n v="10649.14"/>
  </r>
  <r>
    <n v="364"/>
    <x v="53"/>
    <s v="Processing"/>
    <x v="1"/>
    <s v="Next Day"/>
    <x v="0"/>
    <n v="89"/>
    <s v="USD"/>
    <n v="109.66"/>
    <s v="Salt Lake City"/>
    <s v="Utah"/>
    <b v="1"/>
    <x v="0"/>
    <s v="Female"/>
    <n v="9759.74"/>
  </r>
  <r>
    <n v="758"/>
    <x v="284"/>
    <s v="Delivered"/>
    <x v="2"/>
    <s v="Express"/>
    <x v="1"/>
    <n v="64"/>
    <s v="USD"/>
    <n v="777.81"/>
    <s v="New Orleans"/>
    <s v="Louisiana"/>
    <b v="0"/>
    <x v="2"/>
    <s v="Female"/>
    <n v="49779.839999999997"/>
  </r>
  <r>
    <n v="33"/>
    <x v="285"/>
    <s v="Processing"/>
    <x v="0"/>
    <s v="Next Day"/>
    <x v="0"/>
    <n v="57"/>
    <s v="USD"/>
    <n v="333.6"/>
    <s v="Baltimore"/>
    <s v="Maryland"/>
    <b v="0"/>
    <x v="1"/>
    <s v="Female"/>
    <n v="19015.2"/>
  </r>
  <r>
    <n v="177"/>
    <x v="263"/>
    <s v="Delivered"/>
    <x v="2"/>
    <s v="Express"/>
    <x v="1"/>
    <n v="48"/>
    <s v="USD"/>
    <n v="411.12"/>
    <s v="Jacksonville"/>
    <s v="Florida"/>
    <b v="1"/>
    <x v="0"/>
    <s v="Male"/>
    <n v="19733.760000000002"/>
  </r>
  <r>
    <n v="142"/>
    <x v="156"/>
    <s v="Delivered"/>
    <x v="1"/>
    <s v="Express"/>
    <x v="2"/>
    <n v="71"/>
    <s v="USD"/>
    <n v="992.19"/>
    <s v="Philadelphia"/>
    <s v="Pennsylvania"/>
    <b v="1"/>
    <x v="3"/>
    <s v="Male"/>
    <n v="70445.490000000005"/>
  </r>
  <r>
    <n v="621"/>
    <x v="15"/>
    <s v="Shipped"/>
    <x v="2"/>
    <s v="Standard"/>
    <x v="2"/>
    <n v="93"/>
    <s v="USD"/>
    <n v="530.29"/>
    <s v="Washington"/>
    <s v="District of Columbia"/>
    <b v="0"/>
    <x v="2"/>
    <s v="Male"/>
    <n v="49316.969999999994"/>
  </r>
  <r>
    <n v="84"/>
    <x v="286"/>
    <s v="Shipped"/>
    <x v="2"/>
    <s v="Next Day"/>
    <x v="0"/>
    <n v="2"/>
    <s v="USD"/>
    <n v="906.86"/>
    <s v="Memphis"/>
    <s v="Tennessee"/>
    <b v="0"/>
    <x v="2"/>
    <s v="Male"/>
    <n v="1813.72"/>
  </r>
  <r>
    <n v="915"/>
    <x v="287"/>
    <s v="Delivered"/>
    <x v="2"/>
    <s v="Express"/>
    <x v="0"/>
    <n v="95"/>
    <s v="USD"/>
    <n v="154.66999999999999"/>
    <s v="Miami"/>
    <s v="Florida"/>
    <b v="0"/>
    <x v="0"/>
    <s v="Female"/>
    <n v="14693.65"/>
  </r>
  <r>
    <n v="294"/>
    <x v="265"/>
    <s v="Returned"/>
    <x v="2"/>
    <s v="Express"/>
    <x v="1"/>
    <n v="2"/>
    <s v="USD"/>
    <n v="20.440000000000001"/>
    <s v="Flushing"/>
    <s v="New York"/>
    <b v="0"/>
    <x v="3"/>
    <s v="Male"/>
    <n v="40.880000000000003"/>
  </r>
  <r>
    <n v="615"/>
    <x v="274"/>
    <s v="Pending"/>
    <x v="2"/>
    <s v="Standard"/>
    <x v="2"/>
    <n v="27"/>
    <s v="USD"/>
    <n v="104.26"/>
    <s v="Baltimore"/>
    <s v="Maryland"/>
    <b v="1"/>
    <x v="3"/>
    <s v="Male"/>
    <n v="2815.02"/>
  </r>
  <r>
    <n v="982"/>
    <x v="288"/>
    <s v="Delivered"/>
    <x v="2"/>
    <s v="Standard"/>
    <x v="0"/>
    <n v="63"/>
    <s v="USD"/>
    <n v="216.71"/>
    <s v="Palm Bay"/>
    <s v="Florida"/>
    <b v="0"/>
    <x v="0"/>
    <s v="Male"/>
    <n v="13652.730000000001"/>
  </r>
  <r>
    <n v="57"/>
    <x v="289"/>
    <s v="Returned"/>
    <x v="0"/>
    <s v="Next Day"/>
    <x v="0"/>
    <n v="68"/>
    <s v="USD"/>
    <n v="314.54000000000002"/>
    <s v="Saint Louis"/>
    <s v="Missouri"/>
    <b v="0"/>
    <x v="3"/>
    <s v="Male"/>
    <n v="21388.720000000001"/>
  </r>
  <r>
    <n v="165"/>
    <x v="290"/>
    <s v="Shipped"/>
    <x v="1"/>
    <s v="Next Day"/>
    <x v="2"/>
    <n v="71"/>
    <s v="USD"/>
    <n v="69.489999999999995"/>
    <s v="Lexington"/>
    <s v="Kentucky"/>
    <b v="0"/>
    <x v="1"/>
    <s v="Male"/>
    <n v="4933.79"/>
  </r>
  <r>
    <n v="606"/>
    <x v="260"/>
    <s v="Shipped"/>
    <x v="2"/>
    <s v="Next Day"/>
    <x v="1"/>
    <n v="13"/>
    <s v="USD"/>
    <n v="196.4"/>
    <s v="Pomona"/>
    <s v="California"/>
    <b v="0"/>
    <x v="2"/>
    <s v="Female"/>
    <n v="2553.2000000000003"/>
  </r>
  <r>
    <n v="373"/>
    <x v="105"/>
    <s v="Returned"/>
    <x v="0"/>
    <s v="Next Day"/>
    <x v="1"/>
    <n v="68"/>
    <s v="USD"/>
    <n v="64.150000000000006"/>
    <s v="Portland"/>
    <s v="Oregon"/>
    <b v="0"/>
    <x v="1"/>
    <s v="Male"/>
    <n v="4362.2000000000007"/>
  </r>
  <r>
    <n v="475"/>
    <x v="97"/>
    <s v="Returned"/>
    <x v="0"/>
    <s v="Next Day"/>
    <x v="0"/>
    <n v="66"/>
    <s v="USD"/>
    <n v="193.87"/>
    <s v="Tulsa"/>
    <s v="Oklahoma"/>
    <b v="1"/>
    <x v="0"/>
    <s v="Female"/>
    <n v="12795.42"/>
  </r>
  <r>
    <n v="676"/>
    <x v="64"/>
    <s v="Shipped"/>
    <x v="0"/>
    <s v="Next Day"/>
    <x v="1"/>
    <n v="57"/>
    <s v="USD"/>
    <n v="237.55"/>
    <s v="Omaha"/>
    <s v="Nebraska"/>
    <b v="1"/>
    <x v="3"/>
    <s v="Male"/>
    <n v="13540.35"/>
  </r>
  <r>
    <n v="318"/>
    <x v="291"/>
    <s v="Shipped"/>
    <x v="0"/>
    <s v="Next Day"/>
    <x v="2"/>
    <n v="27"/>
    <s v="USD"/>
    <n v="68.36"/>
    <s v="Philadelphia"/>
    <s v="Pennsylvania"/>
    <b v="0"/>
    <x v="2"/>
    <s v="Male"/>
    <n v="1845.72"/>
  </r>
  <r>
    <n v="708"/>
    <x v="144"/>
    <s v="Processing"/>
    <x v="0"/>
    <s v="Express"/>
    <x v="1"/>
    <n v="46"/>
    <s v="USD"/>
    <n v="56.39"/>
    <s v="Kansas City"/>
    <s v="Missouri"/>
    <b v="0"/>
    <x v="0"/>
    <s v="Male"/>
    <n v="2593.94"/>
  </r>
  <r>
    <n v="580"/>
    <x v="292"/>
    <s v="Returned"/>
    <x v="0"/>
    <s v="Express"/>
    <x v="0"/>
    <n v="61"/>
    <s v="USD"/>
    <n v="652.44000000000005"/>
    <s v="Fayetteville"/>
    <s v="North Carolina"/>
    <b v="1"/>
    <x v="0"/>
    <s v="Male"/>
    <n v="39798.840000000004"/>
  </r>
  <r>
    <n v="21"/>
    <x v="281"/>
    <s v="Pending"/>
    <x v="2"/>
    <s v="Next Day"/>
    <x v="2"/>
    <n v="13"/>
    <s v="USD"/>
    <n v="182.17"/>
    <s v="Van Nuys"/>
    <s v="California"/>
    <b v="1"/>
    <x v="1"/>
    <s v="Male"/>
    <n v="2368.21"/>
  </r>
  <r>
    <n v="907"/>
    <x v="293"/>
    <s v="Delivered"/>
    <x v="2"/>
    <s v="Next Day"/>
    <x v="2"/>
    <n v="80"/>
    <s v="USD"/>
    <n v="971.53"/>
    <s v="Sacramento"/>
    <s v="California"/>
    <b v="1"/>
    <x v="1"/>
    <s v="Male"/>
    <n v="77722.399999999994"/>
  </r>
  <r>
    <n v="28"/>
    <x v="294"/>
    <s v="Pending"/>
    <x v="2"/>
    <s v="Standard"/>
    <x v="1"/>
    <n v="85"/>
    <s v="USD"/>
    <n v="120.5"/>
    <s v="Houston"/>
    <s v="Texas"/>
    <b v="0"/>
    <x v="0"/>
    <s v="Male"/>
    <n v="10242.5"/>
  </r>
  <r>
    <n v="909"/>
    <x v="295"/>
    <s v="Delivered"/>
    <x v="2"/>
    <s v="Express"/>
    <x v="1"/>
    <n v="47"/>
    <s v="USD"/>
    <n v="526.94000000000005"/>
    <s v="Philadelphia"/>
    <s v="Pennsylvania"/>
    <b v="0"/>
    <x v="2"/>
    <s v="Female"/>
    <n v="24766.180000000004"/>
  </r>
  <r>
    <n v="957"/>
    <x v="215"/>
    <s v="Delivered"/>
    <x v="0"/>
    <s v="Standard"/>
    <x v="0"/>
    <n v="98"/>
    <s v="USD"/>
    <n v="674.06"/>
    <s v="San Diego"/>
    <s v="California"/>
    <b v="1"/>
    <x v="2"/>
    <s v="Female"/>
    <n v="66057.87999999999"/>
  </r>
  <r>
    <n v="442"/>
    <x v="296"/>
    <s v="Shipped"/>
    <x v="2"/>
    <s v="Next Day"/>
    <x v="2"/>
    <n v="10"/>
    <s v="USD"/>
    <n v="961.27"/>
    <s v="Greensboro"/>
    <s v="North Carolina"/>
    <b v="1"/>
    <x v="3"/>
    <s v="Male"/>
    <n v="9612.7000000000007"/>
  </r>
  <r>
    <n v="232"/>
    <x v="297"/>
    <s v="Delivered"/>
    <x v="0"/>
    <s v="Next Day"/>
    <x v="1"/>
    <n v="40"/>
    <s v="USD"/>
    <n v="37.78"/>
    <s v="Knoxville"/>
    <s v="Tennessee"/>
    <b v="1"/>
    <x v="0"/>
    <s v="Male"/>
    <n v="1511.2"/>
  </r>
  <r>
    <n v="624"/>
    <x v="298"/>
    <s v="Shipped"/>
    <x v="2"/>
    <s v="Next Day"/>
    <x v="0"/>
    <n v="100"/>
    <s v="USD"/>
    <n v="972.73"/>
    <s v="El Paso"/>
    <s v="Texas"/>
    <b v="0"/>
    <x v="3"/>
    <s v="Female"/>
    <n v="97273"/>
  </r>
  <r>
    <n v="575"/>
    <x v="199"/>
    <s v="Pending"/>
    <x v="2"/>
    <s v="Standard"/>
    <x v="1"/>
    <n v="93"/>
    <s v="USD"/>
    <n v="645.97"/>
    <s v="San Bernardino"/>
    <s v="California"/>
    <b v="1"/>
    <x v="2"/>
    <s v="Male"/>
    <n v="60075.21"/>
  </r>
  <r>
    <n v="440"/>
    <x v="112"/>
    <s v="Delivered"/>
    <x v="2"/>
    <s v="Express"/>
    <x v="1"/>
    <n v="28"/>
    <s v="USD"/>
    <n v="357.94"/>
    <s v="Daytona Beach"/>
    <s v="Florida"/>
    <b v="1"/>
    <x v="1"/>
    <s v="Male"/>
    <n v="10022.32"/>
  </r>
  <r>
    <n v="42"/>
    <x v="299"/>
    <s v="Returned"/>
    <x v="1"/>
    <s v="Standard"/>
    <x v="1"/>
    <n v="65"/>
    <s v="USD"/>
    <n v="106.46"/>
    <s v="Memphis"/>
    <s v="Tennessee"/>
    <b v="0"/>
    <x v="2"/>
    <s v="Female"/>
    <n v="6919.9"/>
  </r>
  <r>
    <n v="373"/>
    <x v="175"/>
    <s v="Pending"/>
    <x v="2"/>
    <s v="Express"/>
    <x v="2"/>
    <n v="25"/>
    <s v="USD"/>
    <n v="945.44"/>
    <s v="Cleveland"/>
    <s v="Ohio"/>
    <b v="0"/>
    <x v="1"/>
    <s v="Male"/>
    <n v="23636"/>
  </r>
  <r>
    <n v="476"/>
    <x v="300"/>
    <s v="Pending"/>
    <x v="2"/>
    <s v="Standard"/>
    <x v="0"/>
    <n v="77"/>
    <s v="USD"/>
    <n v="130.26"/>
    <s v="Tulsa"/>
    <s v="Oklahoma"/>
    <b v="1"/>
    <x v="3"/>
    <s v="Male"/>
    <n v="10030.019999999999"/>
  </r>
  <r>
    <n v="507"/>
    <x v="51"/>
    <s v="Delivered"/>
    <x v="0"/>
    <s v="Express"/>
    <x v="0"/>
    <n v="34"/>
    <s v="USD"/>
    <n v="976.21"/>
    <s v="Spartanburg"/>
    <s v="South Carolina"/>
    <b v="0"/>
    <x v="2"/>
    <s v="Male"/>
    <n v="33191.14"/>
  </r>
  <r>
    <n v="971"/>
    <x v="33"/>
    <s v="Processing"/>
    <x v="2"/>
    <s v="Next Day"/>
    <x v="2"/>
    <n v="42"/>
    <s v="USD"/>
    <n v="2.36"/>
    <s v="Maple Plain"/>
    <s v="Minnesota"/>
    <b v="1"/>
    <x v="0"/>
    <s v="Male"/>
    <n v="99.11999999999999"/>
  </r>
  <r>
    <n v="815"/>
    <x v="119"/>
    <s v="Returned"/>
    <x v="0"/>
    <s v="Next Day"/>
    <x v="1"/>
    <n v="75"/>
    <s v="USD"/>
    <n v="16.559999999999999"/>
    <s v="Lake Charles"/>
    <s v="Louisiana"/>
    <b v="0"/>
    <x v="3"/>
    <s v="Female"/>
    <n v="1242"/>
  </r>
  <r>
    <n v="611"/>
    <x v="301"/>
    <s v="Returned"/>
    <x v="1"/>
    <s v="Next Day"/>
    <x v="0"/>
    <n v="46"/>
    <s v="USD"/>
    <n v="101"/>
    <s v="Houston"/>
    <s v="Texas"/>
    <b v="1"/>
    <x v="0"/>
    <s v="Female"/>
    <n v="4646"/>
  </r>
  <r>
    <n v="678"/>
    <x v="302"/>
    <s v="Returned"/>
    <x v="0"/>
    <s v="Standard"/>
    <x v="0"/>
    <n v="92"/>
    <s v="USD"/>
    <n v="104.99"/>
    <s v="Austin"/>
    <s v="Texas"/>
    <b v="1"/>
    <x v="1"/>
    <s v="Male"/>
    <n v="9659.08"/>
  </r>
  <r>
    <n v="39"/>
    <x v="303"/>
    <s v="Delivered"/>
    <x v="0"/>
    <s v="Next Day"/>
    <x v="0"/>
    <n v="25"/>
    <s v="USD"/>
    <n v="399.18"/>
    <s v="Boulder"/>
    <s v="Colorado"/>
    <b v="1"/>
    <x v="3"/>
    <s v="Male"/>
    <n v="9979.5"/>
  </r>
  <r>
    <n v="784"/>
    <x v="42"/>
    <s v="Processing"/>
    <x v="2"/>
    <s v="Next Day"/>
    <x v="2"/>
    <n v="56"/>
    <s v="USD"/>
    <n v="947.32"/>
    <s v="Richmond"/>
    <s v="California"/>
    <b v="0"/>
    <x v="2"/>
    <s v="Female"/>
    <n v="53049.920000000006"/>
  </r>
  <r>
    <n v="838"/>
    <x v="304"/>
    <s v="Shipped"/>
    <x v="1"/>
    <s v="Next Day"/>
    <x v="2"/>
    <n v="31"/>
    <s v="USD"/>
    <n v="515.09"/>
    <s v="Sacramento"/>
    <s v="California"/>
    <b v="1"/>
    <x v="2"/>
    <s v="Female"/>
    <n v="15967.79"/>
  </r>
  <r>
    <n v="581"/>
    <x v="305"/>
    <s v="Returned"/>
    <x v="1"/>
    <s v="Standard"/>
    <x v="0"/>
    <n v="100"/>
    <s v="USD"/>
    <n v="463.78"/>
    <s v="Waco"/>
    <s v="Texas"/>
    <b v="0"/>
    <x v="2"/>
    <s v="Female"/>
    <n v="46378"/>
  </r>
  <r>
    <n v="272"/>
    <x v="306"/>
    <s v="Shipped"/>
    <x v="1"/>
    <s v="Next Day"/>
    <x v="2"/>
    <n v="98"/>
    <s v="USD"/>
    <n v="754.07"/>
    <s v="Jacksonville"/>
    <s v="Florida"/>
    <b v="1"/>
    <x v="2"/>
    <s v="Male"/>
    <n v="73898.86"/>
  </r>
  <r>
    <n v="982"/>
    <x v="307"/>
    <s v="Pending"/>
    <x v="2"/>
    <s v="Express"/>
    <x v="2"/>
    <n v="32"/>
    <s v="USD"/>
    <n v="227.77"/>
    <s v="Erie"/>
    <s v="Pennsylvania"/>
    <b v="0"/>
    <x v="1"/>
    <s v="Male"/>
    <n v="7288.64"/>
  </r>
  <r>
    <n v="979"/>
    <x v="146"/>
    <s v="Delivered"/>
    <x v="2"/>
    <s v="Express"/>
    <x v="1"/>
    <n v="89"/>
    <s v="USD"/>
    <n v="261.75"/>
    <s v="Philadelphia"/>
    <s v="Pennsylvania"/>
    <b v="0"/>
    <x v="1"/>
    <s v="Male"/>
    <n v="23295.75"/>
  </r>
  <r>
    <n v="751"/>
    <x v="144"/>
    <s v="Pending"/>
    <x v="1"/>
    <s v="Next Day"/>
    <x v="2"/>
    <n v="87"/>
    <s v="USD"/>
    <n v="833.19"/>
    <s v="Southfield"/>
    <s v="Michigan"/>
    <b v="1"/>
    <x v="1"/>
    <s v="Male"/>
    <n v="72487.53"/>
  </r>
  <r>
    <n v="534"/>
    <x v="308"/>
    <s v="Pending"/>
    <x v="1"/>
    <s v="Express"/>
    <x v="1"/>
    <n v="33"/>
    <s v="USD"/>
    <n v="998.4"/>
    <s v="Wilmington"/>
    <s v="North Carolina"/>
    <b v="0"/>
    <x v="3"/>
    <s v="Female"/>
    <n v="32947.199999999997"/>
  </r>
  <r>
    <n v="676"/>
    <x v="266"/>
    <s v="Processing"/>
    <x v="0"/>
    <s v="Next Day"/>
    <x v="2"/>
    <n v="44"/>
    <s v="USD"/>
    <n v="131.79"/>
    <s v="Knoxville"/>
    <s v="Tennessee"/>
    <b v="1"/>
    <x v="2"/>
    <s v="Male"/>
    <n v="5798.7599999999993"/>
  </r>
  <r>
    <n v="692"/>
    <x v="309"/>
    <s v="Shipped"/>
    <x v="2"/>
    <s v="Express"/>
    <x v="1"/>
    <n v="2"/>
    <s v="USD"/>
    <n v="466.03"/>
    <s v="Camden"/>
    <s v="New Jersey"/>
    <b v="0"/>
    <x v="1"/>
    <s v="Male"/>
    <n v="932.06"/>
  </r>
  <r>
    <n v="257"/>
    <x v="310"/>
    <s v="Shipped"/>
    <x v="1"/>
    <s v="Next Day"/>
    <x v="2"/>
    <n v="80"/>
    <s v="USD"/>
    <n v="13.52"/>
    <s v="Oklahoma City"/>
    <s v="Oklahoma"/>
    <b v="1"/>
    <x v="1"/>
    <s v="Male"/>
    <n v="1081.5999999999999"/>
  </r>
  <r>
    <n v="317"/>
    <x v="183"/>
    <s v="Delivered"/>
    <x v="2"/>
    <s v="Express"/>
    <x v="2"/>
    <n v="14"/>
    <s v="USD"/>
    <n v="743.42"/>
    <s v="Laredo"/>
    <s v="Texas"/>
    <b v="1"/>
    <x v="0"/>
    <s v="Male"/>
    <n v="10407.879999999999"/>
  </r>
  <r>
    <n v="519"/>
    <x v="311"/>
    <s v="Processing"/>
    <x v="2"/>
    <s v="Next Day"/>
    <x v="2"/>
    <n v="81"/>
    <s v="USD"/>
    <n v="363.68"/>
    <s v="Albuquerque"/>
    <s v="New Mexico"/>
    <b v="0"/>
    <x v="0"/>
    <s v="Male"/>
    <n v="29458.080000000002"/>
  </r>
  <r>
    <n v="244"/>
    <x v="183"/>
    <s v="Delivered"/>
    <x v="0"/>
    <s v="Standard"/>
    <x v="2"/>
    <n v="55"/>
    <s v="USD"/>
    <n v="119.8"/>
    <s v="Washington"/>
    <s v="District of Columbia"/>
    <b v="1"/>
    <x v="3"/>
    <s v="Male"/>
    <n v="6589"/>
  </r>
  <r>
    <n v="993"/>
    <x v="312"/>
    <s v="Returned"/>
    <x v="1"/>
    <s v="Express"/>
    <x v="1"/>
    <n v="61"/>
    <s v="USD"/>
    <n v="392.5"/>
    <s v="Oklahoma City"/>
    <s v="Oklahoma"/>
    <b v="0"/>
    <x v="1"/>
    <s v="Female"/>
    <n v="23942.5"/>
  </r>
  <r>
    <n v="734"/>
    <x v="93"/>
    <s v="Delivered"/>
    <x v="0"/>
    <s v="Next Day"/>
    <x v="0"/>
    <n v="78"/>
    <s v="USD"/>
    <n v="556.42999999999995"/>
    <s v="Hicksville"/>
    <s v="New York"/>
    <b v="1"/>
    <x v="3"/>
    <s v="Female"/>
    <n v="43401.539999999994"/>
  </r>
  <r>
    <n v="525"/>
    <x v="313"/>
    <s v="Processing"/>
    <x v="0"/>
    <s v="Next Day"/>
    <x v="2"/>
    <n v="48"/>
    <s v="USD"/>
    <n v="933.65"/>
    <s v="Evansville"/>
    <s v="Indiana"/>
    <b v="1"/>
    <x v="2"/>
    <s v="Male"/>
    <n v="44815.199999999997"/>
  </r>
  <r>
    <n v="111"/>
    <x v="180"/>
    <s v="Processing"/>
    <x v="2"/>
    <s v="Next Day"/>
    <x v="2"/>
    <n v="21"/>
    <s v="USD"/>
    <n v="819.6"/>
    <s v="Fort Smith"/>
    <s v="Arkansas"/>
    <b v="1"/>
    <x v="3"/>
    <s v="Male"/>
    <n v="17211.600000000002"/>
  </r>
  <r>
    <n v="696"/>
    <x v="314"/>
    <s v="Pending"/>
    <x v="0"/>
    <s v="Next Day"/>
    <x v="2"/>
    <n v="75"/>
    <s v="USD"/>
    <n v="390.4"/>
    <s v="Washington"/>
    <s v="District of Columbia"/>
    <b v="0"/>
    <x v="2"/>
    <s v="Male"/>
    <n v="29280"/>
  </r>
  <r>
    <n v="730"/>
    <x v="116"/>
    <s v="Shipped"/>
    <x v="1"/>
    <s v="Express"/>
    <x v="2"/>
    <n v="55"/>
    <s v="USD"/>
    <n v="113.25"/>
    <s v="Dallas"/>
    <s v="Texas"/>
    <b v="0"/>
    <x v="2"/>
    <s v="Male"/>
    <n v="6228.75"/>
  </r>
  <r>
    <n v="644"/>
    <x v="248"/>
    <s v="Returned"/>
    <x v="1"/>
    <s v="Express"/>
    <x v="2"/>
    <n v="2"/>
    <s v="USD"/>
    <n v="390.75"/>
    <s v="Kent"/>
    <s v="Washington"/>
    <b v="0"/>
    <x v="2"/>
    <s v="Female"/>
    <n v="781.5"/>
  </r>
  <r>
    <n v="950"/>
    <x v="214"/>
    <s v="Processing"/>
    <x v="1"/>
    <s v="Next Day"/>
    <x v="1"/>
    <n v="38"/>
    <s v="USD"/>
    <n v="570.83000000000004"/>
    <s v="Evansville"/>
    <s v="Indiana"/>
    <b v="1"/>
    <x v="0"/>
    <s v="Male"/>
    <n v="21691.54"/>
  </r>
  <r>
    <n v="197"/>
    <x v="315"/>
    <s v="Pending"/>
    <x v="1"/>
    <s v="Standard"/>
    <x v="0"/>
    <n v="100"/>
    <s v="USD"/>
    <n v="37.090000000000003"/>
    <s v="Orlando"/>
    <s v="Florida"/>
    <b v="0"/>
    <x v="1"/>
    <s v="Female"/>
    <n v="3709.0000000000005"/>
  </r>
  <r>
    <n v="208"/>
    <x v="102"/>
    <s v="Pending"/>
    <x v="0"/>
    <s v="Standard"/>
    <x v="1"/>
    <n v="39"/>
    <s v="USD"/>
    <n v="378.58"/>
    <s v="Evansville"/>
    <s v="Indiana"/>
    <b v="1"/>
    <x v="2"/>
    <s v="Male"/>
    <n v="14764.619999999999"/>
  </r>
  <r>
    <n v="403"/>
    <x v="27"/>
    <s v="Pending"/>
    <x v="1"/>
    <s v="Next Day"/>
    <x v="0"/>
    <n v="66"/>
    <s v="USD"/>
    <n v="349.8"/>
    <s v="Charlotte"/>
    <s v="North Carolina"/>
    <b v="1"/>
    <x v="3"/>
    <s v="Male"/>
    <n v="23086.799999999999"/>
  </r>
  <r>
    <n v="260"/>
    <x v="316"/>
    <s v="Processing"/>
    <x v="2"/>
    <s v="Standard"/>
    <x v="1"/>
    <n v="91"/>
    <s v="USD"/>
    <n v="859.28"/>
    <s v="Evansville"/>
    <s v="Indiana"/>
    <b v="1"/>
    <x v="0"/>
    <s v="Male"/>
    <n v="78194.48"/>
  </r>
  <r>
    <n v="82"/>
    <x v="317"/>
    <s v="Pending"/>
    <x v="0"/>
    <s v="Standard"/>
    <x v="2"/>
    <n v="78"/>
    <s v="USD"/>
    <n v="422.53"/>
    <s v="Washington"/>
    <s v="District of Columbia"/>
    <b v="1"/>
    <x v="0"/>
    <s v="Male"/>
    <n v="32957.339999999997"/>
  </r>
  <r>
    <n v="133"/>
    <x v="318"/>
    <s v="Processing"/>
    <x v="1"/>
    <s v="Next Day"/>
    <x v="2"/>
    <n v="15"/>
    <s v="USD"/>
    <n v="224.87"/>
    <s v="Sacramento"/>
    <s v="California"/>
    <b v="0"/>
    <x v="2"/>
    <s v="Male"/>
    <n v="3373.05"/>
  </r>
  <r>
    <n v="725"/>
    <x v="319"/>
    <s v="Delivered"/>
    <x v="1"/>
    <s v="Standard"/>
    <x v="1"/>
    <n v="50"/>
    <s v="USD"/>
    <n v="139.68"/>
    <s v="Whittier"/>
    <s v="California"/>
    <b v="0"/>
    <x v="0"/>
    <s v="Male"/>
    <n v="6984"/>
  </r>
  <r>
    <n v="967"/>
    <x v="67"/>
    <s v="Pending"/>
    <x v="0"/>
    <s v="Next Day"/>
    <x v="0"/>
    <n v="22"/>
    <s v="USD"/>
    <n v="119.65"/>
    <s v="Portsmouth"/>
    <s v="New Hampshire"/>
    <b v="1"/>
    <x v="0"/>
    <s v="Male"/>
    <n v="2632.3"/>
  </r>
  <r>
    <n v="964"/>
    <x v="320"/>
    <s v="Shipped"/>
    <x v="1"/>
    <s v="Next Day"/>
    <x v="0"/>
    <n v="28"/>
    <s v="USD"/>
    <n v="871.46"/>
    <s v="Arlington"/>
    <s v="Virginia"/>
    <b v="0"/>
    <x v="0"/>
    <s v="Male"/>
    <n v="24400.880000000001"/>
  </r>
  <r>
    <n v="150"/>
    <x v="211"/>
    <s v="Processing"/>
    <x v="1"/>
    <s v="Standard"/>
    <x v="0"/>
    <n v="82"/>
    <s v="USD"/>
    <n v="299.68"/>
    <s v="Stamford"/>
    <s v="Connecticut"/>
    <b v="1"/>
    <x v="0"/>
    <s v="Male"/>
    <n v="24573.760000000002"/>
  </r>
  <r>
    <n v="655"/>
    <x v="305"/>
    <s v="Shipped"/>
    <x v="1"/>
    <s v="Standard"/>
    <x v="0"/>
    <n v="47"/>
    <s v="USD"/>
    <n v="991.19"/>
    <s v="Jamaica"/>
    <s v="New York"/>
    <b v="0"/>
    <x v="2"/>
    <s v="Male"/>
    <n v="46585.93"/>
  </r>
  <r>
    <n v="327"/>
    <x v="124"/>
    <s v="Delivered"/>
    <x v="1"/>
    <s v="Next Day"/>
    <x v="0"/>
    <n v="65"/>
    <s v="USD"/>
    <n v="160.1"/>
    <s v="Birmingham"/>
    <s v="Alabama"/>
    <b v="0"/>
    <x v="2"/>
    <s v="Male"/>
    <n v="10406.5"/>
  </r>
  <r>
    <n v="954"/>
    <x v="321"/>
    <s v="Processing"/>
    <x v="0"/>
    <s v="Next Day"/>
    <x v="0"/>
    <n v="54"/>
    <s v="USD"/>
    <n v="528.23"/>
    <s v="Dallas"/>
    <s v="Texas"/>
    <b v="1"/>
    <x v="3"/>
    <s v="Male"/>
    <n v="28524.420000000002"/>
  </r>
  <r>
    <n v="249"/>
    <x v="322"/>
    <s v="Delivered"/>
    <x v="2"/>
    <s v="Next Day"/>
    <x v="1"/>
    <n v="26"/>
    <s v="USD"/>
    <n v="717.9"/>
    <s v="Young America"/>
    <s v="Minnesota"/>
    <b v="0"/>
    <x v="1"/>
    <s v="Male"/>
    <n v="18665.399999999998"/>
  </r>
  <r>
    <n v="733"/>
    <x v="134"/>
    <s v="Delivered"/>
    <x v="2"/>
    <s v="Standard"/>
    <x v="1"/>
    <n v="49"/>
    <s v="USD"/>
    <n v="24.49"/>
    <s v="Monticello"/>
    <s v="Minnesota"/>
    <b v="0"/>
    <x v="3"/>
    <s v="Male"/>
    <n v="1200.01"/>
  </r>
  <r>
    <n v="184"/>
    <x v="323"/>
    <s v="Processing"/>
    <x v="0"/>
    <s v="Next Day"/>
    <x v="1"/>
    <n v="40"/>
    <s v="USD"/>
    <n v="886.08"/>
    <s v="El Paso"/>
    <s v="Texas"/>
    <b v="0"/>
    <x v="3"/>
    <s v="Male"/>
    <n v="35443.200000000004"/>
  </r>
  <r>
    <n v="668"/>
    <x v="277"/>
    <s v="Returned"/>
    <x v="1"/>
    <s v="Next Day"/>
    <x v="0"/>
    <n v="53"/>
    <s v="USD"/>
    <n v="453.24"/>
    <s v="Santa Monica"/>
    <s v="California"/>
    <b v="1"/>
    <x v="0"/>
    <s v="Male"/>
    <n v="24021.72"/>
  </r>
  <r>
    <n v="494"/>
    <x v="324"/>
    <s v="Returned"/>
    <x v="0"/>
    <s v="Express"/>
    <x v="2"/>
    <n v="64"/>
    <s v="USD"/>
    <n v="966.31"/>
    <s v="Mobile"/>
    <s v="Alabama"/>
    <b v="0"/>
    <x v="0"/>
    <s v="Female"/>
    <n v="61843.839999999997"/>
  </r>
  <r>
    <n v="671"/>
    <x v="231"/>
    <s v="Shipped"/>
    <x v="1"/>
    <s v="Standard"/>
    <x v="0"/>
    <n v="90"/>
    <s v="USD"/>
    <n v="889.7"/>
    <s v="Fort Lauderdale"/>
    <s v="Florida"/>
    <b v="1"/>
    <x v="2"/>
    <s v="Male"/>
    <n v="80073"/>
  </r>
  <r>
    <n v="617"/>
    <x v="325"/>
    <s v="Shipped"/>
    <x v="2"/>
    <s v="Next Day"/>
    <x v="0"/>
    <n v="68"/>
    <s v="USD"/>
    <n v="26.16"/>
    <s v="Atlanta"/>
    <s v="Georgia"/>
    <b v="0"/>
    <x v="0"/>
    <s v="Male"/>
    <n v="1778.88"/>
  </r>
  <r>
    <n v="669"/>
    <x v="326"/>
    <s v="Pending"/>
    <x v="1"/>
    <s v="Next Day"/>
    <x v="2"/>
    <n v="74"/>
    <s v="USD"/>
    <n v="339"/>
    <s v="Oakland"/>
    <s v="California"/>
    <b v="0"/>
    <x v="3"/>
    <s v="Male"/>
    <n v="25086"/>
  </r>
  <r>
    <n v="62"/>
    <x v="327"/>
    <s v="Delivered"/>
    <x v="0"/>
    <s v="Next Day"/>
    <x v="2"/>
    <n v="61"/>
    <s v="USD"/>
    <n v="892.17"/>
    <s v="Lake Worth"/>
    <s v="Florida"/>
    <b v="0"/>
    <x v="0"/>
    <s v="Male"/>
    <n v="54422.369999999995"/>
  </r>
  <r>
    <n v="623"/>
    <x v="200"/>
    <s v="Pending"/>
    <x v="2"/>
    <s v="Express"/>
    <x v="1"/>
    <n v="20"/>
    <s v="USD"/>
    <n v="378.32"/>
    <s v="Minneapolis"/>
    <s v="Minnesota"/>
    <b v="1"/>
    <x v="2"/>
    <s v="Male"/>
    <n v="7566.4"/>
  </r>
  <r>
    <n v="867"/>
    <x v="328"/>
    <s v="Returned"/>
    <x v="1"/>
    <s v="Standard"/>
    <x v="2"/>
    <n v="77"/>
    <s v="USD"/>
    <n v="587.49"/>
    <s v="Naples"/>
    <s v="Florida"/>
    <b v="0"/>
    <x v="1"/>
    <s v="Female"/>
    <n v="45236.73"/>
  </r>
  <r>
    <n v="607"/>
    <x v="329"/>
    <s v="Shipped"/>
    <x v="1"/>
    <s v="Next Day"/>
    <x v="0"/>
    <n v="22"/>
    <s v="USD"/>
    <n v="883.3"/>
    <s v="Chicago"/>
    <s v="Illinois"/>
    <b v="1"/>
    <x v="2"/>
    <s v="Male"/>
    <n v="19432.599999999999"/>
  </r>
  <r>
    <n v="187"/>
    <x v="130"/>
    <s v="Pending"/>
    <x v="0"/>
    <s v="Next Day"/>
    <x v="1"/>
    <n v="66"/>
    <s v="USD"/>
    <n v="408.55"/>
    <s v="Madison"/>
    <s v="Wisconsin"/>
    <b v="0"/>
    <x v="1"/>
    <s v="Male"/>
    <n v="26964.3"/>
  </r>
  <r>
    <n v="385"/>
    <x v="242"/>
    <s v="Processing"/>
    <x v="2"/>
    <s v="Express"/>
    <x v="2"/>
    <n v="23"/>
    <s v="USD"/>
    <n v="590.29999999999995"/>
    <s v="Paterson"/>
    <s v="New Jersey"/>
    <b v="0"/>
    <x v="1"/>
    <s v="Male"/>
    <n v="13576.9"/>
  </r>
  <r>
    <n v="655"/>
    <x v="330"/>
    <s v="Returned"/>
    <x v="0"/>
    <s v="Standard"/>
    <x v="2"/>
    <n v="17"/>
    <s v="USD"/>
    <n v="826.44"/>
    <s v="Phoenix"/>
    <s v="Arizona"/>
    <b v="1"/>
    <x v="1"/>
    <s v="Male"/>
    <n v="14049.480000000001"/>
  </r>
  <r>
    <n v="661"/>
    <x v="331"/>
    <s v="Shipped"/>
    <x v="2"/>
    <s v="Next Day"/>
    <x v="0"/>
    <n v="39"/>
    <s v="USD"/>
    <n v="11.04"/>
    <s v="Charleston"/>
    <s v="West Virginia"/>
    <b v="1"/>
    <x v="0"/>
    <s v="Male"/>
    <n v="430.55999999999995"/>
  </r>
  <r>
    <n v="190"/>
    <x v="310"/>
    <s v="Processing"/>
    <x v="2"/>
    <s v="Next Day"/>
    <x v="2"/>
    <n v="43"/>
    <s v="USD"/>
    <n v="602.82000000000005"/>
    <s v="Silver Spring"/>
    <s v="Maryland"/>
    <b v="0"/>
    <x v="0"/>
    <s v="Male"/>
    <n v="25921.260000000002"/>
  </r>
  <r>
    <n v="848"/>
    <x v="332"/>
    <s v="Returned"/>
    <x v="2"/>
    <s v="Standard"/>
    <x v="1"/>
    <n v="64"/>
    <s v="USD"/>
    <n v="725.9"/>
    <s v="Toledo"/>
    <s v="Ohio"/>
    <b v="0"/>
    <x v="0"/>
    <s v="Female"/>
    <n v="46457.599999999999"/>
  </r>
  <r>
    <n v="765"/>
    <x v="333"/>
    <s v="Shipped"/>
    <x v="1"/>
    <s v="Next Day"/>
    <x v="0"/>
    <n v="60"/>
    <s v="USD"/>
    <n v="257.88"/>
    <s v="New Orleans"/>
    <s v="Louisiana"/>
    <b v="1"/>
    <x v="3"/>
    <s v="Male"/>
    <n v="15472.8"/>
  </r>
  <r>
    <n v="225"/>
    <x v="334"/>
    <s v="Returned"/>
    <x v="1"/>
    <s v="Next Day"/>
    <x v="0"/>
    <n v="71"/>
    <s v="USD"/>
    <n v="741.16"/>
    <s v="White Plains"/>
    <s v="New York"/>
    <b v="1"/>
    <x v="3"/>
    <s v="Male"/>
    <n v="52622.36"/>
  </r>
  <r>
    <n v="325"/>
    <x v="335"/>
    <s v="Shipped"/>
    <x v="1"/>
    <s v="Next Day"/>
    <x v="0"/>
    <n v="35"/>
    <s v="USD"/>
    <n v="649.54"/>
    <s v="Lubbock"/>
    <s v="Texas"/>
    <b v="1"/>
    <x v="1"/>
    <s v="Male"/>
    <n v="22733.899999999998"/>
  </r>
  <r>
    <n v="336"/>
    <x v="336"/>
    <s v="Delivered"/>
    <x v="0"/>
    <s v="Standard"/>
    <x v="0"/>
    <n v="100"/>
    <s v="USD"/>
    <n v="140.75"/>
    <s v="Houston"/>
    <s v="Texas"/>
    <b v="1"/>
    <x v="0"/>
    <s v="Female"/>
    <n v="14075"/>
  </r>
  <r>
    <n v="170"/>
    <x v="71"/>
    <s v="Pending"/>
    <x v="2"/>
    <s v="Next Day"/>
    <x v="1"/>
    <n v="2"/>
    <s v="USD"/>
    <n v="834.48"/>
    <s v="Oklahoma City"/>
    <s v="Oklahoma"/>
    <b v="0"/>
    <x v="2"/>
    <s v="Male"/>
    <n v="1668.96"/>
  </r>
  <r>
    <n v="91"/>
    <x v="49"/>
    <s v="Delivered"/>
    <x v="2"/>
    <s v="Standard"/>
    <x v="0"/>
    <n v="60"/>
    <s v="USD"/>
    <n v="646.54999999999995"/>
    <s v="Buffalo"/>
    <s v="New York"/>
    <b v="1"/>
    <x v="1"/>
    <s v="Male"/>
    <n v="38793"/>
  </r>
  <r>
    <n v="960"/>
    <x v="293"/>
    <s v="Processing"/>
    <x v="1"/>
    <s v="Express"/>
    <x v="1"/>
    <n v="35"/>
    <s v="USD"/>
    <n v="888.92"/>
    <s v="Muskegon"/>
    <s v="Michigan"/>
    <b v="0"/>
    <x v="0"/>
    <s v="Male"/>
    <n v="31112.199999999997"/>
  </r>
  <r>
    <n v="831"/>
    <x v="337"/>
    <s v="Returned"/>
    <x v="2"/>
    <s v="Next Day"/>
    <x v="0"/>
    <n v="5"/>
    <s v="USD"/>
    <n v="820.46"/>
    <s v="Fort Pierce"/>
    <s v="Florida"/>
    <b v="0"/>
    <x v="3"/>
    <s v="Female"/>
    <n v="4102.3"/>
  </r>
  <r>
    <n v="345"/>
    <x v="338"/>
    <s v="Shipped"/>
    <x v="2"/>
    <s v="Next Day"/>
    <x v="2"/>
    <n v="2"/>
    <s v="USD"/>
    <n v="143.72"/>
    <s v="Rockford"/>
    <s v="Illinois"/>
    <b v="0"/>
    <x v="3"/>
    <s v="Female"/>
    <n v="287.44"/>
  </r>
  <r>
    <n v="708"/>
    <x v="130"/>
    <s v="Returned"/>
    <x v="1"/>
    <s v="Standard"/>
    <x v="1"/>
    <n v="47"/>
    <s v="USD"/>
    <n v="617.73"/>
    <s v="Pittsburgh"/>
    <s v="Pennsylvania"/>
    <b v="1"/>
    <x v="0"/>
    <s v="Female"/>
    <n v="29033.31"/>
  </r>
  <r>
    <n v="374"/>
    <x v="339"/>
    <s v="Pending"/>
    <x v="1"/>
    <s v="Express"/>
    <x v="2"/>
    <n v="95"/>
    <s v="USD"/>
    <n v="629.51"/>
    <s v="Katy"/>
    <s v="Texas"/>
    <b v="0"/>
    <x v="2"/>
    <s v="Female"/>
    <n v="59803.45"/>
  </r>
  <r>
    <n v="31"/>
    <x v="70"/>
    <s v="Shipped"/>
    <x v="1"/>
    <s v="Standard"/>
    <x v="0"/>
    <n v="10"/>
    <s v="USD"/>
    <n v="384.16"/>
    <s v="Las Vegas"/>
    <s v="Nevada"/>
    <b v="1"/>
    <x v="3"/>
    <s v="Female"/>
    <n v="3841.6000000000004"/>
  </r>
  <r>
    <n v="393"/>
    <x v="141"/>
    <s v="Shipped"/>
    <x v="0"/>
    <s v="Next Day"/>
    <x v="2"/>
    <n v="42"/>
    <s v="USD"/>
    <n v="885.54"/>
    <s v="San Jose"/>
    <s v="California"/>
    <b v="1"/>
    <x v="3"/>
    <s v="Female"/>
    <n v="37192.68"/>
  </r>
  <r>
    <n v="458"/>
    <x v="195"/>
    <s v="Pending"/>
    <x v="0"/>
    <s v="Next Day"/>
    <x v="2"/>
    <n v="68"/>
    <s v="USD"/>
    <n v="489.24"/>
    <s v="Corpus Christi"/>
    <s v="Texas"/>
    <b v="0"/>
    <x v="3"/>
    <s v="Male"/>
    <n v="33268.32"/>
  </r>
  <r>
    <n v="548"/>
    <x v="81"/>
    <s v="Processing"/>
    <x v="0"/>
    <s v="Express"/>
    <x v="2"/>
    <n v="67"/>
    <s v="USD"/>
    <n v="700.37"/>
    <s v="New York City"/>
    <s v="New York"/>
    <b v="1"/>
    <x v="3"/>
    <s v="Male"/>
    <n v="46924.79"/>
  </r>
  <r>
    <n v="75"/>
    <x v="340"/>
    <s v="Pending"/>
    <x v="1"/>
    <s v="Next Day"/>
    <x v="1"/>
    <n v="49"/>
    <s v="USD"/>
    <n v="716.59"/>
    <s v="Saint Louis"/>
    <s v="Missouri"/>
    <b v="0"/>
    <x v="0"/>
    <s v="Male"/>
    <n v="35112.910000000003"/>
  </r>
  <r>
    <n v="624"/>
    <x v="45"/>
    <s v="Pending"/>
    <x v="1"/>
    <s v="Express"/>
    <x v="1"/>
    <n v="68"/>
    <s v="USD"/>
    <n v="477.85"/>
    <s v="Chattanooga"/>
    <s v="Tennessee"/>
    <b v="0"/>
    <x v="1"/>
    <s v="Female"/>
    <n v="32493.800000000003"/>
  </r>
  <r>
    <n v="862"/>
    <x v="341"/>
    <s v="Delivered"/>
    <x v="1"/>
    <s v="Express"/>
    <x v="0"/>
    <n v="44"/>
    <s v="USD"/>
    <n v="673.23"/>
    <s v="Kansas City"/>
    <s v="Missouri"/>
    <b v="1"/>
    <x v="0"/>
    <s v="Female"/>
    <n v="29622.120000000003"/>
  </r>
  <r>
    <n v="914"/>
    <x v="342"/>
    <s v="Pending"/>
    <x v="2"/>
    <s v="Express"/>
    <x v="1"/>
    <n v="65"/>
    <s v="USD"/>
    <n v="147.84"/>
    <s v="Orlando"/>
    <s v="Florida"/>
    <b v="0"/>
    <x v="1"/>
    <s v="Male"/>
    <n v="9609.6"/>
  </r>
  <r>
    <n v="659"/>
    <x v="31"/>
    <s v="Shipped"/>
    <x v="1"/>
    <s v="Next Day"/>
    <x v="1"/>
    <n v="70"/>
    <s v="USD"/>
    <n v="439.77"/>
    <s v="Phoenix"/>
    <s v="Arizona"/>
    <b v="0"/>
    <x v="2"/>
    <s v="Male"/>
    <n v="30783.899999999998"/>
  </r>
  <r>
    <n v="134"/>
    <x v="34"/>
    <s v="Returned"/>
    <x v="0"/>
    <s v="Next Day"/>
    <x v="2"/>
    <n v="85"/>
    <s v="USD"/>
    <n v="740.08"/>
    <s v="Fort Smith"/>
    <s v="Arkansas"/>
    <b v="1"/>
    <x v="1"/>
    <s v="Female"/>
    <n v="62906.8"/>
  </r>
  <r>
    <n v="594"/>
    <x v="343"/>
    <s v="Processing"/>
    <x v="2"/>
    <s v="Standard"/>
    <x v="0"/>
    <n v="11"/>
    <s v="USD"/>
    <n v="766.37"/>
    <s v="Saint Petersburg"/>
    <s v="Florida"/>
    <b v="0"/>
    <x v="3"/>
    <s v="Female"/>
    <n v="8430.07"/>
  </r>
  <r>
    <n v="776"/>
    <x v="344"/>
    <s v="Delivered"/>
    <x v="1"/>
    <s v="Standard"/>
    <x v="0"/>
    <n v="67"/>
    <s v="USD"/>
    <n v="120.71"/>
    <s v="Greensboro"/>
    <s v="North Carolina"/>
    <b v="0"/>
    <x v="2"/>
    <s v="Male"/>
    <n v="8087.57"/>
  </r>
  <r>
    <n v="861"/>
    <x v="345"/>
    <s v="Returned"/>
    <x v="2"/>
    <s v="Standard"/>
    <x v="1"/>
    <n v="50"/>
    <s v="USD"/>
    <n v="853.62"/>
    <s v="Fort Worth"/>
    <s v="Texas"/>
    <b v="1"/>
    <x v="2"/>
    <s v="Male"/>
    <n v="42681"/>
  </r>
  <r>
    <n v="594"/>
    <x v="346"/>
    <s v="Pending"/>
    <x v="0"/>
    <s v="Express"/>
    <x v="1"/>
    <n v="7"/>
    <s v="USD"/>
    <n v="339.39"/>
    <s v="Carson City"/>
    <s v="Nevada"/>
    <b v="0"/>
    <x v="0"/>
    <s v="Female"/>
    <n v="2375.73"/>
  </r>
  <r>
    <n v="411"/>
    <x v="301"/>
    <s v="Returned"/>
    <x v="1"/>
    <s v="Standard"/>
    <x v="2"/>
    <n v="9"/>
    <s v="USD"/>
    <n v="670.97"/>
    <s v="Monticello"/>
    <s v="Minnesota"/>
    <b v="0"/>
    <x v="0"/>
    <s v="Male"/>
    <n v="6038.7300000000005"/>
  </r>
  <r>
    <n v="814"/>
    <x v="347"/>
    <s v="Pending"/>
    <x v="0"/>
    <s v="Standard"/>
    <x v="1"/>
    <n v="61"/>
    <s v="USD"/>
    <n v="869.79"/>
    <s v="Van Nuys"/>
    <s v="California"/>
    <b v="0"/>
    <x v="2"/>
    <s v="Female"/>
    <n v="53057.189999999995"/>
  </r>
  <r>
    <n v="750"/>
    <x v="348"/>
    <s v="Pending"/>
    <x v="0"/>
    <s v="Standard"/>
    <x v="1"/>
    <n v="86"/>
    <s v="USD"/>
    <n v="85.58"/>
    <s v="Fort Worth"/>
    <s v="Texas"/>
    <b v="0"/>
    <x v="0"/>
    <s v="Male"/>
    <n v="7359.88"/>
  </r>
  <r>
    <n v="215"/>
    <x v="349"/>
    <s v="Pending"/>
    <x v="2"/>
    <s v="Express"/>
    <x v="1"/>
    <n v="78"/>
    <s v="USD"/>
    <n v="650.35"/>
    <s v="Visalia"/>
    <s v="California"/>
    <b v="1"/>
    <x v="1"/>
    <s v="Female"/>
    <n v="50727.3"/>
  </r>
  <r>
    <n v="691"/>
    <x v="350"/>
    <s v="Returned"/>
    <x v="2"/>
    <s v="Standard"/>
    <x v="1"/>
    <n v="17"/>
    <s v="USD"/>
    <n v="284.68"/>
    <s v="Long Beach"/>
    <s v="California"/>
    <b v="0"/>
    <x v="3"/>
    <s v="Male"/>
    <n v="4839.5600000000004"/>
  </r>
  <r>
    <n v="308"/>
    <x v="182"/>
    <s v="Returned"/>
    <x v="0"/>
    <s v="Next Day"/>
    <x v="0"/>
    <n v="67"/>
    <s v="USD"/>
    <n v="266.55"/>
    <s v="Saint Paul"/>
    <s v="Minnesota"/>
    <b v="0"/>
    <x v="3"/>
    <s v="Male"/>
    <n v="17858.850000000002"/>
  </r>
  <r>
    <n v="815"/>
    <x v="167"/>
    <s v="Delivered"/>
    <x v="0"/>
    <s v="Express"/>
    <x v="0"/>
    <n v="88"/>
    <s v="USD"/>
    <n v="192.73"/>
    <s v="Seattle"/>
    <s v="Washington"/>
    <b v="1"/>
    <x v="0"/>
    <s v="Female"/>
    <n v="16960.239999999998"/>
  </r>
  <r>
    <n v="941"/>
    <x v="332"/>
    <s v="Returned"/>
    <x v="1"/>
    <s v="Next Day"/>
    <x v="1"/>
    <n v="25"/>
    <s v="USD"/>
    <n v="145.96"/>
    <s v="Ocala"/>
    <s v="Florida"/>
    <b v="1"/>
    <x v="0"/>
    <s v="Male"/>
    <n v="3649"/>
  </r>
  <r>
    <n v="580"/>
    <x v="28"/>
    <s v="Shipped"/>
    <x v="1"/>
    <s v="Express"/>
    <x v="1"/>
    <n v="15"/>
    <s v="USD"/>
    <n v="708.22"/>
    <s v="Boise"/>
    <s v="Idaho"/>
    <b v="0"/>
    <x v="3"/>
    <s v="Male"/>
    <n v="10623.300000000001"/>
  </r>
  <r>
    <n v="922"/>
    <x v="351"/>
    <s v="Delivered"/>
    <x v="2"/>
    <s v="Express"/>
    <x v="2"/>
    <n v="46"/>
    <s v="USD"/>
    <n v="312.60000000000002"/>
    <s v="New York City"/>
    <s v="New York"/>
    <b v="0"/>
    <x v="2"/>
    <s v="Male"/>
    <n v="14379.6"/>
  </r>
  <r>
    <n v="520"/>
    <x v="352"/>
    <s v="Shipped"/>
    <x v="1"/>
    <s v="Express"/>
    <x v="0"/>
    <n v="16"/>
    <s v="USD"/>
    <n v="967.02"/>
    <s v="Hattiesburg"/>
    <s v="Mississippi"/>
    <b v="1"/>
    <x v="2"/>
    <s v="Female"/>
    <n v="15472.32"/>
  </r>
  <r>
    <n v="536"/>
    <x v="353"/>
    <s v="Delivered"/>
    <x v="0"/>
    <s v="Standard"/>
    <x v="2"/>
    <n v="56"/>
    <s v="USD"/>
    <n v="777.26"/>
    <s v="Boise"/>
    <s v="Idaho"/>
    <b v="1"/>
    <x v="1"/>
    <s v="Male"/>
    <n v="43526.559999999998"/>
  </r>
  <r>
    <n v="706"/>
    <x v="81"/>
    <s v="Shipped"/>
    <x v="2"/>
    <s v="Express"/>
    <x v="1"/>
    <n v="91"/>
    <s v="USD"/>
    <n v="114.65"/>
    <s v="Denver"/>
    <s v="Colorado"/>
    <b v="0"/>
    <x v="2"/>
    <s v="Female"/>
    <n v="10433.15"/>
  </r>
  <r>
    <n v="916"/>
    <x v="235"/>
    <s v="Delivered"/>
    <x v="1"/>
    <s v="Express"/>
    <x v="2"/>
    <n v="98"/>
    <s v="USD"/>
    <n v="663.95"/>
    <s v="Philadelphia"/>
    <s v="Pennsylvania"/>
    <b v="1"/>
    <x v="3"/>
    <s v="Female"/>
    <n v="65067.100000000006"/>
  </r>
  <r>
    <n v="885"/>
    <x v="115"/>
    <s v="Shipped"/>
    <x v="1"/>
    <s v="Standard"/>
    <x v="0"/>
    <n v="37"/>
    <s v="USD"/>
    <n v="402.12"/>
    <s v="Raleigh"/>
    <s v="North Carolina"/>
    <b v="0"/>
    <x v="0"/>
    <s v="Male"/>
    <n v="14878.44"/>
  </r>
  <r>
    <n v="109"/>
    <x v="37"/>
    <s v="Shipped"/>
    <x v="1"/>
    <s v="Next Day"/>
    <x v="2"/>
    <n v="48"/>
    <s v="USD"/>
    <n v="480.47"/>
    <s v="Wichita"/>
    <s v="Kansas"/>
    <b v="0"/>
    <x v="1"/>
    <s v="Male"/>
    <n v="23062.560000000001"/>
  </r>
  <r>
    <n v="810"/>
    <x v="354"/>
    <s v="Shipped"/>
    <x v="1"/>
    <s v="Express"/>
    <x v="2"/>
    <n v="60"/>
    <s v="USD"/>
    <n v="895.71"/>
    <s v="Oceanside"/>
    <s v="California"/>
    <b v="0"/>
    <x v="0"/>
    <s v="Male"/>
    <n v="53742.600000000006"/>
  </r>
  <r>
    <n v="328"/>
    <x v="264"/>
    <s v="Delivered"/>
    <x v="2"/>
    <s v="Next Day"/>
    <x v="0"/>
    <n v="34"/>
    <s v="USD"/>
    <n v="345.42"/>
    <s v="Des Moines"/>
    <s v="Iowa"/>
    <b v="0"/>
    <x v="1"/>
    <s v="Male"/>
    <n v="11744.28"/>
  </r>
  <r>
    <n v="823"/>
    <x v="290"/>
    <s v="Returned"/>
    <x v="2"/>
    <s v="Standard"/>
    <x v="1"/>
    <n v="31"/>
    <s v="USD"/>
    <n v="687.76"/>
    <s v="Springfield"/>
    <s v="Massachusetts"/>
    <b v="0"/>
    <x v="1"/>
    <s v="Male"/>
    <n v="21320.560000000001"/>
  </r>
  <r>
    <n v="443"/>
    <x v="355"/>
    <s v="Delivered"/>
    <x v="2"/>
    <s v="Standard"/>
    <x v="2"/>
    <n v="90"/>
    <s v="USD"/>
    <n v="764.15"/>
    <s v="Memphis"/>
    <s v="Tennessee"/>
    <b v="1"/>
    <x v="2"/>
    <s v="Male"/>
    <n v="68773.5"/>
  </r>
  <r>
    <n v="606"/>
    <x v="356"/>
    <s v="Delivered"/>
    <x v="2"/>
    <s v="Standard"/>
    <x v="2"/>
    <n v="67"/>
    <s v="USD"/>
    <n v="243.34"/>
    <s v="Midland"/>
    <s v="Texas"/>
    <b v="1"/>
    <x v="0"/>
    <s v="Male"/>
    <n v="16303.78"/>
  </r>
  <r>
    <n v="564"/>
    <x v="357"/>
    <s v="Processing"/>
    <x v="1"/>
    <s v="Standard"/>
    <x v="1"/>
    <n v="41"/>
    <s v="USD"/>
    <n v="939.1"/>
    <s v="Clearwater"/>
    <s v="Florida"/>
    <b v="1"/>
    <x v="0"/>
    <s v="Female"/>
    <n v="38503.1"/>
  </r>
  <r>
    <n v="588"/>
    <x v="358"/>
    <s v="Shipped"/>
    <x v="2"/>
    <s v="Next Day"/>
    <x v="0"/>
    <n v="57"/>
    <s v="USD"/>
    <n v="679.32"/>
    <s v="Houston"/>
    <s v="Texas"/>
    <b v="1"/>
    <x v="0"/>
    <s v="Male"/>
    <n v="38721.240000000005"/>
  </r>
  <r>
    <n v="252"/>
    <x v="95"/>
    <s v="Delivered"/>
    <x v="2"/>
    <s v="Standard"/>
    <x v="2"/>
    <n v="72"/>
    <s v="USD"/>
    <n v="357.13"/>
    <s v="Denver"/>
    <s v="Colorado"/>
    <b v="0"/>
    <x v="3"/>
    <s v="Male"/>
    <n v="25713.360000000001"/>
  </r>
  <r>
    <n v="212"/>
    <x v="183"/>
    <s v="Pending"/>
    <x v="0"/>
    <s v="Express"/>
    <x v="1"/>
    <n v="38"/>
    <s v="USD"/>
    <n v="475.05"/>
    <s v="Washington"/>
    <s v="District of Columbia"/>
    <b v="1"/>
    <x v="3"/>
    <s v="Female"/>
    <n v="18051.900000000001"/>
  </r>
  <r>
    <n v="878"/>
    <x v="193"/>
    <s v="Processing"/>
    <x v="2"/>
    <s v="Express"/>
    <x v="1"/>
    <n v="14"/>
    <s v="USD"/>
    <n v="975.48"/>
    <s v="Albany"/>
    <s v="Georgia"/>
    <b v="1"/>
    <x v="0"/>
    <s v="Female"/>
    <n v="13656.720000000001"/>
  </r>
  <r>
    <n v="256"/>
    <x v="28"/>
    <s v="Returned"/>
    <x v="1"/>
    <s v="Next Day"/>
    <x v="1"/>
    <n v="89"/>
    <s v="USD"/>
    <n v="60.97"/>
    <s v="Vancouver"/>
    <s v="Washington"/>
    <b v="0"/>
    <x v="0"/>
    <s v="Male"/>
    <n v="5426.33"/>
  </r>
  <r>
    <n v="155"/>
    <x v="269"/>
    <s v="Pending"/>
    <x v="1"/>
    <s v="Express"/>
    <x v="1"/>
    <n v="41"/>
    <s v="USD"/>
    <n v="978.36"/>
    <s v="Oxnard"/>
    <s v="California"/>
    <b v="0"/>
    <x v="0"/>
    <s v="Male"/>
    <n v="40112.76"/>
  </r>
  <r>
    <n v="745"/>
    <x v="181"/>
    <s v="Returned"/>
    <x v="2"/>
    <s v="Next Day"/>
    <x v="2"/>
    <n v="77"/>
    <s v="USD"/>
    <n v="905.01"/>
    <s v="Des Moines"/>
    <s v="Iowa"/>
    <b v="0"/>
    <x v="2"/>
    <s v="Male"/>
    <n v="69685.77"/>
  </r>
  <r>
    <n v="770"/>
    <x v="331"/>
    <s v="Pending"/>
    <x v="1"/>
    <s v="Next Day"/>
    <x v="2"/>
    <n v="90"/>
    <s v="USD"/>
    <n v="632.4"/>
    <s v="Cheyenne"/>
    <s v="Wyoming"/>
    <b v="1"/>
    <x v="0"/>
    <s v="Female"/>
    <n v="56916"/>
  </r>
  <r>
    <n v="430"/>
    <x v="287"/>
    <s v="Returned"/>
    <x v="1"/>
    <s v="Next Day"/>
    <x v="0"/>
    <n v="67"/>
    <s v="USD"/>
    <n v="715.49"/>
    <s v="Saint Louis"/>
    <s v="Missouri"/>
    <b v="1"/>
    <x v="3"/>
    <s v="Female"/>
    <n v="47937.83"/>
  </r>
  <r>
    <n v="508"/>
    <x v="359"/>
    <s v="Returned"/>
    <x v="2"/>
    <s v="Express"/>
    <x v="2"/>
    <n v="92"/>
    <s v="USD"/>
    <n v="205.92"/>
    <s v="San Francisco"/>
    <s v="California"/>
    <b v="1"/>
    <x v="3"/>
    <s v="Female"/>
    <n v="18944.64"/>
  </r>
  <r>
    <n v="656"/>
    <x v="360"/>
    <s v="Delivered"/>
    <x v="2"/>
    <s v="Standard"/>
    <x v="0"/>
    <n v="8"/>
    <s v="USD"/>
    <n v="487.56"/>
    <s v="Lancaster"/>
    <s v="Pennsylvania"/>
    <b v="1"/>
    <x v="1"/>
    <s v="Male"/>
    <n v="3900.48"/>
  </r>
  <r>
    <n v="951"/>
    <x v="285"/>
    <s v="Shipped"/>
    <x v="0"/>
    <s v="Express"/>
    <x v="2"/>
    <n v="61"/>
    <s v="USD"/>
    <n v="102.44"/>
    <s v="Saint Petersburg"/>
    <s v="Florida"/>
    <b v="1"/>
    <x v="1"/>
    <s v="Male"/>
    <n v="6248.84"/>
  </r>
  <r>
    <n v="875"/>
    <x v="361"/>
    <s v="Pending"/>
    <x v="0"/>
    <s v="Express"/>
    <x v="2"/>
    <n v="67"/>
    <s v="USD"/>
    <n v="279.31"/>
    <s v="Houston"/>
    <s v="Texas"/>
    <b v="1"/>
    <x v="3"/>
    <s v="Male"/>
    <n v="18713.77"/>
  </r>
  <r>
    <n v="262"/>
    <x v="291"/>
    <s v="Processing"/>
    <x v="0"/>
    <s v="Standard"/>
    <x v="1"/>
    <n v="26"/>
    <s v="USD"/>
    <n v="569.27"/>
    <s v="Tampa"/>
    <s v="Florida"/>
    <b v="1"/>
    <x v="3"/>
    <s v="Male"/>
    <n v="14801.02"/>
  </r>
  <r>
    <n v="946"/>
    <x v="362"/>
    <s v="Shipped"/>
    <x v="0"/>
    <s v="Next Day"/>
    <x v="2"/>
    <n v="55"/>
    <s v="USD"/>
    <n v="60.92"/>
    <s v="Canton"/>
    <s v="Ohio"/>
    <b v="0"/>
    <x v="0"/>
    <s v="Male"/>
    <n v="3350.6"/>
  </r>
  <r>
    <n v="768"/>
    <x v="19"/>
    <s v="Returned"/>
    <x v="1"/>
    <s v="Standard"/>
    <x v="2"/>
    <n v="65"/>
    <s v="USD"/>
    <n v="993.78"/>
    <s v="Warren"/>
    <s v="Michigan"/>
    <b v="0"/>
    <x v="3"/>
    <s v="Male"/>
    <n v="64595.7"/>
  </r>
  <r>
    <n v="452"/>
    <x v="363"/>
    <s v="Returned"/>
    <x v="1"/>
    <s v="Express"/>
    <x v="0"/>
    <n v="43"/>
    <s v="USD"/>
    <n v="229.02"/>
    <s v="Des Moines"/>
    <s v="Iowa"/>
    <b v="0"/>
    <x v="1"/>
    <s v="Male"/>
    <n v="9847.86"/>
  </r>
  <r>
    <n v="296"/>
    <x v="38"/>
    <s v="Returned"/>
    <x v="1"/>
    <s v="Standard"/>
    <x v="0"/>
    <n v="67"/>
    <s v="USD"/>
    <n v="278.64999999999998"/>
    <s v="Lexington"/>
    <s v="Kentucky"/>
    <b v="1"/>
    <x v="0"/>
    <s v="Female"/>
    <n v="18669.55"/>
  </r>
  <r>
    <n v="802"/>
    <x v="364"/>
    <s v="Pending"/>
    <x v="1"/>
    <s v="Standard"/>
    <x v="2"/>
    <n v="77"/>
    <s v="USD"/>
    <n v="616.84"/>
    <s v="New York City"/>
    <s v="New York"/>
    <b v="1"/>
    <x v="3"/>
    <s v="Male"/>
    <n v="47496.68"/>
  </r>
  <r>
    <n v="714"/>
    <x v="277"/>
    <s v="Processing"/>
    <x v="0"/>
    <s v="Next Day"/>
    <x v="0"/>
    <n v="20"/>
    <s v="USD"/>
    <n v="223.78"/>
    <s v="Dallas"/>
    <s v="Texas"/>
    <b v="1"/>
    <x v="1"/>
    <s v="Male"/>
    <n v="4475.6000000000004"/>
  </r>
  <r>
    <n v="28"/>
    <x v="7"/>
    <s v="Processing"/>
    <x v="1"/>
    <s v="Express"/>
    <x v="2"/>
    <n v="1"/>
    <s v="USD"/>
    <n v="92.82"/>
    <s v="North Little Rock"/>
    <s v="Arkansas"/>
    <b v="1"/>
    <x v="3"/>
    <s v="Male"/>
    <n v="92.82"/>
  </r>
  <r>
    <n v="58"/>
    <x v="365"/>
    <s v="Pending"/>
    <x v="2"/>
    <s v="Standard"/>
    <x v="2"/>
    <n v="57"/>
    <s v="USD"/>
    <n v="554.91999999999996"/>
    <s v="Columbia"/>
    <s v="South Carolina"/>
    <b v="1"/>
    <x v="3"/>
    <s v="Female"/>
    <n v="31630.44"/>
  </r>
  <r>
    <n v="337"/>
    <x v="366"/>
    <s v="Delivered"/>
    <x v="2"/>
    <s v="Next Day"/>
    <x v="0"/>
    <n v="98"/>
    <s v="USD"/>
    <n v="382.97"/>
    <s v="Fort Pierce"/>
    <s v="Florida"/>
    <b v="0"/>
    <x v="2"/>
    <s v="Male"/>
    <n v="37531.060000000005"/>
  </r>
  <r>
    <n v="923"/>
    <x v="367"/>
    <s v="Shipped"/>
    <x v="2"/>
    <s v="Express"/>
    <x v="0"/>
    <n v="72"/>
    <s v="USD"/>
    <n v="457.27"/>
    <s v="Missoula"/>
    <s v="Montana"/>
    <b v="1"/>
    <x v="2"/>
    <s v="Male"/>
    <n v="32923.440000000002"/>
  </r>
  <r>
    <n v="859"/>
    <x v="301"/>
    <s v="Pending"/>
    <x v="2"/>
    <s v="Express"/>
    <x v="2"/>
    <n v="65"/>
    <s v="USD"/>
    <n v="572.09"/>
    <s v="Philadelphia"/>
    <s v="Pennsylvania"/>
    <b v="0"/>
    <x v="1"/>
    <s v="Male"/>
    <n v="37185.85"/>
  </r>
  <r>
    <n v="691"/>
    <x v="368"/>
    <s v="Returned"/>
    <x v="0"/>
    <s v="Express"/>
    <x v="1"/>
    <n v="95"/>
    <s v="USD"/>
    <n v="997.39"/>
    <s v="Tacoma"/>
    <s v="Washington"/>
    <b v="1"/>
    <x v="2"/>
    <s v="Female"/>
    <n v="94752.05"/>
  </r>
  <r>
    <n v="80"/>
    <x v="295"/>
    <s v="Delivered"/>
    <x v="2"/>
    <s v="Standard"/>
    <x v="2"/>
    <n v="1"/>
    <s v="USD"/>
    <n v="862.64"/>
    <s v="Las Vegas"/>
    <s v="Nevada"/>
    <b v="1"/>
    <x v="1"/>
    <s v="Female"/>
    <n v="862.64"/>
  </r>
  <r>
    <n v="687"/>
    <x v="369"/>
    <s v="Pending"/>
    <x v="2"/>
    <s v="Express"/>
    <x v="0"/>
    <n v="86"/>
    <s v="USD"/>
    <n v="431.53"/>
    <s v="Austin"/>
    <s v="Texas"/>
    <b v="0"/>
    <x v="2"/>
    <s v="Male"/>
    <n v="37111.579999999994"/>
  </r>
  <r>
    <n v="708"/>
    <x v="370"/>
    <s v="Processing"/>
    <x v="2"/>
    <s v="Standard"/>
    <x v="1"/>
    <n v="44"/>
    <s v="USD"/>
    <n v="520.73"/>
    <s v="Peoria"/>
    <s v="Illinois"/>
    <b v="0"/>
    <x v="0"/>
    <s v="Male"/>
    <n v="22912.120000000003"/>
  </r>
  <r>
    <n v="117"/>
    <x v="371"/>
    <s v="Returned"/>
    <x v="1"/>
    <s v="Next Day"/>
    <x v="1"/>
    <n v="23"/>
    <s v="USD"/>
    <n v="913.36"/>
    <s v="Madison"/>
    <s v="Wisconsin"/>
    <b v="1"/>
    <x v="2"/>
    <s v="Male"/>
    <n v="21007.279999999999"/>
  </r>
  <r>
    <n v="587"/>
    <x v="177"/>
    <s v="Delivered"/>
    <x v="1"/>
    <s v="Express"/>
    <x v="0"/>
    <n v="100"/>
    <s v="USD"/>
    <n v="450.2"/>
    <s v="Omaha"/>
    <s v="Nebraska"/>
    <b v="0"/>
    <x v="3"/>
    <s v="Male"/>
    <n v="45020"/>
  </r>
  <r>
    <n v="300"/>
    <x v="372"/>
    <s v="Delivered"/>
    <x v="0"/>
    <s v="Next Day"/>
    <x v="2"/>
    <n v="29"/>
    <s v="USD"/>
    <n v="101.39"/>
    <s v="Saint Louis"/>
    <s v="Missouri"/>
    <b v="0"/>
    <x v="0"/>
    <s v="Male"/>
    <n v="2940.31"/>
  </r>
  <r>
    <n v="193"/>
    <x v="153"/>
    <s v="Processing"/>
    <x v="2"/>
    <s v="Express"/>
    <x v="0"/>
    <n v="9"/>
    <s v="USD"/>
    <n v="659.51"/>
    <s v="Houston"/>
    <s v="Texas"/>
    <b v="1"/>
    <x v="3"/>
    <s v="Female"/>
    <n v="5935.59"/>
  </r>
  <r>
    <n v="251"/>
    <x v="373"/>
    <s v="Processing"/>
    <x v="0"/>
    <s v="Standard"/>
    <x v="1"/>
    <n v="38"/>
    <s v="USD"/>
    <n v="903.9"/>
    <s v="Chicago"/>
    <s v="Illinois"/>
    <b v="0"/>
    <x v="0"/>
    <s v="Female"/>
    <n v="34348.199999999997"/>
  </r>
  <r>
    <n v="900"/>
    <x v="309"/>
    <s v="Processing"/>
    <x v="2"/>
    <s v="Standard"/>
    <x v="2"/>
    <n v="59"/>
    <s v="USD"/>
    <n v="716.36"/>
    <s v="Arlington"/>
    <s v="Texas"/>
    <b v="0"/>
    <x v="2"/>
    <s v="Female"/>
    <n v="42265.24"/>
  </r>
  <r>
    <n v="876"/>
    <x v="74"/>
    <s v="Pending"/>
    <x v="1"/>
    <s v="Next Day"/>
    <x v="0"/>
    <n v="23"/>
    <s v="USD"/>
    <n v="549.17999999999995"/>
    <s v="Amarillo"/>
    <s v="Texas"/>
    <b v="0"/>
    <x v="1"/>
    <s v="Male"/>
    <n v="12631.14"/>
  </r>
  <r>
    <n v="613"/>
    <x v="374"/>
    <s v="Shipped"/>
    <x v="2"/>
    <s v="Next Day"/>
    <x v="0"/>
    <n v="86"/>
    <s v="USD"/>
    <n v="896.69"/>
    <s v="North Little Rock"/>
    <s v="Arkansas"/>
    <b v="1"/>
    <x v="3"/>
    <s v="Male"/>
    <n v="77115.340000000011"/>
  </r>
  <r>
    <n v="813"/>
    <x v="375"/>
    <s v="Returned"/>
    <x v="0"/>
    <s v="Next Day"/>
    <x v="0"/>
    <n v="42"/>
    <s v="USD"/>
    <n v="884.34"/>
    <s v="Trenton"/>
    <s v="New Jersey"/>
    <b v="0"/>
    <x v="3"/>
    <s v="Female"/>
    <n v="37142.28"/>
  </r>
  <r>
    <n v="669"/>
    <x v="27"/>
    <s v="Delivered"/>
    <x v="0"/>
    <s v="Next Day"/>
    <x v="0"/>
    <n v="58"/>
    <s v="USD"/>
    <n v="580.11"/>
    <s v="Torrance"/>
    <s v="California"/>
    <b v="1"/>
    <x v="2"/>
    <s v="Male"/>
    <n v="33646.379999999997"/>
  </r>
  <r>
    <n v="531"/>
    <x v="376"/>
    <s v="Pending"/>
    <x v="1"/>
    <s v="Express"/>
    <x v="0"/>
    <n v="90"/>
    <s v="USD"/>
    <n v="49.18"/>
    <s v="Alexandria"/>
    <s v="Virginia"/>
    <b v="0"/>
    <x v="0"/>
    <s v="Female"/>
    <n v="4426.2"/>
  </r>
  <r>
    <n v="755"/>
    <x v="38"/>
    <s v="Shipped"/>
    <x v="0"/>
    <s v="Express"/>
    <x v="0"/>
    <n v="69"/>
    <s v="USD"/>
    <n v="458.33"/>
    <s v="Philadelphia"/>
    <s v="Pennsylvania"/>
    <b v="0"/>
    <x v="0"/>
    <s v="Male"/>
    <n v="31624.77"/>
  </r>
  <r>
    <n v="560"/>
    <x v="377"/>
    <s v="Pending"/>
    <x v="0"/>
    <s v="Standard"/>
    <x v="1"/>
    <n v="52"/>
    <s v="USD"/>
    <n v="967.77"/>
    <s v="Orlando"/>
    <s v="Florida"/>
    <b v="1"/>
    <x v="1"/>
    <s v="Male"/>
    <n v="50324.04"/>
  </r>
  <r>
    <n v="226"/>
    <x v="378"/>
    <s v="Pending"/>
    <x v="2"/>
    <s v="Standard"/>
    <x v="1"/>
    <n v="45"/>
    <s v="USD"/>
    <n v="344.02"/>
    <s v="Oklahoma City"/>
    <s v="Oklahoma"/>
    <b v="0"/>
    <x v="0"/>
    <s v="Male"/>
    <n v="15480.9"/>
  </r>
  <r>
    <n v="450"/>
    <x v="379"/>
    <s v="Returned"/>
    <x v="2"/>
    <s v="Next Day"/>
    <x v="0"/>
    <n v="17"/>
    <s v="USD"/>
    <n v="700.33"/>
    <s v="Waterbury"/>
    <s v="Connecticut"/>
    <b v="1"/>
    <x v="2"/>
    <s v="Male"/>
    <n v="11905.61"/>
  </r>
  <r>
    <n v="512"/>
    <x v="122"/>
    <s v="Pending"/>
    <x v="1"/>
    <s v="Next Day"/>
    <x v="1"/>
    <n v="62"/>
    <s v="USD"/>
    <n v="572.26"/>
    <s v="Everett"/>
    <s v="Washington"/>
    <b v="0"/>
    <x v="0"/>
    <s v="Male"/>
    <n v="35480.120000000003"/>
  </r>
  <r>
    <n v="653"/>
    <x v="139"/>
    <s v="Shipped"/>
    <x v="1"/>
    <s v="Next Day"/>
    <x v="2"/>
    <n v="91"/>
    <s v="USD"/>
    <n v="629.1"/>
    <s v="Albany"/>
    <s v="New York"/>
    <b v="0"/>
    <x v="2"/>
    <s v="Female"/>
    <n v="57248.1"/>
  </r>
  <r>
    <n v="709"/>
    <x v="380"/>
    <s v="Returned"/>
    <x v="1"/>
    <s v="Next Day"/>
    <x v="0"/>
    <n v="27"/>
    <s v="USD"/>
    <n v="844.25"/>
    <s v="Tucson"/>
    <s v="Arizona"/>
    <b v="1"/>
    <x v="0"/>
    <s v="Male"/>
    <n v="22794.75"/>
  </r>
  <r>
    <n v="394"/>
    <x v="94"/>
    <s v="Delivered"/>
    <x v="0"/>
    <s v="Next Day"/>
    <x v="2"/>
    <n v="96"/>
    <s v="USD"/>
    <n v="856.7"/>
    <s v="East Saint Louis"/>
    <s v="Illinois"/>
    <b v="0"/>
    <x v="3"/>
    <s v="Female"/>
    <n v="82243.200000000012"/>
  </r>
  <r>
    <n v="966"/>
    <x v="381"/>
    <s v="Processing"/>
    <x v="0"/>
    <s v="Express"/>
    <x v="0"/>
    <n v="98"/>
    <s v="USD"/>
    <n v="525.65"/>
    <s v="Atlanta"/>
    <s v="Georgia"/>
    <b v="0"/>
    <x v="1"/>
    <s v="Female"/>
    <n v="51513.7"/>
  </r>
  <r>
    <n v="47"/>
    <x v="34"/>
    <s v="Pending"/>
    <x v="2"/>
    <s v="Next Day"/>
    <x v="2"/>
    <n v="22"/>
    <s v="USD"/>
    <n v="332.67"/>
    <s v="Las Vegas"/>
    <s v="Nevada"/>
    <b v="1"/>
    <x v="0"/>
    <s v="Female"/>
    <n v="7318.7400000000007"/>
  </r>
  <r>
    <n v="293"/>
    <x v="382"/>
    <s v="Pending"/>
    <x v="2"/>
    <s v="Standard"/>
    <x v="2"/>
    <n v="3"/>
    <s v="USD"/>
    <n v="960.32"/>
    <s v="Duluth"/>
    <s v="Minnesota"/>
    <b v="1"/>
    <x v="3"/>
    <s v="Male"/>
    <n v="2880.96"/>
  </r>
  <r>
    <n v="166"/>
    <x v="71"/>
    <s v="Shipped"/>
    <x v="1"/>
    <s v="Express"/>
    <x v="1"/>
    <n v="81"/>
    <s v="USD"/>
    <n v="734.65"/>
    <s v="Washington"/>
    <s v="District of Columbia"/>
    <b v="1"/>
    <x v="1"/>
    <s v="Male"/>
    <n v="59506.65"/>
  </r>
  <r>
    <n v="515"/>
    <x v="383"/>
    <s v="Processing"/>
    <x v="1"/>
    <s v="Express"/>
    <x v="0"/>
    <n v="52"/>
    <s v="USD"/>
    <n v="922.44"/>
    <s v="Duluth"/>
    <s v="Minnesota"/>
    <b v="1"/>
    <x v="2"/>
    <s v="Male"/>
    <n v="47966.880000000005"/>
  </r>
  <r>
    <n v="710"/>
    <x v="320"/>
    <s v="Processing"/>
    <x v="0"/>
    <s v="Express"/>
    <x v="1"/>
    <n v="96"/>
    <s v="USD"/>
    <n v="127.99"/>
    <s v="Fort Myers"/>
    <s v="Florida"/>
    <b v="1"/>
    <x v="0"/>
    <s v="Male"/>
    <n v="12287.039999999999"/>
  </r>
  <r>
    <n v="149"/>
    <x v="384"/>
    <s v="Delivered"/>
    <x v="2"/>
    <s v="Express"/>
    <x v="1"/>
    <n v="67"/>
    <s v="USD"/>
    <n v="720.12"/>
    <s v="Billings"/>
    <s v="Montana"/>
    <b v="1"/>
    <x v="3"/>
    <s v="Male"/>
    <n v="48248.04"/>
  </r>
  <r>
    <n v="962"/>
    <x v="385"/>
    <s v="Delivered"/>
    <x v="2"/>
    <s v="Standard"/>
    <x v="1"/>
    <n v="47"/>
    <s v="USD"/>
    <n v="571.37"/>
    <s v="Gary"/>
    <s v="Indiana"/>
    <b v="0"/>
    <x v="2"/>
    <s v="Male"/>
    <n v="26854.39"/>
  </r>
  <r>
    <n v="103"/>
    <x v="386"/>
    <s v="Processing"/>
    <x v="2"/>
    <s v="Next Day"/>
    <x v="1"/>
    <n v="7"/>
    <s v="USD"/>
    <n v="763.69"/>
    <s v="Hartford"/>
    <s v="Connecticut"/>
    <b v="0"/>
    <x v="0"/>
    <s v="Male"/>
    <n v="5345.83"/>
  </r>
  <r>
    <n v="402"/>
    <x v="185"/>
    <s v="Processing"/>
    <x v="0"/>
    <s v="Express"/>
    <x v="2"/>
    <n v="16"/>
    <s v="USD"/>
    <n v="631.73"/>
    <s v="Albany"/>
    <s v="New York"/>
    <b v="0"/>
    <x v="0"/>
    <s v="Female"/>
    <n v="10107.68"/>
  </r>
  <r>
    <n v="144"/>
    <x v="387"/>
    <s v="Returned"/>
    <x v="1"/>
    <s v="Standard"/>
    <x v="2"/>
    <n v="67"/>
    <s v="USD"/>
    <n v="434.98"/>
    <s v="Washington"/>
    <s v="District of Columbia"/>
    <b v="1"/>
    <x v="0"/>
    <s v="Female"/>
    <n v="29143.66"/>
  </r>
  <r>
    <n v="230"/>
    <x v="293"/>
    <s v="Shipped"/>
    <x v="1"/>
    <s v="Express"/>
    <x v="1"/>
    <n v="45"/>
    <s v="USD"/>
    <n v="241.99"/>
    <s v="Waterbury"/>
    <s v="Connecticut"/>
    <b v="1"/>
    <x v="3"/>
    <s v="Male"/>
    <n v="10889.550000000001"/>
  </r>
  <r>
    <n v="660"/>
    <x v="388"/>
    <s v="Returned"/>
    <x v="2"/>
    <s v="Express"/>
    <x v="0"/>
    <n v="67"/>
    <s v="USD"/>
    <n v="455.03"/>
    <s v="New Hyde Park"/>
    <s v="New York"/>
    <b v="1"/>
    <x v="0"/>
    <s v="Male"/>
    <n v="30487.01"/>
  </r>
  <r>
    <n v="287"/>
    <x v="389"/>
    <s v="Processing"/>
    <x v="2"/>
    <s v="Standard"/>
    <x v="1"/>
    <n v="50"/>
    <s v="USD"/>
    <n v="618.65"/>
    <s v="Bronx"/>
    <s v="New York"/>
    <b v="1"/>
    <x v="3"/>
    <s v="Male"/>
    <n v="30932.5"/>
  </r>
  <r>
    <n v="162"/>
    <x v="390"/>
    <s v="Processing"/>
    <x v="0"/>
    <s v="Express"/>
    <x v="1"/>
    <n v="81"/>
    <s v="USD"/>
    <n v="989.11"/>
    <s v="Charlotte"/>
    <s v="North Carolina"/>
    <b v="1"/>
    <x v="2"/>
    <s v="Male"/>
    <n v="80117.91"/>
  </r>
  <r>
    <n v="713"/>
    <x v="184"/>
    <s v="Pending"/>
    <x v="2"/>
    <s v="Express"/>
    <x v="2"/>
    <n v="30"/>
    <s v="USD"/>
    <n v="637.14"/>
    <s v="Tucson"/>
    <s v="Arizona"/>
    <b v="1"/>
    <x v="0"/>
    <s v="Female"/>
    <n v="19114.2"/>
  </r>
  <r>
    <n v="46"/>
    <x v="85"/>
    <s v="Returned"/>
    <x v="1"/>
    <s v="Next Day"/>
    <x v="2"/>
    <n v="19"/>
    <s v="USD"/>
    <n v="911.95"/>
    <s v="Omaha"/>
    <s v="Nebraska"/>
    <b v="0"/>
    <x v="0"/>
    <s v="Female"/>
    <n v="17327.05"/>
  </r>
  <r>
    <n v="803"/>
    <x v="318"/>
    <s v="Processing"/>
    <x v="0"/>
    <s v="Next Day"/>
    <x v="2"/>
    <n v="72"/>
    <s v="USD"/>
    <n v="833.27"/>
    <s v="Las Vegas"/>
    <s v="Nevada"/>
    <b v="1"/>
    <x v="1"/>
    <s v="Male"/>
    <n v="59995.44"/>
  </r>
  <r>
    <n v="651"/>
    <x v="391"/>
    <s v="Delivered"/>
    <x v="2"/>
    <s v="Standard"/>
    <x v="1"/>
    <n v="68"/>
    <s v="USD"/>
    <n v="995.8"/>
    <s v="South Bend"/>
    <s v="Indiana"/>
    <b v="0"/>
    <x v="0"/>
    <s v="Male"/>
    <n v="67714.399999999994"/>
  </r>
  <r>
    <n v="161"/>
    <x v="199"/>
    <s v="Shipped"/>
    <x v="0"/>
    <s v="Express"/>
    <x v="2"/>
    <n v="7"/>
    <s v="USD"/>
    <n v="269.99"/>
    <s v="Houston"/>
    <s v="Texas"/>
    <b v="0"/>
    <x v="3"/>
    <s v="Female"/>
    <n v="1889.93"/>
  </r>
  <r>
    <n v="995"/>
    <x v="328"/>
    <s v="Returned"/>
    <x v="1"/>
    <s v="Next Day"/>
    <x v="0"/>
    <n v="99"/>
    <s v="USD"/>
    <n v="212.91"/>
    <s v="Richmond"/>
    <s v="Virginia"/>
    <b v="0"/>
    <x v="3"/>
    <s v="Male"/>
    <n v="21078.09"/>
  </r>
  <r>
    <n v="461"/>
    <x v="87"/>
    <s v="Shipped"/>
    <x v="2"/>
    <s v="Next Day"/>
    <x v="2"/>
    <n v="73"/>
    <s v="USD"/>
    <n v="519.6"/>
    <s v="El Paso"/>
    <s v="Texas"/>
    <b v="1"/>
    <x v="1"/>
    <s v="Female"/>
    <n v="37930.800000000003"/>
  </r>
  <r>
    <n v="566"/>
    <x v="57"/>
    <s v="Delivered"/>
    <x v="0"/>
    <s v="Standard"/>
    <x v="0"/>
    <n v="31"/>
    <s v="USD"/>
    <n v="16.78"/>
    <s v="Elmira"/>
    <s v="New York"/>
    <b v="1"/>
    <x v="0"/>
    <s v="Female"/>
    <n v="520.18000000000006"/>
  </r>
  <r>
    <n v="432"/>
    <x v="260"/>
    <s v="Pending"/>
    <x v="2"/>
    <s v="Standard"/>
    <x v="2"/>
    <n v="26"/>
    <s v="USD"/>
    <n v="10.7"/>
    <s v="Pinellas Park"/>
    <s v="Florida"/>
    <b v="1"/>
    <x v="3"/>
    <s v="Male"/>
    <n v="278.2"/>
  </r>
  <r>
    <n v="844"/>
    <x v="392"/>
    <s v="Returned"/>
    <x v="1"/>
    <s v="Next Day"/>
    <x v="1"/>
    <n v="73"/>
    <s v="USD"/>
    <n v="863.38"/>
    <s v="Sacramento"/>
    <s v="California"/>
    <b v="1"/>
    <x v="2"/>
    <s v="Male"/>
    <n v="63026.74"/>
  </r>
  <r>
    <n v="135"/>
    <x v="43"/>
    <s v="Returned"/>
    <x v="2"/>
    <s v="Next Day"/>
    <x v="0"/>
    <n v="29"/>
    <s v="USD"/>
    <n v="774.17"/>
    <s v="Charlotte"/>
    <s v="North Carolina"/>
    <b v="1"/>
    <x v="0"/>
    <s v="Male"/>
    <n v="22450.93"/>
  </r>
  <r>
    <n v="379"/>
    <x v="393"/>
    <s v="Processing"/>
    <x v="1"/>
    <s v="Standard"/>
    <x v="2"/>
    <n v="93"/>
    <s v="USD"/>
    <n v="374.78"/>
    <s v="Denton"/>
    <s v="Texas"/>
    <b v="0"/>
    <x v="0"/>
    <s v="Male"/>
    <n v="34854.54"/>
  </r>
  <r>
    <n v="594"/>
    <x v="266"/>
    <s v="Pending"/>
    <x v="1"/>
    <s v="Next Day"/>
    <x v="2"/>
    <n v="20"/>
    <s v="USD"/>
    <n v="391.5"/>
    <s v="San Diego"/>
    <s v="California"/>
    <b v="0"/>
    <x v="2"/>
    <s v="Male"/>
    <n v="7830"/>
  </r>
  <r>
    <n v="865"/>
    <x v="394"/>
    <s v="Returned"/>
    <x v="1"/>
    <s v="Next Day"/>
    <x v="2"/>
    <n v="96"/>
    <s v="USD"/>
    <n v="912.75"/>
    <s v="Vero Beach"/>
    <s v="Florida"/>
    <b v="1"/>
    <x v="3"/>
    <s v="Male"/>
    <n v="87624"/>
  </r>
  <r>
    <n v="140"/>
    <x v="28"/>
    <s v="Returned"/>
    <x v="1"/>
    <s v="Express"/>
    <x v="0"/>
    <n v="63"/>
    <s v="USD"/>
    <n v="568.15"/>
    <s v="Beaumont"/>
    <s v="Texas"/>
    <b v="1"/>
    <x v="0"/>
    <s v="Female"/>
    <n v="35793.449999999997"/>
  </r>
  <r>
    <n v="226"/>
    <x v="358"/>
    <s v="Shipped"/>
    <x v="0"/>
    <s v="Standard"/>
    <x v="1"/>
    <n v="83"/>
    <s v="USD"/>
    <n v="5.09"/>
    <s v="Atlanta"/>
    <s v="Georgia"/>
    <b v="1"/>
    <x v="3"/>
    <s v="Male"/>
    <n v="422.46999999999997"/>
  </r>
  <r>
    <n v="442"/>
    <x v="395"/>
    <s v="Pending"/>
    <x v="1"/>
    <s v="Standard"/>
    <x v="1"/>
    <n v="63"/>
    <s v="USD"/>
    <n v="511.35"/>
    <s v="Dallas"/>
    <s v="Texas"/>
    <b v="0"/>
    <x v="0"/>
    <s v="Male"/>
    <n v="32215.050000000003"/>
  </r>
  <r>
    <n v="296"/>
    <x v="192"/>
    <s v="Pending"/>
    <x v="0"/>
    <s v="Next Day"/>
    <x v="2"/>
    <n v="12"/>
    <s v="USD"/>
    <n v="953.88"/>
    <s v="Houston"/>
    <s v="Texas"/>
    <b v="1"/>
    <x v="0"/>
    <s v="Male"/>
    <n v="11446.56"/>
  </r>
  <r>
    <n v="603"/>
    <x v="396"/>
    <s v="Delivered"/>
    <x v="2"/>
    <s v="Express"/>
    <x v="2"/>
    <n v="74"/>
    <s v="USD"/>
    <n v="912.69"/>
    <s v="Sacramento"/>
    <s v="California"/>
    <b v="0"/>
    <x v="2"/>
    <s v="Male"/>
    <n v="67539.06"/>
  </r>
  <r>
    <n v="427"/>
    <x v="397"/>
    <s v="Returned"/>
    <x v="2"/>
    <s v="Express"/>
    <x v="1"/>
    <n v="77"/>
    <s v="USD"/>
    <n v="682.97"/>
    <s v="Gainesville"/>
    <s v="Florida"/>
    <b v="0"/>
    <x v="3"/>
    <s v="Male"/>
    <n v="52588.69"/>
  </r>
  <r>
    <n v="594"/>
    <x v="306"/>
    <s v="Processing"/>
    <x v="1"/>
    <s v="Express"/>
    <x v="2"/>
    <n v="74"/>
    <s v="USD"/>
    <n v="251.01"/>
    <s v="Naperville"/>
    <s v="Illinois"/>
    <b v="1"/>
    <x v="2"/>
    <s v="Male"/>
    <n v="18574.739999999998"/>
  </r>
  <r>
    <n v="406"/>
    <x v="398"/>
    <s v="Returned"/>
    <x v="2"/>
    <s v="Next Day"/>
    <x v="0"/>
    <n v="77"/>
    <s v="USD"/>
    <n v="664.69"/>
    <s v="Indianapolis"/>
    <s v="Indiana"/>
    <b v="1"/>
    <x v="3"/>
    <s v="Male"/>
    <n v="51181.130000000005"/>
  </r>
  <r>
    <n v="697"/>
    <x v="399"/>
    <s v="Processing"/>
    <x v="2"/>
    <s v="Express"/>
    <x v="2"/>
    <n v="48"/>
    <s v="USD"/>
    <n v="358.38"/>
    <s v="Pensacola"/>
    <s v="Florida"/>
    <b v="1"/>
    <x v="3"/>
    <s v="Male"/>
    <n v="17202.239999999998"/>
  </r>
  <r>
    <n v="616"/>
    <x v="400"/>
    <s v="Delivered"/>
    <x v="1"/>
    <s v="Standard"/>
    <x v="1"/>
    <n v="86"/>
    <s v="USD"/>
    <n v="182.81"/>
    <s v="Los Angeles"/>
    <s v="California"/>
    <b v="1"/>
    <x v="1"/>
    <s v="Male"/>
    <n v="15721.66"/>
  </r>
  <r>
    <n v="418"/>
    <x v="401"/>
    <s v="Returned"/>
    <x v="0"/>
    <s v="Next Day"/>
    <x v="0"/>
    <n v="22"/>
    <s v="USD"/>
    <n v="110.69"/>
    <s v="Miami"/>
    <s v="Florida"/>
    <b v="1"/>
    <x v="1"/>
    <s v="Male"/>
    <n v="2435.1799999999998"/>
  </r>
  <r>
    <n v="839"/>
    <x v="185"/>
    <s v="Delivered"/>
    <x v="1"/>
    <s v="Express"/>
    <x v="0"/>
    <n v="15"/>
    <s v="USD"/>
    <n v="208.69"/>
    <s v="Salt Lake City"/>
    <s v="Utah"/>
    <b v="0"/>
    <x v="0"/>
    <s v="Male"/>
    <n v="3130.35"/>
  </r>
  <r>
    <n v="887"/>
    <x v="402"/>
    <s v="Processing"/>
    <x v="2"/>
    <s v="Standard"/>
    <x v="0"/>
    <n v="24"/>
    <s v="USD"/>
    <n v="600.12"/>
    <s v="New York City"/>
    <s v="New York"/>
    <b v="1"/>
    <x v="2"/>
    <s v="Male"/>
    <n v="14402.880000000001"/>
  </r>
  <r>
    <n v="660"/>
    <x v="290"/>
    <s v="Returned"/>
    <x v="2"/>
    <s v="Next Day"/>
    <x v="2"/>
    <n v="45"/>
    <s v="USD"/>
    <n v="682.97"/>
    <s v="Minneapolis"/>
    <s v="Minnesota"/>
    <b v="0"/>
    <x v="2"/>
    <s v="Female"/>
    <n v="30733.65"/>
  </r>
  <r>
    <n v="330"/>
    <x v="403"/>
    <s v="Returned"/>
    <x v="1"/>
    <s v="Next Day"/>
    <x v="1"/>
    <n v="9"/>
    <s v="USD"/>
    <n v="746.28"/>
    <s v="Lexington"/>
    <s v="Kentucky"/>
    <b v="1"/>
    <x v="0"/>
    <s v="Male"/>
    <n v="6716.5199999999995"/>
  </r>
  <r>
    <n v="346"/>
    <x v="404"/>
    <s v="Returned"/>
    <x v="1"/>
    <s v="Standard"/>
    <x v="0"/>
    <n v="52"/>
    <s v="USD"/>
    <n v="656.39"/>
    <s v="Nashville"/>
    <s v="Tennessee"/>
    <b v="1"/>
    <x v="2"/>
    <s v="Female"/>
    <n v="34132.28"/>
  </r>
  <r>
    <n v="272"/>
    <x v="178"/>
    <s v="Delivered"/>
    <x v="1"/>
    <s v="Standard"/>
    <x v="0"/>
    <n v="9"/>
    <s v="USD"/>
    <n v="859.48"/>
    <s v="Long Beach"/>
    <s v="California"/>
    <b v="0"/>
    <x v="0"/>
    <s v="Female"/>
    <n v="7735.32"/>
  </r>
  <r>
    <n v="966"/>
    <x v="66"/>
    <s v="Processing"/>
    <x v="0"/>
    <s v="Express"/>
    <x v="2"/>
    <n v="57"/>
    <s v="USD"/>
    <n v="418.24"/>
    <s v="Dulles"/>
    <s v="Virginia"/>
    <b v="0"/>
    <x v="2"/>
    <s v="Male"/>
    <n v="23839.68"/>
  </r>
  <r>
    <n v="173"/>
    <x v="405"/>
    <s v="Pending"/>
    <x v="0"/>
    <s v="Next Day"/>
    <x v="2"/>
    <n v="19"/>
    <s v="USD"/>
    <n v="861.6"/>
    <s v="Dallas"/>
    <s v="Texas"/>
    <b v="0"/>
    <x v="2"/>
    <s v="Female"/>
    <n v="16370.4"/>
  </r>
  <r>
    <n v="958"/>
    <x v="406"/>
    <s v="Processing"/>
    <x v="0"/>
    <s v="Next Day"/>
    <x v="1"/>
    <n v="39"/>
    <s v="USD"/>
    <n v="340.52"/>
    <s v="Jersey City"/>
    <s v="New Jersey"/>
    <b v="1"/>
    <x v="2"/>
    <s v="Male"/>
    <n v="13280.279999999999"/>
  </r>
  <r>
    <n v="566"/>
    <x v="407"/>
    <s v="Processing"/>
    <x v="1"/>
    <s v="Express"/>
    <x v="0"/>
    <n v="68"/>
    <s v="USD"/>
    <n v="182.48"/>
    <s v="Charlottesville"/>
    <s v="Virginia"/>
    <b v="0"/>
    <x v="2"/>
    <s v="Female"/>
    <n v="12408.64"/>
  </r>
  <r>
    <n v="16"/>
    <x v="159"/>
    <s v="Shipped"/>
    <x v="0"/>
    <s v="Standard"/>
    <x v="2"/>
    <n v="22"/>
    <s v="USD"/>
    <n v="738.13"/>
    <s v="Tucson"/>
    <s v="Arizona"/>
    <b v="1"/>
    <x v="3"/>
    <s v="Male"/>
    <n v="16238.86"/>
  </r>
  <r>
    <n v="466"/>
    <x v="408"/>
    <s v="Shipped"/>
    <x v="0"/>
    <s v="Next Day"/>
    <x v="1"/>
    <n v="54"/>
    <s v="USD"/>
    <n v="207.24"/>
    <s v="Wilmington"/>
    <s v="Delaware"/>
    <b v="0"/>
    <x v="0"/>
    <s v="Male"/>
    <n v="11190.960000000001"/>
  </r>
  <r>
    <n v="391"/>
    <x v="409"/>
    <s v="Shipped"/>
    <x v="2"/>
    <s v="Express"/>
    <x v="0"/>
    <n v="45"/>
    <s v="USD"/>
    <n v="464.46"/>
    <s v="Baltimore"/>
    <s v="Maryland"/>
    <b v="0"/>
    <x v="2"/>
    <s v="Female"/>
    <n v="20900.7"/>
  </r>
  <r>
    <n v="969"/>
    <x v="410"/>
    <s v="Pending"/>
    <x v="0"/>
    <s v="Standard"/>
    <x v="1"/>
    <n v="67"/>
    <s v="USD"/>
    <n v="627.94000000000005"/>
    <s v="Dallas"/>
    <s v="Texas"/>
    <b v="1"/>
    <x v="1"/>
    <s v="Male"/>
    <n v="42071.98"/>
  </r>
  <r>
    <n v="754"/>
    <x v="411"/>
    <s v="Returned"/>
    <x v="0"/>
    <s v="Express"/>
    <x v="1"/>
    <n v="44"/>
    <s v="USD"/>
    <n v="866.33"/>
    <s v="Austin"/>
    <s v="Texas"/>
    <b v="0"/>
    <x v="3"/>
    <s v="Male"/>
    <n v="38118.520000000004"/>
  </r>
  <r>
    <n v="774"/>
    <x v="100"/>
    <s v="Delivered"/>
    <x v="0"/>
    <s v="Express"/>
    <x v="0"/>
    <n v="96"/>
    <s v="USD"/>
    <n v="526.25"/>
    <s v="Springfield"/>
    <s v="Illinois"/>
    <b v="1"/>
    <x v="2"/>
    <s v="Male"/>
    <n v="50520"/>
  </r>
  <r>
    <n v="323"/>
    <x v="412"/>
    <s v="Processing"/>
    <x v="1"/>
    <s v="Next Day"/>
    <x v="0"/>
    <n v="31"/>
    <s v="USD"/>
    <n v="249.51"/>
    <s v="Lake Charles"/>
    <s v="Louisiana"/>
    <b v="0"/>
    <x v="1"/>
    <s v="Female"/>
    <n v="7734.8099999999995"/>
  </r>
  <r>
    <n v="630"/>
    <x v="372"/>
    <s v="Shipped"/>
    <x v="1"/>
    <s v="Express"/>
    <x v="2"/>
    <n v="53"/>
    <s v="USD"/>
    <n v="526.76"/>
    <s v="San Diego"/>
    <s v="California"/>
    <b v="1"/>
    <x v="3"/>
    <s v="Male"/>
    <n v="27918.28"/>
  </r>
  <r>
    <n v="610"/>
    <x v="187"/>
    <s v="Returned"/>
    <x v="2"/>
    <s v="Standard"/>
    <x v="1"/>
    <n v="79"/>
    <s v="USD"/>
    <n v="229.08"/>
    <s v="Lakewood"/>
    <s v="Washington"/>
    <b v="1"/>
    <x v="1"/>
    <s v="Male"/>
    <n v="18097.32"/>
  </r>
  <r>
    <n v="277"/>
    <x v="413"/>
    <s v="Processing"/>
    <x v="1"/>
    <s v="Standard"/>
    <x v="2"/>
    <n v="54"/>
    <s v="USD"/>
    <n v="352"/>
    <s v="Fresno"/>
    <s v="California"/>
    <b v="0"/>
    <x v="1"/>
    <s v="Male"/>
    <n v="19008"/>
  </r>
  <r>
    <n v="987"/>
    <x v="121"/>
    <s v="Delivered"/>
    <x v="1"/>
    <s v="Standard"/>
    <x v="2"/>
    <n v="23"/>
    <s v="USD"/>
    <n v="327.64"/>
    <s v="Silver Spring"/>
    <s v="Maryland"/>
    <b v="1"/>
    <x v="0"/>
    <s v="Female"/>
    <n v="7535.7199999999993"/>
  </r>
  <r>
    <n v="297"/>
    <x v="414"/>
    <s v="Shipped"/>
    <x v="0"/>
    <s v="Express"/>
    <x v="2"/>
    <n v="84"/>
    <s v="USD"/>
    <n v="333.96"/>
    <s v="Decatur"/>
    <s v="Georgia"/>
    <b v="1"/>
    <x v="1"/>
    <s v="Female"/>
    <n v="28052.639999999999"/>
  </r>
  <r>
    <n v="823"/>
    <x v="415"/>
    <s v="Returned"/>
    <x v="2"/>
    <s v="Express"/>
    <x v="1"/>
    <n v="61"/>
    <s v="USD"/>
    <n v="715.84"/>
    <s v="Washington"/>
    <s v="District of Columbia"/>
    <b v="1"/>
    <x v="0"/>
    <s v="Male"/>
    <n v="43666.240000000005"/>
  </r>
  <r>
    <n v="967"/>
    <x v="265"/>
    <s v="Shipped"/>
    <x v="0"/>
    <s v="Next Day"/>
    <x v="0"/>
    <n v="47"/>
    <s v="USD"/>
    <n v="85.29"/>
    <s v="Norfolk"/>
    <s v="Virginia"/>
    <b v="1"/>
    <x v="0"/>
    <s v="Male"/>
    <n v="4008.63"/>
  </r>
  <r>
    <n v="868"/>
    <x v="290"/>
    <s v="Returned"/>
    <x v="2"/>
    <s v="Standard"/>
    <x v="0"/>
    <n v="3"/>
    <s v="USD"/>
    <n v="390.5"/>
    <s v="Tucson"/>
    <s v="Arizona"/>
    <b v="1"/>
    <x v="3"/>
    <s v="Male"/>
    <n v="1171.5"/>
  </r>
  <r>
    <n v="1"/>
    <x v="416"/>
    <s v="Processing"/>
    <x v="0"/>
    <s v="Standard"/>
    <x v="2"/>
    <n v="2"/>
    <s v="USD"/>
    <n v="680.69"/>
    <s v="Baton Rouge"/>
    <s v="Louisiana"/>
    <b v="1"/>
    <x v="1"/>
    <s v="Male"/>
    <n v="1361.38"/>
  </r>
  <r>
    <n v="114"/>
    <x v="60"/>
    <s v="Returned"/>
    <x v="1"/>
    <s v="Next Day"/>
    <x v="0"/>
    <n v="19"/>
    <s v="USD"/>
    <n v="341.5"/>
    <s v="Savannah"/>
    <s v="Georgia"/>
    <b v="1"/>
    <x v="0"/>
    <s v="Male"/>
    <n v="6488.5"/>
  </r>
  <r>
    <n v="443"/>
    <x v="204"/>
    <s v="Pending"/>
    <x v="0"/>
    <s v="Next Day"/>
    <x v="1"/>
    <n v="15"/>
    <s v="USD"/>
    <n v="727.44"/>
    <s v="Columbia"/>
    <s v="South Carolina"/>
    <b v="1"/>
    <x v="2"/>
    <s v="Male"/>
    <n v="10911.6"/>
  </r>
  <r>
    <n v="668"/>
    <x v="213"/>
    <s v="Delivered"/>
    <x v="2"/>
    <s v="Standard"/>
    <x v="0"/>
    <n v="87"/>
    <s v="USD"/>
    <n v="894.31"/>
    <s v="Waco"/>
    <s v="Texas"/>
    <b v="1"/>
    <x v="0"/>
    <s v="Male"/>
    <n v="77804.97"/>
  </r>
  <r>
    <n v="228"/>
    <x v="417"/>
    <s v="Returned"/>
    <x v="0"/>
    <s v="Standard"/>
    <x v="2"/>
    <n v="87"/>
    <s v="USD"/>
    <n v="64.63"/>
    <s v="Saint Louis"/>
    <s v="Missouri"/>
    <b v="1"/>
    <x v="1"/>
    <s v="Female"/>
    <n v="5622.8099999999995"/>
  </r>
  <r>
    <n v="338"/>
    <x v="217"/>
    <s v="Processing"/>
    <x v="1"/>
    <s v="Express"/>
    <x v="1"/>
    <n v="40"/>
    <s v="USD"/>
    <n v="133.34"/>
    <s v="San Antonio"/>
    <s v="Texas"/>
    <b v="0"/>
    <x v="2"/>
    <s v="Male"/>
    <n v="5333.6"/>
  </r>
  <r>
    <n v="560"/>
    <x v="418"/>
    <s v="Returned"/>
    <x v="2"/>
    <s v="Next Day"/>
    <x v="2"/>
    <n v="27"/>
    <s v="USD"/>
    <n v="292.05"/>
    <s v="Seattle"/>
    <s v="Washington"/>
    <b v="1"/>
    <x v="0"/>
    <s v="Male"/>
    <n v="7885.35"/>
  </r>
  <r>
    <n v="801"/>
    <x v="36"/>
    <s v="Delivered"/>
    <x v="1"/>
    <s v="Standard"/>
    <x v="1"/>
    <n v="52"/>
    <s v="USD"/>
    <n v="208.7"/>
    <s v="Oklahoma City"/>
    <s v="Oklahoma"/>
    <b v="1"/>
    <x v="0"/>
    <s v="Male"/>
    <n v="10852.4"/>
  </r>
  <r>
    <n v="993"/>
    <x v="314"/>
    <s v="Shipped"/>
    <x v="2"/>
    <s v="Standard"/>
    <x v="0"/>
    <n v="54"/>
    <s v="USD"/>
    <n v="500.36"/>
    <s v="Fort Pierce"/>
    <s v="Florida"/>
    <b v="0"/>
    <x v="3"/>
    <s v="Male"/>
    <n v="27019.440000000002"/>
  </r>
  <r>
    <n v="74"/>
    <x v="310"/>
    <s v="Returned"/>
    <x v="2"/>
    <s v="Express"/>
    <x v="2"/>
    <n v="75"/>
    <s v="USD"/>
    <n v="296.42"/>
    <s v="Los Angeles"/>
    <s v="California"/>
    <b v="1"/>
    <x v="2"/>
    <s v="Male"/>
    <n v="22231.5"/>
  </r>
  <r>
    <n v="787"/>
    <x v="419"/>
    <s v="Shipped"/>
    <x v="2"/>
    <s v="Standard"/>
    <x v="2"/>
    <n v="52"/>
    <s v="USD"/>
    <n v="505.46"/>
    <s v="Denver"/>
    <s v="Colorado"/>
    <b v="1"/>
    <x v="2"/>
    <s v="Female"/>
    <n v="26283.919999999998"/>
  </r>
  <r>
    <n v="935"/>
    <x v="398"/>
    <s v="Returned"/>
    <x v="0"/>
    <s v="Express"/>
    <x v="1"/>
    <n v="67"/>
    <s v="USD"/>
    <n v="859.92"/>
    <s v="Jeffersonville"/>
    <s v="Indiana"/>
    <b v="1"/>
    <x v="0"/>
    <s v="Female"/>
    <n v="57614.64"/>
  </r>
  <r>
    <n v="220"/>
    <x v="420"/>
    <s v="Delivered"/>
    <x v="2"/>
    <s v="Next Day"/>
    <x v="1"/>
    <n v="62"/>
    <s v="USD"/>
    <n v="388.88"/>
    <s v="Lehigh Acres"/>
    <s v="Florida"/>
    <b v="1"/>
    <x v="3"/>
    <s v="Male"/>
    <n v="24110.560000000001"/>
  </r>
  <r>
    <n v="355"/>
    <x v="421"/>
    <s v="Processing"/>
    <x v="0"/>
    <s v="Next Day"/>
    <x v="1"/>
    <n v="66"/>
    <s v="USD"/>
    <n v="864.34"/>
    <s v="Lincoln"/>
    <s v="Nebraska"/>
    <b v="0"/>
    <x v="0"/>
    <s v="Male"/>
    <n v="57046.44"/>
  </r>
  <r>
    <n v="295"/>
    <x v="289"/>
    <s v="Pending"/>
    <x v="2"/>
    <s v="Standard"/>
    <x v="0"/>
    <n v="69"/>
    <s v="USD"/>
    <n v="438.64"/>
    <s v="Grand Rapids"/>
    <s v="Michigan"/>
    <b v="1"/>
    <x v="3"/>
    <s v="Male"/>
    <n v="30266.16"/>
  </r>
  <r>
    <n v="802"/>
    <x v="336"/>
    <s v="Pending"/>
    <x v="0"/>
    <s v="Next Day"/>
    <x v="0"/>
    <n v="60"/>
    <s v="USD"/>
    <n v="933.71"/>
    <s v="Colorado Springs"/>
    <s v="Colorado"/>
    <b v="1"/>
    <x v="0"/>
    <s v="Female"/>
    <n v="56022.600000000006"/>
  </r>
  <r>
    <n v="162"/>
    <x v="422"/>
    <s v="Delivered"/>
    <x v="2"/>
    <s v="Next Day"/>
    <x v="0"/>
    <n v="32"/>
    <s v="USD"/>
    <n v="298.10000000000002"/>
    <s v="Omaha"/>
    <s v="Nebraska"/>
    <b v="1"/>
    <x v="1"/>
    <s v="Male"/>
    <n v="9539.2000000000007"/>
  </r>
  <r>
    <n v="523"/>
    <x v="287"/>
    <s v="Processing"/>
    <x v="1"/>
    <s v="Express"/>
    <x v="1"/>
    <n v="42"/>
    <s v="USD"/>
    <n v="27.34"/>
    <s v="Riverside"/>
    <s v="California"/>
    <b v="1"/>
    <x v="1"/>
    <s v="Female"/>
    <n v="1148.28"/>
  </r>
  <r>
    <n v="673"/>
    <x v="423"/>
    <s v="Delivered"/>
    <x v="0"/>
    <s v="Standard"/>
    <x v="1"/>
    <n v="37"/>
    <s v="USD"/>
    <n v="688.96"/>
    <s v="San Jose"/>
    <s v="California"/>
    <b v="1"/>
    <x v="0"/>
    <s v="Female"/>
    <n v="25491.52"/>
  </r>
  <r>
    <n v="675"/>
    <x v="168"/>
    <s v="Returned"/>
    <x v="1"/>
    <s v="Express"/>
    <x v="1"/>
    <n v="57"/>
    <s v="USD"/>
    <n v="913.46"/>
    <s v="Amarillo"/>
    <s v="Texas"/>
    <b v="0"/>
    <x v="3"/>
    <s v="Male"/>
    <n v="52067.22"/>
  </r>
  <r>
    <n v="282"/>
    <x v="324"/>
    <s v="Shipped"/>
    <x v="0"/>
    <s v="Next Day"/>
    <x v="0"/>
    <n v="30"/>
    <s v="USD"/>
    <n v="532.54"/>
    <s v="London"/>
    <s v="Kentucky"/>
    <b v="0"/>
    <x v="2"/>
    <s v="Female"/>
    <n v="15976.199999999999"/>
  </r>
  <r>
    <n v="634"/>
    <x v="135"/>
    <s v="Processing"/>
    <x v="1"/>
    <s v="Standard"/>
    <x v="2"/>
    <n v="99"/>
    <s v="USD"/>
    <n v="844.51"/>
    <s v="New York City"/>
    <s v="New York"/>
    <b v="0"/>
    <x v="3"/>
    <s v="Male"/>
    <n v="83606.490000000005"/>
  </r>
  <r>
    <n v="635"/>
    <x v="424"/>
    <s v="Pending"/>
    <x v="1"/>
    <s v="Next Day"/>
    <x v="2"/>
    <n v="50"/>
    <s v="USD"/>
    <n v="748.85"/>
    <s v="Aurora"/>
    <s v="Colorado"/>
    <b v="1"/>
    <x v="3"/>
    <s v="Male"/>
    <n v="37442.5"/>
  </r>
  <r>
    <n v="936"/>
    <x v="366"/>
    <s v="Delivered"/>
    <x v="1"/>
    <s v="Next Day"/>
    <x v="0"/>
    <n v="41"/>
    <s v="USD"/>
    <n v="37.64"/>
    <s v="Tulsa"/>
    <s v="Oklahoma"/>
    <b v="0"/>
    <x v="1"/>
    <s v="Male"/>
    <n v="1543.24"/>
  </r>
  <r>
    <n v="859"/>
    <x v="112"/>
    <s v="Delivered"/>
    <x v="0"/>
    <s v="Express"/>
    <x v="1"/>
    <n v="66"/>
    <s v="USD"/>
    <n v="440.39"/>
    <s v="Los Angeles"/>
    <s v="California"/>
    <b v="1"/>
    <x v="0"/>
    <s v="Male"/>
    <n v="29065.739999999998"/>
  </r>
  <r>
    <n v="717"/>
    <x v="282"/>
    <s v="Shipped"/>
    <x v="2"/>
    <s v="Standard"/>
    <x v="2"/>
    <n v="13"/>
    <s v="USD"/>
    <n v="490.17"/>
    <s v="Tulsa"/>
    <s v="Oklahoma"/>
    <b v="1"/>
    <x v="0"/>
    <s v="Male"/>
    <n v="6372.21"/>
  </r>
  <r>
    <n v="631"/>
    <x v="46"/>
    <s v="Processing"/>
    <x v="1"/>
    <s v="Next Day"/>
    <x v="1"/>
    <n v="21"/>
    <s v="USD"/>
    <n v="693.05"/>
    <s v="Saint Louis"/>
    <s v="Missouri"/>
    <b v="0"/>
    <x v="0"/>
    <s v="Female"/>
    <n v="14554.05"/>
  </r>
  <r>
    <n v="605"/>
    <x v="301"/>
    <s v="Pending"/>
    <x v="2"/>
    <s v="Express"/>
    <x v="0"/>
    <n v="16"/>
    <s v="USD"/>
    <n v="302.31"/>
    <s v="Seattle"/>
    <s v="Washington"/>
    <b v="1"/>
    <x v="1"/>
    <s v="Female"/>
    <n v="4836.96"/>
  </r>
  <r>
    <n v="655"/>
    <x v="425"/>
    <s v="Pending"/>
    <x v="2"/>
    <s v="Next Day"/>
    <x v="2"/>
    <n v="83"/>
    <s v="USD"/>
    <n v="135.59"/>
    <s v="San Bernardino"/>
    <s v="California"/>
    <b v="0"/>
    <x v="3"/>
    <s v="Male"/>
    <n v="11253.970000000001"/>
  </r>
  <r>
    <n v="271"/>
    <x v="278"/>
    <s v="Delivered"/>
    <x v="2"/>
    <s v="Standard"/>
    <x v="1"/>
    <n v="48"/>
    <s v="USD"/>
    <n v="366.52"/>
    <s v="Dallas"/>
    <s v="Texas"/>
    <b v="0"/>
    <x v="0"/>
    <s v="Female"/>
    <n v="17592.96"/>
  </r>
  <r>
    <n v="184"/>
    <x v="426"/>
    <s v="Processing"/>
    <x v="2"/>
    <s v="Standard"/>
    <x v="0"/>
    <n v="13"/>
    <s v="USD"/>
    <n v="368.2"/>
    <s v="New Castle"/>
    <s v="Pennsylvania"/>
    <b v="1"/>
    <x v="2"/>
    <s v="Male"/>
    <n v="4786.5999999999995"/>
  </r>
  <r>
    <n v="909"/>
    <x v="427"/>
    <s v="Delivered"/>
    <x v="1"/>
    <s v="Express"/>
    <x v="2"/>
    <n v="73"/>
    <s v="USD"/>
    <n v="467.49"/>
    <s v="Daytona Beach"/>
    <s v="Florida"/>
    <b v="0"/>
    <x v="2"/>
    <s v="Female"/>
    <n v="34126.770000000004"/>
  </r>
  <r>
    <n v="282"/>
    <x v="92"/>
    <s v="Returned"/>
    <x v="2"/>
    <s v="Next Day"/>
    <x v="2"/>
    <n v="7"/>
    <s v="USD"/>
    <n v="154.76"/>
    <s v="Kansas City"/>
    <s v="Missouri"/>
    <b v="1"/>
    <x v="3"/>
    <s v="Female"/>
    <n v="1083.32"/>
  </r>
  <r>
    <n v="446"/>
    <x v="428"/>
    <s v="Shipped"/>
    <x v="1"/>
    <s v="Standard"/>
    <x v="2"/>
    <n v="41"/>
    <s v="USD"/>
    <n v="855.34"/>
    <s v="Corpus Christi"/>
    <s v="Texas"/>
    <b v="0"/>
    <x v="2"/>
    <s v="Male"/>
    <n v="35068.94"/>
  </r>
  <r>
    <n v="924"/>
    <x v="391"/>
    <s v="Delivered"/>
    <x v="2"/>
    <s v="Standard"/>
    <x v="0"/>
    <n v="42"/>
    <s v="USD"/>
    <n v="141.44"/>
    <s v="Lincoln"/>
    <s v="Nebraska"/>
    <b v="1"/>
    <x v="1"/>
    <s v="Female"/>
    <n v="5940.48"/>
  </r>
  <r>
    <n v="728"/>
    <x v="429"/>
    <s v="Processing"/>
    <x v="2"/>
    <s v="Next Day"/>
    <x v="2"/>
    <n v="14"/>
    <s v="USD"/>
    <n v="51.26"/>
    <s v="Fort Wayne"/>
    <s v="Indiana"/>
    <b v="1"/>
    <x v="0"/>
    <s v="Female"/>
    <n v="717.64"/>
  </r>
  <r>
    <n v="241"/>
    <x v="430"/>
    <s v="Shipped"/>
    <x v="1"/>
    <s v="Standard"/>
    <x v="1"/>
    <n v="16"/>
    <s v="USD"/>
    <n v="284.08"/>
    <s v="San Francisco"/>
    <s v="California"/>
    <b v="0"/>
    <x v="2"/>
    <s v="Male"/>
    <n v="4545.28"/>
  </r>
  <r>
    <n v="557"/>
    <x v="412"/>
    <s v="Delivered"/>
    <x v="1"/>
    <s v="Express"/>
    <x v="0"/>
    <n v="34"/>
    <s v="USD"/>
    <n v="220.63"/>
    <s v="New York City"/>
    <s v="New York"/>
    <b v="0"/>
    <x v="2"/>
    <s v="Female"/>
    <n v="7501.42"/>
  </r>
  <r>
    <n v="140"/>
    <x v="431"/>
    <s v="Pending"/>
    <x v="0"/>
    <s v="Express"/>
    <x v="2"/>
    <n v="31"/>
    <s v="USD"/>
    <n v="347.11"/>
    <s v="Santa Fe"/>
    <s v="New Mexico"/>
    <b v="1"/>
    <x v="0"/>
    <s v="Male"/>
    <n v="10760.41"/>
  </r>
  <r>
    <n v="304"/>
    <x v="159"/>
    <s v="Shipped"/>
    <x v="2"/>
    <s v="Next Day"/>
    <x v="1"/>
    <n v="86"/>
    <s v="USD"/>
    <n v="302.55"/>
    <s v="Montgomery"/>
    <s v="Alabama"/>
    <b v="1"/>
    <x v="3"/>
    <s v="Male"/>
    <n v="26019.3"/>
  </r>
  <r>
    <n v="187"/>
    <x v="240"/>
    <s v="Processing"/>
    <x v="1"/>
    <s v="Next Day"/>
    <x v="2"/>
    <n v="27"/>
    <s v="USD"/>
    <n v="647.37"/>
    <s v="Knoxville"/>
    <s v="Tennessee"/>
    <b v="0"/>
    <x v="3"/>
    <s v="Female"/>
    <n v="17478.990000000002"/>
  </r>
  <r>
    <n v="521"/>
    <x v="432"/>
    <s v="Shipped"/>
    <x v="0"/>
    <s v="Next Day"/>
    <x v="0"/>
    <n v="63"/>
    <s v="USD"/>
    <n v="427.47"/>
    <s v="Baltimore"/>
    <s v="Maryland"/>
    <b v="1"/>
    <x v="0"/>
    <s v="Male"/>
    <n v="26930.61"/>
  </r>
  <r>
    <n v="61"/>
    <x v="13"/>
    <s v="Shipped"/>
    <x v="0"/>
    <s v="Next Day"/>
    <x v="0"/>
    <n v="91"/>
    <s v="USD"/>
    <n v="461.92"/>
    <s v="Baton Rouge"/>
    <s v="Louisiana"/>
    <b v="1"/>
    <x v="0"/>
    <s v="Female"/>
    <n v="42034.720000000001"/>
  </r>
  <r>
    <n v="187"/>
    <x v="398"/>
    <s v="Pending"/>
    <x v="0"/>
    <s v="Standard"/>
    <x v="1"/>
    <n v="87"/>
    <s v="USD"/>
    <n v="970.67"/>
    <s v="Indianapolis"/>
    <s v="Indiana"/>
    <b v="1"/>
    <x v="3"/>
    <s v="Male"/>
    <n v="84448.29"/>
  </r>
  <r>
    <n v="503"/>
    <x v="32"/>
    <s v="Shipped"/>
    <x v="1"/>
    <s v="Express"/>
    <x v="2"/>
    <n v="42"/>
    <s v="USD"/>
    <n v="7.25"/>
    <s v="Denver"/>
    <s v="Colorado"/>
    <b v="1"/>
    <x v="0"/>
    <s v="Female"/>
    <n v="304.5"/>
  </r>
  <r>
    <n v="65"/>
    <x v="433"/>
    <s v="Processing"/>
    <x v="1"/>
    <s v="Next Day"/>
    <x v="1"/>
    <n v="100"/>
    <s v="USD"/>
    <n v="852.08"/>
    <s v="Tulsa"/>
    <s v="Oklahoma"/>
    <b v="1"/>
    <x v="0"/>
    <s v="Female"/>
    <n v="85208"/>
  </r>
  <r>
    <n v="104"/>
    <x v="121"/>
    <s v="Returned"/>
    <x v="1"/>
    <s v="Next Day"/>
    <x v="1"/>
    <n v="25"/>
    <s v="USD"/>
    <n v="792.54"/>
    <s v="Houston"/>
    <s v="Texas"/>
    <b v="0"/>
    <x v="0"/>
    <s v="Male"/>
    <n v="19813.5"/>
  </r>
  <r>
    <n v="597"/>
    <x v="434"/>
    <s v="Delivered"/>
    <x v="0"/>
    <s v="Express"/>
    <x v="0"/>
    <n v="47"/>
    <s v="USD"/>
    <n v="722.42"/>
    <s v="Hialeah"/>
    <s v="Florida"/>
    <b v="1"/>
    <x v="0"/>
    <s v="Male"/>
    <n v="33953.74"/>
  </r>
  <r>
    <n v="168"/>
    <x v="178"/>
    <s v="Processing"/>
    <x v="0"/>
    <s v="Standard"/>
    <x v="2"/>
    <n v="75"/>
    <s v="USD"/>
    <n v="778.82"/>
    <s v="San Antonio"/>
    <s v="Texas"/>
    <b v="1"/>
    <x v="0"/>
    <s v="Female"/>
    <n v="58411.500000000007"/>
  </r>
  <r>
    <n v="385"/>
    <x v="356"/>
    <s v="Shipped"/>
    <x v="1"/>
    <s v="Next Day"/>
    <x v="0"/>
    <n v="36"/>
    <s v="USD"/>
    <n v="422.06"/>
    <s v="Ann Arbor"/>
    <s v="Michigan"/>
    <b v="0"/>
    <x v="1"/>
    <s v="Female"/>
    <n v="15194.16"/>
  </r>
  <r>
    <n v="531"/>
    <x v="145"/>
    <s v="Delivered"/>
    <x v="1"/>
    <s v="Express"/>
    <x v="2"/>
    <n v="43"/>
    <s v="USD"/>
    <n v="517.15"/>
    <s v="Arlington"/>
    <s v="Texas"/>
    <b v="1"/>
    <x v="2"/>
    <s v="Female"/>
    <n v="22237.45"/>
  </r>
  <r>
    <n v="742"/>
    <x v="435"/>
    <s v="Delivered"/>
    <x v="0"/>
    <s v="Express"/>
    <x v="1"/>
    <n v="3"/>
    <s v="USD"/>
    <n v="190.41"/>
    <s v="Montgomery"/>
    <s v="Alabama"/>
    <b v="1"/>
    <x v="3"/>
    <s v="Female"/>
    <n v="571.23"/>
  </r>
  <r>
    <n v="799"/>
    <x v="436"/>
    <s v="Returned"/>
    <x v="0"/>
    <s v="Express"/>
    <x v="1"/>
    <n v="68"/>
    <s v="USD"/>
    <n v="326.63"/>
    <s v="Saint Cloud"/>
    <s v="Minnesota"/>
    <b v="1"/>
    <x v="2"/>
    <s v="Male"/>
    <n v="22210.84"/>
  </r>
  <r>
    <n v="132"/>
    <x v="245"/>
    <s v="Returned"/>
    <x v="1"/>
    <s v="Standard"/>
    <x v="2"/>
    <n v="13"/>
    <s v="USD"/>
    <n v="111.92"/>
    <s v="Palmdale"/>
    <s v="California"/>
    <b v="0"/>
    <x v="2"/>
    <s v="Female"/>
    <n v="1454.96"/>
  </r>
  <r>
    <n v="141"/>
    <x v="437"/>
    <s v="Pending"/>
    <x v="2"/>
    <s v="Standard"/>
    <x v="0"/>
    <n v="75"/>
    <s v="USD"/>
    <n v="110.17"/>
    <s v="Modesto"/>
    <s v="California"/>
    <b v="1"/>
    <x v="1"/>
    <s v="Male"/>
    <n v="8262.75"/>
  </r>
  <r>
    <n v="147"/>
    <x v="54"/>
    <s v="Returned"/>
    <x v="2"/>
    <s v="Next Day"/>
    <x v="1"/>
    <n v="48"/>
    <s v="USD"/>
    <n v="959.82"/>
    <s v="Temple"/>
    <s v="Texas"/>
    <b v="1"/>
    <x v="0"/>
    <s v="Female"/>
    <n v="46071.360000000001"/>
  </r>
  <r>
    <n v="182"/>
    <x v="333"/>
    <s v="Shipped"/>
    <x v="1"/>
    <s v="Express"/>
    <x v="0"/>
    <n v="20"/>
    <s v="USD"/>
    <n v="856.85"/>
    <s v="Longview"/>
    <s v="Texas"/>
    <b v="1"/>
    <x v="0"/>
    <s v="Male"/>
    <n v="17137"/>
  </r>
  <r>
    <n v="794"/>
    <x v="73"/>
    <s v="Delivered"/>
    <x v="2"/>
    <s v="Standard"/>
    <x v="2"/>
    <n v="40"/>
    <s v="USD"/>
    <n v="266.49"/>
    <s v="Sacramento"/>
    <s v="California"/>
    <b v="0"/>
    <x v="0"/>
    <s v="Male"/>
    <n v="10659.6"/>
  </r>
  <r>
    <n v="209"/>
    <x v="384"/>
    <s v="Pending"/>
    <x v="1"/>
    <s v="Express"/>
    <x v="0"/>
    <n v="95"/>
    <s v="USD"/>
    <n v="554.62"/>
    <s v="Jersey City"/>
    <s v="New Jersey"/>
    <b v="0"/>
    <x v="1"/>
    <s v="Male"/>
    <n v="52688.9"/>
  </r>
  <r>
    <n v="941"/>
    <x v="438"/>
    <s v="Processing"/>
    <x v="1"/>
    <s v="Standard"/>
    <x v="2"/>
    <n v="66"/>
    <s v="USD"/>
    <n v="330.19"/>
    <s v="San Francisco"/>
    <s v="California"/>
    <b v="1"/>
    <x v="2"/>
    <s v="Female"/>
    <n v="21792.54"/>
  </r>
  <r>
    <n v="228"/>
    <x v="10"/>
    <s v="Delivered"/>
    <x v="2"/>
    <s v="Express"/>
    <x v="0"/>
    <n v="52"/>
    <s v="USD"/>
    <n v="164.88"/>
    <s v="Erie"/>
    <s v="Pennsylvania"/>
    <b v="1"/>
    <x v="0"/>
    <s v="Male"/>
    <n v="8573.76"/>
  </r>
  <r>
    <n v="333"/>
    <x v="92"/>
    <s v="Returned"/>
    <x v="1"/>
    <s v="Standard"/>
    <x v="1"/>
    <n v="35"/>
    <s v="USD"/>
    <n v="434.93"/>
    <s v="Washington"/>
    <s v="District of Columbia"/>
    <b v="1"/>
    <x v="1"/>
    <s v="Male"/>
    <n v="15222.550000000001"/>
  </r>
  <r>
    <n v="590"/>
    <x v="439"/>
    <s v="Pending"/>
    <x v="0"/>
    <s v="Standard"/>
    <x v="0"/>
    <n v="15"/>
    <s v="USD"/>
    <n v="123.44"/>
    <s v="Wilkes Barre"/>
    <s v="Pennsylvania"/>
    <b v="0"/>
    <x v="0"/>
    <s v="Male"/>
    <n v="1851.6"/>
  </r>
  <r>
    <n v="149"/>
    <x v="284"/>
    <s v="Processing"/>
    <x v="0"/>
    <s v="Express"/>
    <x v="2"/>
    <n v="74"/>
    <s v="USD"/>
    <n v="133.02000000000001"/>
    <s v="Los Angeles"/>
    <s v="California"/>
    <b v="1"/>
    <x v="0"/>
    <s v="Female"/>
    <n v="9843.4800000000014"/>
  </r>
  <r>
    <n v="875"/>
    <x v="142"/>
    <s v="Processing"/>
    <x v="1"/>
    <s v="Express"/>
    <x v="2"/>
    <n v="17"/>
    <s v="USD"/>
    <n v="480.92"/>
    <s v="Buffalo"/>
    <s v="New York"/>
    <b v="0"/>
    <x v="2"/>
    <s v="Male"/>
    <n v="8175.64"/>
  </r>
  <r>
    <n v="24"/>
    <x v="343"/>
    <s v="Pending"/>
    <x v="2"/>
    <s v="Express"/>
    <x v="2"/>
    <n v="31"/>
    <s v="USD"/>
    <n v="722.13"/>
    <s v="Littleton"/>
    <s v="Colorado"/>
    <b v="0"/>
    <x v="1"/>
    <s v="Male"/>
    <n v="22386.03"/>
  </r>
  <r>
    <n v="841"/>
    <x v="440"/>
    <s v="Delivered"/>
    <x v="0"/>
    <s v="Express"/>
    <x v="1"/>
    <n v="92"/>
    <s v="USD"/>
    <n v="408.96"/>
    <s v="Glendale"/>
    <s v="Arizona"/>
    <b v="0"/>
    <x v="1"/>
    <s v="Male"/>
    <n v="37624.32"/>
  </r>
  <r>
    <n v="862"/>
    <x v="441"/>
    <s v="Shipped"/>
    <x v="0"/>
    <s v="Standard"/>
    <x v="0"/>
    <n v="37"/>
    <s v="USD"/>
    <n v="215.22"/>
    <s v="Greensboro"/>
    <s v="North Carolina"/>
    <b v="1"/>
    <x v="2"/>
    <s v="Female"/>
    <n v="7963.14"/>
  </r>
  <r>
    <n v="839"/>
    <x v="442"/>
    <s v="Shipped"/>
    <x v="2"/>
    <s v="Standard"/>
    <x v="1"/>
    <n v="12"/>
    <s v="USD"/>
    <n v="694.98"/>
    <s v="Brooksville"/>
    <s v="Florida"/>
    <b v="0"/>
    <x v="3"/>
    <s v="Male"/>
    <n v="8339.76"/>
  </r>
  <r>
    <n v="324"/>
    <x v="443"/>
    <s v="Shipped"/>
    <x v="1"/>
    <s v="Express"/>
    <x v="0"/>
    <n v="82"/>
    <s v="USD"/>
    <n v="347.17"/>
    <s v="Colorado Springs"/>
    <s v="Colorado"/>
    <b v="1"/>
    <x v="0"/>
    <s v="Female"/>
    <n v="28467.940000000002"/>
  </r>
  <r>
    <n v="107"/>
    <x v="187"/>
    <s v="Shipped"/>
    <x v="2"/>
    <s v="Next Day"/>
    <x v="0"/>
    <n v="68"/>
    <s v="USD"/>
    <n v="70.17"/>
    <s v="Fresno"/>
    <s v="California"/>
    <b v="1"/>
    <x v="0"/>
    <s v="Male"/>
    <n v="4771.5600000000004"/>
  </r>
  <r>
    <n v="397"/>
    <x v="74"/>
    <s v="Processing"/>
    <x v="0"/>
    <s v="Express"/>
    <x v="1"/>
    <n v="53"/>
    <s v="USD"/>
    <n v="346.17"/>
    <s v="Kansas City"/>
    <s v="Missouri"/>
    <b v="1"/>
    <x v="2"/>
    <s v="Female"/>
    <n v="18347.010000000002"/>
  </r>
  <r>
    <n v="66"/>
    <x v="378"/>
    <s v="Processing"/>
    <x v="2"/>
    <s v="Next Day"/>
    <x v="2"/>
    <n v="17"/>
    <s v="USD"/>
    <n v="779.96"/>
    <s v="Wichita"/>
    <s v="Kansas"/>
    <b v="1"/>
    <x v="3"/>
    <s v="Female"/>
    <n v="13259.32"/>
  </r>
  <r>
    <n v="664"/>
    <x v="444"/>
    <s v="Processing"/>
    <x v="0"/>
    <s v="Express"/>
    <x v="1"/>
    <n v="43"/>
    <s v="USD"/>
    <n v="888.93"/>
    <s v="Atlanta"/>
    <s v="Georgia"/>
    <b v="1"/>
    <x v="2"/>
    <s v="Male"/>
    <n v="38223.99"/>
  </r>
  <r>
    <n v="955"/>
    <x v="445"/>
    <s v="Pending"/>
    <x v="1"/>
    <s v="Express"/>
    <x v="0"/>
    <n v="61"/>
    <s v="USD"/>
    <n v="774.88"/>
    <s v="Norwalk"/>
    <s v="Connecticut"/>
    <b v="0"/>
    <x v="3"/>
    <s v="Female"/>
    <n v="47267.68"/>
  </r>
  <r>
    <n v="172"/>
    <x v="446"/>
    <s v="Delivered"/>
    <x v="2"/>
    <s v="Express"/>
    <x v="2"/>
    <n v="43"/>
    <s v="USD"/>
    <n v="436.16"/>
    <s v="Brooklyn"/>
    <s v="New York"/>
    <b v="1"/>
    <x v="2"/>
    <s v="Male"/>
    <n v="18754.88"/>
  </r>
  <r>
    <n v="339"/>
    <x v="389"/>
    <s v="Shipped"/>
    <x v="2"/>
    <s v="Next Day"/>
    <x v="2"/>
    <n v="54"/>
    <s v="USD"/>
    <n v="631.17999999999995"/>
    <s v="Durham"/>
    <s v="North Carolina"/>
    <b v="1"/>
    <x v="1"/>
    <s v="Male"/>
    <n v="34083.719999999994"/>
  </r>
  <r>
    <n v="878"/>
    <x v="250"/>
    <s v="Pending"/>
    <x v="2"/>
    <s v="Next Day"/>
    <x v="2"/>
    <n v="20"/>
    <s v="USD"/>
    <n v="725.19"/>
    <s v="Phoenix"/>
    <s v="Arizona"/>
    <b v="0"/>
    <x v="2"/>
    <s v="Male"/>
    <n v="14503.800000000001"/>
  </r>
  <r>
    <n v="814"/>
    <x v="447"/>
    <s v="Shipped"/>
    <x v="1"/>
    <s v="Express"/>
    <x v="2"/>
    <n v="44"/>
    <s v="USD"/>
    <n v="650.76"/>
    <s v="San Bernardino"/>
    <s v="California"/>
    <b v="1"/>
    <x v="0"/>
    <s v="Female"/>
    <n v="28633.439999999999"/>
  </r>
  <r>
    <n v="423"/>
    <x v="207"/>
    <s v="Processing"/>
    <x v="1"/>
    <s v="Next Day"/>
    <x v="1"/>
    <n v="90"/>
    <s v="USD"/>
    <n v="666.67"/>
    <s v="Van Nuys"/>
    <s v="California"/>
    <b v="1"/>
    <x v="1"/>
    <s v="Male"/>
    <n v="60000.299999999996"/>
  </r>
  <r>
    <n v="172"/>
    <x v="212"/>
    <s v="Processing"/>
    <x v="0"/>
    <s v="Express"/>
    <x v="2"/>
    <n v="93"/>
    <s v="USD"/>
    <n v="559.34"/>
    <s v="Fort Pierce"/>
    <s v="Florida"/>
    <b v="0"/>
    <x v="2"/>
    <s v="Male"/>
    <n v="52018.62"/>
  </r>
  <r>
    <n v="38"/>
    <x v="351"/>
    <s v="Shipped"/>
    <x v="0"/>
    <s v="Standard"/>
    <x v="0"/>
    <n v="37"/>
    <s v="USD"/>
    <n v="405.16"/>
    <s v="Mesa"/>
    <s v="Arizona"/>
    <b v="1"/>
    <x v="1"/>
    <s v="Male"/>
    <n v="14990.92"/>
  </r>
  <r>
    <n v="701"/>
    <x v="209"/>
    <s v="Shipped"/>
    <x v="1"/>
    <s v="Express"/>
    <x v="2"/>
    <n v="42"/>
    <s v="USD"/>
    <n v="879.54"/>
    <s v="Duluth"/>
    <s v="Georgia"/>
    <b v="1"/>
    <x v="2"/>
    <s v="Female"/>
    <n v="36940.68"/>
  </r>
  <r>
    <n v="82"/>
    <x v="303"/>
    <s v="Pending"/>
    <x v="2"/>
    <s v="Express"/>
    <x v="0"/>
    <n v="7"/>
    <s v="USD"/>
    <n v="449.82"/>
    <s v="Minneapolis"/>
    <s v="Minnesota"/>
    <b v="0"/>
    <x v="1"/>
    <s v="Male"/>
    <n v="3148.74"/>
  </r>
  <r>
    <n v="102"/>
    <x v="448"/>
    <s v="Processing"/>
    <x v="1"/>
    <s v="Standard"/>
    <x v="2"/>
    <n v="62"/>
    <s v="USD"/>
    <n v="212.96"/>
    <s v="South Bend"/>
    <s v="Indiana"/>
    <b v="0"/>
    <x v="2"/>
    <s v="Male"/>
    <n v="13203.52"/>
  </r>
  <r>
    <n v="719"/>
    <x v="340"/>
    <s v="Processing"/>
    <x v="1"/>
    <s v="Standard"/>
    <x v="1"/>
    <n v="66"/>
    <s v="USD"/>
    <n v="814.76"/>
    <s v="Tacoma"/>
    <s v="Washington"/>
    <b v="0"/>
    <x v="2"/>
    <s v="Female"/>
    <n v="53774.159999999996"/>
  </r>
  <r>
    <n v="8"/>
    <x v="416"/>
    <s v="Processing"/>
    <x v="2"/>
    <s v="Express"/>
    <x v="1"/>
    <n v="11"/>
    <s v="USD"/>
    <n v="508.67"/>
    <s v="Fresno"/>
    <s v="California"/>
    <b v="1"/>
    <x v="1"/>
    <s v="Female"/>
    <n v="5595.37"/>
  </r>
  <r>
    <n v="119"/>
    <x v="98"/>
    <s v="Returned"/>
    <x v="2"/>
    <s v="Next Day"/>
    <x v="1"/>
    <n v="92"/>
    <s v="USD"/>
    <n v="383.15"/>
    <s v="Tucson"/>
    <s v="Arizona"/>
    <b v="1"/>
    <x v="1"/>
    <s v="Female"/>
    <n v="35249.799999999996"/>
  </r>
  <r>
    <n v="691"/>
    <x v="332"/>
    <s v="Returned"/>
    <x v="1"/>
    <s v="Express"/>
    <x v="1"/>
    <n v="72"/>
    <s v="USD"/>
    <n v="15.78"/>
    <s v="Washington"/>
    <s v="District of Columbia"/>
    <b v="0"/>
    <x v="1"/>
    <s v="Female"/>
    <n v="1136.1599999999999"/>
  </r>
  <r>
    <n v="897"/>
    <x v="449"/>
    <s v="Pending"/>
    <x v="0"/>
    <s v="Standard"/>
    <x v="0"/>
    <n v="65"/>
    <s v="USD"/>
    <n v="804.35"/>
    <s v="Norman"/>
    <s v="Oklahoma"/>
    <b v="0"/>
    <x v="1"/>
    <s v="Male"/>
    <n v="52282.75"/>
  </r>
  <r>
    <n v="472"/>
    <x v="450"/>
    <s v="Delivered"/>
    <x v="1"/>
    <s v="Next Day"/>
    <x v="0"/>
    <n v="43"/>
    <s v="USD"/>
    <n v="233.63"/>
    <s v="Charlotte"/>
    <s v="North Carolina"/>
    <b v="0"/>
    <x v="2"/>
    <s v="Male"/>
    <n v="10046.09"/>
  </r>
  <r>
    <n v="726"/>
    <x v="451"/>
    <s v="Shipped"/>
    <x v="2"/>
    <s v="Standard"/>
    <x v="2"/>
    <n v="63"/>
    <s v="USD"/>
    <n v="502.77"/>
    <s v="Schenectady"/>
    <s v="New York"/>
    <b v="1"/>
    <x v="2"/>
    <s v="Male"/>
    <n v="31674.51"/>
  </r>
  <r>
    <n v="466"/>
    <x v="384"/>
    <s v="Pending"/>
    <x v="0"/>
    <s v="Express"/>
    <x v="2"/>
    <n v="66"/>
    <s v="USD"/>
    <n v="184.88"/>
    <s v="Bronx"/>
    <s v="New York"/>
    <b v="0"/>
    <x v="1"/>
    <s v="Male"/>
    <n v="12202.08"/>
  </r>
  <r>
    <n v="855"/>
    <x v="452"/>
    <s v="Shipped"/>
    <x v="2"/>
    <s v="Express"/>
    <x v="0"/>
    <n v="10"/>
    <s v="USD"/>
    <n v="473.65"/>
    <s v="Philadelphia"/>
    <s v="Pennsylvania"/>
    <b v="0"/>
    <x v="1"/>
    <s v="Male"/>
    <n v="4736.5"/>
  </r>
  <r>
    <n v="878"/>
    <x v="453"/>
    <s v="Shipped"/>
    <x v="1"/>
    <s v="Next Day"/>
    <x v="0"/>
    <n v="63"/>
    <s v="USD"/>
    <n v="351.68"/>
    <s v="Spokane"/>
    <s v="Washington"/>
    <b v="1"/>
    <x v="0"/>
    <s v="Male"/>
    <n v="22155.84"/>
  </r>
  <r>
    <n v="956"/>
    <x v="124"/>
    <s v="Processing"/>
    <x v="0"/>
    <s v="Next Day"/>
    <x v="2"/>
    <n v="1"/>
    <s v="USD"/>
    <n v="923.43"/>
    <s v="Battle Creek"/>
    <s v="Michigan"/>
    <b v="1"/>
    <x v="1"/>
    <s v="Female"/>
    <n v="923.43"/>
  </r>
  <r>
    <n v="825"/>
    <x v="244"/>
    <s v="Returned"/>
    <x v="2"/>
    <s v="Express"/>
    <x v="2"/>
    <n v="3"/>
    <s v="USD"/>
    <n v="340.59"/>
    <s v="Saint Paul"/>
    <s v="Minnesota"/>
    <b v="1"/>
    <x v="3"/>
    <s v="Female"/>
    <n v="1021.77"/>
  </r>
  <r>
    <n v="84"/>
    <x v="454"/>
    <s v="Returned"/>
    <x v="2"/>
    <s v="Next Day"/>
    <x v="2"/>
    <n v="85"/>
    <s v="USD"/>
    <n v="980.6"/>
    <s v="Fresno"/>
    <s v="California"/>
    <b v="1"/>
    <x v="1"/>
    <s v="Female"/>
    <n v="83351"/>
  </r>
  <r>
    <n v="849"/>
    <x v="455"/>
    <s v="Pending"/>
    <x v="0"/>
    <s v="Next Day"/>
    <x v="2"/>
    <n v="20"/>
    <s v="USD"/>
    <n v="136.22"/>
    <s v="Washington"/>
    <s v="District of Columbia"/>
    <b v="0"/>
    <x v="2"/>
    <s v="Male"/>
    <n v="2724.4"/>
  </r>
  <r>
    <n v="784"/>
    <x v="324"/>
    <s v="Processing"/>
    <x v="0"/>
    <s v="Standard"/>
    <x v="2"/>
    <n v="9"/>
    <s v="USD"/>
    <n v="834.7"/>
    <s v="Saint Louis"/>
    <s v="Missouri"/>
    <b v="0"/>
    <x v="2"/>
    <s v="Female"/>
    <n v="7512.3"/>
  </r>
  <r>
    <n v="175"/>
    <x v="456"/>
    <s v="Pending"/>
    <x v="1"/>
    <s v="Next Day"/>
    <x v="1"/>
    <n v="61"/>
    <s v="USD"/>
    <n v="190.92"/>
    <s v="Knoxville"/>
    <s v="Tennessee"/>
    <b v="0"/>
    <x v="0"/>
    <s v="Male"/>
    <n v="11646.119999999999"/>
  </r>
  <r>
    <n v="122"/>
    <x v="413"/>
    <s v="Returned"/>
    <x v="2"/>
    <s v="Standard"/>
    <x v="0"/>
    <n v="59"/>
    <s v="USD"/>
    <n v="623.61"/>
    <s v="Lexington"/>
    <s v="Kentucky"/>
    <b v="0"/>
    <x v="0"/>
    <s v="Male"/>
    <n v="36792.99"/>
  </r>
  <r>
    <n v="446"/>
    <x v="67"/>
    <s v="Processing"/>
    <x v="2"/>
    <s v="Standard"/>
    <x v="0"/>
    <n v="49"/>
    <s v="USD"/>
    <n v="562.70000000000005"/>
    <s v="New York City"/>
    <s v="New York"/>
    <b v="0"/>
    <x v="0"/>
    <s v="Male"/>
    <n v="27572.300000000003"/>
  </r>
  <r>
    <n v="374"/>
    <x v="4"/>
    <s v="Processing"/>
    <x v="2"/>
    <s v="Express"/>
    <x v="2"/>
    <n v="90"/>
    <s v="USD"/>
    <n v="527.99"/>
    <s v="Stamford"/>
    <s v="Connecticut"/>
    <b v="1"/>
    <x v="1"/>
    <s v="Female"/>
    <n v="47519.1"/>
  </r>
  <r>
    <n v="67"/>
    <x v="195"/>
    <s v="Delivered"/>
    <x v="1"/>
    <s v="Standard"/>
    <x v="1"/>
    <n v="58"/>
    <s v="USD"/>
    <n v="742.34"/>
    <s v="Buffalo"/>
    <s v="New York"/>
    <b v="1"/>
    <x v="0"/>
    <s v="Female"/>
    <n v="43055.72"/>
  </r>
  <r>
    <n v="722"/>
    <x v="457"/>
    <s v="Delivered"/>
    <x v="1"/>
    <s v="Express"/>
    <x v="1"/>
    <n v="13"/>
    <s v="USD"/>
    <n v="415.98"/>
    <s v="San Jose"/>
    <s v="California"/>
    <b v="0"/>
    <x v="0"/>
    <s v="Male"/>
    <n v="5407.74"/>
  </r>
  <r>
    <n v="319"/>
    <x v="226"/>
    <s v="Processing"/>
    <x v="2"/>
    <s v="Express"/>
    <x v="2"/>
    <n v="41"/>
    <s v="USD"/>
    <n v="686.23"/>
    <s v="Springfield"/>
    <s v="Ohio"/>
    <b v="1"/>
    <x v="2"/>
    <s v="Male"/>
    <n v="28135.43"/>
  </r>
  <r>
    <n v="759"/>
    <x v="438"/>
    <s v="Shipped"/>
    <x v="1"/>
    <s v="Standard"/>
    <x v="0"/>
    <n v="4"/>
    <s v="USD"/>
    <n v="426.82"/>
    <s v="Des Moines"/>
    <s v="Iowa"/>
    <b v="0"/>
    <x v="2"/>
    <s v="Male"/>
    <n v="1707.28"/>
  </r>
  <r>
    <n v="332"/>
    <x v="207"/>
    <s v="Delivered"/>
    <x v="2"/>
    <s v="Express"/>
    <x v="1"/>
    <n v="41"/>
    <s v="USD"/>
    <n v="813.94"/>
    <s v="Portland"/>
    <s v="Oregon"/>
    <b v="0"/>
    <x v="3"/>
    <s v="Male"/>
    <n v="33371.54"/>
  </r>
  <r>
    <n v="799"/>
    <x v="358"/>
    <s v="Shipped"/>
    <x v="2"/>
    <s v="Next Day"/>
    <x v="1"/>
    <n v="70"/>
    <s v="USD"/>
    <n v="746.48"/>
    <s v="Salt Lake City"/>
    <s v="Utah"/>
    <b v="1"/>
    <x v="3"/>
    <s v="Female"/>
    <n v="52253.599999999999"/>
  </r>
  <r>
    <n v="761"/>
    <x v="458"/>
    <s v="Delivered"/>
    <x v="0"/>
    <s v="Next Day"/>
    <x v="0"/>
    <n v="16"/>
    <s v="USD"/>
    <n v="419.21"/>
    <s v="Washington"/>
    <s v="District of Columbia"/>
    <b v="0"/>
    <x v="0"/>
    <s v="Male"/>
    <n v="6707.36"/>
  </r>
  <r>
    <n v="22"/>
    <x v="452"/>
    <s v="Shipped"/>
    <x v="2"/>
    <s v="Standard"/>
    <x v="0"/>
    <n v="83"/>
    <s v="USD"/>
    <n v="289.83"/>
    <s v="Memphis"/>
    <s v="Tennessee"/>
    <b v="1"/>
    <x v="2"/>
    <s v="Male"/>
    <n v="24055.89"/>
  </r>
  <r>
    <n v="238"/>
    <x v="459"/>
    <s v="Returned"/>
    <x v="2"/>
    <s v="Next Day"/>
    <x v="2"/>
    <n v="17"/>
    <s v="USD"/>
    <n v="233.56"/>
    <s v="Las Vegas"/>
    <s v="Nevada"/>
    <b v="0"/>
    <x v="0"/>
    <s v="Male"/>
    <n v="3970.52"/>
  </r>
  <r>
    <n v="866"/>
    <x v="313"/>
    <s v="Returned"/>
    <x v="2"/>
    <s v="Standard"/>
    <x v="2"/>
    <n v="85"/>
    <s v="USD"/>
    <n v="3.22"/>
    <s v="Saint Paul"/>
    <s v="Minnesota"/>
    <b v="1"/>
    <x v="0"/>
    <s v="Male"/>
    <n v="273.7"/>
  </r>
  <r>
    <n v="141"/>
    <x v="296"/>
    <s v="Delivered"/>
    <x v="0"/>
    <s v="Standard"/>
    <x v="0"/>
    <n v="14"/>
    <s v="USD"/>
    <n v="646.09"/>
    <s v="Columbia"/>
    <s v="South Carolina"/>
    <b v="1"/>
    <x v="0"/>
    <s v="Male"/>
    <n v="9045.26"/>
  </r>
  <r>
    <n v="799"/>
    <x v="460"/>
    <s v="Pending"/>
    <x v="1"/>
    <s v="Express"/>
    <x v="1"/>
    <n v="100"/>
    <s v="USD"/>
    <n v="44.29"/>
    <s v="Pompano Beach"/>
    <s v="Florida"/>
    <b v="1"/>
    <x v="1"/>
    <s v="Female"/>
    <n v="4429"/>
  </r>
  <r>
    <n v="553"/>
    <x v="461"/>
    <s v="Processing"/>
    <x v="0"/>
    <s v="Standard"/>
    <x v="1"/>
    <n v="97"/>
    <s v="USD"/>
    <n v="847.05"/>
    <s v="Morgantown"/>
    <s v="West Virginia"/>
    <b v="1"/>
    <x v="2"/>
    <s v="Male"/>
    <n v="82163.849999999991"/>
  </r>
  <r>
    <n v="934"/>
    <x v="220"/>
    <s v="Returned"/>
    <x v="2"/>
    <s v="Standard"/>
    <x v="1"/>
    <n v="28"/>
    <s v="USD"/>
    <n v="858.65"/>
    <s v="Port Washington"/>
    <s v="New York"/>
    <b v="0"/>
    <x v="3"/>
    <s v="Female"/>
    <n v="24042.2"/>
  </r>
  <r>
    <n v="371"/>
    <x v="462"/>
    <s v="Shipped"/>
    <x v="1"/>
    <s v="Next Day"/>
    <x v="2"/>
    <n v="85"/>
    <s v="USD"/>
    <n v="760.42"/>
    <s v="Migrate"/>
    <s v="Kentucky"/>
    <b v="0"/>
    <x v="2"/>
    <s v="Male"/>
    <n v="64635.7"/>
  </r>
  <r>
    <n v="559"/>
    <x v="463"/>
    <s v="Processing"/>
    <x v="2"/>
    <s v="Standard"/>
    <x v="1"/>
    <n v="76"/>
    <s v="USD"/>
    <n v="618.30999999999995"/>
    <s v="Savannah"/>
    <s v="Georgia"/>
    <b v="1"/>
    <x v="2"/>
    <s v="Male"/>
    <n v="46991.56"/>
  </r>
  <r>
    <n v="804"/>
    <x v="39"/>
    <s v="Processing"/>
    <x v="1"/>
    <s v="Next Day"/>
    <x v="2"/>
    <n v="52"/>
    <s v="USD"/>
    <n v="587.6"/>
    <s v="Canton"/>
    <s v="Ohio"/>
    <b v="1"/>
    <x v="2"/>
    <s v="Female"/>
    <n v="30555.200000000001"/>
  </r>
  <r>
    <n v="605"/>
    <x v="464"/>
    <s v="Shipped"/>
    <x v="1"/>
    <s v="Standard"/>
    <x v="2"/>
    <n v="50"/>
    <s v="USD"/>
    <n v="362.19"/>
    <s v="Newport News"/>
    <s v="Virginia"/>
    <b v="0"/>
    <x v="1"/>
    <s v="Female"/>
    <n v="18109.5"/>
  </r>
  <r>
    <n v="733"/>
    <x v="465"/>
    <s v="Returned"/>
    <x v="1"/>
    <s v="Standard"/>
    <x v="0"/>
    <n v="90"/>
    <s v="USD"/>
    <n v="727.72"/>
    <s v="Tampa"/>
    <s v="Florida"/>
    <b v="1"/>
    <x v="0"/>
    <s v="Male"/>
    <n v="65494.8"/>
  </r>
  <r>
    <n v="791"/>
    <x v="131"/>
    <s v="Shipped"/>
    <x v="0"/>
    <s v="Next Day"/>
    <x v="2"/>
    <n v="63"/>
    <s v="USD"/>
    <n v="760.59"/>
    <s v="Naperville"/>
    <s v="Illinois"/>
    <b v="0"/>
    <x v="0"/>
    <s v="Female"/>
    <n v="47917.170000000006"/>
  </r>
  <r>
    <n v="521"/>
    <x v="326"/>
    <s v="Delivered"/>
    <x v="1"/>
    <s v="Next Day"/>
    <x v="1"/>
    <n v="51"/>
    <s v="USD"/>
    <n v="87.72"/>
    <s v="Arvada"/>
    <s v="Colorado"/>
    <b v="0"/>
    <x v="3"/>
    <s v="Male"/>
    <n v="4473.72"/>
  </r>
  <r>
    <n v="110"/>
    <x v="330"/>
    <s v="Shipped"/>
    <x v="0"/>
    <s v="Standard"/>
    <x v="1"/>
    <n v="38"/>
    <s v="USD"/>
    <n v="732.03"/>
    <s v="Detroit"/>
    <s v="Michigan"/>
    <b v="0"/>
    <x v="2"/>
    <s v="Female"/>
    <n v="27817.14"/>
  </r>
  <r>
    <n v="882"/>
    <x v="77"/>
    <s v="Pending"/>
    <x v="2"/>
    <s v="Standard"/>
    <x v="2"/>
    <n v="74"/>
    <s v="USD"/>
    <n v="655.41"/>
    <s v="North Las Vegas"/>
    <s v="Nevada"/>
    <b v="1"/>
    <x v="0"/>
    <s v="Male"/>
    <n v="48500.34"/>
  </r>
  <r>
    <n v="944"/>
    <x v="466"/>
    <s v="Processing"/>
    <x v="0"/>
    <s v="Express"/>
    <x v="0"/>
    <n v="65"/>
    <s v="USD"/>
    <n v="563.86"/>
    <s v="Fort Worth"/>
    <s v="Texas"/>
    <b v="0"/>
    <x v="3"/>
    <s v="Female"/>
    <n v="36650.9"/>
  </r>
  <r>
    <n v="587"/>
    <x v="467"/>
    <s v="Pending"/>
    <x v="1"/>
    <s v="Next Day"/>
    <x v="2"/>
    <n v="90"/>
    <s v="USD"/>
    <n v="392.86"/>
    <s v="San Jose"/>
    <s v="California"/>
    <b v="1"/>
    <x v="1"/>
    <s v="Female"/>
    <n v="35357.4"/>
  </r>
  <r>
    <n v="663"/>
    <x v="148"/>
    <s v="Returned"/>
    <x v="1"/>
    <s v="Express"/>
    <x v="2"/>
    <n v="64"/>
    <s v="USD"/>
    <n v="708.53"/>
    <s v="North Hollywood"/>
    <s v="California"/>
    <b v="0"/>
    <x v="2"/>
    <s v="Female"/>
    <n v="45345.919999999998"/>
  </r>
  <r>
    <n v="838"/>
    <x v="202"/>
    <s v="Processing"/>
    <x v="1"/>
    <s v="Next Day"/>
    <x v="1"/>
    <n v="11"/>
    <s v="USD"/>
    <n v="462.18"/>
    <s v="Glendale"/>
    <s v="California"/>
    <b v="1"/>
    <x v="3"/>
    <s v="Male"/>
    <n v="5083.9800000000005"/>
  </r>
  <r>
    <n v="681"/>
    <x v="68"/>
    <s v="Returned"/>
    <x v="2"/>
    <s v="Next Day"/>
    <x v="2"/>
    <n v="91"/>
    <s v="USD"/>
    <n v="620.47"/>
    <s v="Saint Cloud"/>
    <s v="Minnesota"/>
    <b v="0"/>
    <x v="3"/>
    <s v="Female"/>
    <n v="56462.770000000004"/>
  </r>
  <r>
    <n v="528"/>
    <x v="468"/>
    <s v="Pending"/>
    <x v="0"/>
    <s v="Next Day"/>
    <x v="0"/>
    <n v="48"/>
    <s v="USD"/>
    <n v="71.97"/>
    <s v="Hagerstown"/>
    <s v="Maryland"/>
    <b v="0"/>
    <x v="2"/>
    <s v="Male"/>
    <n v="3454.56"/>
  </r>
  <r>
    <n v="409"/>
    <x v="359"/>
    <s v="Delivered"/>
    <x v="0"/>
    <s v="Express"/>
    <x v="0"/>
    <n v="55"/>
    <s v="USD"/>
    <n v="121.65"/>
    <s v="New York City"/>
    <s v="New York"/>
    <b v="1"/>
    <x v="3"/>
    <s v="Female"/>
    <n v="6690.75"/>
  </r>
  <r>
    <n v="426"/>
    <x v="74"/>
    <s v="Returned"/>
    <x v="0"/>
    <s v="Standard"/>
    <x v="0"/>
    <n v="28"/>
    <s v="USD"/>
    <n v="145.27000000000001"/>
    <s v="Atlanta"/>
    <s v="Georgia"/>
    <b v="0"/>
    <x v="1"/>
    <s v="Male"/>
    <n v="4067.5600000000004"/>
  </r>
  <r>
    <n v="131"/>
    <x v="0"/>
    <s v="Delivered"/>
    <x v="2"/>
    <s v="Next Day"/>
    <x v="2"/>
    <n v="81"/>
    <s v="USD"/>
    <n v="905.97"/>
    <s v="Washington"/>
    <s v="District of Columbia"/>
    <b v="0"/>
    <x v="2"/>
    <s v="Male"/>
    <n v="73383.570000000007"/>
  </r>
  <r>
    <n v="652"/>
    <x v="469"/>
    <s v="Processing"/>
    <x v="0"/>
    <s v="Next Day"/>
    <x v="0"/>
    <n v="4"/>
    <s v="USD"/>
    <n v="58.85"/>
    <s v="Buffalo"/>
    <s v="New York"/>
    <b v="1"/>
    <x v="0"/>
    <s v="Female"/>
    <n v="235.4"/>
  </r>
  <r>
    <n v="151"/>
    <x v="282"/>
    <s v="Processing"/>
    <x v="1"/>
    <s v="Express"/>
    <x v="1"/>
    <n v="25"/>
    <s v="USD"/>
    <n v="705.85"/>
    <s v="Fort Lauderdale"/>
    <s v="Florida"/>
    <b v="1"/>
    <x v="0"/>
    <s v="Male"/>
    <n v="17646.25"/>
  </r>
  <r>
    <n v="996"/>
    <x v="183"/>
    <s v="Shipped"/>
    <x v="1"/>
    <s v="Standard"/>
    <x v="2"/>
    <n v="55"/>
    <s v="USD"/>
    <n v="932.25"/>
    <s v="Sacramento"/>
    <s v="California"/>
    <b v="1"/>
    <x v="1"/>
    <s v="Female"/>
    <n v="51273.75"/>
  </r>
  <r>
    <n v="553"/>
    <x v="26"/>
    <s v="Returned"/>
    <x v="2"/>
    <s v="Express"/>
    <x v="1"/>
    <n v="53"/>
    <s v="USD"/>
    <n v="255.07"/>
    <s v="Moreno Valley"/>
    <s v="California"/>
    <b v="1"/>
    <x v="2"/>
    <s v="Female"/>
    <n v="13518.71"/>
  </r>
  <r>
    <n v="291"/>
    <x v="53"/>
    <s v="Returned"/>
    <x v="0"/>
    <s v="Standard"/>
    <x v="0"/>
    <n v="25"/>
    <s v="USD"/>
    <n v="668.17"/>
    <s v="Miami"/>
    <s v="Florida"/>
    <b v="0"/>
    <x v="0"/>
    <s v="Male"/>
    <n v="16704.25"/>
  </r>
  <r>
    <n v="43"/>
    <x v="423"/>
    <s v="Delivered"/>
    <x v="0"/>
    <s v="Express"/>
    <x v="2"/>
    <n v="58"/>
    <s v="USD"/>
    <n v="347.25"/>
    <s v="New York City"/>
    <s v="New York"/>
    <b v="0"/>
    <x v="2"/>
    <s v="Male"/>
    <n v="20140.5"/>
  </r>
  <r>
    <n v="398"/>
    <x v="108"/>
    <s v="Delivered"/>
    <x v="0"/>
    <s v="Next Day"/>
    <x v="0"/>
    <n v="45"/>
    <s v="USD"/>
    <n v="269.88"/>
    <s v="Lubbock"/>
    <s v="Texas"/>
    <b v="0"/>
    <x v="0"/>
    <s v="Male"/>
    <n v="12144.6"/>
  </r>
  <r>
    <n v="250"/>
    <x v="185"/>
    <s v="Delivered"/>
    <x v="2"/>
    <s v="Standard"/>
    <x v="0"/>
    <n v="27"/>
    <s v="USD"/>
    <n v="268.06"/>
    <s v="Syracuse"/>
    <s v="New York"/>
    <b v="0"/>
    <x v="0"/>
    <s v="Female"/>
    <n v="7237.62"/>
  </r>
  <r>
    <n v="682"/>
    <x v="413"/>
    <s v="Delivered"/>
    <x v="2"/>
    <s v="Next Day"/>
    <x v="0"/>
    <n v="39"/>
    <s v="USD"/>
    <n v="984.98"/>
    <s v="Louisville"/>
    <s v="Kentucky"/>
    <b v="0"/>
    <x v="0"/>
    <s v="Male"/>
    <n v="38414.22"/>
  </r>
  <r>
    <n v="768"/>
    <x v="406"/>
    <s v="Processing"/>
    <x v="1"/>
    <s v="Express"/>
    <x v="1"/>
    <n v="97"/>
    <s v="USD"/>
    <n v="278.23"/>
    <s v="Wichita"/>
    <s v="Kansas"/>
    <b v="1"/>
    <x v="2"/>
    <s v="Female"/>
    <n v="26988.31"/>
  </r>
  <r>
    <n v="107"/>
    <x v="11"/>
    <s v="Returned"/>
    <x v="1"/>
    <s v="Standard"/>
    <x v="1"/>
    <n v="25"/>
    <s v="USD"/>
    <n v="3.57"/>
    <s v="San Antonio"/>
    <s v="Texas"/>
    <b v="0"/>
    <x v="0"/>
    <s v="Male"/>
    <n v="89.25"/>
  </r>
  <r>
    <n v="619"/>
    <x v="133"/>
    <s v="Pending"/>
    <x v="2"/>
    <s v="Standard"/>
    <x v="0"/>
    <n v="72"/>
    <s v="USD"/>
    <n v="603.41999999999996"/>
    <s v="Fort Worth"/>
    <s v="Texas"/>
    <b v="1"/>
    <x v="2"/>
    <s v="Female"/>
    <n v="43446.239999999998"/>
  </r>
  <r>
    <n v="606"/>
    <x v="470"/>
    <s v="Delivered"/>
    <x v="2"/>
    <s v="Standard"/>
    <x v="2"/>
    <n v="33"/>
    <s v="USD"/>
    <n v="298.32"/>
    <s v="Provo"/>
    <s v="Utah"/>
    <b v="1"/>
    <x v="3"/>
    <s v="Female"/>
    <n v="9844.56"/>
  </r>
  <r>
    <n v="986"/>
    <x v="176"/>
    <s v="Processing"/>
    <x v="0"/>
    <s v="Next Day"/>
    <x v="0"/>
    <n v="52"/>
    <s v="USD"/>
    <n v="556.26"/>
    <s v="Reston"/>
    <s v="Virginia"/>
    <b v="0"/>
    <x v="3"/>
    <s v="Female"/>
    <n v="28925.52"/>
  </r>
  <r>
    <n v="500"/>
    <x v="471"/>
    <s v="Shipped"/>
    <x v="2"/>
    <s v="Express"/>
    <x v="2"/>
    <n v="96"/>
    <s v="USD"/>
    <n v="50.69"/>
    <s v="San Antonio"/>
    <s v="Texas"/>
    <b v="0"/>
    <x v="2"/>
    <s v="Female"/>
    <n v="4866.24"/>
  </r>
  <r>
    <n v="255"/>
    <x v="403"/>
    <s v="Pending"/>
    <x v="2"/>
    <s v="Next Day"/>
    <x v="2"/>
    <n v="36"/>
    <s v="USD"/>
    <n v="931.32"/>
    <s v="Lubbock"/>
    <s v="Texas"/>
    <b v="1"/>
    <x v="3"/>
    <s v="Male"/>
    <n v="33527.520000000004"/>
  </r>
  <r>
    <n v="783"/>
    <x v="439"/>
    <s v="Delivered"/>
    <x v="2"/>
    <s v="Next Day"/>
    <x v="2"/>
    <n v="33"/>
    <s v="USD"/>
    <n v="693.28"/>
    <s v="Birmingham"/>
    <s v="Alabama"/>
    <b v="1"/>
    <x v="1"/>
    <s v="Male"/>
    <n v="22878.239999999998"/>
  </r>
  <r>
    <n v="442"/>
    <x v="276"/>
    <s v="Shipped"/>
    <x v="0"/>
    <s v="Next Day"/>
    <x v="1"/>
    <n v="56"/>
    <s v="USD"/>
    <n v="9.41"/>
    <s v="Jacksonville"/>
    <s v="Florida"/>
    <b v="0"/>
    <x v="1"/>
    <s v="Female"/>
    <n v="526.96"/>
  </r>
  <r>
    <n v="287"/>
    <x v="472"/>
    <s v="Shipped"/>
    <x v="1"/>
    <s v="Next Day"/>
    <x v="1"/>
    <n v="35"/>
    <s v="USD"/>
    <n v="616.6"/>
    <s v="Austin"/>
    <s v="Texas"/>
    <b v="0"/>
    <x v="2"/>
    <s v="Male"/>
    <n v="21581"/>
  </r>
  <r>
    <n v="940"/>
    <x v="473"/>
    <s v="Processing"/>
    <x v="0"/>
    <s v="Standard"/>
    <x v="2"/>
    <n v="11"/>
    <s v="USD"/>
    <n v="981.06"/>
    <s v="Washington"/>
    <s v="District of Columbia"/>
    <b v="0"/>
    <x v="0"/>
    <s v="Male"/>
    <n v="10791.66"/>
  </r>
  <r>
    <n v="955"/>
    <x v="474"/>
    <s v="Pending"/>
    <x v="2"/>
    <s v="Express"/>
    <x v="0"/>
    <n v="76"/>
    <s v="USD"/>
    <n v="448.41"/>
    <s v="Minneapolis"/>
    <s v="Minnesota"/>
    <b v="0"/>
    <x v="1"/>
    <s v="Male"/>
    <n v="34079.160000000003"/>
  </r>
  <r>
    <n v="298"/>
    <x v="475"/>
    <s v="Processing"/>
    <x v="2"/>
    <s v="Next Day"/>
    <x v="0"/>
    <n v="14"/>
    <s v="USD"/>
    <n v="459.91"/>
    <s v="Los Angeles"/>
    <s v="California"/>
    <b v="1"/>
    <x v="2"/>
    <s v="Female"/>
    <n v="6438.7400000000007"/>
  </r>
  <r>
    <n v="120"/>
    <x v="194"/>
    <s v="Delivered"/>
    <x v="1"/>
    <s v="Express"/>
    <x v="2"/>
    <n v="69"/>
    <s v="USD"/>
    <n v="863.89"/>
    <s v="Melbourne"/>
    <s v="Florida"/>
    <b v="0"/>
    <x v="0"/>
    <s v="Male"/>
    <n v="59608.409999999996"/>
  </r>
  <r>
    <n v="18"/>
    <x v="312"/>
    <s v="Shipped"/>
    <x v="1"/>
    <s v="Next Day"/>
    <x v="1"/>
    <n v="2"/>
    <s v="USD"/>
    <n v="647.44000000000005"/>
    <s v="Huntington"/>
    <s v="West Virginia"/>
    <b v="1"/>
    <x v="3"/>
    <s v="Male"/>
    <n v="1294.8800000000001"/>
  </r>
  <r>
    <n v="515"/>
    <x v="269"/>
    <s v="Delivered"/>
    <x v="2"/>
    <s v="Express"/>
    <x v="2"/>
    <n v="67"/>
    <s v="USD"/>
    <n v="349.34"/>
    <s v="New Haven"/>
    <s v="Connecticut"/>
    <b v="0"/>
    <x v="2"/>
    <s v="Male"/>
    <n v="23405.78"/>
  </r>
  <r>
    <n v="580"/>
    <x v="476"/>
    <s v="Pending"/>
    <x v="0"/>
    <s v="Standard"/>
    <x v="1"/>
    <n v="92"/>
    <s v="USD"/>
    <n v="271.63"/>
    <s v="Stockton"/>
    <s v="California"/>
    <b v="1"/>
    <x v="3"/>
    <s v="Male"/>
    <n v="24989.96"/>
  </r>
  <r>
    <n v="962"/>
    <x v="453"/>
    <s v="Shipped"/>
    <x v="2"/>
    <s v="Express"/>
    <x v="2"/>
    <n v="61"/>
    <s v="USD"/>
    <n v="647.28"/>
    <s v="Miami"/>
    <s v="Florida"/>
    <b v="0"/>
    <x v="2"/>
    <s v="Female"/>
    <n v="39484.080000000002"/>
  </r>
  <r>
    <n v="645"/>
    <x v="353"/>
    <s v="Processing"/>
    <x v="0"/>
    <s v="Express"/>
    <x v="2"/>
    <n v="44"/>
    <s v="USD"/>
    <n v="986.48"/>
    <s v="Washington"/>
    <s v="District of Columbia"/>
    <b v="0"/>
    <x v="0"/>
    <s v="Male"/>
    <n v="43405.120000000003"/>
  </r>
  <r>
    <n v="343"/>
    <x v="461"/>
    <s v="Processing"/>
    <x v="2"/>
    <s v="Next Day"/>
    <x v="1"/>
    <n v="54"/>
    <s v="USD"/>
    <n v="217.9"/>
    <s v="Charlotte"/>
    <s v="North Carolina"/>
    <b v="1"/>
    <x v="1"/>
    <s v="Male"/>
    <n v="11766.6"/>
  </r>
  <r>
    <n v="346"/>
    <x v="319"/>
    <s v="Shipped"/>
    <x v="2"/>
    <s v="Express"/>
    <x v="0"/>
    <n v="45"/>
    <s v="USD"/>
    <n v="764.37"/>
    <s v="Charleston"/>
    <s v="West Virginia"/>
    <b v="1"/>
    <x v="3"/>
    <s v="Female"/>
    <n v="34396.65"/>
  </r>
  <r>
    <n v="668"/>
    <x v="328"/>
    <s v="Returned"/>
    <x v="1"/>
    <s v="Next Day"/>
    <x v="1"/>
    <n v="56"/>
    <s v="USD"/>
    <n v="685.29"/>
    <s v="Lake Charles"/>
    <s v="Louisiana"/>
    <b v="1"/>
    <x v="0"/>
    <s v="Female"/>
    <n v="38376.239999999998"/>
  </r>
  <r>
    <n v="14"/>
    <x v="477"/>
    <s v="Shipped"/>
    <x v="2"/>
    <s v="Standard"/>
    <x v="1"/>
    <n v="77"/>
    <s v="USD"/>
    <n v="877.28"/>
    <s v="Denver"/>
    <s v="Colorado"/>
    <b v="1"/>
    <x v="1"/>
    <s v="Male"/>
    <n v="67550.559999999998"/>
  </r>
  <r>
    <n v="159"/>
    <x v="478"/>
    <s v="Pending"/>
    <x v="0"/>
    <s v="Standard"/>
    <x v="1"/>
    <n v="19"/>
    <s v="USD"/>
    <n v="895.44"/>
    <s v="Bronx"/>
    <s v="New York"/>
    <b v="1"/>
    <x v="2"/>
    <s v="Female"/>
    <n v="17013.36"/>
  </r>
  <r>
    <n v="8"/>
    <x v="39"/>
    <s v="Pending"/>
    <x v="2"/>
    <s v="Standard"/>
    <x v="0"/>
    <n v="66"/>
    <s v="USD"/>
    <n v="138.18"/>
    <s v="Orlando"/>
    <s v="Florida"/>
    <b v="0"/>
    <x v="1"/>
    <s v="Female"/>
    <n v="9119.880000000001"/>
  </r>
  <r>
    <n v="676"/>
    <x v="460"/>
    <s v="Shipped"/>
    <x v="0"/>
    <s v="Express"/>
    <x v="1"/>
    <n v="49"/>
    <s v="USD"/>
    <n v="209.09"/>
    <s v="Port Saint Lucie"/>
    <s v="Florida"/>
    <b v="0"/>
    <x v="0"/>
    <s v="Male"/>
    <n v="10245.41"/>
  </r>
  <r>
    <n v="471"/>
    <x v="479"/>
    <s v="Returned"/>
    <x v="1"/>
    <s v="Express"/>
    <x v="1"/>
    <n v="68"/>
    <s v="USD"/>
    <n v="858.57"/>
    <s v="Spokane"/>
    <s v="Washington"/>
    <b v="0"/>
    <x v="1"/>
    <s v="Male"/>
    <n v="58382.76"/>
  </r>
  <r>
    <n v="744"/>
    <x v="480"/>
    <s v="Returned"/>
    <x v="0"/>
    <s v="Next Day"/>
    <x v="0"/>
    <n v="71"/>
    <s v="USD"/>
    <n v="436.26"/>
    <s v="Salinas"/>
    <s v="California"/>
    <b v="1"/>
    <x v="2"/>
    <s v="Male"/>
    <n v="30974.46"/>
  </r>
  <r>
    <n v="277"/>
    <x v="57"/>
    <s v="Pending"/>
    <x v="0"/>
    <s v="Express"/>
    <x v="2"/>
    <n v="74"/>
    <s v="USD"/>
    <n v="208.48"/>
    <s v="Fort Lauderdale"/>
    <s v="Florida"/>
    <b v="0"/>
    <x v="3"/>
    <s v="Male"/>
    <n v="15427.519999999999"/>
  </r>
  <r>
    <n v="337"/>
    <x v="359"/>
    <s v="Pending"/>
    <x v="2"/>
    <s v="Express"/>
    <x v="1"/>
    <n v="35"/>
    <s v="USD"/>
    <n v="15.5"/>
    <s v="San Jose"/>
    <s v="California"/>
    <b v="0"/>
    <x v="3"/>
    <s v="Male"/>
    <n v="542.5"/>
  </r>
  <r>
    <n v="1000"/>
    <x v="481"/>
    <s v="Delivered"/>
    <x v="1"/>
    <s v="Standard"/>
    <x v="0"/>
    <n v="80"/>
    <s v="USD"/>
    <n v="550.77"/>
    <s v="Delray Beach"/>
    <s v="Florida"/>
    <b v="1"/>
    <x v="2"/>
    <s v="Male"/>
    <n v="44061.599999999999"/>
  </r>
  <r>
    <n v="937"/>
    <x v="245"/>
    <s v="Returned"/>
    <x v="2"/>
    <s v="Standard"/>
    <x v="2"/>
    <n v="33"/>
    <s v="USD"/>
    <n v="828.99"/>
    <s v="Little Rock"/>
    <s v="Arkansas"/>
    <b v="1"/>
    <x v="1"/>
    <s v="Female"/>
    <n v="27356.670000000002"/>
  </r>
  <r>
    <n v="702"/>
    <x v="238"/>
    <s v="Pending"/>
    <x v="2"/>
    <s v="Next Day"/>
    <x v="1"/>
    <n v="25"/>
    <s v="USD"/>
    <n v="400.46"/>
    <s v="San Diego"/>
    <s v="California"/>
    <b v="1"/>
    <x v="2"/>
    <s v="Female"/>
    <n v="10011.5"/>
  </r>
  <r>
    <n v="779"/>
    <x v="341"/>
    <s v="Returned"/>
    <x v="1"/>
    <s v="Next Day"/>
    <x v="0"/>
    <n v="68"/>
    <s v="USD"/>
    <n v="44"/>
    <s v="Corpus Christi"/>
    <s v="Texas"/>
    <b v="0"/>
    <x v="3"/>
    <s v="Male"/>
    <n v="2992"/>
  </r>
  <r>
    <n v="299"/>
    <x v="482"/>
    <s v="Returned"/>
    <x v="2"/>
    <s v="Express"/>
    <x v="0"/>
    <n v="65"/>
    <s v="USD"/>
    <n v="705.12"/>
    <s v="Irvine"/>
    <s v="California"/>
    <b v="1"/>
    <x v="0"/>
    <s v="Female"/>
    <n v="45832.800000000003"/>
  </r>
  <r>
    <n v="191"/>
    <x v="483"/>
    <s v="Pending"/>
    <x v="2"/>
    <s v="Standard"/>
    <x v="1"/>
    <n v="37"/>
    <s v="USD"/>
    <n v="701.32"/>
    <s v="Spring"/>
    <s v="Texas"/>
    <b v="1"/>
    <x v="3"/>
    <s v="Female"/>
    <n v="25948.84"/>
  </r>
  <r>
    <n v="359"/>
    <x v="220"/>
    <s v="Pending"/>
    <x v="1"/>
    <s v="Next Day"/>
    <x v="1"/>
    <n v="60"/>
    <s v="USD"/>
    <n v="546.47"/>
    <s v="Clearwater"/>
    <s v="Florida"/>
    <b v="1"/>
    <x v="0"/>
    <s v="Female"/>
    <n v="32788.200000000004"/>
  </r>
  <r>
    <n v="520"/>
    <x v="365"/>
    <s v="Pending"/>
    <x v="1"/>
    <s v="Express"/>
    <x v="0"/>
    <n v="60"/>
    <s v="USD"/>
    <n v="950.65"/>
    <s v="Montgomery"/>
    <s v="Alabama"/>
    <b v="0"/>
    <x v="1"/>
    <s v="Male"/>
    <n v="57039"/>
  </r>
  <r>
    <n v="227"/>
    <x v="222"/>
    <s v="Processing"/>
    <x v="1"/>
    <s v="Next Day"/>
    <x v="0"/>
    <n v="81"/>
    <s v="USD"/>
    <n v="313.61"/>
    <s v="Dayton"/>
    <s v="Ohio"/>
    <b v="1"/>
    <x v="3"/>
    <s v="Female"/>
    <n v="25402.41"/>
  </r>
  <r>
    <n v="355"/>
    <x v="484"/>
    <s v="Pending"/>
    <x v="0"/>
    <s v="Express"/>
    <x v="0"/>
    <n v="80"/>
    <s v="USD"/>
    <n v="236.32"/>
    <s v="Omaha"/>
    <s v="Nebraska"/>
    <b v="0"/>
    <x v="3"/>
    <s v="Female"/>
    <n v="18905.599999999999"/>
  </r>
  <r>
    <n v="576"/>
    <x v="41"/>
    <s v="Processing"/>
    <x v="1"/>
    <s v="Standard"/>
    <x v="2"/>
    <n v="53"/>
    <s v="USD"/>
    <n v="933.89"/>
    <s v="Lake Worth"/>
    <s v="Florida"/>
    <b v="0"/>
    <x v="3"/>
    <s v="Female"/>
    <n v="49496.17"/>
  </r>
  <r>
    <n v="359"/>
    <x v="87"/>
    <s v="Shipped"/>
    <x v="2"/>
    <s v="Next Day"/>
    <x v="0"/>
    <n v="94"/>
    <s v="USD"/>
    <n v="266.41000000000003"/>
    <s v="Grand Junction"/>
    <s v="Colorado"/>
    <b v="1"/>
    <x v="1"/>
    <s v="Female"/>
    <n v="25042.54"/>
  </r>
  <r>
    <n v="806"/>
    <x v="438"/>
    <s v="Shipped"/>
    <x v="1"/>
    <s v="Standard"/>
    <x v="2"/>
    <n v="62"/>
    <s v="USD"/>
    <n v="604.49"/>
    <s v="Huntsville"/>
    <s v="Alabama"/>
    <b v="0"/>
    <x v="3"/>
    <s v="Female"/>
    <n v="37478.379999999997"/>
  </r>
  <r>
    <n v="791"/>
    <x v="485"/>
    <s v="Shipped"/>
    <x v="0"/>
    <s v="Standard"/>
    <x v="2"/>
    <n v="70"/>
    <s v="USD"/>
    <n v="963.47"/>
    <s v="Indianapolis"/>
    <s v="Indiana"/>
    <b v="0"/>
    <x v="3"/>
    <s v="Male"/>
    <n v="67442.900000000009"/>
  </r>
  <r>
    <n v="506"/>
    <x v="288"/>
    <s v="Returned"/>
    <x v="2"/>
    <s v="Express"/>
    <x v="2"/>
    <n v="65"/>
    <s v="USD"/>
    <n v="259.82"/>
    <s v="Aiken"/>
    <s v="South Carolina"/>
    <b v="0"/>
    <x v="3"/>
    <s v="Female"/>
    <n v="16888.3"/>
  </r>
  <r>
    <n v="313"/>
    <x v="123"/>
    <s v="Shipped"/>
    <x v="1"/>
    <s v="Standard"/>
    <x v="0"/>
    <n v="96"/>
    <s v="USD"/>
    <n v="352.12"/>
    <s v="Fort Collins"/>
    <s v="Colorado"/>
    <b v="1"/>
    <x v="1"/>
    <s v="Female"/>
    <n v="33803.520000000004"/>
  </r>
  <r>
    <n v="243"/>
    <x v="93"/>
    <s v="Shipped"/>
    <x v="1"/>
    <s v="Next Day"/>
    <x v="0"/>
    <n v="73"/>
    <s v="USD"/>
    <n v="989.3"/>
    <s v="Raleigh"/>
    <s v="North Carolina"/>
    <b v="0"/>
    <x v="1"/>
    <s v="Female"/>
    <n v="72218.899999999994"/>
  </r>
  <r>
    <n v="680"/>
    <x v="109"/>
    <s v="Returned"/>
    <x v="1"/>
    <s v="Standard"/>
    <x v="2"/>
    <n v="80"/>
    <s v="USD"/>
    <n v="1.6"/>
    <s v="San Jose"/>
    <s v="California"/>
    <b v="0"/>
    <x v="0"/>
    <s v="Male"/>
    <n v="128"/>
  </r>
  <r>
    <n v="620"/>
    <x v="387"/>
    <s v="Returned"/>
    <x v="1"/>
    <s v="Express"/>
    <x v="1"/>
    <n v="100"/>
    <s v="USD"/>
    <n v="719.8"/>
    <s v="Long Beach"/>
    <s v="California"/>
    <b v="0"/>
    <x v="1"/>
    <s v="Male"/>
    <n v="71980"/>
  </r>
  <r>
    <n v="404"/>
    <x v="74"/>
    <s v="Processing"/>
    <x v="2"/>
    <s v="Next Day"/>
    <x v="2"/>
    <n v="9"/>
    <s v="USD"/>
    <n v="914.92"/>
    <s v="San Antonio"/>
    <s v="Texas"/>
    <b v="0"/>
    <x v="0"/>
    <s v="Male"/>
    <n v="8234.2799999999988"/>
  </r>
  <r>
    <n v="820"/>
    <x v="78"/>
    <s v="Delivered"/>
    <x v="0"/>
    <s v="Next Day"/>
    <x v="0"/>
    <n v="66"/>
    <s v="USD"/>
    <n v="640.98"/>
    <s v="Orlando"/>
    <s v="Florida"/>
    <b v="1"/>
    <x v="0"/>
    <s v="Male"/>
    <n v="42304.68"/>
  </r>
  <r>
    <n v="430"/>
    <x v="267"/>
    <s v="Pending"/>
    <x v="1"/>
    <s v="Standard"/>
    <x v="2"/>
    <n v="63"/>
    <s v="USD"/>
    <n v="573.30999999999995"/>
    <s v="Sacramento"/>
    <s v="California"/>
    <b v="0"/>
    <x v="0"/>
    <s v="Male"/>
    <n v="36118.53"/>
  </r>
  <r>
    <n v="27"/>
    <x v="198"/>
    <s v="Pending"/>
    <x v="2"/>
    <s v="Standard"/>
    <x v="1"/>
    <n v="22"/>
    <s v="USD"/>
    <n v="119.61"/>
    <s v="Dallas"/>
    <s v="Texas"/>
    <b v="0"/>
    <x v="0"/>
    <s v="Male"/>
    <n v="2631.42"/>
  </r>
  <r>
    <n v="453"/>
    <x v="67"/>
    <s v="Shipped"/>
    <x v="1"/>
    <s v="Express"/>
    <x v="1"/>
    <n v="3"/>
    <s v="USD"/>
    <n v="443.02"/>
    <s v="Louisville"/>
    <s v="Kentucky"/>
    <b v="0"/>
    <x v="3"/>
    <s v="Female"/>
    <n v="1329.06"/>
  </r>
  <r>
    <n v="734"/>
    <x v="209"/>
    <s v="Processing"/>
    <x v="1"/>
    <s v="Next Day"/>
    <x v="2"/>
    <n v="94"/>
    <s v="USD"/>
    <n v="894.18"/>
    <s v="Austin"/>
    <s v="Texas"/>
    <b v="0"/>
    <x v="2"/>
    <s v="Female"/>
    <n v="84052.92"/>
  </r>
  <r>
    <n v="474"/>
    <x v="470"/>
    <s v="Delivered"/>
    <x v="2"/>
    <s v="Next Day"/>
    <x v="1"/>
    <n v="12"/>
    <s v="USD"/>
    <n v="266.76"/>
    <s v="New York City"/>
    <s v="New York"/>
    <b v="0"/>
    <x v="0"/>
    <s v="Female"/>
    <n v="3201.12"/>
  </r>
  <r>
    <n v="219"/>
    <x v="310"/>
    <s v="Delivered"/>
    <x v="1"/>
    <s v="Standard"/>
    <x v="2"/>
    <n v="99"/>
    <s v="USD"/>
    <n v="594.29999999999995"/>
    <s v="Spartanburg"/>
    <s v="South Carolina"/>
    <b v="0"/>
    <x v="1"/>
    <s v="Male"/>
    <n v="58835.7"/>
  </r>
  <r>
    <n v="925"/>
    <x v="107"/>
    <s v="Delivered"/>
    <x v="2"/>
    <s v="Standard"/>
    <x v="1"/>
    <n v="3"/>
    <s v="USD"/>
    <n v="144.86000000000001"/>
    <s v="Peoria"/>
    <s v="Illinois"/>
    <b v="0"/>
    <x v="1"/>
    <s v="Male"/>
    <n v="434.58000000000004"/>
  </r>
  <r>
    <n v="653"/>
    <x v="486"/>
    <s v="Pending"/>
    <x v="2"/>
    <s v="Next Day"/>
    <x v="2"/>
    <n v="93"/>
    <s v="USD"/>
    <n v="877.23"/>
    <s v="Gainesville"/>
    <s v="Florida"/>
    <b v="1"/>
    <x v="0"/>
    <s v="Female"/>
    <n v="81582.39"/>
  </r>
  <r>
    <n v="616"/>
    <x v="487"/>
    <s v="Shipped"/>
    <x v="0"/>
    <s v="Express"/>
    <x v="0"/>
    <n v="85"/>
    <s v="USD"/>
    <n v="805.54"/>
    <s v="Albuquerque"/>
    <s v="New Mexico"/>
    <b v="1"/>
    <x v="2"/>
    <s v="Female"/>
    <n v="68470.899999999994"/>
  </r>
  <r>
    <n v="154"/>
    <x v="488"/>
    <s v="Shipped"/>
    <x v="2"/>
    <s v="Standard"/>
    <x v="0"/>
    <n v="60"/>
    <s v="USD"/>
    <n v="483.75"/>
    <s v="Jamaica"/>
    <s v="New York"/>
    <b v="0"/>
    <x v="3"/>
    <s v="Female"/>
    <n v="29025"/>
  </r>
  <r>
    <n v="426"/>
    <x v="142"/>
    <s v="Processing"/>
    <x v="2"/>
    <s v="Express"/>
    <x v="0"/>
    <n v="31"/>
    <s v="USD"/>
    <n v="396.42"/>
    <s v="Anchorage"/>
    <s v="Alaska"/>
    <b v="0"/>
    <x v="3"/>
    <s v="Female"/>
    <n v="12289.02"/>
  </r>
  <r>
    <n v="490"/>
    <x v="167"/>
    <s v="Delivered"/>
    <x v="1"/>
    <s v="Standard"/>
    <x v="2"/>
    <n v="80"/>
    <s v="USD"/>
    <n v="209.46"/>
    <s v="El Paso"/>
    <s v="Texas"/>
    <b v="1"/>
    <x v="2"/>
    <s v="Female"/>
    <n v="16756.8"/>
  </r>
  <r>
    <n v="811"/>
    <x v="355"/>
    <s v="Pending"/>
    <x v="1"/>
    <s v="Standard"/>
    <x v="1"/>
    <n v="62"/>
    <s v="USD"/>
    <n v="439.81"/>
    <s v="Everett"/>
    <s v="Washington"/>
    <b v="1"/>
    <x v="0"/>
    <s v="Female"/>
    <n v="27268.22"/>
  </r>
  <r>
    <n v="480"/>
    <x v="146"/>
    <s v="Shipped"/>
    <x v="0"/>
    <s v="Standard"/>
    <x v="2"/>
    <n v="27"/>
    <s v="USD"/>
    <n v="358.27"/>
    <s v="Nashville"/>
    <s v="Tennessee"/>
    <b v="1"/>
    <x v="0"/>
    <s v="Female"/>
    <n v="9673.2899999999991"/>
  </r>
  <r>
    <n v="241"/>
    <x v="157"/>
    <s v="Delivered"/>
    <x v="1"/>
    <s v="Express"/>
    <x v="0"/>
    <n v="37"/>
    <s v="USD"/>
    <n v="545.5"/>
    <s v="Littleton"/>
    <s v="Colorado"/>
    <b v="0"/>
    <x v="1"/>
    <s v="Male"/>
    <n v="20183.5"/>
  </r>
  <r>
    <n v="612"/>
    <x v="441"/>
    <s v="Pending"/>
    <x v="1"/>
    <s v="Next Day"/>
    <x v="2"/>
    <n v="65"/>
    <s v="USD"/>
    <n v="725.26"/>
    <s v="New Orleans"/>
    <s v="Louisiana"/>
    <b v="1"/>
    <x v="0"/>
    <s v="Female"/>
    <n v="47141.9"/>
  </r>
  <r>
    <n v="45"/>
    <x v="231"/>
    <s v="Shipped"/>
    <x v="1"/>
    <s v="Express"/>
    <x v="2"/>
    <n v="17"/>
    <s v="USD"/>
    <n v="408.32"/>
    <s v="Palatine"/>
    <s v="Illinois"/>
    <b v="0"/>
    <x v="1"/>
    <s v="Female"/>
    <n v="6941.44"/>
  </r>
  <r>
    <n v="950"/>
    <x v="126"/>
    <s v="Processing"/>
    <x v="0"/>
    <s v="Express"/>
    <x v="1"/>
    <n v="66"/>
    <s v="USD"/>
    <n v="518.87"/>
    <s v="Gatesville"/>
    <s v="Texas"/>
    <b v="0"/>
    <x v="1"/>
    <s v="Male"/>
    <n v="34245.42"/>
  </r>
  <r>
    <n v="194"/>
    <x v="489"/>
    <s v="Pending"/>
    <x v="1"/>
    <s v="Next Day"/>
    <x v="2"/>
    <n v="20"/>
    <s v="USD"/>
    <n v="944.25"/>
    <s v="Frederick"/>
    <s v="Maryland"/>
    <b v="0"/>
    <x v="2"/>
    <s v="Female"/>
    <n v="18885"/>
  </r>
  <r>
    <n v="124"/>
    <x v="289"/>
    <s v="Returned"/>
    <x v="1"/>
    <s v="Next Day"/>
    <x v="0"/>
    <n v="48"/>
    <s v="USD"/>
    <n v="658.26"/>
    <s v="Norcross"/>
    <s v="Georgia"/>
    <b v="1"/>
    <x v="1"/>
    <s v="Female"/>
    <n v="31596.48"/>
  </r>
  <r>
    <n v="722"/>
    <x v="274"/>
    <s v="Pending"/>
    <x v="1"/>
    <s v="Next Day"/>
    <x v="0"/>
    <n v="85"/>
    <s v="USD"/>
    <n v="857.27"/>
    <s v="White Plains"/>
    <s v="New York"/>
    <b v="1"/>
    <x v="0"/>
    <s v="Male"/>
    <n v="72867.95"/>
  </r>
  <r>
    <n v="366"/>
    <x v="490"/>
    <s v="Returned"/>
    <x v="2"/>
    <s v="Standard"/>
    <x v="2"/>
    <n v="22"/>
    <s v="USD"/>
    <n v="537.47"/>
    <s v="Reston"/>
    <s v="Virginia"/>
    <b v="0"/>
    <x v="3"/>
    <s v="Female"/>
    <n v="11824.34"/>
  </r>
  <r>
    <n v="307"/>
    <x v="396"/>
    <s v="Processing"/>
    <x v="1"/>
    <s v="Standard"/>
    <x v="2"/>
    <n v="65"/>
    <s v="USD"/>
    <n v="657.68"/>
    <s v="Portsmouth"/>
    <s v="Virginia"/>
    <b v="0"/>
    <x v="1"/>
    <s v="Male"/>
    <n v="42749.2"/>
  </r>
  <r>
    <n v="419"/>
    <x v="491"/>
    <s v="Processing"/>
    <x v="2"/>
    <s v="Next Day"/>
    <x v="0"/>
    <n v="35"/>
    <s v="USD"/>
    <n v="98.06"/>
    <s v="Arlington"/>
    <s v="Virginia"/>
    <b v="0"/>
    <x v="1"/>
    <s v="Male"/>
    <n v="3432.1"/>
  </r>
  <r>
    <n v="116"/>
    <x v="492"/>
    <s v="Pending"/>
    <x v="2"/>
    <s v="Express"/>
    <x v="0"/>
    <n v="35"/>
    <s v="USD"/>
    <n v="524.19000000000005"/>
    <s v="Sacramento"/>
    <s v="California"/>
    <b v="0"/>
    <x v="3"/>
    <s v="Male"/>
    <n v="18346.650000000001"/>
  </r>
  <r>
    <n v="642"/>
    <x v="493"/>
    <s v="Returned"/>
    <x v="0"/>
    <s v="Express"/>
    <x v="2"/>
    <n v="78"/>
    <s v="USD"/>
    <n v="231.47"/>
    <s v="Washington"/>
    <s v="District of Columbia"/>
    <b v="1"/>
    <x v="0"/>
    <s v="Female"/>
    <n v="18054.66"/>
  </r>
  <r>
    <n v="273"/>
    <x v="343"/>
    <s v="Processing"/>
    <x v="1"/>
    <s v="Express"/>
    <x v="2"/>
    <n v="81"/>
    <s v="USD"/>
    <n v="626.97"/>
    <s v="Homestead"/>
    <s v="Florida"/>
    <b v="0"/>
    <x v="2"/>
    <s v="Female"/>
    <n v="50784.57"/>
  </r>
  <r>
    <n v="955"/>
    <x v="282"/>
    <s v="Shipped"/>
    <x v="2"/>
    <s v="Next Day"/>
    <x v="2"/>
    <n v="14"/>
    <s v="USD"/>
    <n v="124.93"/>
    <s v="Miami"/>
    <s v="Florida"/>
    <b v="0"/>
    <x v="1"/>
    <s v="Male"/>
    <n v="1749.02"/>
  </r>
  <r>
    <n v="693"/>
    <x v="494"/>
    <s v="Delivered"/>
    <x v="2"/>
    <s v="Standard"/>
    <x v="1"/>
    <n v="41"/>
    <s v="USD"/>
    <n v="362.26"/>
    <s v="Asheville"/>
    <s v="North Carolina"/>
    <b v="1"/>
    <x v="1"/>
    <s v="Male"/>
    <n v="14852.66"/>
  </r>
  <r>
    <n v="853"/>
    <x v="160"/>
    <s v="Processing"/>
    <x v="2"/>
    <s v="Next Day"/>
    <x v="1"/>
    <n v="2"/>
    <s v="USD"/>
    <n v="788.46"/>
    <s v="Saint Paul"/>
    <s v="Minnesota"/>
    <b v="0"/>
    <x v="3"/>
    <s v="Male"/>
    <n v="1576.92"/>
  </r>
  <r>
    <n v="930"/>
    <x v="495"/>
    <s v="Returned"/>
    <x v="2"/>
    <s v="Express"/>
    <x v="2"/>
    <n v="91"/>
    <s v="USD"/>
    <n v="835.6"/>
    <s v="Atlanta"/>
    <s v="Georgia"/>
    <b v="0"/>
    <x v="2"/>
    <s v="Male"/>
    <n v="76039.600000000006"/>
  </r>
  <r>
    <n v="247"/>
    <x v="97"/>
    <s v="Shipped"/>
    <x v="2"/>
    <s v="Standard"/>
    <x v="0"/>
    <n v="16"/>
    <s v="USD"/>
    <n v="237.84"/>
    <s v="Scranton"/>
    <s v="Pennsylvania"/>
    <b v="1"/>
    <x v="1"/>
    <s v="Female"/>
    <n v="3805.44"/>
  </r>
  <r>
    <n v="682"/>
    <x v="218"/>
    <s v="Delivered"/>
    <x v="0"/>
    <s v="Next Day"/>
    <x v="1"/>
    <n v="28"/>
    <s v="USD"/>
    <n v="777.73"/>
    <s v="Philadelphia"/>
    <s v="Pennsylvania"/>
    <b v="1"/>
    <x v="3"/>
    <s v="Female"/>
    <n v="21776.440000000002"/>
  </r>
  <r>
    <n v="173"/>
    <x v="153"/>
    <s v="Delivered"/>
    <x v="1"/>
    <s v="Express"/>
    <x v="0"/>
    <n v="62"/>
    <s v="USD"/>
    <n v="55.17"/>
    <s v="Albuquerque"/>
    <s v="New Mexico"/>
    <b v="1"/>
    <x v="0"/>
    <s v="Male"/>
    <n v="3420.54"/>
  </r>
  <r>
    <n v="195"/>
    <x v="41"/>
    <s v="Pending"/>
    <x v="1"/>
    <s v="Express"/>
    <x v="2"/>
    <n v="32"/>
    <s v="USD"/>
    <n v="702.83"/>
    <s v="Minneapolis"/>
    <s v="Minnesota"/>
    <b v="0"/>
    <x v="1"/>
    <s v="Female"/>
    <n v="22490.560000000001"/>
  </r>
  <r>
    <n v="586"/>
    <x v="496"/>
    <s v="Processing"/>
    <x v="2"/>
    <s v="Express"/>
    <x v="1"/>
    <n v="47"/>
    <s v="USD"/>
    <n v="199.28"/>
    <s v="Washington"/>
    <s v="District of Columbia"/>
    <b v="1"/>
    <x v="2"/>
    <s v="Male"/>
    <n v="9366.16"/>
  </r>
  <r>
    <n v="615"/>
    <x v="497"/>
    <s v="Delivered"/>
    <x v="2"/>
    <s v="Next Day"/>
    <x v="2"/>
    <n v="52"/>
    <s v="USD"/>
    <n v="117.07"/>
    <s v="Harrisburg"/>
    <s v="Pennsylvania"/>
    <b v="1"/>
    <x v="3"/>
    <s v="Male"/>
    <n v="6087.6399999999994"/>
  </r>
  <r>
    <n v="738"/>
    <x v="498"/>
    <s v="Processing"/>
    <x v="2"/>
    <s v="Standard"/>
    <x v="2"/>
    <n v="31"/>
    <s v="USD"/>
    <n v="410.23"/>
    <s v="Santa Ana"/>
    <s v="California"/>
    <b v="0"/>
    <x v="2"/>
    <s v="Female"/>
    <n v="12717.130000000001"/>
  </r>
  <r>
    <n v="45"/>
    <x v="307"/>
    <s v="Delivered"/>
    <x v="1"/>
    <s v="Standard"/>
    <x v="0"/>
    <n v="5"/>
    <s v="USD"/>
    <n v="922.33"/>
    <s v="Washington"/>
    <s v="District of Columbia"/>
    <b v="0"/>
    <x v="2"/>
    <s v="Male"/>
    <n v="4611.6500000000005"/>
  </r>
  <r>
    <n v="264"/>
    <x v="370"/>
    <s v="Delivered"/>
    <x v="2"/>
    <s v="Express"/>
    <x v="0"/>
    <n v="89"/>
    <s v="USD"/>
    <n v="444.11"/>
    <s v="Tampa"/>
    <s v="Florida"/>
    <b v="0"/>
    <x v="0"/>
    <s v="Male"/>
    <n v="39525.79"/>
  </r>
  <r>
    <n v="852"/>
    <x v="395"/>
    <s v="Shipped"/>
    <x v="2"/>
    <s v="Next Day"/>
    <x v="2"/>
    <n v="94"/>
    <s v="USD"/>
    <n v="616"/>
    <s v="Charlottesville"/>
    <s v="Virginia"/>
    <b v="1"/>
    <x v="0"/>
    <s v="Male"/>
    <n v="57904"/>
  </r>
  <r>
    <n v="983"/>
    <x v="317"/>
    <s v="Delivered"/>
    <x v="2"/>
    <s v="Next Day"/>
    <x v="0"/>
    <n v="53"/>
    <s v="USD"/>
    <n v="252"/>
    <s v="Edmond"/>
    <s v="Oklahoma"/>
    <b v="1"/>
    <x v="2"/>
    <s v="Male"/>
    <n v="13356"/>
  </r>
  <r>
    <n v="758"/>
    <x v="85"/>
    <s v="Processing"/>
    <x v="1"/>
    <s v="Express"/>
    <x v="2"/>
    <n v="64"/>
    <s v="USD"/>
    <n v="256.48"/>
    <s v="New York City"/>
    <s v="New York"/>
    <b v="0"/>
    <x v="3"/>
    <s v="Female"/>
    <n v="16414.72"/>
  </r>
  <r>
    <n v="158"/>
    <x v="499"/>
    <s v="Delivered"/>
    <x v="1"/>
    <s v="Express"/>
    <x v="2"/>
    <n v="73"/>
    <s v="USD"/>
    <n v="726.8"/>
    <s v="Monroe"/>
    <s v="Louisiana"/>
    <b v="0"/>
    <x v="3"/>
    <s v="Male"/>
    <n v="53056.399999999994"/>
  </r>
  <r>
    <n v="580"/>
    <x v="500"/>
    <s v="Delivered"/>
    <x v="2"/>
    <s v="Next Day"/>
    <x v="1"/>
    <n v="11"/>
    <s v="USD"/>
    <n v="575.49"/>
    <s v="El Paso"/>
    <s v="Texas"/>
    <b v="0"/>
    <x v="3"/>
    <s v="Male"/>
    <n v="6330.39"/>
  </r>
  <r>
    <n v="42"/>
    <x v="80"/>
    <s v="Shipped"/>
    <x v="0"/>
    <s v="Standard"/>
    <x v="1"/>
    <n v="89"/>
    <s v="USD"/>
    <n v="683.78"/>
    <s v="New York City"/>
    <s v="New York"/>
    <b v="1"/>
    <x v="2"/>
    <s v="Female"/>
    <n v="60856.42"/>
  </r>
  <r>
    <n v="899"/>
    <x v="501"/>
    <s v="Returned"/>
    <x v="2"/>
    <s v="Express"/>
    <x v="2"/>
    <n v="33"/>
    <s v="USD"/>
    <n v="749.05"/>
    <s v="Scottsdale"/>
    <s v="Arizona"/>
    <b v="0"/>
    <x v="0"/>
    <s v="Male"/>
    <n v="24718.649999999998"/>
  </r>
  <r>
    <n v="507"/>
    <x v="478"/>
    <s v="Processing"/>
    <x v="1"/>
    <s v="Next Day"/>
    <x v="0"/>
    <n v="100"/>
    <s v="USD"/>
    <n v="167.18"/>
    <s v="Detroit"/>
    <s v="Michigan"/>
    <b v="0"/>
    <x v="2"/>
    <s v="Male"/>
    <n v="16718"/>
  </r>
  <r>
    <n v="644"/>
    <x v="502"/>
    <s v="Pending"/>
    <x v="1"/>
    <s v="Standard"/>
    <x v="0"/>
    <n v="64"/>
    <s v="USD"/>
    <n v="155.78"/>
    <s v="Zephyrhills"/>
    <s v="Florida"/>
    <b v="0"/>
    <x v="1"/>
    <s v="Female"/>
    <n v="9969.92"/>
  </r>
  <r>
    <n v="385"/>
    <x v="499"/>
    <s v="Processing"/>
    <x v="2"/>
    <s v="Next Day"/>
    <x v="0"/>
    <n v="66"/>
    <s v="USD"/>
    <n v="142.41"/>
    <s v="Saint Louis"/>
    <s v="Missouri"/>
    <b v="0"/>
    <x v="1"/>
    <s v="Male"/>
    <n v="9399.06"/>
  </r>
  <r>
    <n v="880"/>
    <x v="503"/>
    <s v="Pending"/>
    <x v="2"/>
    <s v="Express"/>
    <x v="0"/>
    <n v="51"/>
    <s v="USD"/>
    <n v="994.5"/>
    <s v="Arlington"/>
    <s v="Virginia"/>
    <b v="0"/>
    <x v="3"/>
    <s v="Male"/>
    <n v="50719.5"/>
  </r>
  <r>
    <n v="688"/>
    <x v="504"/>
    <s v="Delivered"/>
    <x v="1"/>
    <s v="Express"/>
    <x v="1"/>
    <n v="7"/>
    <s v="USD"/>
    <n v="120.13"/>
    <s v="Columbia"/>
    <s v="Missouri"/>
    <b v="1"/>
    <x v="3"/>
    <s v="Male"/>
    <n v="840.91"/>
  </r>
  <r>
    <n v="999"/>
    <x v="505"/>
    <s v="Returned"/>
    <x v="0"/>
    <s v="Next Day"/>
    <x v="0"/>
    <n v="78"/>
    <s v="USD"/>
    <n v="948.66"/>
    <s v="Richmond"/>
    <s v="Virginia"/>
    <b v="1"/>
    <x v="2"/>
    <s v="Female"/>
    <n v="73995.48"/>
  </r>
  <r>
    <n v="129"/>
    <x v="208"/>
    <s v="Shipped"/>
    <x v="0"/>
    <s v="Standard"/>
    <x v="1"/>
    <n v="41"/>
    <s v="USD"/>
    <n v="923.87"/>
    <s v="Arlington"/>
    <s v="Virginia"/>
    <b v="1"/>
    <x v="2"/>
    <s v="Male"/>
    <n v="37878.67"/>
  </r>
  <r>
    <n v="196"/>
    <x v="483"/>
    <s v="Returned"/>
    <x v="1"/>
    <s v="Express"/>
    <x v="1"/>
    <n v="34"/>
    <s v="USD"/>
    <n v="850.73"/>
    <s v="Hattiesburg"/>
    <s v="Mississippi"/>
    <b v="1"/>
    <x v="1"/>
    <s v="Male"/>
    <n v="28924.82"/>
  </r>
  <r>
    <n v="962"/>
    <x v="93"/>
    <s v="Pending"/>
    <x v="2"/>
    <s v="Next Day"/>
    <x v="1"/>
    <n v="91"/>
    <s v="USD"/>
    <n v="740.25"/>
    <s v="Fort Lauderdale"/>
    <s v="Florida"/>
    <b v="0"/>
    <x v="3"/>
    <s v="Male"/>
    <n v="67362.75"/>
  </r>
  <r>
    <n v="245"/>
    <x v="265"/>
    <s v="Delivered"/>
    <x v="1"/>
    <s v="Next Day"/>
    <x v="0"/>
    <n v="73"/>
    <s v="USD"/>
    <n v="785.33"/>
    <s v="Midland"/>
    <s v="Texas"/>
    <b v="0"/>
    <x v="1"/>
    <s v="Male"/>
    <n v="57329.090000000004"/>
  </r>
  <r>
    <n v="545"/>
    <x v="506"/>
    <s v="Shipped"/>
    <x v="1"/>
    <s v="Express"/>
    <x v="0"/>
    <n v="39"/>
    <s v="USD"/>
    <n v="198.65"/>
    <s v="Long Beach"/>
    <s v="California"/>
    <b v="0"/>
    <x v="2"/>
    <s v="Male"/>
    <n v="7747.35"/>
  </r>
  <r>
    <n v="772"/>
    <x v="484"/>
    <s v="Returned"/>
    <x v="1"/>
    <s v="Next Day"/>
    <x v="0"/>
    <n v="80"/>
    <s v="USD"/>
    <n v="290.39999999999998"/>
    <s v="Dallas"/>
    <s v="Texas"/>
    <b v="0"/>
    <x v="3"/>
    <s v="Male"/>
    <n v="23232"/>
  </r>
  <r>
    <n v="830"/>
    <x v="498"/>
    <s v="Pending"/>
    <x v="1"/>
    <s v="Next Day"/>
    <x v="1"/>
    <n v="19"/>
    <s v="USD"/>
    <n v="74.87"/>
    <s v="Dayton"/>
    <s v="Ohio"/>
    <b v="0"/>
    <x v="3"/>
    <s v="Male"/>
    <n v="1422.5300000000002"/>
  </r>
  <r>
    <n v="25"/>
    <x v="96"/>
    <s v="Returned"/>
    <x v="0"/>
    <s v="Standard"/>
    <x v="2"/>
    <n v="53"/>
    <s v="USD"/>
    <n v="635.4"/>
    <s v="Birmingham"/>
    <s v="Alabama"/>
    <b v="1"/>
    <x v="2"/>
    <s v="Female"/>
    <n v="33676.199999999997"/>
  </r>
  <r>
    <n v="382"/>
    <x v="467"/>
    <s v="Shipped"/>
    <x v="1"/>
    <s v="Express"/>
    <x v="2"/>
    <n v="84"/>
    <s v="USD"/>
    <n v="409.08"/>
    <s v="Raleigh"/>
    <s v="North Carolina"/>
    <b v="0"/>
    <x v="3"/>
    <s v="Male"/>
    <n v="34362.720000000001"/>
  </r>
  <r>
    <n v="164"/>
    <x v="3"/>
    <s v="Processing"/>
    <x v="1"/>
    <s v="Standard"/>
    <x v="1"/>
    <n v="62"/>
    <s v="USD"/>
    <n v="808.25"/>
    <s v="Alexandria"/>
    <s v="Virginia"/>
    <b v="0"/>
    <x v="1"/>
    <s v="Male"/>
    <n v="50111.5"/>
  </r>
  <r>
    <n v="663"/>
    <x v="163"/>
    <s v="Shipped"/>
    <x v="0"/>
    <s v="Express"/>
    <x v="1"/>
    <n v="58"/>
    <s v="USD"/>
    <n v="285.19"/>
    <s v="Corona"/>
    <s v="California"/>
    <b v="0"/>
    <x v="0"/>
    <s v="Female"/>
    <n v="16541.02"/>
  </r>
  <r>
    <n v="995"/>
    <x v="159"/>
    <s v="Processing"/>
    <x v="2"/>
    <s v="Standard"/>
    <x v="2"/>
    <n v="33"/>
    <s v="USD"/>
    <n v="317.85000000000002"/>
    <s v="Columbia"/>
    <s v="South Carolina"/>
    <b v="1"/>
    <x v="1"/>
    <s v="Female"/>
    <n v="10489.050000000001"/>
  </r>
  <r>
    <n v="207"/>
    <x v="237"/>
    <s v="Processing"/>
    <x v="2"/>
    <s v="Next Day"/>
    <x v="2"/>
    <n v="15"/>
    <s v="USD"/>
    <n v="437.9"/>
    <s v="San Francisco"/>
    <s v="California"/>
    <b v="0"/>
    <x v="0"/>
    <s v="Male"/>
    <n v="6568.5"/>
  </r>
  <r>
    <n v="97"/>
    <x v="432"/>
    <s v="Returned"/>
    <x v="1"/>
    <s v="Express"/>
    <x v="0"/>
    <n v="80"/>
    <s v="USD"/>
    <n v="241.91"/>
    <s v="New Orleans"/>
    <s v="Louisiana"/>
    <b v="0"/>
    <x v="3"/>
    <s v="Female"/>
    <n v="19352.8"/>
  </r>
  <r>
    <n v="515"/>
    <x v="507"/>
    <s v="Pending"/>
    <x v="0"/>
    <s v="Next Day"/>
    <x v="2"/>
    <n v="99"/>
    <s v="USD"/>
    <n v="3.58"/>
    <s v="Houston"/>
    <s v="Texas"/>
    <b v="0"/>
    <x v="0"/>
    <s v="Male"/>
    <n v="354.42"/>
  </r>
  <r>
    <n v="889"/>
    <x v="136"/>
    <s v="Shipped"/>
    <x v="2"/>
    <s v="Express"/>
    <x v="0"/>
    <n v="36"/>
    <s v="USD"/>
    <n v="174.58"/>
    <s v="Pasadena"/>
    <s v="California"/>
    <b v="0"/>
    <x v="2"/>
    <s v="Male"/>
    <n v="6284.88"/>
  </r>
  <r>
    <n v="956"/>
    <x v="75"/>
    <s v="Delivered"/>
    <x v="1"/>
    <s v="Express"/>
    <x v="1"/>
    <n v="77"/>
    <s v="USD"/>
    <n v="602.24"/>
    <s v="Denver"/>
    <s v="Colorado"/>
    <b v="1"/>
    <x v="0"/>
    <s v="Male"/>
    <n v="46372.480000000003"/>
  </r>
  <r>
    <n v="308"/>
    <x v="508"/>
    <s v="Shipped"/>
    <x v="1"/>
    <s v="Express"/>
    <x v="2"/>
    <n v="18"/>
    <s v="USD"/>
    <n v="287.83"/>
    <s v="Waterbury"/>
    <s v="Connecticut"/>
    <b v="0"/>
    <x v="1"/>
    <s v="Female"/>
    <n v="5180.9399999999996"/>
  </r>
  <r>
    <n v="497"/>
    <x v="276"/>
    <s v="Delivered"/>
    <x v="1"/>
    <s v="Express"/>
    <x v="0"/>
    <n v="75"/>
    <s v="USD"/>
    <n v="451.18"/>
    <s v="Atlanta"/>
    <s v="Georgia"/>
    <b v="1"/>
    <x v="1"/>
    <s v="Male"/>
    <n v="33838.5"/>
  </r>
  <r>
    <n v="62"/>
    <x v="370"/>
    <s v="Pending"/>
    <x v="0"/>
    <s v="Standard"/>
    <x v="2"/>
    <n v="93"/>
    <s v="USD"/>
    <n v="415.81"/>
    <s v="Olympia"/>
    <s v="Washington"/>
    <b v="1"/>
    <x v="0"/>
    <s v="Female"/>
    <n v="38670.33"/>
  </r>
  <r>
    <n v="148"/>
    <x v="509"/>
    <s v="Pending"/>
    <x v="2"/>
    <s v="Next Day"/>
    <x v="2"/>
    <n v="90"/>
    <s v="USD"/>
    <n v="425.82"/>
    <s v="New York City"/>
    <s v="New York"/>
    <b v="1"/>
    <x v="1"/>
    <s v="Male"/>
    <n v="38323.800000000003"/>
  </r>
  <r>
    <n v="963"/>
    <x v="418"/>
    <s v="Processing"/>
    <x v="0"/>
    <s v="Next Day"/>
    <x v="0"/>
    <n v="4"/>
    <s v="USD"/>
    <n v="943.06"/>
    <s v="Naples"/>
    <s v="Florida"/>
    <b v="0"/>
    <x v="3"/>
    <s v="Male"/>
    <n v="3772.24"/>
  </r>
  <r>
    <n v="594"/>
    <x v="101"/>
    <s v="Processing"/>
    <x v="2"/>
    <s v="Next Day"/>
    <x v="0"/>
    <n v="80"/>
    <s v="USD"/>
    <n v="757.87"/>
    <s v="Pasadena"/>
    <s v="California"/>
    <b v="1"/>
    <x v="3"/>
    <s v="Female"/>
    <n v="60629.599999999999"/>
  </r>
  <r>
    <n v="817"/>
    <x v="141"/>
    <s v="Returned"/>
    <x v="1"/>
    <s v="Next Day"/>
    <x v="1"/>
    <n v="56"/>
    <s v="USD"/>
    <n v="151.07"/>
    <s v="West Hartford"/>
    <s v="Connecticut"/>
    <b v="0"/>
    <x v="2"/>
    <s v="Male"/>
    <n v="8459.92"/>
  </r>
  <r>
    <n v="619"/>
    <x v="222"/>
    <s v="Returned"/>
    <x v="0"/>
    <s v="Express"/>
    <x v="0"/>
    <n v="2"/>
    <s v="USD"/>
    <n v="276.66000000000003"/>
    <s v="Akron"/>
    <s v="Ohio"/>
    <b v="1"/>
    <x v="3"/>
    <s v="Male"/>
    <n v="553.32000000000005"/>
  </r>
  <r>
    <n v="774"/>
    <x v="9"/>
    <s v="Processing"/>
    <x v="0"/>
    <s v="Next Day"/>
    <x v="1"/>
    <n v="2"/>
    <s v="USD"/>
    <n v="206.26"/>
    <s v="Hollywood"/>
    <s v="Florida"/>
    <b v="0"/>
    <x v="0"/>
    <s v="Male"/>
    <n v="412.52"/>
  </r>
  <r>
    <n v="845"/>
    <x v="4"/>
    <s v="Processing"/>
    <x v="0"/>
    <s v="Next Day"/>
    <x v="2"/>
    <n v="99"/>
    <s v="USD"/>
    <n v="32.200000000000003"/>
    <s v="Madison"/>
    <s v="Wisconsin"/>
    <b v="0"/>
    <x v="0"/>
    <s v="Male"/>
    <n v="3187.8"/>
  </r>
  <r>
    <n v="298"/>
    <x v="213"/>
    <s v="Pending"/>
    <x v="1"/>
    <s v="Standard"/>
    <x v="2"/>
    <n v="68"/>
    <s v="USD"/>
    <n v="556.84"/>
    <s v="Lancaster"/>
    <s v="Pennsylvania"/>
    <b v="0"/>
    <x v="0"/>
    <s v="Male"/>
    <n v="37865.120000000003"/>
  </r>
  <r>
    <n v="989"/>
    <x v="39"/>
    <s v="Delivered"/>
    <x v="2"/>
    <s v="Next Day"/>
    <x v="1"/>
    <n v="38"/>
    <s v="USD"/>
    <n v="10.29"/>
    <s v="Yonkers"/>
    <s v="New York"/>
    <b v="1"/>
    <x v="0"/>
    <s v="Male"/>
    <n v="391.02"/>
  </r>
  <r>
    <n v="528"/>
    <x v="510"/>
    <s v="Processing"/>
    <x v="0"/>
    <s v="Next Day"/>
    <x v="1"/>
    <n v="29"/>
    <s v="USD"/>
    <n v="763.67"/>
    <s v="Washington"/>
    <s v="District of Columbia"/>
    <b v="1"/>
    <x v="1"/>
    <s v="Male"/>
    <n v="22146.43"/>
  </r>
  <r>
    <n v="851"/>
    <x v="511"/>
    <s v="Delivered"/>
    <x v="1"/>
    <s v="Next Day"/>
    <x v="0"/>
    <n v="24"/>
    <s v="USD"/>
    <n v="475.8"/>
    <s v="Anderson"/>
    <s v="Indiana"/>
    <b v="0"/>
    <x v="0"/>
    <s v="Male"/>
    <n v="11419.2"/>
  </r>
  <r>
    <n v="215"/>
    <x v="360"/>
    <s v="Processing"/>
    <x v="0"/>
    <s v="Express"/>
    <x v="1"/>
    <n v="87"/>
    <s v="USD"/>
    <n v="794.84"/>
    <s v="Jacksonville"/>
    <s v="Florida"/>
    <b v="1"/>
    <x v="1"/>
    <s v="Male"/>
    <n v="69151.08"/>
  </r>
  <r>
    <n v="301"/>
    <x v="243"/>
    <s v="Returned"/>
    <x v="1"/>
    <s v="Standard"/>
    <x v="0"/>
    <n v="90"/>
    <s v="USD"/>
    <n v="597.67999999999995"/>
    <s v="Atlanta"/>
    <s v="Georgia"/>
    <b v="1"/>
    <x v="3"/>
    <s v="Male"/>
    <n v="53791.199999999997"/>
  </r>
  <r>
    <n v="400"/>
    <x v="512"/>
    <s v="Processing"/>
    <x v="1"/>
    <s v="Express"/>
    <x v="2"/>
    <n v="84"/>
    <s v="USD"/>
    <n v="953.92"/>
    <s v="Muncie"/>
    <s v="Indiana"/>
    <b v="1"/>
    <x v="1"/>
    <s v="Male"/>
    <n v="80129.279999999999"/>
  </r>
  <r>
    <n v="45"/>
    <x v="513"/>
    <s v="Shipped"/>
    <x v="0"/>
    <s v="Standard"/>
    <x v="0"/>
    <n v="31"/>
    <s v="USD"/>
    <n v="68.430000000000007"/>
    <s v="Naples"/>
    <s v="Florida"/>
    <b v="1"/>
    <x v="3"/>
    <s v="Female"/>
    <n v="2121.3300000000004"/>
  </r>
  <r>
    <n v="583"/>
    <x v="50"/>
    <s v="Returned"/>
    <x v="0"/>
    <s v="Next Day"/>
    <x v="2"/>
    <n v="18"/>
    <s v="USD"/>
    <n v="212.38"/>
    <s v="Augusta"/>
    <s v="Georgia"/>
    <b v="0"/>
    <x v="0"/>
    <s v="Female"/>
    <n v="3822.84"/>
  </r>
  <r>
    <n v="740"/>
    <x v="514"/>
    <s v="Pending"/>
    <x v="0"/>
    <s v="Standard"/>
    <x v="1"/>
    <n v="67"/>
    <s v="USD"/>
    <n v="892.35"/>
    <s v="Corona"/>
    <s v="California"/>
    <b v="1"/>
    <x v="2"/>
    <s v="Female"/>
    <n v="59787.450000000004"/>
  </r>
  <r>
    <n v="997"/>
    <x v="504"/>
    <s v="Processing"/>
    <x v="1"/>
    <s v="Next Day"/>
    <x v="0"/>
    <n v="69"/>
    <s v="USD"/>
    <n v="443.92"/>
    <s v="Jacksonville"/>
    <s v="Florida"/>
    <b v="0"/>
    <x v="2"/>
    <s v="Male"/>
    <n v="30630.48"/>
  </r>
  <r>
    <n v="407"/>
    <x v="455"/>
    <s v="Shipped"/>
    <x v="0"/>
    <s v="Standard"/>
    <x v="2"/>
    <n v="32"/>
    <s v="USD"/>
    <n v="842.12"/>
    <s v="San Diego"/>
    <s v="California"/>
    <b v="0"/>
    <x v="0"/>
    <s v="Female"/>
    <n v="26947.84"/>
  </r>
  <r>
    <n v="831"/>
    <x v="515"/>
    <s v="Shipped"/>
    <x v="1"/>
    <s v="Standard"/>
    <x v="0"/>
    <n v="21"/>
    <s v="USD"/>
    <n v="644.72"/>
    <s v="Alhambra"/>
    <s v="California"/>
    <b v="1"/>
    <x v="0"/>
    <s v="Male"/>
    <n v="13539.12"/>
  </r>
  <r>
    <n v="353"/>
    <x v="516"/>
    <s v="Shipped"/>
    <x v="2"/>
    <s v="Standard"/>
    <x v="1"/>
    <n v="68"/>
    <s v="USD"/>
    <n v="492.8"/>
    <s v="Gainesville"/>
    <s v="Florida"/>
    <b v="0"/>
    <x v="1"/>
    <s v="Male"/>
    <n v="33510.400000000001"/>
  </r>
  <r>
    <n v="642"/>
    <x v="517"/>
    <s v="Pending"/>
    <x v="1"/>
    <s v="Express"/>
    <x v="0"/>
    <n v="97"/>
    <s v="USD"/>
    <n v="44.65"/>
    <s v="Miami"/>
    <s v="Florida"/>
    <b v="1"/>
    <x v="3"/>
    <s v="Male"/>
    <n v="4331.05"/>
  </r>
  <r>
    <n v="696"/>
    <x v="33"/>
    <s v="Processing"/>
    <x v="2"/>
    <s v="Next Day"/>
    <x v="1"/>
    <n v="25"/>
    <s v="USD"/>
    <n v="833.85"/>
    <s v="Fort Worth"/>
    <s v="Texas"/>
    <b v="1"/>
    <x v="1"/>
    <s v="Male"/>
    <n v="20846.25"/>
  </r>
  <r>
    <n v="794"/>
    <x v="518"/>
    <s v="Shipped"/>
    <x v="0"/>
    <s v="Next Day"/>
    <x v="2"/>
    <n v="30"/>
    <s v="USD"/>
    <n v="764.06"/>
    <s v="Phoenix"/>
    <s v="Arizona"/>
    <b v="0"/>
    <x v="2"/>
    <s v="Female"/>
    <n v="22921.8"/>
  </r>
  <r>
    <n v="32"/>
    <x v="519"/>
    <s v="Shipped"/>
    <x v="0"/>
    <s v="Standard"/>
    <x v="2"/>
    <n v="66"/>
    <s v="USD"/>
    <n v="934.04"/>
    <s v="Colorado Springs"/>
    <s v="Colorado"/>
    <b v="0"/>
    <x v="1"/>
    <s v="Male"/>
    <n v="61646.64"/>
  </r>
  <r>
    <n v="903"/>
    <x v="432"/>
    <s v="Processing"/>
    <x v="0"/>
    <s v="Express"/>
    <x v="1"/>
    <n v="55"/>
    <s v="USD"/>
    <n v="36.770000000000003"/>
    <s v="Durham"/>
    <s v="North Carolina"/>
    <b v="0"/>
    <x v="0"/>
    <s v="Female"/>
    <n v="2022.3500000000001"/>
  </r>
  <r>
    <n v="461"/>
    <x v="409"/>
    <s v="Shipped"/>
    <x v="2"/>
    <s v="Express"/>
    <x v="0"/>
    <n v="25"/>
    <s v="USD"/>
    <n v="124.1"/>
    <s v="Naperville"/>
    <s v="Illinois"/>
    <b v="1"/>
    <x v="0"/>
    <s v="Male"/>
    <n v="3102.5"/>
  </r>
  <r>
    <n v="166"/>
    <x v="414"/>
    <s v="Processing"/>
    <x v="2"/>
    <s v="Standard"/>
    <x v="2"/>
    <n v="43"/>
    <s v="USD"/>
    <n v="439.59"/>
    <s v="San Diego"/>
    <s v="California"/>
    <b v="0"/>
    <x v="3"/>
    <s v="Male"/>
    <n v="18902.37"/>
  </r>
  <r>
    <n v="590"/>
    <x v="520"/>
    <s v="Shipped"/>
    <x v="0"/>
    <s v="Express"/>
    <x v="0"/>
    <n v="67"/>
    <s v="USD"/>
    <n v="189.82"/>
    <s v="Lancaster"/>
    <s v="California"/>
    <b v="0"/>
    <x v="2"/>
    <s v="Female"/>
    <n v="12717.939999999999"/>
  </r>
  <r>
    <n v="74"/>
    <x v="521"/>
    <s v="Returned"/>
    <x v="1"/>
    <s v="Standard"/>
    <x v="2"/>
    <n v="85"/>
    <s v="USD"/>
    <n v="193.38"/>
    <s v="Vero Beach"/>
    <s v="Florida"/>
    <b v="1"/>
    <x v="1"/>
    <s v="Male"/>
    <n v="16437.3"/>
  </r>
  <r>
    <n v="224"/>
    <x v="457"/>
    <s v="Processing"/>
    <x v="1"/>
    <s v="Next Day"/>
    <x v="2"/>
    <n v="25"/>
    <s v="USD"/>
    <n v="865.2"/>
    <s v="Indianapolis"/>
    <s v="Indiana"/>
    <b v="1"/>
    <x v="2"/>
    <s v="Male"/>
    <n v="21630"/>
  </r>
  <r>
    <n v="427"/>
    <x v="522"/>
    <s v="Pending"/>
    <x v="2"/>
    <s v="Next Day"/>
    <x v="1"/>
    <n v="87"/>
    <s v="USD"/>
    <n v="449.55"/>
    <s v="Saint Paul"/>
    <s v="Minnesota"/>
    <b v="1"/>
    <x v="2"/>
    <s v="Female"/>
    <n v="39110.85"/>
  </r>
  <r>
    <n v="927"/>
    <x v="251"/>
    <s v="Delivered"/>
    <x v="2"/>
    <s v="Standard"/>
    <x v="1"/>
    <n v="6"/>
    <s v="USD"/>
    <n v="633.38"/>
    <s v="Washington"/>
    <s v="District of Columbia"/>
    <b v="1"/>
    <x v="0"/>
    <s v="Male"/>
    <n v="3800.2799999999997"/>
  </r>
  <r>
    <n v="925"/>
    <x v="224"/>
    <s v="Shipped"/>
    <x v="0"/>
    <s v="Standard"/>
    <x v="2"/>
    <n v="12"/>
    <s v="USD"/>
    <n v="10.4"/>
    <s v="Rochester"/>
    <s v="New York"/>
    <b v="1"/>
    <x v="0"/>
    <s v="Male"/>
    <n v="124.80000000000001"/>
  </r>
  <r>
    <n v="362"/>
    <x v="357"/>
    <s v="Shipped"/>
    <x v="2"/>
    <s v="Standard"/>
    <x v="2"/>
    <n v="91"/>
    <s v="USD"/>
    <n v="551.69000000000005"/>
    <s v="Brooklyn"/>
    <s v="New York"/>
    <b v="1"/>
    <x v="3"/>
    <s v="Male"/>
    <n v="50203.790000000008"/>
  </r>
  <r>
    <n v="964"/>
    <x v="447"/>
    <s v="Shipped"/>
    <x v="0"/>
    <s v="Express"/>
    <x v="2"/>
    <n v="6"/>
    <s v="USD"/>
    <n v="180.96"/>
    <s v="Aiken"/>
    <s v="South Carolina"/>
    <b v="0"/>
    <x v="2"/>
    <s v="Male"/>
    <n v="1085.76"/>
  </r>
  <r>
    <n v="240"/>
    <x v="345"/>
    <s v="Delivered"/>
    <x v="2"/>
    <s v="Next Day"/>
    <x v="0"/>
    <n v="82"/>
    <s v="USD"/>
    <n v="205.15"/>
    <s v="Bridgeport"/>
    <s v="Connecticut"/>
    <b v="1"/>
    <x v="3"/>
    <s v="Female"/>
    <n v="16822.3"/>
  </r>
  <r>
    <n v="189"/>
    <x v="260"/>
    <s v="Returned"/>
    <x v="0"/>
    <s v="Next Day"/>
    <x v="1"/>
    <n v="52"/>
    <s v="USD"/>
    <n v="633.75"/>
    <s v="Lawrenceville"/>
    <s v="Georgia"/>
    <b v="1"/>
    <x v="0"/>
    <s v="Female"/>
    <n v="32955"/>
  </r>
  <r>
    <n v="754"/>
    <x v="523"/>
    <s v="Returned"/>
    <x v="0"/>
    <s v="Express"/>
    <x v="1"/>
    <n v="50"/>
    <s v="USD"/>
    <n v="376.26"/>
    <s v="New York City"/>
    <s v="New York"/>
    <b v="1"/>
    <x v="3"/>
    <s v="Male"/>
    <n v="18813"/>
  </r>
  <r>
    <n v="538"/>
    <x v="146"/>
    <s v="Processing"/>
    <x v="2"/>
    <s v="Standard"/>
    <x v="0"/>
    <n v="38"/>
    <s v="USD"/>
    <n v="919.76"/>
    <s v="Atlanta"/>
    <s v="Georgia"/>
    <b v="0"/>
    <x v="1"/>
    <s v="Female"/>
    <n v="34950.879999999997"/>
  </r>
  <r>
    <n v="251"/>
    <x v="361"/>
    <s v="Shipped"/>
    <x v="0"/>
    <s v="Next Day"/>
    <x v="2"/>
    <n v="11"/>
    <s v="USD"/>
    <n v="412.81"/>
    <s v="Scranton"/>
    <s v="Pennsylvania"/>
    <b v="0"/>
    <x v="2"/>
    <s v="Male"/>
    <n v="4540.91"/>
  </r>
  <r>
    <n v="793"/>
    <x v="236"/>
    <s v="Shipped"/>
    <x v="1"/>
    <s v="Standard"/>
    <x v="1"/>
    <n v="41"/>
    <s v="USD"/>
    <n v="419.79"/>
    <s v="Macon"/>
    <s v="Georgia"/>
    <b v="0"/>
    <x v="3"/>
    <s v="Male"/>
    <n v="17211.39"/>
  </r>
  <r>
    <n v="155"/>
    <x v="411"/>
    <s v="Returned"/>
    <x v="1"/>
    <s v="Express"/>
    <x v="1"/>
    <n v="73"/>
    <s v="USD"/>
    <n v="123.65"/>
    <s v="Austin"/>
    <s v="Texas"/>
    <b v="0"/>
    <x v="0"/>
    <s v="Male"/>
    <n v="9026.4500000000007"/>
  </r>
  <r>
    <n v="227"/>
    <x v="524"/>
    <s v="Shipped"/>
    <x v="2"/>
    <s v="Standard"/>
    <x v="2"/>
    <n v="79"/>
    <s v="USD"/>
    <n v="996.25"/>
    <s v="Dayton"/>
    <s v="Ohio"/>
    <b v="1"/>
    <x v="1"/>
    <s v="Male"/>
    <n v="78703.75"/>
  </r>
  <r>
    <n v="767"/>
    <x v="434"/>
    <s v="Delivered"/>
    <x v="1"/>
    <s v="Standard"/>
    <x v="2"/>
    <n v="13"/>
    <s v="USD"/>
    <n v="570.41999999999996"/>
    <s v="Washington"/>
    <s v="District of Columbia"/>
    <b v="0"/>
    <x v="1"/>
    <s v="Male"/>
    <n v="7415.4599999999991"/>
  </r>
  <r>
    <n v="690"/>
    <x v="66"/>
    <s v="Shipped"/>
    <x v="2"/>
    <s v="Next Day"/>
    <x v="2"/>
    <n v="84"/>
    <s v="USD"/>
    <n v="468.7"/>
    <s v="Jacksonville"/>
    <s v="Florida"/>
    <b v="1"/>
    <x v="2"/>
    <s v="Female"/>
    <n v="39370.799999999996"/>
  </r>
  <r>
    <n v="726"/>
    <x v="33"/>
    <s v="Pending"/>
    <x v="0"/>
    <s v="Standard"/>
    <x v="2"/>
    <n v="79"/>
    <s v="USD"/>
    <n v="697.04"/>
    <s v="Tacoma"/>
    <s v="Washington"/>
    <b v="1"/>
    <x v="3"/>
    <s v="Male"/>
    <n v="55066.159999999996"/>
  </r>
  <r>
    <n v="504"/>
    <x v="319"/>
    <s v="Returned"/>
    <x v="0"/>
    <s v="Standard"/>
    <x v="0"/>
    <n v="94"/>
    <s v="USD"/>
    <n v="810.77"/>
    <s v="Washington"/>
    <s v="District of Columbia"/>
    <b v="0"/>
    <x v="1"/>
    <s v="Female"/>
    <n v="76212.38"/>
  </r>
  <r>
    <n v="669"/>
    <x v="99"/>
    <s v="Shipped"/>
    <x v="0"/>
    <s v="Standard"/>
    <x v="0"/>
    <n v="6"/>
    <s v="USD"/>
    <n v="526.91999999999996"/>
    <s v="Muskegon"/>
    <s v="Michigan"/>
    <b v="0"/>
    <x v="1"/>
    <s v="Male"/>
    <n v="3161.5199999999995"/>
  </r>
  <r>
    <n v="85"/>
    <x v="451"/>
    <s v="Shipped"/>
    <x v="0"/>
    <s v="Express"/>
    <x v="0"/>
    <n v="82"/>
    <s v="USD"/>
    <n v="147.97"/>
    <s v="Columbus"/>
    <s v="Ohio"/>
    <b v="1"/>
    <x v="0"/>
    <s v="Female"/>
    <n v="12133.539999999999"/>
  </r>
  <r>
    <n v="714"/>
    <x v="395"/>
    <s v="Shipped"/>
    <x v="2"/>
    <s v="Next Day"/>
    <x v="1"/>
    <n v="94"/>
    <s v="USD"/>
    <n v="477.02"/>
    <s v="Kent"/>
    <s v="Washington"/>
    <b v="0"/>
    <x v="1"/>
    <s v="Female"/>
    <n v="44839.88"/>
  </r>
  <r>
    <n v="892"/>
    <x v="525"/>
    <s v="Shipped"/>
    <x v="1"/>
    <s v="Express"/>
    <x v="2"/>
    <n v="35"/>
    <s v="USD"/>
    <n v="859.77"/>
    <s v="Baltimore"/>
    <s v="Maryland"/>
    <b v="0"/>
    <x v="1"/>
    <s v="Male"/>
    <n v="30091.95"/>
  </r>
  <r>
    <n v="347"/>
    <x v="526"/>
    <s v="Returned"/>
    <x v="0"/>
    <s v="Standard"/>
    <x v="1"/>
    <n v="73"/>
    <s v="USD"/>
    <n v="317.45999999999998"/>
    <s v="Huntsville"/>
    <s v="Texas"/>
    <b v="0"/>
    <x v="0"/>
    <s v="Female"/>
    <n v="23174.579999999998"/>
  </r>
  <r>
    <n v="181"/>
    <x v="527"/>
    <s v="Shipped"/>
    <x v="0"/>
    <s v="Next Day"/>
    <x v="2"/>
    <n v="80"/>
    <s v="USD"/>
    <n v="216.44"/>
    <s v="Rochester"/>
    <s v="New York"/>
    <b v="1"/>
    <x v="3"/>
    <s v="Male"/>
    <n v="17315.2"/>
  </r>
  <r>
    <n v="130"/>
    <x v="528"/>
    <s v="Shipped"/>
    <x v="0"/>
    <s v="Next Day"/>
    <x v="2"/>
    <n v="90"/>
    <s v="USD"/>
    <n v="717.29"/>
    <s v="Sacramento"/>
    <s v="California"/>
    <b v="0"/>
    <x v="0"/>
    <s v="Female"/>
    <n v="64556.1"/>
  </r>
  <r>
    <n v="99"/>
    <x v="327"/>
    <s v="Pending"/>
    <x v="1"/>
    <s v="Express"/>
    <x v="0"/>
    <n v="70"/>
    <s v="USD"/>
    <n v="654.91999999999996"/>
    <s v="Farmington"/>
    <s v="Michigan"/>
    <b v="0"/>
    <x v="2"/>
    <s v="Female"/>
    <n v="45844.399999999994"/>
  </r>
  <r>
    <n v="868"/>
    <x v="529"/>
    <s v="Returned"/>
    <x v="1"/>
    <s v="Express"/>
    <x v="2"/>
    <n v="76"/>
    <s v="USD"/>
    <n v="289.24"/>
    <s v="New Castle"/>
    <s v="Pennsylvania"/>
    <b v="1"/>
    <x v="3"/>
    <s v="Male"/>
    <n v="21982.240000000002"/>
  </r>
  <r>
    <n v="288"/>
    <x v="460"/>
    <s v="Returned"/>
    <x v="1"/>
    <s v="Standard"/>
    <x v="0"/>
    <n v="47"/>
    <s v="USD"/>
    <n v="7.4"/>
    <s v="Midland"/>
    <s v="Michigan"/>
    <b v="1"/>
    <x v="1"/>
    <s v="Male"/>
    <n v="347.8"/>
  </r>
  <r>
    <n v="783"/>
    <x v="330"/>
    <s v="Shipped"/>
    <x v="1"/>
    <s v="Next Day"/>
    <x v="2"/>
    <n v="73"/>
    <s v="USD"/>
    <n v="964.71"/>
    <s v="Los Angeles"/>
    <s v="California"/>
    <b v="1"/>
    <x v="0"/>
    <s v="Female"/>
    <n v="70423.83"/>
  </r>
  <r>
    <n v="462"/>
    <x v="334"/>
    <s v="Delivered"/>
    <x v="1"/>
    <s v="Standard"/>
    <x v="0"/>
    <n v="28"/>
    <s v="USD"/>
    <n v="64.08"/>
    <s v="Albany"/>
    <s v="New York"/>
    <b v="1"/>
    <x v="1"/>
    <s v="Male"/>
    <n v="1794.24"/>
  </r>
  <r>
    <n v="430"/>
    <x v="349"/>
    <s v="Shipped"/>
    <x v="2"/>
    <s v="Next Day"/>
    <x v="2"/>
    <n v="46"/>
    <s v="USD"/>
    <n v="154.69999999999999"/>
    <s v="Springfield"/>
    <s v="Illinois"/>
    <b v="1"/>
    <x v="2"/>
    <s v="Male"/>
    <n v="7116.2"/>
  </r>
  <r>
    <n v="739"/>
    <x v="72"/>
    <s v="Shipped"/>
    <x v="2"/>
    <s v="Standard"/>
    <x v="2"/>
    <n v="28"/>
    <s v="USD"/>
    <n v="331.38"/>
    <s v="Dallas"/>
    <s v="Texas"/>
    <b v="0"/>
    <x v="3"/>
    <s v="Female"/>
    <n v="9278.64"/>
  </r>
  <r>
    <n v="840"/>
    <x v="530"/>
    <s v="Shipped"/>
    <x v="2"/>
    <s v="Express"/>
    <x v="0"/>
    <n v="83"/>
    <s v="USD"/>
    <n v="800.14"/>
    <s v="Irving"/>
    <s v="Texas"/>
    <b v="1"/>
    <x v="2"/>
    <s v="Female"/>
    <n v="66411.62"/>
  </r>
  <r>
    <n v="798"/>
    <x v="496"/>
    <s v="Shipped"/>
    <x v="1"/>
    <s v="Next Day"/>
    <x v="1"/>
    <n v="41"/>
    <s v="USD"/>
    <n v="171.68"/>
    <s v="Atlanta"/>
    <s v="Georgia"/>
    <b v="0"/>
    <x v="3"/>
    <s v="Male"/>
    <n v="7038.88"/>
  </r>
  <r>
    <n v="452"/>
    <x v="486"/>
    <s v="Returned"/>
    <x v="0"/>
    <s v="Next Day"/>
    <x v="1"/>
    <n v="68"/>
    <s v="USD"/>
    <n v="213.49"/>
    <s v="Anchorage"/>
    <s v="Alaska"/>
    <b v="1"/>
    <x v="3"/>
    <s v="Male"/>
    <n v="14517.32"/>
  </r>
  <r>
    <n v="418"/>
    <x v="166"/>
    <s v="Delivered"/>
    <x v="2"/>
    <s v="Next Day"/>
    <x v="2"/>
    <n v="26"/>
    <s v="USD"/>
    <n v="302.17"/>
    <s v="Ocala"/>
    <s v="Florida"/>
    <b v="0"/>
    <x v="2"/>
    <s v="Male"/>
    <n v="7856.42"/>
  </r>
  <r>
    <n v="502"/>
    <x v="531"/>
    <s v="Shipped"/>
    <x v="1"/>
    <s v="Express"/>
    <x v="1"/>
    <n v="85"/>
    <s v="USD"/>
    <n v="960.78"/>
    <s v="Houston"/>
    <s v="Texas"/>
    <b v="0"/>
    <x v="0"/>
    <s v="Male"/>
    <n v="81666.3"/>
  </r>
  <r>
    <n v="90"/>
    <x v="25"/>
    <s v="Delivered"/>
    <x v="2"/>
    <s v="Standard"/>
    <x v="0"/>
    <n v="84"/>
    <s v="USD"/>
    <n v="583.54999999999995"/>
    <s v="El Paso"/>
    <s v="Texas"/>
    <b v="0"/>
    <x v="2"/>
    <s v="Male"/>
    <n v="49018.2"/>
  </r>
  <r>
    <n v="453"/>
    <x v="49"/>
    <s v="Shipped"/>
    <x v="0"/>
    <s v="Express"/>
    <x v="1"/>
    <n v="18"/>
    <s v="USD"/>
    <n v="448.16"/>
    <s v="Philadelphia"/>
    <s v="Pennsylvania"/>
    <b v="1"/>
    <x v="3"/>
    <s v="Male"/>
    <n v="8066.88"/>
  </r>
  <r>
    <n v="231"/>
    <x v="51"/>
    <s v="Shipped"/>
    <x v="2"/>
    <s v="Express"/>
    <x v="2"/>
    <n v="15"/>
    <s v="USD"/>
    <n v="575.54999999999995"/>
    <s v="Richmond"/>
    <s v="Virginia"/>
    <b v="1"/>
    <x v="0"/>
    <s v="Male"/>
    <n v="8633.25"/>
  </r>
  <r>
    <n v="182"/>
    <x v="22"/>
    <s v="Pending"/>
    <x v="2"/>
    <s v="Express"/>
    <x v="2"/>
    <n v="98"/>
    <s v="USD"/>
    <n v="132.69"/>
    <s v="Madison"/>
    <s v="Wisconsin"/>
    <b v="0"/>
    <x v="2"/>
    <s v="Male"/>
    <n v="13003.619999999999"/>
  </r>
  <r>
    <n v="90"/>
    <x v="532"/>
    <s v="Returned"/>
    <x v="1"/>
    <s v="Next Day"/>
    <x v="0"/>
    <n v="75"/>
    <s v="USD"/>
    <n v="511.89"/>
    <s v="Madison"/>
    <s v="Wisconsin"/>
    <b v="0"/>
    <x v="3"/>
    <s v="Male"/>
    <n v="38391.75"/>
  </r>
  <r>
    <n v="457"/>
    <x v="279"/>
    <s v="Processing"/>
    <x v="2"/>
    <s v="Express"/>
    <x v="1"/>
    <n v="33"/>
    <s v="USD"/>
    <n v="206.86"/>
    <s v="Montgomery"/>
    <s v="Alabama"/>
    <b v="0"/>
    <x v="2"/>
    <s v="Female"/>
    <n v="6826.38"/>
  </r>
  <r>
    <n v="32"/>
    <x v="426"/>
    <s v="Returned"/>
    <x v="1"/>
    <s v="Standard"/>
    <x v="0"/>
    <n v="17"/>
    <s v="USD"/>
    <n v="346.15"/>
    <s v="Littleton"/>
    <s v="Colorado"/>
    <b v="1"/>
    <x v="0"/>
    <s v="Female"/>
    <n v="5884.5499999999993"/>
  </r>
  <r>
    <n v="661"/>
    <x v="139"/>
    <s v="Delivered"/>
    <x v="0"/>
    <s v="Standard"/>
    <x v="1"/>
    <n v="28"/>
    <s v="USD"/>
    <n v="971.92"/>
    <s v="Dayton"/>
    <s v="Ohio"/>
    <b v="0"/>
    <x v="0"/>
    <s v="Male"/>
    <n v="27213.759999999998"/>
  </r>
  <r>
    <n v="56"/>
    <x v="516"/>
    <s v="Delivered"/>
    <x v="0"/>
    <s v="Express"/>
    <x v="0"/>
    <n v="86"/>
    <s v="USD"/>
    <n v="799.11"/>
    <s v="Denver"/>
    <s v="Colorado"/>
    <b v="1"/>
    <x v="1"/>
    <s v="Female"/>
    <n v="68723.460000000006"/>
  </r>
  <r>
    <n v="788"/>
    <x v="344"/>
    <s v="Delivered"/>
    <x v="0"/>
    <s v="Next Day"/>
    <x v="1"/>
    <n v="21"/>
    <s v="USD"/>
    <n v="861.82"/>
    <s v="Green Bay"/>
    <s v="Wisconsin"/>
    <b v="1"/>
    <x v="0"/>
    <s v="Male"/>
    <n v="18098.22"/>
  </r>
  <r>
    <n v="914"/>
    <x v="169"/>
    <s v="Delivered"/>
    <x v="2"/>
    <s v="Standard"/>
    <x v="1"/>
    <n v="94"/>
    <s v="USD"/>
    <n v="486.3"/>
    <s v="Charlotte"/>
    <s v="North Carolina"/>
    <b v="1"/>
    <x v="3"/>
    <s v="Female"/>
    <n v="45712.200000000004"/>
  </r>
  <r>
    <n v="815"/>
    <x v="449"/>
    <s v="Processing"/>
    <x v="0"/>
    <s v="Express"/>
    <x v="1"/>
    <n v="63"/>
    <s v="USD"/>
    <n v="415.7"/>
    <s v="San Francisco"/>
    <s v="California"/>
    <b v="0"/>
    <x v="2"/>
    <s v="Female"/>
    <n v="26189.1"/>
  </r>
  <r>
    <n v="849"/>
    <x v="533"/>
    <s v="Shipped"/>
    <x v="0"/>
    <s v="Standard"/>
    <x v="1"/>
    <n v="65"/>
    <s v="USD"/>
    <n v="351.49"/>
    <s v="East Saint Louis"/>
    <s v="Illinois"/>
    <b v="0"/>
    <x v="0"/>
    <s v="Male"/>
    <n v="22846.850000000002"/>
  </r>
  <r>
    <n v="653"/>
    <x v="534"/>
    <s v="Returned"/>
    <x v="0"/>
    <s v="Next Day"/>
    <x v="2"/>
    <n v="85"/>
    <s v="USD"/>
    <n v="588.61"/>
    <s v="Newton"/>
    <s v="Massachusetts"/>
    <b v="0"/>
    <x v="3"/>
    <s v="Female"/>
    <n v="50031.85"/>
  </r>
  <r>
    <n v="899"/>
    <x v="293"/>
    <s v="Delivered"/>
    <x v="0"/>
    <s v="Next Day"/>
    <x v="2"/>
    <n v="53"/>
    <s v="USD"/>
    <n v="625.72"/>
    <s v="Tulsa"/>
    <s v="Oklahoma"/>
    <b v="1"/>
    <x v="3"/>
    <s v="Male"/>
    <n v="33163.160000000003"/>
  </r>
  <r>
    <n v="16"/>
    <x v="25"/>
    <s v="Shipped"/>
    <x v="2"/>
    <s v="Express"/>
    <x v="1"/>
    <n v="97"/>
    <s v="USD"/>
    <n v="654.89"/>
    <s v="Amarillo"/>
    <s v="Texas"/>
    <b v="0"/>
    <x v="0"/>
    <s v="Female"/>
    <n v="63524.33"/>
  </r>
  <r>
    <n v="634"/>
    <x v="501"/>
    <s v="Shipped"/>
    <x v="2"/>
    <s v="Express"/>
    <x v="1"/>
    <n v="19"/>
    <s v="USD"/>
    <n v="278.93"/>
    <s v="San Antonio"/>
    <s v="Texas"/>
    <b v="1"/>
    <x v="0"/>
    <s v="Female"/>
    <n v="5299.67"/>
  </r>
  <r>
    <n v="18"/>
    <x v="88"/>
    <s v="Returned"/>
    <x v="2"/>
    <s v="Standard"/>
    <x v="2"/>
    <n v="58"/>
    <s v="USD"/>
    <n v="346.14"/>
    <s v="Ogden"/>
    <s v="Utah"/>
    <b v="0"/>
    <x v="0"/>
    <s v="Female"/>
    <n v="20076.12"/>
  </r>
  <r>
    <n v="744"/>
    <x v="76"/>
    <s v="Pending"/>
    <x v="2"/>
    <s v="Express"/>
    <x v="0"/>
    <n v="20"/>
    <s v="USD"/>
    <n v="824.49"/>
    <s v="Nashville"/>
    <s v="Tennessee"/>
    <b v="0"/>
    <x v="3"/>
    <s v="Male"/>
    <n v="16489.8"/>
  </r>
  <r>
    <n v="348"/>
    <x v="535"/>
    <s v="Shipped"/>
    <x v="1"/>
    <s v="Express"/>
    <x v="1"/>
    <n v="16"/>
    <s v="USD"/>
    <n v="198.33"/>
    <s v="Denver"/>
    <s v="Colorado"/>
    <b v="0"/>
    <x v="3"/>
    <s v="Male"/>
    <n v="3173.28"/>
  </r>
  <r>
    <n v="438"/>
    <x v="474"/>
    <s v="Processing"/>
    <x v="0"/>
    <s v="Standard"/>
    <x v="1"/>
    <n v="64"/>
    <s v="USD"/>
    <n v="380.1"/>
    <s v="Erie"/>
    <s v="Pennsylvania"/>
    <b v="0"/>
    <x v="0"/>
    <s v="Female"/>
    <n v="24326.400000000001"/>
  </r>
  <r>
    <n v="667"/>
    <x v="368"/>
    <s v="Returned"/>
    <x v="0"/>
    <s v="Next Day"/>
    <x v="2"/>
    <n v="71"/>
    <s v="USD"/>
    <n v="446.97"/>
    <s v="Anchorage"/>
    <s v="Alaska"/>
    <b v="0"/>
    <x v="0"/>
    <s v="Male"/>
    <n v="31734.870000000003"/>
  </r>
  <r>
    <n v="300"/>
    <x v="536"/>
    <s v="Shipped"/>
    <x v="0"/>
    <s v="Express"/>
    <x v="1"/>
    <n v="86"/>
    <s v="USD"/>
    <n v="644.88"/>
    <s v="El Paso"/>
    <s v="Texas"/>
    <b v="0"/>
    <x v="3"/>
    <s v="Female"/>
    <n v="55459.68"/>
  </r>
  <r>
    <n v="854"/>
    <x v="145"/>
    <s v="Shipped"/>
    <x v="0"/>
    <s v="Express"/>
    <x v="1"/>
    <n v="68"/>
    <s v="USD"/>
    <n v="317.86"/>
    <s v="Tucson"/>
    <s v="Arizona"/>
    <b v="1"/>
    <x v="1"/>
    <s v="Male"/>
    <n v="21614.48"/>
  </r>
  <r>
    <n v="815"/>
    <x v="465"/>
    <s v="Returned"/>
    <x v="1"/>
    <s v="Standard"/>
    <x v="0"/>
    <n v="75"/>
    <s v="USD"/>
    <n v="242.45"/>
    <s v="Memphis"/>
    <s v="Tennessee"/>
    <b v="1"/>
    <x v="1"/>
    <s v="Male"/>
    <n v="18183.75"/>
  </r>
  <r>
    <n v="408"/>
    <x v="496"/>
    <s v="Delivered"/>
    <x v="2"/>
    <s v="Standard"/>
    <x v="0"/>
    <n v="61"/>
    <s v="USD"/>
    <n v="779.05"/>
    <s v="Charlotte"/>
    <s v="North Carolina"/>
    <b v="0"/>
    <x v="0"/>
    <s v="Male"/>
    <n v="47522.049999999996"/>
  </r>
  <r>
    <n v="648"/>
    <x v="79"/>
    <s v="Returned"/>
    <x v="1"/>
    <s v="Express"/>
    <x v="0"/>
    <n v="94"/>
    <s v="USD"/>
    <n v="619.30999999999995"/>
    <s v="Dallas"/>
    <s v="Texas"/>
    <b v="0"/>
    <x v="3"/>
    <s v="Female"/>
    <n v="58215.139999999992"/>
  </r>
  <r>
    <n v="438"/>
    <x v="537"/>
    <s v="Returned"/>
    <x v="0"/>
    <s v="Express"/>
    <x v="2"/>
    <n v="5"/>
    <s v="USD"/>
    <n v="570.52"/>
    <s v="Young America"/>
    <s v="Minnesota"/>
    <b v="0"/>
    <x v="3"/>
    <s v="Female"/>
    <n v="2852.6"/>
  </r>
  <r>
    <n v="453"/>
    <x v="538"/>
    <s v="Returned"/>
    <x v="2"/>
    <s v="Standard"/>
    <x v="2"/>
    <n v="89"/>
    <s v="USD"/>
    <n v="673.45"/>
    <s v="Charleston"/>
    <s v="South Carolina"/>
    <b v="0"/>
    <x v="0"/>
    <s v="Female"/>
    <n v="59937.05"/>
  </r>
  <r>
    <n v="792"/>
    <x v="441"/>
    <s v="Returned"/>
    <x v="2"/>
    <s v="Standard"/>
    <x v="1"/>
    <n v="71"/>
    <s v="USD"/>
    <n v="104.76"/>
    <s v="Ocala"/>
    <s v="Florida"/>
    <b v="1"/>
    <x v="0"/>
    <s v="Female"/>
    <n v="7437.96"/>
  </r>
  <r>
    <n v="105"/>
    <x v="539"/>
    <s v="Processing"/>
    <x v="1"/>
    <s v="Next Day"/>
    <x v="1"/>
    <n v="71"/>
    <s v="USD"/>
    <n v="479.7"/>
    <s v="Austin"/>
    <s v="Texas"/>
    <b v="1"/>
    <x v="2"/>
    <s v="Male"/>
    <n v="34058.699999999997"/>
  </r>
  <r>
    <n v="604"/>
    <x v="386"/>
    <s v="Returned"/>
    <x v="0"/>
    <s v="Next Day"/>
    <x v="2"/>
    <n v="78"/>
    <s v="USD"/>
    <n v="114.92"/>
    <s v="Colorado Springs"/>
    <s v="Colorado"/>
    <b v="1"/>
    <x v="0"/>
    <s v="Male"/>
    <n v="8963.76"/>
  </r>
  <r>
    <n v="482"/>
    <x v="386"/>
    <s v="Shipped"/>
    <x v="1"/>
    <s v="Standard"/>
    <x v="1"/>
    <n v="85"/>
    <s v="USD"/>
    <n v="572.25"/>
    <s v="Philadelphia"/>
    <s v="Pennsylvania"/>
    <b v="1"/>
    <x v="1"/>
    <s v="Male"/>
    <n v="48641.25"/>
  </r>
  <r>
    <n v="640"/>
    <x v="540"/>
    <s v="Delivered"/>
    <x v="1"/>
    <s v="Standard"/>
    <x v="0"/>
    <n v="18"/>
    <s v="USD"/>
    <n v="676.17"/>
    <s v="Kansas City"/>
    <s v="Kansas"/>
    <b v="1"/>
    <x v="1"/>
    <s v="Male"/>
    <n v="12171.06"/>
  </r>
  <r>
    <n v="758"/>
    <x v="541"/>
    <s v="Delivered"/>
    <x v="1"/>
    <s v="Standard"/>
    <x v="1"/>
    <n v="79"/>
    <s v="USD"/>
    <n v="80.08"/>
    <s v="Fort Worth"/>
    <s v="Texas"/>
    <b v="1"/>
    <x v="3"/>
    <s v="Female"/>
    <n v="6326.32"/>
  </r>
  <r>
    <n v="532"/>
    <x v="542"/>
    <s v="Delivered"/>
    <x v="1"/>
    <s v="Next Day"/>
    <x v="0"/>
    <n v="10"/>
    <s v="USD"/>
    <n v="221.54"/>
    <s v="Dallas"/>
    <s v="Texas"/>
    <b v="1"/>
    <x v="1"/>
    <s v="Female"/>
    <n v="2215.4"/>
  </r>
  <r>
    <n v="384"/>
    <x v="343"/>
    <s v="Delivered"/>
    <x v="1"/>
    <s v="Express"/>
    <x v="1"/>
    <n v="36"/>
    <s v="USD"/>
    <n v="906.8"/>
    <s v="Milwaukee"/>
    <s v="Wisconsin"/>
    <b v="1"/>
    <x v="3"/>
    <s v="Male"/>
    <n v="32644.799999999999"/>
  </r>
  <r>
    <n v="72"/>
    <x v="472"/>
    <s v="Pending"/>
    <x v="2"/>
    <s v="Next Day"/>
    <x v="0"/>
    <n v="56"/>
    <s v="USD"/>
    <n v="819.83"/>
    <s v="Denver"/>
    <s v="Colorado"/>
    <b v="1"/>
    <x v="3"/>
    <s v="Female"/>
    <n v="4591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309"/>
    <d v="2020-07-15T00:00:00"/>
    <s v="Pending"/>
    <n v="1"/>
    <s v="Backlogs"/>
    <n v="0"/>
    <x v="0"/>
    <x v="0"/>
    <x v="0"/>
    <n v="7"/>
    <s v="USD"/>
    <n v="827.42"/>
    <n v="0"/>
    <n v="827.42"/>
    <n v="0"/>
    <n v="118.20285714285714"/>
    <s v="San Francisco"/>
    <s v="California"/>
    <s v="B2C"/>
    <x v="0"/>
    <s v="Male"/>
  </r>
  <r>
    <n v="2"/>
    <n v="476"/>
    <d v="2021-02-04T00:00:00"/>
    <s v="Delivered"/>
    <n v="0"/>
    <s v="Completed"/>
    <n v="0"/>
    <x v="1"/>
    <x v="1"/>
    <x v="0"/>
    <n v="19"/>
    <s v="USD"/>
    <n v="350.88"/>
    <n v="0"/>
    <n v="0"/>
    <n v="350.88"/>
    <n v="18.46736842105263"/>
    <s v="Riverside"/>
    <s v="California"/>
    <s v="B2B"/>
    <x v="1"/>
    <s v="Female"/>
  </r>
  <r>
    <n v="3"/>
    <n v="872"/>
    <d v="2020-04-10T00:00:00"/>
    <s v="Delivered"/>
    <n v="0"/>
    <s v="Completed"/>
    <n v="0"/>
    <x v="0"/>
    <x v="1"/>
    <x v="0"/>
    <n v="2"/>
    <s v="USD"/>
    <n v="807.99"/>
    <n v="0"/>
    <n v="0"/>
    <n v="807.99"/>
    <n v="403.995"/>
    <s v="Chattanooga"/>
    <s v="Tennessee"/>
    <s v="B2B"/>
    <x v="2"/>
    <s v="Female"/>
  </r>
  <r>
    <n v="4"/>
    <n v="987"/>
    <d v="2020-05-07T00:00:00"/>
    <s v="Returned"/>
    <n v="0"/>
    <s v="Completed"/>
    <n v="1"/>
    <x v="1"/>
    <x v="1"/>
    <x v="1"/>
    <n v="70"/>
    <s v="USD"/>
    <n v="430.2"/>
    <n v="430.2"/>
    <n v="0"/>
    <n v="0"/>
    <n v="6.1457142857142859"/>
    <s v="Lexington"/>
    <s v="Kentucky"/>
    <s v="B2B"/>
    <x v="2"/>
    <s v="Male"/>
  </r>
  <r>
    <n v="5"/>
    <n v="708"/>
    <d v="2020-03-31T00:00:00"/>
    <s v="Shipped"/>
    <n v="0"/>
    <s v="Completed"/>
    <n v="0"/>
    <x v="0"/>
    <x v="2"/>
    <x v="2"/>
    <n v="76"/>
    <s v="USD"/>
    <n v="779.36"/>
    <n v="0"/>
    <n v="0"/>
    <n v="779.36"/>
    <n v="10.254736842105263"/>
    <s v="Charleston"/>
    <s v="West Virginia"/>
    <s v="B2B"/>
    <x v="0"/>
    <s v="Male"/>
  </r>
  <r>
    <n v="6"/>
    <n v="637"/>
    <d v="2020-02-08T00:00:00"/>
    <s v="Delivered"/>
    <n v="0"/>
    <s v="Completed"/>
    <n v="0"/>
    <x v="0"/>
    <x v="2"/>
    <x v="1"/>
    <n v="77"/>
    <s v="USD"/>
    <n v="573.27"/>
    <n v="0"/>
    <n v="0"/>
    <n v="573.27"/>
    <n v="7.4450649350649352"/>
    <s v="Burbank"/>
    <s v="California"/>
    <s v="B2C"/>
    <x v="1"/>
    <s v="Male"/>
  </r>
  <r>
    <n v="7"/>
    <n v="133"/>
    <d v="2021-03-28T00:00:00"/>
    <s v="Returned"/>
    <n v="0"/>
    <s v="Completed"/>
    <n v="1"/>
    <x v="0"/>
    <x v="2"/>
    <x v="0"/>
    <n v="49"/>
    <s v="USD"/>
    <n v="766.62"/>
    <n v="766.62"/>
    <n v="0"/>
    <n v="0"/>
    <n v="15.64530612244898"/>
    <s v="Birmingham"/>
    <s v="Alabama"/>
    <s v="B2B"/>
    <x v="3"/>
    <s v="Male"/>
  </r>
  <r>
    <n v="8"/>
    <n v="62"/>
    <d v="2021-04-14T00:00:00"/>
    <s v="Pending"/>
    <n v="1"/>
    <s v="Backlogs"/>
    <n v="0"/>
    <x v="0"/>
    <x v="2"/>
    <x v="1"/>
    <n v="99"/>
    <s v="USD"/>
    <n v="933.29"/>
    <n v="0"/>
    <n v="933.29"/>
    <n v="0"/>
    <n v="9.4271717171717171"/>
    <s v="Gary"/>
    <s v="Indiana"/>
    <s v="B2B"/>
    <x v="1"/>
    <s v="Female"/>
  </r>
  <r>
    <n v="9"/>
    <n v="998"/>
    <d v="2020-05-26T00:00:00"/>
    <s v="Pending"/>
    <n v="1"/>
    <s v="Backlogs"/>
    <n v="0"/>
    <x v="2"/>
    <x v="2"/>
    <x v="0"/>
    <n v="54"/>
    <s v="USD"/>
    <n v="129.35"/>
    <n v="0"/>
    <n v="129.35"/>
    <n v="0"/>
    <n v="2.3953703703703701"/>
    <s v="Silver Spring"/>
    <s v="Maryland"/>
    <s v="B2C"/>
    <x v="2"/>
    <s v="Male"/>
  </r>
  <r>
    <n v="10"/>
    <n v="987"/>
    <d v="2020-06-13T00:00:00"/>
    <s v="Shipped"/>
    <n v="0"/>
    <s v="Completed"/>
    <n v="0"/>
    <x v="1"/>
    <x v="0"/>
    <x v="1"/>
    <n v="62"/>
    <s v="USD"/>
    <n v="489.62"/>
    <n v="0"/>
    <n v="0"/>
    <n v="489.62"/>
    <n v="7.8970967741935487"/>
    <s v="Washington"/>
    <s v="District of Columbia"/>
    <s v="B2C"/>
    <x v="3"/>
    <s v="Male"/>
  </r>
  <r>
    <n v="11"/>
    <n v="538"/>
    <d v="2020-10-11T00:00:00"/>
    <s v="Shipped"/>
    <n v="0"/>
    <s v="Completed"/>
    <n v="0"/>
    <x v="0"/>
    <x v="1"/>
    <x v="2"/>
    <n v="11"/>
    <s v="USD"/>
    <n v="329.79"/>
    <n v="0"/>
    <n v="0"/>
    <n v="329.79"/>
    <n v="29.980909090909094"/>
    <s v="New Haven"/>
    <s v="Connecticut"/>
    <s v="B2C"/>
    <x v="0"/>
    <s v="Male"/>
  </r>
  <r>
    <n v="12"/>
    <n v="53"/>
    <d v="2020-12-18T00:00:00"/>
    <s v="Processing"/>
    <n v="1"/>
    <s v="Backlogs"/>
    <n v="0"/>
    <x v="1"/>
    <x v="2"/>
    <x v="0"/>
    <n v="18"/>
    <s v="USD"/>
    <n v="144.85"/>
    <n v="0"/>
    <n v="144.85"/>
    <n v="0"/>
    <n v="8.0472222222222225"/>
    <s v="Albuquerque"/>
    <s v="New Mexico"/>
    <s v="B2B"/>
    <x v="0"/>
    <s v="Male"/>
  </r>
  <r>
    <n v="13"/>
    <n v="761"/>
    <d v="2021-09-25T00:00:00"/>
    <s v="Pending"/>
    <n v="1"/>
    <s v="Backlogs"/>
    <n v="0"/>
    <x v="2"/>
    <x v="0"/>
    <x v="2"/>
    <n v="2"/>
    <s v="USD"/>
    <n v="412.18"/>
    <n v="0"/>
    <n v="412.18"/>
    <n v="0"/>
    <n v="206.09"/>
    <s v="Miami Beach"/>
    <s v="Florida"/>
    <s v="B2C"/>
    <x v="1"/>
    <s v="Male"/>
  </r>
  <r>
    <n v="14"/>
    <n v="363"/>
    <d v="2020-11-14T00:00:00"/>
    <s v="Pending"/>
    <n v="1"/>
    <s v="Backlogs"/>
    <n v="0"/>
    <x v="2"/>
    <x v="1"/>
    <x v="0"/>
    <n v="76"/>
    <s v="USD"/>
    <n v="329.86"/>
    <n v="0"/>
    <n v="329.86"/>
    <n v="0"/>
    <n v="4.3402631578947366"/>
    <s v="Sacramento"/>
    <s v="California"/>
    <s v="B2C"/>
    <x v="1"/>
    <s v="Male"/>
  </r>
  <r>
    <n v="15"/>
    <n v="242"/>
    <d v="2021-04-19T00:00:00"/>
    <s v="Processing"/>
    <n v="1"/>
    <s v="Backlogs"/>
    <n v="0"/>
    <x v="0"/>
    <x v="1"/>
    <x v="2"/>
    <n v="31"/>
    <s v="USD"/>
    <n v="846.12"/>
    <n v="0"/>
    <n v="846.12"/>
    <n v="0"/>
    <n v="27.294193548387096"/>
    <s v="Tulsa"/>
    <s v="Oklahoma"/>
    <s v="B2C"/>
    <x v="3"/>
    <s v="Male"/>
  </r>
  <r>
    <n v="16"/>
    <n v="888"/>
    <d v="2020-07-12T00:00:00"/>
    <s v="Shipped"/>
    <n v="0"/>
    <s v="Completed"/>
    <n v="0"/>
    <x v="0"/>
    <x v="1"/>
    <x v="0"/>
    <n v="93"/>
    <s v="USD"/>
    <n v="616.30999999999995"/>
    <n v="0"/>
    <n v="0"/>
    <n v="616.30999999999995"/>
    <n v="6.626989247311827"/>
    <s v="Santa Monica"/>
    <s v="California"/>
    <s v="B2C"/>
    <x v="2"/>
    <s v="Male"/>
  </r>
  <r>
    <n v="17"/>
    <n v="268"/>
    <d v="2020-06-09T00:00:00"/>
    <s v="Processing"/>
    <n v="1"/>
    <s v="Backlogs"/>
    <n v="0"/>
    <x v="2"/>
    <x v="1"/>
    <x v="2"/>
    <n v="35"/>
    <s v="USD"/>
    <n v="510.83"/>
    <n v="0"/>
    <n v="510.83"/>
    <n v="0"/>
    <n v="14.595142857142857"/>
    <s v="Tyler"/>
    <s v="Texas"/>
    <s v="B2C"/>
    <x v="1"/>
    <s v="Female"/>
  </r>
  <r>
    <n v="18"/>
    <n v="239"/>
    <d v="2020-07-07T00:00:00"/>
    <s v="Delivered"/>
    <n v="0"/>
    <s v="Completed"/>
    <n v="0"/>
    <x v="1"/>
    <x v="1"/>
    <x v="0"/>
    <n v="41"/>
    <s v="USD"/>
    <n v="611.33000000000004"/>
    <n v="0"/>
    <n v="0"/>
    <n v="611.33000000000004"/>
    <n v="14.91048780487805"/>
    <s v="Peoria"/>
    <s v="Illinois"/>
    <s v="B2C"/>
    <x v="0"/>
    <s v="Male"/>
  </r>
  <r>
    <n v="19"/>
    <n v="181"/>
    <d v="2021-09-28T00:00:00"/>
    <s v="Delivered"/>
    <n v="0"/>
    <s v="Completed"/>
    <n v="0"/>
    <x v="2"/>
    <x v="2"/>
    <x v="0"/>
    <n v="83"/>
    <s v="USD"/>
    <n v="329.71"/>
    <n v="0"/>
    <n v="0"/>
    <n v="329.71"/>
    <n v="3.9724096385542165"/>
    <s v="Spokane"/>
    <s v="Washington"/>
    <s v="B2C"/>
    <x v="0"/>
    <s v="Female"/>
  </r>
  <r>
    <n v="20"/>
    <n v="199"/>
    <d v="2020-12-29T00:00:00"/>
    <s v="Shipped"/>
    <n v="0"/>
    <s v="Completed"/>
    <n v="0"/>
    <x v="0"/>
    <x v="0"/>
    <x v="1"/>
    <n v="23"/>
    <s v="USD"/>
    <n v="395.09"/>
    <n v="0"/>
    <n v="0"/>
    <n v="395.09"/>
    <n v="17.177826086956522"/>
    <s v="Everett"/>
    <s v="Washington"/>
    <s v="B2C"/>
    <x v="1"/>
    <s v="Female"/>
  </r>
  <r>
    <n v="21"/>
    <n v="988"/>
    <d v="2021-01-02T00:00:00"/>
    <s v="Delivered"/>
    <n v="0"/>
    <s v="Completed"/>
    <n v="0"/>
    <x v="2"/>
    <x v="2"/>
    <x v="1"/>
    <n v="31"/>
    <s v="USD"/>
    <n v="413.13"/>
    <n v="0"/>
    <n v="0"/>
    <n v="413.13"/>
    <n v="13.326774193548387"/>
    <s v="Evansville"/>
    <s v="Indiana"/>
    <s v="B2B"/>
    <x v="1"/>
    <s v="Male"/>
  </r>
  <r>
    <n v="22"/>
    <n v="648"/>
    <d v="2020-12-22T00:00:00"/>
    <s v="Delivered"/>
    <n v="0"/>
    <s v="Completed"/>
    <n v="0"/>
    <x v="1"/>
    <x v="0"/>
    <x v="0"/>
    <n v="53"/>
    <s v="USD"/>
    <n v="894.84"/>
    <n v="0"/>
    <n v="0"/>
    <n v="894.84"/>
    <n v="16.883773584905661"/>
    <s v="West Hartford"/>
    <s v="Connecticut"/>
    <s v="B2C"/>
    <x v="1"/>
    <s v="Male"/>
  </r>
  <r>
    <n v="23"/>
    <n v="865"/>
    <d v="2020-07-02T00:00:00"/>
    <s v="Pending"/>
    <n v="1"/>
    <s v="Backlogs"/>
    <n v="0"/>
    <x v="0"/>
    <x v="0"/>
    <x v="1"/>
    <n v="78"/>
    <s v="USD"/>
    <n v="120.02"/>
    <n v="0"/>
    <n v="120.02"/>
    <n v="0"/>
    <n v="1.5387179487179488"/>
    <s v="El Paso"/>
    <s v="Texas"/>
    <s v="B2C"/>
    <x v="2"/>
    <s v="Male"/>
  </r>
  <r>
    <n v="24"/>
    <n v="467"/>
    <d v="2021-08-22T00:00:00"/>
    <s v="Shipped"/>
    <n v="0"/>
    <s v="Completed"/>
    <n v="0"/>
    <x v="2"/>
    <x v="2"/>
    <x v="2"/>
    <n v="67"/>
    <s v="USD"/>
    <n v="722.72"/>
    <n v="0"/>
    <n v="0"/>
    <n v="722.72"/>
    <n v="10.786865671641792"/>
    <s v="Beaumont"/>
    <s v="Texas"/>
    <s v="B2B"/>
    <x v="3"/>
    <s v="Male"/>
  </r>
  <r>
    <n v="25"/>
    <n v="383"/>
    <d v="2021-04-26T00:00:00"/>
    <s v="Delivered"/>
    <n v="0"/>
    <s v="Completed"/>
    <n v="0"/>
    <x v="0"/>
    <x v="2"/>
    <x v="1"/>
    <n v="6"/>
    <s v="USD"/>
    <n v="921.45"/>
    <n v="0"/>
    <n v="0"/>
    <n v="921.45"/>
    <n v="153.57500000000002"/>
    <s v="Lansing"/>
    <s v="Michigan"/>
    <s v="B2C"/>
    <x v="1"/>
    <s v="Male"/>
  </r>
  <r>
    <n v="26"/>
    <n v="387"/>
    <d v="2021-07-30T00:00:00"/>
    <s v="Returned"/>
    <n v="0"/>
    <s v="Completed"/>
    <n v="1"/>
    <x v="1"/>
    <x v="0"/>
    <x v="2"/>
    <n v="63"/>
    <s v="USD"/>
    <n v="807.78"/>
    <n v="807.78"/>
    <n v="0"/>
    <n v="0"/>
    <n v="12.821904761904761"/>
    <s v="Austin"/>
    <s v="Texas"/>
    <s v="B2B"/>
    <x v="3"/>
    <s v="Female"/>
  </r>
  <r>
    <n v="27"/>
    <n v="899"/>
    <d v="2020-06-02T00:00:00"/>
    <s v="Returned"/>
    <n v="0"/>
    <s v="Completed"/>
    <n v="1"/>
    <x v="0"/>
    <x v="2"/>
    <x v="0"/>
    <n v="76"/>
    <s v="USD"/>
    <n v="437.57"/>
    <n v="437.57"/>
    <n v="0"/>
    <n v="0"/>
    <n v="5.7575000000000003"/>
    <s v="Albuquerque"/>
    <s v="New Mexico"/>
    <s v="B2B"/>
    <x v="3"/>
    <s v="Male"/>
  </r>
  <r>
    <n v="28"/>
    <n v="94"/>
    <d v="2021-11-09T00:00:00"/>
    <s v="Returned"/>
    <n v="0"/>
    <s v="Completed"/>
    <n v="1"/>
    <x v="0"/>
    <x v="2"/>
    <x v="0"/>
    <n v="61"/>
    <s v="USD"/>
    <n v="684.71"/>
    <n v="684.71"/>
    <n v="0"/>
    <n v="0"/>
    <n v="11.224754098360656"/>
    <s v="Norfolk"/>
    <s v="Virginia"/>
    <s v="B2B"/>
    <x v="1"/>
    <s v="Male"/>
  </r>
  <r>
    <n v="29"/>
    <n v="270"/>
    <d v="2021-10-05T00:00:00"/>
    <s v="Shipped"/>
    <n v="0"/>
    <s v="Completed"/>
    <n v="0"/>
    <x v="2"/>
    <x v="2"/>
    <x v="2"/>
    <n v="18"/>
    <s v="USD"/>
    <n v="699.21"/>
    <n v="0"/>
    <n v="0"/>
    <n v="699.21"/>
    <n v="38.844999999999999"/>
    <s v="Newton"/>
    <s v="Massachusetts"/>
    <s v="B2B"/>
    <x v="3"/>
    <s v="Female"/>
  </r>
  <r>
    <n v="30"/>
    <n v="190"/>
    <d v="2020-01-31T00:00:00"/>
    <s v="Processing"/>
    <n v="1"/>
    <s v="Backlogs"/>
    <n v="0"/>
    <x v="0"/>
    <x v="0"/>
    <x v="0"/>
    <n v="56"/>
    <s v="USD"/>
    <n v="845.2"/>
    <n v="0"/>
    <n v="845.2"/>
    <n v="0"/>
    <n v="15.092857142857143"/>
    <s v="San Jose"/>
    <s v="California"/>
    <s v="B2C"/>
    <x v="1"/>
    <s v="Female"/>
  </r>
  <r>
    <n v="31"/>
    <n v="937"/>
    <d v="2021-10-12T00:00:00"/>
    <s v="Pending"/>
    <n v="1"/>
    <s v="Backlogs"/>
    <n v="0"/>
    <x v="0"/>
    <x v="2"/>
    <x v="2"/>
    <n v="36"/>
    <s v="USD"/>
    <n v="717.76"/>
    <n v="0"/>
    <n v="717.76"/>
    <n v="0"/>
    <n v="19.937777777777779"/>
    <s v="Jacksonville"/>
    <s v="Florida"/>
    <s v="B2C"/>
    <x v="1"/>
    <s v="Male"/>
  </r>
  <r>
    <n v="32"/>
    <n v="922"/>
    <d v="2021-03-17T00:00:00"/>
    <s v="Shipped"/>
    <n v="0"/>
    <s v="Completed"/>
    <n v="0"/>
    <x v="0"/>
    <x v="1"/>
    <x v="2"/>
    <n v="22"/>
    <s v="USD"/>
    <n v="522.19000000000005"/>
    <n v="0"/>
    <n v="0"/>
    <n v="522.19000000000005"/>
    <n v="23.735909090909093"/>
    <s v="Indianapolis"/>
    <s v="Indiana"/>
    <s v="B2B"/>
    <x v="2"/>
    <s v="Male"/>
  </r>
  <r>
    <n v="33"/>
    <n v="536"/>
    <d v="2021-03-18T00:00:00"/>
    <s v="Shipped"/>
    <n v="0"/>
    <s v="Completed"/>
    <n v="0"/>
    <x v="2"/>
    <x v="0"/>
    <x v="2"/>
    <n v="67"/>
    <s v="USD"/>
    <n v="212.18"/>
    <n v="0"/>
    <n v="0"/>
    <n v="212.18"/>
    <n v="3.1668656716417911"/>
    <s v="Washington"/>
    <s v="District of Columbia"/>
    <s v="B2B"/>
    <x v="1"/>
    <s v="Male"/>
  </r>
  <r>
    <n v="34"/>
    <n v="510"/>
    <d v="2021-02-20T00:00:00"/>
    <s v="Pending"/>
    <n v="1"/>
    <s v="Backlogs"/>
    <n v="0"/>
    <x v="0"/>
    <x v="2"/>
    <x v="0"/>
    <n v="82"/>
    <s v="USD"/>
    <n v="333.52"/>
    <n v="0"/>
    <n v="333.52"/>
    <n v="0"/>
    <n v="4.0673170731707318"/>
    <s v="Houston"/>
    <s v="Texas"/>
    <s v="B2B"/>
    <x v="0"/>
    <s v="Male"/>
  </r>
  <r>
    <n v="35"/>
    <n v="795"/>
    <d v="2021-05-11T00:00:00"/>
    <s v="Processing"/>
    <n v="1"/>
    <s v="Backlogs"/>
    <n v="0"/>
    <x v="1"/>
    <x v="1"/>
    <x v="1"/>
    <n v="84"/>
    <s v="USD"/>
    <n v="443.21"/>
    <n v="0"/>
    <n v="443.21"/>
    <n v="0"/>
    <n v="5.2763095238095232"/>
    <s v="Denver"/>
    <s v="Colorado"/>
    <s v="B2B"/>
    <x v="0"/>
    <s v="Female"/>
  </r>
  <r>
    <n v="36"/>
    <n v="866"/>
    <d v="2020-08-07T00:00:00"/>
    <s v="Delivered"/>
    <n v="0"/>
    <s v="Completed"/>
    <n v="0"/>
    <x v="1"/>
    <x v="1"/>
    <x v="2"/>
    <n v="17"/>
    <s v="USD"/>
    <n v="527.5"/>
    <n v="0"/>
    <n v="0"/>
    <n v="527.5"/>
    <n v="31.029411764705884"/>
    <s v="Raleigh"/>
    <s v="North Carolina"/>
    <s v="B2B"/>
    <x v="0"/>
    <s v="Female"/>
  </r>
  <r>
    <n v="37"/>
    <n v="227"/>
    <d v="2021-08-04T00:00:00"/>
    <s v="Shipped"/>
    <n v="0"/>
    <s v="Completed"/>
    <n v="0"/>
    <x v="0"/>
    <x v="1"/>
    <x v="1"/>
    <n v="62"/>
    <s v="USD"/>
    <n v="720.12"/>
    <n v="0"/>
    <n v="0"/>
    <n v="720.12"/>
    <n v="11.61483870967742"/>
    <s v="New York City"/>
    <s v="New York"/>
    <s v="B2B"/>
    <x v="0"/>
    <s v="Male"/>
  </r>
  <r>
    <n v="38"/>
    <n v="21"/>
    <d v="2020-01-06T00:00:00"/>
    <s v="Returned"/>
    <n v="0"/>
    <s v="Completed"/>
    <n v="1"/>
    <x v="0"/>
    <x v="1"/>
    <x v="2"/>
    <n v="42"/>
    <s v="USD"/>
    <n v="540.29"/>
    <n v="540.29"/>
    <n v="0"/>
    <n v="0"/>
    <n v="12.864047619047618"/>
    <s v="Saint Louis"/>
    <s v="Missouri"/>
    <s v="B2C"/>
    <x v="0"/>
    <s v="Female"/>
  </r>
  <r>
    <n v="39"/>
    <n v="521"/>
    <d v="2021-03-30T00:00:00"/>
    <s v="Returned"/>
    <n v="0"/>
    <s v="Completed"/>
    <n v="1"/>
    <x v="1"/>
    <x v="2"/>
    <x v="1"/>
    <n v="97"/>
    <s v="USD"/>
    <n v="403.47"/>
    <n v="403.47"/>
    <n v="0"/>
    <n v="0"/>
    <n v="4.1594845360824744"/>
    <s v="Philadelphia"/>
    <s v="Pennsylvania"/>
    <s v="B2B"/>
    <x v="0"/>
    <s v="Female"/>
  </r>
  <r>
    <n v="40"/>
    <n v="515"/>
    <d v="2020-11-01T00:00:00"/>
    <s v="Delivered"/>
    <n v="0"/>
    <s v="Completed"/>
    <n v="0"/>
    <x v="0"/>
    <x v="0"/>
    <x v="1"/>
    <n v="59"/>
    <s v="USD"/>
    <n v="239.7"/>
    <n v="0"/>
    <n v="0"/>
    <n v="239.7"/>
    <n v="4.0627118644067792"/>
    <s v="South Bend"/>
    <s v="Indiana"/>
    <s v="B2B"/>
    <x v="0"/>
    <s v="Male"/>
  </r>
  <r>
    <n v="41"/>
    <n v="534"/>
    <d v="2020-12-24T00:00:00"/>
    <s v="Shipped"/>
    <n v="0"/>
    <s v="Completed"/>
    <n v="0"/>
    <x v="2"/>
    <x v="2"/>
    <x v="0"/>
    <n v="8"/>
    <s v="USD"/>
    <n v="976.19"/>
    <n v="0"/>
    <n v="0"/>
    <n v="976.19"/>
    <n v="122.02375000000001"/>
    <s v="Arlington"/>
    <s v="Texas"/>
    <s v="B2C"/>
    <x v="1"/>
    <s v="Male"/>
  </r>
  <r>
    <n v="42"/>
    <n v="646"/>
    <d v="2021-12-10T00:00:00"/>
    <s v="Pending"/>
    <n v="1"/>
    <s v="Backlogs"/>
    <n v="0"/>
    <x v="1"/>
    <x v="2"/>
    <x v="1"/>
    <n v="57"/>
    <s v="USD"/>
    <n v="347.91"/>
    <n v="0"/>
    <n v="347.91"/>
    <n v="0"/>
    <n v="6.1036842105263158"/>
    <s v="Anchorage"/>
    <s v="Alaska"/>
    <s v="B2B"/>
    <x v="2"/>
    <s v="Male"/>
  </r>
  <r>
    <n v="43"/>
    <n v="872"/>
    <d v="2020-12-21T00:00:00"/>
    <s v="Pending"/>
    <n v="1"/>
    <s v="Backlogs"/>
    <n v="0"/>
    <x v="1"/>
    <x v="2"/>
    <x v="2"/>
    <n v="42"/>
    <s v="USD"/>
    <n v="818.54"/>
    <n v="0"/>
    <n v="818.54"/>
    <n v="0"/>
    <n v="19.489047619047618"/>
    <s v="Washington"/>
    <s v="District of Columbia"/>
    <s v="B2C"/>
    <x v="2"/>
    <s v="Male"/>
  </r>
  <r>
    <n v="44"/>
    <n v="99"/>
    <d v="2021-11-18T00:00:00"/>
    <s v="Pending"/>
    <n v="1"/>
    <s v="Backlogs"/>
    <n v="0"/>
    <x v="2"/>
    <x v="0"/>
    <x v="2"/>
    <n v="59"/>
    <s v="USD"/>
    <n v="89.77"/>
    <n v="0"/>
    <n v="89.77"/>
    <n v="0"/>
    <n v="1.5215254237288134"/>
    <s v="Las Vegas"/>
    <s v="Nevada"/>
    <s v="B2B"/>
    <x v="2"/>
    <s v="Male"/>
  </r>
  <r>
    <n v="45"/>
    <n v="603"/>
    <d v="2021-03-02T00:00:00"/>
    <s v="Returned"/>
    <n v="0"/>
    <s v="Completed"/>
    <n v="1"/>
    <x v="0"/>
    <x v="0"/>
    <x v="1"/>
    <n v="3"/>
    <s v="USD"/>
    <n v="575.17999999999995"/>
    <n v="575.17999999999995"/>
    <n v="0"/>
    <n v="0"/>
    <n v="191.72666666666666"/>
    <s v="Elizabeth"/>
    <s v="New Jersey"/>
    <s v="B2B"/>
    <x v="3"/>
    <s v="Male"/>
  </r>
  <r>
    <n v="46"/>
    <n v="68"/>
    <d v="2021-02-01T00:00:00"/>
    <s v="Delivered"/>
    <n v="0"/>
    <s v="Completed"/>
    <n v="0"/>
    <x v="2"/>
    <x v="2"/>
    <x v="2"/>
    <n v="95"/>
    <s v="USD"/>
    <n v="587.05999999999995"/>
    <n v="0"/>
    <n v="0"/>
    <n v="587.05999999999995"/>
    <n v="6.1795789473684204"/>
    <s v="Lake Worth"/>
    <s v="Florida"/>
    <s v="B2C"/>
    <x v="1"/>
    <s v="Female"/>
  </r>
  <r>
    <n v="47"/>
    <n v="130"/>
    <d v="2021-02-16T00:00:00"/>
    <s v="Shipped"/>
    <n v="0"/>
    <s v="Completed"/>
    <n v="0"/>
    <x v="2"/>
    <x v="2"/>
    <x v="0"/>
    <n v="97"/>
    <s v="USD"/>
    <n v="915.05"/>
    <n v="0"/>
    <n v="0"/>
    <n v="915.05"/>
    <n v="9.4335051546391746"/>
    <s v="Aiken"/>
    <s v="South Carolina"/>
    <s v="B2C"/>
    <x v="0"/>
    <s v="Male"/>
  </r>
  <r>
    <n v="48"/>
    <n v="292"/>
    <d v="2021-10-20T00:00:00"/>
    <s v="Shipped"/>
    <n v="0"/>
    <s v="Completed"/>
    <n v="0"/>
    <x v="2"/>
    <x v="0"/>
    <x v="0"/>
    <n v="27"/>
    <s v="USD"/>
    <n v="249.99"/>
    <n v="0"/>
    <n v="0"/>
    <n v="249.99"/>
    <n v="9.2588888888888885"/>
    <s v="San Francisco"/>
    <s v="California"/>
    <s v="B2C"/>
    <x v="1"/>
    <s v="Male"/>
  </r>
  <r>
    <n v="49"/>
    <n v="513"/>
    <d v="2021-09-23T00:00:00"/>
    <s v="Processing"/>
    <n v="1"/>
    <s v="Backlogs"/>
    <n v="0"/>
    <x v="2"/>
    <x v="2"/>
    <x v="1"/>
    <n v="15"/>
    <s v="USD"/>
    <n v="197.75"/>
    <n v="0"/>
    <n v="197.75"/>
    <n v="0"/>
    <n v="13.183333333333334"/>
    <s v="Saint Paul"/>
    <s v="Minnesota"/>
    <s v="B2C"/>
    <x v="1"/>
    <s v="Male"/>
  </r>
  <r>
    <n v="50"/>
    <n v="589"/>
    <d v="2021-10-26T00:00:00"/>
    <s v="Shipped"/>
    <n v="0"/>
    <s v="Completed"/>
    <n v="0"/>
    <x v="1"/>
    <x v="2"/>
    <x v="1"/>
    <n v="84"/>
    <s v="USD"/>
    <n v="407.64"/>
    <n v="0"/>
    <n v="0"/>
    <n v="407.64"/>
    <n v="4.8528571428571423"/>
    <s v="Las Vegas"/>
    <s v="Nevada"/>
    <s v="B2B"/>
    <x v="3"/>
    <s v="Female"/>
  </r>
  <r>
    <n v="51"/>
    <n v="676"/>
    <d v="2020-12-16T00:00:00"/>
    <s v="Returned"/>
    <n v="0"/>
    <s v="Completed"/>
    <n v="1"/>
    <x v="0"/>
    <x v="0"/>
    <x v="0"/>
    <n v="10"/>
    <s v="USD"/>
    <n v="4.3"/>
    <n v="4.3"/>
    <n v="0"/>
    <n v="0"/>
    <n v="0.43"/>
    <s v="Young America"/>
    <s v="Minnesota"/>
    <s v="B2C"/>
    <x v="1"/>
    <s v="Male"/>
  </r>
  <r>
    <n v="52"/>
    <n v="68"/>
    <d v="2020-11-12T00:00:00"/>
    <s v="Returned"/>
    <n v="0"/>
    <s v="Completed"/>
    <n v="1"/>
    <x v="2"/>
    <x v="0"/>
    <x v="2"/>
    <n v="95"/>
    <s v="USD"/>
    <n v="150.87"/>
    <n v="150.87"/>
    <n v="0"/>
    <n v="0"/>
    <n v="1.5881052631578947"/>
    <s v="Chicago"/>
    <s v="Illinois"/>
    <s v="B2C"/>
    <x v="3"/>
    <s v="Female"/>
  </r>
  <r>
    <n v="53"/>
    <n v="328"/>
    <d v="2021-03-18T00:00:00"/>
    <s v="Pending"/>
    <n v="1"/>
    <s v="Backlogs"/>
    <n v="0"/>
    <x v="0"/>
    <x v="1"/>
    <x v="2"/>
    <n v="28"/>
    <s v="USD"/>
    <n v="216.85"/>
    <n v="0"/>
    <n v="216.85"/>
    <n v="0"/>
    <n v="7.7446428571428569"/>
    <s v="Albuquerque"/>
    <s v="New Mexico"/>
    <s v="B2B"/>
    <x v="3"/>
    <s v="Female"/>
  </r>
  <r>
    <n v="54"/>
    <n v="832"/>
    <d v="2021-08-31T00:00:00"/>
    <s v="Processing"/>
    <n v="1"/>
    <s v="Backlogs"/>
    <n v="0"/>
    <x v="0"/>
    <x v="2"/>
    <x v="2"/>
    <n v="9"/>
    <s v="USD"/>
    <n v="750.27"/>
    <n v="0"/>
    <n v="750.27"/>
    <n v="0"/>
    <n v="83.36333333333333"/>
    <s v="Los Angeles"/>
    <s v="California"/>
    <s v="B2C"/>
    <x v="0"/>
    <s v="Female"/>
  </r>
  <r>
    <n v="55"/>
    <n v="223"/>
    <d v="2020-11-12T00:00:00"/>
    <s v="Processing"/>
    <n v="1"/>
    <s v="Backlogs"/>
    <n v="0"/>
    <x v="0"/>
    <x v="1"/>
    <x v="1"/>
    <n v="56"/>
    <s v="USD"/>
    <n v="376.18"/>
    <n v="0"/>
    <n v="376.18"/>
    <n v="0"/>
    <n v="6.7175000000000002"/>
    <s v="Honolulu"/>
    <s v="Hawaii"/>
    <s v="B2B"/>
    <x v="2"/>
    <s v="Female"/>
  </r>
  <r>
    <n v="56"/>
    <n v="311"/>
    <d v="2020-11-17T00:00:00"/>
    <s v="Delivered"/>
    <n v="0"/>
    <s v="Completed"/>
    <n v="0"/>
    <x v="2"/>
    <x v="0"/>
    <x v="0"/>
    <n v="74"/>
    <s v="USD"/>
    <n v="874.76"/>
    <n v="0"/>
    <n v="0"/>
    <n v="874.76"/>
    <n v="11.821081081081081"/>
    <s v="Fairbanks"/>
    <s v="Alaska"/>
    <s v="B2C"/>
    <x v="3"/>
    <s v="Male"/>
  </r>
  <r>
    <n v="57"/>
    <n v="450"/>
    <d v="2020-10-31T00:00:00"/>
    <s v="Pending"/>
    <n v="1"/>
    <s v="Backlogs"/>
    <n v="0"/>
    <x v="2"/>
    <x v="2"/>
    <x v="1"/>
    <n v="57"/>
    <s v="USD"/>
    <n v="448.53"/>
    <n v="0"/>
    <n v="448.53"/>
    <n v="0"/>
    <n v="7.8689473684210522"/>
    <s v="Springfield"/>
    <s v="Illinois"/>
    <s v="B2C"/>
    <x v="3"/>
    <s v="Male"/>
  </r>
  <r>
    <n v="58"/>
    <n v="551"/>
    <d v="2020-04-10T00:00:00"/>
    <s v="Pending"/>
    <n v="1"/>
    <s v="Backlogs"/>
    <n v="0"/>
    <x v="0"/>
    <x v="2"/>
    <x v="0"/>
    <n v="27"/>
    <s v="USD"/>
    <n v="210.88"/>
    <n v="0"/>
    <n v="210.88"/>
    <n v="0"/>
    <n v="7.8103703703703706"/>
    <s v="Washington"/>
    <s v="District of Columbia"/>
    <s v="B2C"/>
    <x v="1"/>
    <s v="Female"/>
  </r>
  <r>
    <n v="59"/>
    <n v="40"/>
    <d v="2020-12-20T00:00:00"/>
    <s v="Pending"/>
    <n v="1"/>
    <s v="Backlogs"/>
    <n v="0"/>
    <x v="2"/>
    <x v="2"/>
    <x v="0"/>
    <n v="30"/>
    <s v="USD"/>
    <n v="810.61"/>
    <n v="0"/>
    <n v="810.61"/>
    <n v="0"/>
    <n v="27.020333333333333"/>
    <s v="Jacksonville"/>
    <s v="Florida"/>
    <s v="B2C"/>
    <x v="1"/>
    <s v="Male"/>
  </r>
  <r>
    <n v="60"/>
    <n v="611"/>
    <d v="2020-03-28T00:00:00"/>
    <s v="Returned"/>
    <n v="0"/>
    <s v="Completed"/>
    <n v="1"/>
    <x v="0"/>
    <x v="0"/>
    <x v="0"/>
    <n v="67"/>
    <s v="USD"/>
    <n v="767.45"/>
    <n v="767.45"/>
    <n v="0"/>
    <n v="0"/>
    <n v="11.4544776119403"/>
    <s v="Saint Cloud"/>
    <s v="Minnesota"/>
    <s v="B2C"/>
    <x v="1"/>
    <s v="Male"/>
  </r>
  <r>
    <n v="61"/>
    <n v="376"/>
    <d v="2020-03-23T00:00:00"/>
    <s v="Processing"/>
    <n v="1"/>
    <s v="Backlogs"/>
    <n v="0"/>
    <x v="1"/>
    <x v="1"/>
    <x v="1"/>
    <n v="38"/>
    <s v="USD"/>
    <n v="549.46"/>
    <n v="0"/>
    <n v="549.46"/>
    <n v="0"/>
    <n v="14.459473684210527"/>
    <s v="Fairfield"/>
    <s v="Connecticut"/>
    <s v="B2C"/>
    <x v="2"/>
    <s v="Male"/>
  </r>
  <r>
    <n v="62"/>
    <n v="597"/>
    <d v="2021-12-18T00:00:00"/>
    <s v="Shipped"/>
    <n v="0"/>
    <s v="Completed"/>
    <n v="0"/>
    <x v="2"/>
    <x v="0"/>
    <x v="0"/>
    <n v="15"/>
    <s v="USD"/>
    <n v="475.58"/>
    <n v="0"/>
    <n v="0"/>
    <n v="475.58"/>
    <n v="31.705333333333332"/>
    <s v="San Diego"/>
    <s v="California"/>
    <s v="B2B"/>
    <x v="2"/>
    <s v="Male"/>
  </r>
  <r>
    <n v="63"/>
    <n v="844"/>
    <d v="2021-05-19T00:00:00"/>
    <s v="Pending"/>
    <n v="1"/>
    <s v="Backlogs"/>
    <n v="0"/>
    <x v="0"/>
    <x v="0"/>
    <x v="0"/>
    <n v="41"/>
    <s v="USD"/>
    <n v="964.56"/>
    <n v="0"/>
    <n v="964.56"/>
    <n v="0"/>
    <n v="23.525853658536583"/>
    <s v="Alexandria"/>
    <s v="Virginia"/>
    <s v="B2B"/>
    <x v="3"/>
    <s v="Male"/>
  </r>
  <r>
    <n v="64"/>
    <n v="199"/>
    <d v="2021-06-29T00:00:00"/>
    <s v="Processing"/>
    <n v="1"/>
    <s v="Backlogs"/>
    <n v="0"/>
    <x v="2"/>
    <x v="2"/>
    <x v="2"/>
    <n v="43"/>
    <s v="USD"/>
    <n v="484.24"/>
    <n v="0"/>
    <n v="484.24"/>
    <n v="0"/>
    <n v="11.26139534883721"/>
    <s v="Hartford"/>
    <s v="Connecticut"/>
    <s v="B2B"/>
    <x v="1"/>
    <s v="Female"/>
  </r>
  <r>
    <n v="65"/>
    <n v="845"/>
    <d v="2021-12-05T00:00:00"/>
    <s v="Returned"/>
    <n v="0"/>
    <s v="Completed"/>
    <n v="1"/>
    <x v="2"/>
    <x v="0"/>
    <x v="2"/>
    <n v="15"/>
    <s v="USD"/>
    <n v="866.49"/>
    <n v="866.49"/>
    <n v="0"/>
    <n v="0"/>
    <n v="57.765999999999998"/>
    <s v="Port Charlotte"/>
    <s v="Florida"/>
    <s v="B2C"/>
    <x v="1"/>
    <s v="Male"/>
  </r>
  <r>
    <n v="66"/>
    <n v="372"/>
    <d v="2021-09-03T00:00:00"/>
    <s v="Returned"/>
    <n v="0"/>
    <s v="Completed"/>
    <n v="1"/>
    <x v="2"/>
    <x v="2"/>
    <x v="1"/>
    <n v="25"/>
    <s v="USD"/>
    <n v="25.82"/>
    <n v="25.82"/>
    <n v="0"/>
    <n v="0"/>
    <n v="1.0327999999999999"/>
    <s v="Springfield"/>
    <s v="Illinois"/>
    <s v="B2C"/>
    <x v="0"/>
    <s v="Male"/>
  </r>
  <r>
    <n v="67"/>
    <n v="338"/>
    <d v="2021-01-20T00:00:00"/>
    <s v="Processing"/>
    <n v="1"/>
    <s v="Backlogs"/>
    <n v="0"/>
    <x v="2"/>
    <x v="1"/>
    <x v="0"/>
    <n v="100"/>
    <s v="USD"/>
    <n v="199.2"/>
    <n v="0"/>
    <n v="199.2"/>
    <n v="0"/>
    <n v="1.992"/>
    <s v="Fort Smith"/>
    <s v="Arkansas"/>
    <s v="B2C"/>
    <x v="2"/>
    <s v="Male"/>
  </r>
  <r>
    <n v="68"/>
    <n v="629"/>
    <d v="2020-03-30T00:00:00"/>
    <s v="Returned"/>
    <n v="0"/>
    <s v="Completed"/>
    <n v="1"/>
    <x v="0"/>
    <x v="2"/>
    <x v="0"/>
    <n v="60"/>
    <s v="USD"/>
    <n v="174.66"/>
    <n v="174.66"/>
    <n v="0"/>
    <n v="0"/>
    <n v="2.911"/>
    <s v="Rochester"/>
    <s v="New York"/>
    <s v="B2B"/>
    <x v="3"/>
    <s v="Male"/>
  </r>
  <r>
    <n v="69"/>
    <n v="617"/>
    <d v="2020-07-15T00:00:00"/>
    <s v="Pending"/>
    <n v="1"/>
    <s v="Backlogs"/>
    <n v="0"/>
    <x v="0"/>
    <x v="0"/>
    <x v="1"/>
    <n v="93"/>
    <s v="USD"/>
    <n v="572.82000000000005"/>
    <n v="0"/>
    <n v="572.82000000000005"/>
    <n v="0"/>
    <n v="6.1593548387096781"/>
    <s v="Tucson"/>
    <s v="Arizona"/>
    <s v="B2B"/>
    <x v="2"/>
    <s v="Female"/>
  </r>
  <r>
    <n v="70"/>
    <n v="584"/>
    <d v="2020-04-08T00:00:00"/>
    <s v="Returned"/>
    <n v="0"/>
    <s v="Completed"/>
    <n v="1"/>
    <x v="2"/>
    <x v="2"/>
    <x v="2"/>
    <n v="9"/>
    <s v="USD"/>
    <n v="488.24"/>
    <n v="488.24"/>
    <n v="0"/>
    <n v="0"/>
    <n v="54.248888888888892"/>
    <s v="Denver"/>
    <s v="Colorado"/>
    <s v="B2C"/>
    <x v="3"/>
    <s v="Female"/>
  </r>
  <r>
    <n v="71"/>
    <n v="326"/>
    <d v="2020-04-15T00:00:00"/>
    <s v="Delivered"/>
    <n v="0"/>
    <s v="Completed"/>
    <n v="0"/>
    <x v="0"/>
    <x v="1"/>
    <x v="1"/>
    <n v="20"/>
    <s v="USD"/>
    <n v="476.41"/>
    <n v="0"/>
    <n v="0"/>
    <n v="476.41"/>
    <n v="23.820500000000003"/>
    <s v="Lansing"/>
    <s v="Michigan"/>
    <s v="B2C"/>
    <x v="3"/>
    <s v="Female"/>
  </r>
  <r>
    <n v="72"/>
    <n v="384"/>
    <d v="2021-11-20T00:00:00"/>
    <s v="Delivered"/>
    <n v="0"/>
    <s v="Completed"/>
    <n v="0"/>
    <x v="0"/>
    <x v="1"/>
    <x v="1"/>
    <n v="20"/>
    <s v="USD"/>
    <n v="486.21"/>
    <n v="0"/>
    <n v="0"/>
    <n v="486.21"/>
    <n v="24.310499999999998"/>
    <s v="Lake Worth"/>
    <s v="Florida"/>
    <s v="B2B"/>
    <x v="0"/>
    <s v="Male"/>
  </r>
  <r>
    <n v="73"/>
    <n v="858"/>
    <d v="2020-02-03T00:00:00"/>
    <s v="Processing"/>
    <n v="1"/>
    <s v="Backlogs"/>
    <n v="0"/>
    <x v="2"/>
    <x v="1"/>
    <x v="1"/>
    <n v="47"/>
    <s v="USD"/>
    <n v="846.01"/>
    <n v="0"/>
    <n v="846.01"/>
    <n v="0"/>
    <n v="18.000212765957446"/>
    <s v="Young America"/>
    <s v="Minnesota"/>
    <s v="B2C"/>
    <x v="3"/>
    <s v="Female"/>
  </r>
  <r>
    <n v="74"/>
    <n v="218"/>
    <d v="2020-10-22T00:00:00"/>
    <s v="Returned"/>
    <n v="0"/>
    <s v="Completed"/>
    <n v="1"/>
    <x v="1"/>
    <x v="2"/>
    <x v="1"/>
    <n v="93"/>
    <s v="USD"/>
    <n v="424.41"/>
    <n v="424.41"/>
    <n v="0"/>
    <n v="0"/>
    <n v="4.5635483870967741"/>
    <s v="Elizabeth"/>
    <s v="New Jersey"/>
    <s v="B2C"/>
    <x v="0"/>
    <s v="Male"/>
  </r>
  <r>
    <n v="75"/>
    <n v="944"/>
    <d v="2021-08-25T00:00:00"/>
    <s v="Returned"/>
    <n v="0"/>
    <s v="Completed"/>
    <n v="1"/>
    <x v="2"/>
    <x v="0"/>
    <x v="0"/>
    <n v="88"/>
    <s v="USD"/>
    <n v="429.29"/>
    <n v="429.29"/>
    <n v="0"/>
    <n v="0"/>
    <n v="4.8782954545454551"/>
    <s v="Trenton"/>
    <s v="New Jersey"/>
    <s v="B2B"/>
    <x v="3"/>
    <s v="Female"/>
  </r>
  <r>
    <n v="76"/>
    <n v="659"/>
    <d v="2020-11-04T00:00:00"/>
    <s v="Shipped"/>
    <n v="0"/>
    <s v="Completed"/>
    <n v="0"/>
    <x v="0"/>
    <x v="1"/>
    <x v="1"/>
    <n v="90"/>
    <s v="USD"/>
    <n v="607.41"/>
    <n v="0"/>
    <n v="0"/>
    <n v="607.41"/>
    <n v="6.7489999999999997"/>
    <s v="Jacksonville"/>
    <s v="Florida"/>
    <s v="B2B"/>
    <x v="2"/>
    <s v="Male"/>
  </r>
  <r>
    <n v="77"/>
    <n v="122"/>
    <d v="2020-09-04T00:00:00"/>
    <s v="Shipped"/>
    <n v="0"/>
    <s v="Completed"/>
    <n v="0"/>
    <x v="2"/>
    <x v="0"/>
    <x v="2"/>
    <n v="52"/>
    <s v="USD"/>
    <n v="850.1"/>
    <n v="0"/>
    <n v="0"/>
    <n v="850.1"/>
    <n v="16.348076923076924"/>
    <s v="Jacksonville"/>
    <s v="Florida"/>
    <s v="B2B"/>
    <x v="2"/>
    <s v="Female"/>
  </r>
  <r>
    <n v="78"/>
    <n v="373"/>
    <d v="2021-09-24T00:00:00"/>
    <s v="Processing"/>
    <n v="1"/>
    <s v="Backlogs"/>
    <n v="0"/>
    <x v="0"/>
    <x v="0"/>
    <x v="0"/>
    <n v="85"/>
    <s v="USD"/>
    <n v="498.82"/>
    <n v="0"/>
    <n v="498.82"/>
    <n v="0"/>
    <n v="5.8684705882352937"/>
    <s v="Charlotte"/>
    <s v="North Carolina"/>
    <s v="B2C"/>
    <x v="3"/>
    <s v="Female"/>
  </r>
  <r>
    <n v="79"/>
    <n v="287"/>
    <d v="2021-01-28T00:00:00"/>
    <s v="Processing"/>
    <n v="1"/>
    <s v="Backlogs"/>
    <n v="0"/>
    <x v="2"/>
    <x v="1"/>
    <x v="0"/>
    <n v="20"/>
    <s v="USD"/>
    <n v="820.98"/>
    <n v="0"/>
    <n v="820.98"/>
    <n v="0"/>
    <n v="41.048999999999999"/>
    <s v="Waterbury"/>
    <s v="Connecticut"/>
    <s v="B2B"/>
    <x v="3"/>
    <s v="Male"/>
  </r>
  <r>
    <n v="80"/>
    <n v="863"/>
    <d v="2021-04-22T00:00:00"/>
    <s v="Pending"/>
    <n v="1"/>
    <s v="Backlogs"/>
    <n v="0"/>
    <x v="1"/>
    <x v="2"/>
    <x v="1"/>
    <n v="62"/>
    <s v="USD"/>
    <n v="455.15"/>
    <n v="0"/>
    <n v="455.15"/>
    <n v="0"/>
    <n v="7.3411290322580642"/>
    <s v="Houston"/>
    <s v="Texas"/>
    <s v="B2C"/>
    <x v="0"/>
    <s v="Male"/>
  </r>
  <r>
    <n v="81"/>
    <n v="69"/>
    <d v="2020-03-23T00:00:00"/>
    <s v="Pending"/>
    <n v="1"/>
    <s v="Backlogs"/>
    <n v="0"/>
    <x v="0"/>
    <x v="0"/>
    <x v="2"/>
    <n v="100"/>
    <s v="USD"/>
    <n v="248.17"/>
    <n v="0"/>
    <n v="248.17"/>
    <n v="0"/>
    <n v="2.4817"/>
    <s v="Tucson"/>
    <s v="Arizona"/>
    <s v="B2C"/>
    <x v="0"/>
    <s v="Male"/>
  </r>
  <r>
    <n v="82"/>
    <n v="932"/>
    <d v="2021-10-21T00:00:00"/>
    <s v="Pending"/>
    <n v="1"/>
    <s v="Backlogs"/>
    <n v="0"/>
    <x v="2"/>
    <x v="1"/>
    <x v="0"/>
    <n v="58"/>
    <s v="USD"/>
    <n v="486.17"/>
    <n v="0"/>
    <n v="486.17"/>
    <n v="0"/>
    <n v="8.3822413793103454"/>
    <s v="Omaha"/>
    <s v="Nebraska"/>
    <s v="B2C"/>
    <x v="3"/>
    <s v="Female"/>
  </r>
  <r>
    <n v="83"/>
    <n v="541"/>
    <d v="2021-09-18T00:00:00"/>
    <s v="Pending"/>
    <n v="1"/>
    <s v="Backlogs"/>
    <n v="0"/>
    <x v="0"/>
    <x v="2"/>
    <x v="2"/>
    <n v="41"/>
    <s v="USD"/>
    <n v="604.64"/>
    <n v="0"/>
    <n v="604.64"/>
    <n v="0"/>
    <n v="14.747317073170731"/>
    <s v="Lake Worth"/>
    <s v="Florida"/>
    <s v="B2C"/>
    <x v="1"/>
    <s v="Male"/>
  </r>
  <r>
    <n v="84"/>
    <n v="563"/>
    <d v="2021-06-11T00:00:00"/>
    <s v="Pending"/>
    <n v="1"/>
    <s v="Backlogs"/>
    <n v="0"/>
    <x v="2"/>
    <x v="0"/>
    <x v="1"/>
    <n v="45"/>
    <s v="USD"/>
    <n v="254.14"/>
    <n v="0"/>
    <n v="254.14"/>
    <n v="0"/>
    <n v="5.647555555555555"/>
    <s v="Scottsdale"/>
    <s v="Arizona"/>
    <s v="B2C"/>
    <x v="1"/>
    <s v="Female"/>
  </r>
  <r>
    <n v="85"/>
    <n v="954"/>
    <d v="2021-12-05T00:00:00"/>
    <s v="Processing"/>
    <n v="1"/>
    <s v="Backlogs"/>
    <n v="0"/>
    <x v="0"/>
    <x v="0"/>
    <x v="2"/>
    <n v="86"/>
    <s v="USD"/>
    <n v="423.9"/>
    <n v="0"/>
    <n v="423.9"/>
    <n v="0"/>
    <n v="4.9290697674418604"/>
    <s v="Fullerton"/>
    <s v="California"/>
    <s v="B2B"/>
    <x v="2"/>
    <s v="Female"/>
  </r>
  <r>
    <n v="86"/>
    <n v="634"/>
    <d v="2021-12-26T00:00:00"/>
    <s v="Shipped"/>
    <n v="0"/>
    <s v="Completed"/>
    <n v="0"/>
    <x v="0"/>
    <x v="1"/>
    <x v="2"/>
    <n v="12"/>
    <s v="USD"/>
    <n v="189.13"/>
    <n v="0"/>
    <n v="0"/>
    <n v="189.13"/>
    <n v="15.760833333333332"/>
    <s v="Alexandria"/>
    <s v="Virginia"/>
    <s v="B2C"/>
    <x v="3"/>
    <s v="Male"/>
  </r>
  <r>
    <n v="87"/>
    <n v="126"/>
    <d v="2020-01-27T00:00:00"/>
    <s v="Delivered"/>
    <n v="0"/>
    <s v="Completed"/>
    <n v="0"/>
    <x v="2"/>
    <x v="1"/>
    <x v="1"/>
    <n v="76"/>
    <s v="USD"/>
    <n v="842.6"/>
    <n v="0"/>
    <n v="0"/>
    <n v="842.6"/>
    <n v="11.086842105263159"/>
    <s v="Visalia"/>
    <s v="California"/>
    <s v="B2B"/>
    <x v="2"/>
    <s v="Female"/>
  </r>
  <r>
    <n v="88"/>
    <n v="423"/>
    <d v="2020-04-20T00:00:00"/>
    <s v="Shipped"/>
    <n v="0"/>
    <s v="Completed"/>
    <n v="0"/>
    <x v="1"/>
    <x v="1"/>
    <x v="0"/>
    <n v="71"/>
    <s v="USD"/>
    <n v="972.72"/>
    <n v="0"/>
    <n v="0"/>
    <n v="972.72"/>
    <n v="13.700281690140846"/>
    <s v="Flint"/>
    <s v="Michigan"/>
    <s v="B2C"/>
    <x v="0"/>
    <s v="Female"/>
  </r>
  <r>
    <n v="89"/>
    <n v="774"/>
    <d v="2020-07-28T00:00:00"/>
    <s v="Processing"/>
    <n v="1"/>
    <s v="Backlogs"/>
    <n v="0"/>
    <x v="2"/>
    <x v="2"/>
    <x v="2"/>
    <n v="68"/>
    <s v="USD"/>
    <n v="358.06"/>
    <n v="0"/>
    <n v="358.06"/>
    <n v="0"/>
    <n v="5.2655882352941177"/>
    <s v="Saint Paul"/>
    <s v="Minnesota"/>
    <s v="B2C"/>
    <x v="0"/>
    <s v="Male"/>
  </r>
  <r>
    <n v="90"/>
    <n v="596"/>
    <d v="2021-12-10T00:00:00"/>
    <s v="Pending"/>
    <n v="1"/>
    <s v="Backlogs"/>
    <n v="0"/>
    <x v="0"/>
    <x v="2"/>
    <x v="0"/>
    <n v="71"/>
    <s v="USD"/>
    <n v="45.41"/>
    <n v="0"/>
    <n v="45.41"/>
    <n v="0"/>
    <n v="0.63957746478873234"/>
    <s v="Pompano Beach"/>
    <s v="Florida"/>
    <s v="B2B"/>
    <x v="1"/>
    <s v="Male"/>
  </r>
  <r>
    <n v="91"/>
    <n v="128"/>
    <d v="2021-10-20T00:00:00"/>
    <s v="Shipped"/>
    <n v="0"/>
    <s v="Completed"/>
    <n v="0"/>
    <x v="0"/>
    <x v="0"/>
    <x v="1"/>
    <n v="15"/>
    <s v="USD"/>
    <n v="17.38"/>
    <n v="0"/>
    <n v="0"/>
    <n v="17.38"/>
    <n v="1.1586666666666665"/>
    <s v="Tacoma"/>
    <s v="Washington"/>
    <s v="B2B"/>
    <x v="1"/>
    <s v="Male"/>
  </r>
  <r>
    <n v="92"/>
    <n v="344"/>
    <d v="2020-12-28T00:00:00"/>
    <s v="Processing"/>
    <n v="1"/>
    <s v="Backlogs"/>
    <n v="0"/>
    <x v="2"/>
    <x v="2"/>
    <x v="1"/>
    <n v="66"/>
    <s v="USD"/>
    <n v="195.42"/>
    <n v="0"/>
    <n v="195.42"/>
    <n v="0"/>
    <n v="2.9609090909090909"/>
    <s v="El Paso"/>
    <s v="Texas"/>
    <s v="B2C"/>
    <x v="1"/>
    <s v="Male"/>
  </r>
  <r>
    <n v="93"/>
    <n v="839"/>
    <d v="2021-02-07T00:00:00"/>
    <s v="Delivered"/>
    <n v="0"/>
    <s v="Completed"/>
    <n v="0"/>
    <x v="0"/>
    <x v="2"/>
    <x v="0"/>
    <n v="60"/>
    <s v="USD"/>
    <n v="929.06"/>
    <n v="0"/>
    <n v="0"/>
    <n v="929.06"/>
    <n v="15.484333333333332"/>
    <s v="Columbus"/>
    <s v="Ohio"/>
    <s v="B2C"/>
    <x v="0"/>
    <s v="Female"/>
  </r>
  <r>
    <n v="94"/>
    <n v="55"/>
    <d v="2021-04-13T00:00:00"/>
    <s v="Shipped"/>
    <n v="0"/>
    <s v="Completed"/>
    <n v="0"/>
    <x v="2"/>
    <x v="2"/>
    <x v="1"/>
    <n v="28"/>
    <s v="USD"/>
    <n v="767.56"/>
    <n v="0"/>
    <n v="0"/>
    <n v="767.56"/>
    <n v="27.412857142857142"/>
    <s v="Salt Lake City"/>
    <s v="Utah"/>
    <s v="B2B"/>
    <x v="0"/>
    <s v="Male"/>
  </r>
  <r>
    <n v="95"/>
    <n v="208"/>
    <d v="2021-05-28T00:00:00"/>
    <s v="Pending"/>
    <n v="1"/>
    <s v="Backlogs"/>
    <n v="0"/>
    <x v="2"/>
    <x v="2"/>
    <x v="1"/>
    <n v="71"/>
    <s v="USD"/>
    <n v="238.5"/>
    <n v="0"/>
    <n v="238.5"/>
    <n v="0"/>
    <n v="3.359154929577465"/>
    <s v="San Jose"/>
    <s v="California"/>
    <s v="B2B"/>
    <x v="0"/>
    <s v="Male"/>
  </r>
  <r>
    <n v="96"/>
    <n v="325"/>
    <d v="2020-09-14T00:00:00"/>
    <s v="Delivered"/>
    <n v="0"/>
    <s v="Completed"/>
    <n v="0"/>
    <x v="1"/>
    <x v="0"/>
    <x v="2"/>
    <n v="75"/>
    <s v="USD"/>
    <n v="363.38"/>
    <n v="0"/>
    <n v="0"/>
    <n v="363.38"/>
    <n v="4.8450666666666669"/>
    <s v="Chicago"/>
    <s v="Illinois"/>
    <s v="B2B"/>
    <x v="3"/>
    <s v="Male"/>
  </r>
  <r>
    <n v="97"/>
    <n v="118"/>
    <d v="2020-06-10T00:00:00"/>
    <s v="Shipped"/>
    <n v="0"/>
    <s v="Completed"/>
    <n v="0"/>
    <x v="0"/>
    <x v="0"/>
    <x v="1"/>
    <n v="64"/>
    <s v="USD"/>
    <n v="622.86"/>
    <n v="0"/>
    <n v="0"/>
    <n v="622.86"/>
    <n v="9.7321875000000002"/>
    <s v="Pensacola"/>
    <s v="Florida"/>
    <s v="B2C"/>
    <x v="0"/>
    <s v="Female"/>
  </r>
  <r>
    <n v="98"/>
    <n v="729"/>
    <d v="2020-05-27T00:00:00"/>
    <s v="Processing"/>
    <n v="1"/>
    <s v="Backlogs"/>
    <n v="0"/>
    <x v="2"/>
    <x v="1"/>
    <x v="1"/>
    <n v="34"/>
    <s v="USD"/>
    <n v="939.18"/>
    <n v="0"/>
    <n v="939.18"/>
    <n v="0"/>
    <n v="27.622941176470587"/>
    <s v="Saint Paul"/>
    <s v="Minnesota"/>
    <s v="B2C"/>
    <x v="3"/>
    <s v="Male"/>
  </r>
  <r>
    <n v="99"/>
    <n v="79"/>
    <d v="2021-03-13T00:00:00"/>
    <s v="Returned"/>
    <n v="0"/>
    <s v="Completed"/>
    <n v="1"/>
    <x v="0"/>
    <x v="1"/>
    <x v="2"/>
    <n v="6"/>
    <s v="USD"/>
    <n v="53.19"/>
    <n v="53.19"/>
    <n v="0"/>
    <n v="0"/>
    <n v="8.8650000000000002"/>
    <s v="Santa Monica"/>
    <s v="California"/>
    <s v="B2B"/>
    <x v="0"/>
    <s v="Female"/>
  </r>
  <r>
    <n v="100"/>
    <n v="921"/>
    <d v="2021-06-07T00:00:00"/>
    <s v="Pending"/>
    <n v="1"/>
    <s v="Backlogs"/>
    <n v="0"/>
    <x v="1"/>
    <x v="2"/>
    <x v="1"/>
    <n v="20"/>
    <s v="USD"/>
    <n v="208.09"/>
    <n v="0"/>
    <n v="208.09"/>
    <n v="0"/>
    <n v="10.404500000000001"/>
    <s v="Nashville"/>
    <s v="Tennessee"/>
    <s v="B2B"/>
    <x v="0"/>
    <s v="Female"/>
  </r>
  <r>
    <n v="101"/>
    <n v="980"/>
    <d v="2020-12-20T00:00:00"/>
    <s v="Returned"/>
    <n v="0"/>
    <s v="Completed"/>
    <n v="1"/>
    <x v="1"/>
    <x v="0"/>
    <x v="1"/>
    <n v="79"/>
    <s v="USD"/>
    <n v="564.72"/>
    <n v="564.72"/>
    <n v="0"/>
    <n v="0"/>
    <n v="7.1483544303797473"/>
    <s v="Albuquerque"/>
    <s v="New Mexico"/>
    <s v="B2C"/>
    <x v="3"/>
    <s v="Male"/>
  </r>
  <r>
    <n v="102"/>
    <n v="733"/>
    <d v="2020-10-06T00:00:00"/>
    <s v="Shipped"/>
    <n v="0"/>
    <s v="Completed"/>
    <n v="0"/>
    <x v="2"/>
    <x v="0"/>
    <x v="0"/>
    <n v="48"/>
    <s v="USD"/>
    <n v="63.09"/>
    <n v="0"/>
    <n v="0"/>
    <n v="63.09"/>
    <n v="1.3143750000000001"/>
    <s v="Chicago"/>
    <s v="Illinois"/>
    <s v="B2C"/>
    <x v="0"/>
    <s v="Male"/>
  </r>
  <r>
    <n v="103"/>
    <n v="902"/>
    <d v="2020-09-26T00:00:00"/>
    <s v="Delivered"/>
    <n v="0"/>
    <s v="Completed"/>
    <n v="0"/>
    <x v="2"/>
    <x v="1"/>
    <x v="0"/>
    <n v="31"/>
    <s v="USD"/>
    <n v="80.52"/>
    <n v="0"/>
    <n v="0"/>
    <n v="80.52"/>
    <n v="2.5974193548387094"/>
    <s v="Amarillo"/>
    <s v="Texas"/>
    <s v="B2C"/>
    <x v="2"/>
    <s v="Female"/>
  </r>
  <r>
    <n v="104"/>
    <n v="264"/>
    <d v="2021-05-24T00:00:00"/>
    <s v="Processing"/>
    <n v="1"/>
    <s v="Backlogs"/>
    <n v="0"/>
    <x v="1"/>
    <x v="1"/>
    <x v="1"/>
    <n v="30"/>
    <s v="USD"/>
    <n v="267.16000000000003"/>
    <n v="0"/>
    <n v="267.16000000000003"/>
    <n v="0"/>
    <n v="8.9053333333333349"/>
    <s v="Birmingham"/>
    <s v="Alabama"/>
    <s v="B2B"/>
    <x v="0"/>
    <s v="Female"/>
  </r>
  <r>
    <n v="105"/>
    <n v="444"/>
    <d v="2021-10-14T00:00:00"/>
    <s v="Shipped"/>
    <n v="0"/>
    <s v="Completed"/>
    <n v="0"/>
    <x v="1"/>
    <x v="1"/>
    <x v="2"/>
    <n v="80"/>
    <s v="USD"/>
    <n v="90.06"/>
    <n v="0"/>
    <n v="0"/>
    <n v="90.06"/>
    <n v="1.12575"/>
    <s v="Roanoke"/>
    <s v="Virginia"/>
    <s v="B2B"/>
    <x v="1"/>
    <s v="Male"/>
  </r>
  <r>
    <n v="106"/>
    <n v="903"/>
    <d v="2021-10-18T00:00:00"/>
    <s v="Delivered"/>
    <n v="0"/>
    <s v="Completed"/>
    <n v="0"/>
    <x v="2"/>
    <x v="1"/>
    <x v="0"/>
    <n v="24"/>
    <s v="USD"/>
    <n v="957"/>
    <n v="0"/>
    <n v="0"/>
    <n v="957"/>
    <n v="39.875"/>
    <s v="Bakersfield"/>
    <s v="California"/>
    <s v="B2B"/>
    <x v="1"/>
    <s v="Female"/>
  </r>
  <r>
    <n v="107"/>
    <n v="174"/>
    <d v="2020-03-07T00:00:00"/>
    <s v="Processing"/>
    <n v="1"/>
    <s v="Backlogs"/>
    <n v="0"/>
    <x v="1"/>
    <x v="0"/>
    <x v="1"/>
    <n v="90"/>
    <s v="USD"/>
    <n v="606.54999999999995"/>
    <n v="0"/>
    <n v="606.54999999999995"/>
    <n v="0"/>
    <n v="6.7394444444444437"/>
    <s v="Kansas City"/>
    <s v="Missouri"/>
    <s v="B2C"/>
    <x v="2"/>
    <s v="Male"/>
  </r>
  <r>
    <n v="108"/>
    <n v="320"/>
    <d v="2020-03-17T00:00:00"/>
    <s v="Shipped"/>
    <n v="0"/>
    <s v="Completed"/>
    <n v="0"/>
    <x v="2"/>
    <x v="1"/>
    <x v="1"/>
    <n v="8"/>
    <s v="USD"/>
    <n v="416.74"/>
    <n v="0"/>
    <n v="0"/>
    <n v="416.74"/>
    <n v="52.092500000000001"/>
    <s v="Metairie"/>
    <s v="Louisiana"/>
    <s v="B2B"/>
    <x v="3"/>
    <s v="Male"/>
  </r>
  <r>
    <n v="109"/>
    <n v="280"/>
    <d v="2020-11-22T00:00:00"/>
    <s v="Returned"/>
    <n v="0"/>
    <s v="Completed"/>
    <n v="1"/>
    <x v="1"/>
    <x v="0"/>
    <x v="1"/>
    <n v="77"/>
    <s v="USD"/>
    <n v="123.96"/>
    <n v="123.96"/>
    <n v="0"/>
    <n v="0"/>
    <n v="1.6098701298701299"/>
    <s v="Tempe"/>
    <s v="Arizona"/>
    <s v="B2C"/>
    <x v="1"/>
    <s v="Male"/>
  </r>
  <r>
    <n v="110"/>
    <n v="490"/>
    <d v="2021-01-07T00:00:00"/>
    <s v="Processing"/>
    <n v="1"/>
    <s v="Backlogs"/>
    <n v="0"/>
    <x v="1"/>
    <x v="2"/>
    <x v="0"/>
    <n v="65"/>
    <s v="USD"/>
    <n v="393.59"/>
    <n v="0"/>
    <n v="393.59"/>
    <n v="0"/>
    <n v="6.0552307692307688"/>
    <s v="Winston Salem"/>
    <s v="North Carolina"/>
    <s v="B2B"/>
    <x v="0"/>
    <s v="Female"/>
  </r>
  <r>
    <n v="111"/>
    <n v="665"/>
    <d v="2021-05-05T00:00:00"/>
    <s v="Delivered"/>
    <n v="0"/>
    <s v="Completed"/>
    <n v="0"/>
    <x v="2"/>
    <x v="0"/>
    <x v="0"/>
    <n v="5"/>
    <s v="USD"/>
    <n v="323.74"/>
    <n v="0"/>
    <n v="0"/>
    <n v="323.74"/>
    <n v="64.748000000000005"/>
    <s v="Shreveport"/>
    <s v="Louisiana"/>
    <s v="B2B"/>
    <x v="2"/>
    <s v="Female"/>
  </r>
  <r>
    <n v="112"/>
    <n v="259"/>
    <d v="2020-08-12T00:00:00"/>
    <s v="Pending"/>
    <n v="1"/>
    <s v="Backlogs"/>
    <n v="0"/>
    <x v="1"/>
    <x v="1"/>
    <x v="1"/>
    <n v="58"/>
    <s v="USD"/>
    <n v="128.08000000000001"/>
    <n v="0"/>
    <n v="128.08000000000001"/>
    <n v="0"/>
    <n v="2.2082758620689655"/>
    <s v="Nashville"/>
    <s v="Tennessee"/>
    <s v="B2B"/>
    <x v="1"/>
    <s v="Female"/>
  </r>
  <r>
    <n v="113"/>
    <n v="819"/>
    <d v="2021-11-28T00:00:00"/>
    <s v="Returned"/>
    <n v="0"/>
    <s v="Completed"/>
    <n v="1"/>
    <x v="1"/>
    <x v="1"/>
    <x v="0"/>
    <n v="39"/>
    <s v="USD"/>
    <n v="299.02"/>
    <n v="299.02"/>
    <n v="0"/>
    <n v="0"/>
    <n v="7.6671794871794869"/>
    <s v="Grand Rapids"/>
    <s v="Michigan"/>
    <s v="B2C"/>
    <x v="1"/>
    <s v="Male"/>
  </r>
  <r>
    <n v="114"/>
    <n v="891"/>
    <d v="2020-07-21T00:00:00"/>
    <s v="Delivered"/>
    <n v="0"/>
    <s v="Completed"/>
    <n v="0"/>
    <x v="2"/>
    <x v="1"/>
    <x v="2"/>
    <n v="34"/>
    <s v="USD"/>
    <n v="275.87"/>
    <n v="0"/>
    <n v="0"/>
    <n v="275.87"/>
    <n v="8.1138235294117642"/>
    <s v="New York City"/>
    <s v="New York"/>
    <s v="B2B"/>
    <x v="0"/>
    <s v="Male"/>
  </r>
  <r>
    <n v="115"/>
    <n v="745"/>
    <d v="2021-09-21T00:00:00"/>
    <s v="Pending"/>
    <n v="1"/>
    <s v="Backlogs"/>
    <n v="0"/>
    <x v="0"/>
    <x v="0"/>
    <x v="2"/>
    <n v="38"/>
    <s v="USD"/>
    <n v="779.81"/>
    <n v="0"/>
    <n v="779.81"/>
    <n v="0"/>
    <n v="20.521315789473682"/>
    <s v="Denver"/>
    <s v="Colorado"/>
    <s v="B2C"/>
    <x v="3"/>
    <s v="Male"/>
  </r>
  <r>
    <n v="116"/>
    <n v="372"/>
    <d v="2020-05-30T00:00:00"/>
    <s v="Delivered"/>
    <n v="0"/>
    <s v="Completed"/>
    <n v="0"/>
    <x v="0"/>
    <x v="1"/>
    <x v="1"/>
    <n v="84"/>
    <s v="USD"/>
    <n v="881.72"/>
    <n v="0"/>
    <n v="0"/>
    <n v="881.72"/>
    <n v="10.496666666666666"/>
    <s v="Grand Rapids"/>
    <s v="Michigan"/>
    <s v="B2C"/>
    <x v="3"/>
    <s v="Female"/>
  </r>
  <r>
    <n v="117"/>
    <n v="119"/>
    <d v="2020-11-19T00:00:00"/>
    <s v="Delivered"/>
    <n v="0"/>
    <s v="Completed"/>
    <n v="0"/>
    <x v="1"/>
    <x v="0"/>
    <x v="1"/>
    <n v="10"/>
    <s v="USD"/>
    <n v="320.22000000000003"/>
    <n v="0"/>
    <n v="0"/>
    <n v="320.22000000000003"/>
    <n v="32.022000000000006"/>
    <s v="Valdosta"/>
    <s v="Georgia"/>
    <s v="B2B"/>
    <x v="1"/>
    <s v="Male"/>
  </r>
  <r>
    <n v="118"/>
    <n v="383"/>
    <d v="2020-02-09T00:00:00"/>
    <s v="Shipped"/>
    <n v="0"/>
    <s v="Completed"/>
    <n v="0"/>
    <x v="1"/>
    <x v="2"/>
    <x v="1"/>
    <n v="45"/>
    <s v="USD"/>
    <n v="424.11"/>
    <n v="0"/>
    <n v="0"/>
    <n v="424.11"/>
    <n v="9.424666666666667"/>
    <s v="Brooklyn"/>
    <s v="New York"/>
    <s v="B2C"/>
    <x v="3"/>
    <s v="Male"/>
  </r>
  <r>
    <n v="119"/>
    <n v="66"/>
    <d v="2020-02-06T00:00:00"/>
    <s v="Returned"/>
    <n v="0"/>
    <s v="Completed"/>
    <n v="1"/>
    <x v="2"/>
    <x v="0"/>
    <x v="0"/>
    <n v="71"/>
    <s v="USD"/>
    <n v="60.16"/>
    <n v="60.16"/>
    <n v="0"/>
    <n v="0"/>
    <n v="0.84732394366197183"/>
    <s v="Fort Worth"/>
    <s v="Texas"/>
    <s v="B2B"/>
    <x v="3"/>
    <s v="Female"/>
  </r>
  <r>
    <n v="120"/>
    <n v="258"/>
    <d v="2020-11-29T00:00:00"/>
    <s v="Pending"/>
    <n v="1"/>
    <s v="Backlogs"/>
    <n v="0"/>
    <x v="1"/>
    <x v="1"/>
    <x v="1"/>
    <n v="87"/>
    <s v="USD"/>
    <n v="876.52"/>
    <n v="0"/>
    <n v="876.52"/>
    <n v="0"/>
    <n v="10.074942528735631"/>
    <s v="Homestead"/>
    <s v="Florida"/>
    <s v="B2C"/>
    <x v="0"/>
    <s v="Male"/>
  </r>
  <r>
    <n v="121"/>
    <n v="761"/>
    <d v="2021-12-01T00:00:00"/>
    <s v="Pending"/>
    <n v="1"/>
    <s v="Backlogs"/>
    <n v="0"/>
    <x v="1"/>
    <x v="0"/>
    <x v="2"/>
    <n v="28"/>
    <s v="USD"/>
    <n v="103.13"/>
    <n v="0"/>
    <n v="103.13"/>
    <n v="0"/>
    <n v="3.6832142857142856"/>
    <s v="Arlington"/>
    <s v="Texas"/>
    <s v="B2C"/>
    <x v="3"/>
    <s v="Female"/>
  </r>
  <r>
    <n v="122"/>
    <n v="14"/>
    <d v="2021-03-07T00:00:00"/>
    <s v="Pending"/>
    <n v="1"/>
    <s v="Backlogs"/>
    <n v="0"/>
    <x v="2"/>
    <x v="1"/>
    <x v="1"/>
    <n v="17"/>
    <s v="USD"/>
    <n v="866.52"/>
    <n v="0"/>
    <n v="866.52"/>
    <n v="0"/>
    <n v="50.97176470588235"/>
    <s v="Toledo"/>
    <s v="Ohio"/>
    <s v="B2B"/>
    <x v="0"/>
    <s v="Male"/>
  </r>
  <r>
    <n v="123"/>
    <n v="748"/>
    <d v="2021-12-01T00:00:00"/>
    <s v="Delivered"/>
    <n v="0"/>
    <s v="Completed"/>
    <n v="0"/>
    <x v="2"/>
    <x v="1"/>
    <x v="2"/>
    <n v="77"/>
    <s v="USD"/>
    <n v="650.80999999999995"/>
    <n v="0"/>
    <n v="0"/>
    <n v="650.80999999999995"/>
    <n v="8.4520779220779207"/>
    <s v="Phoenix"/>
    <s v="Arizona"/>
    <s v="B2C"/>
    <x v="1"/>
    <s v="Female"/>
  </r>
  <r>
    <n v="124"/>
    <n v="675"/>
    <d v="2020-05-11T00:00:00"/>
    <s v="Delivered"/>
    <n v="0"/>
    <s v="Completed"/>
    <n v="0"/>
    <x v="2"/>
    <x v="1"/>
    <x v="0"/>
    <n v="54"/>
    <s v="USD"/>
    <n v="209.56"/>
    <n v="0"/>
    <n v="0"/>
    <n v="209.56"/>
    <n v="3.8807407407407406"/>
    <s v="Sacramento"/>
    <s v="California"/>
    <s v="B2C"/>
    <x v="0"/>
    <s v="Male"/>
  </r>
  <r>
    <n v="125"/>
    <n v="543"/>
    <d v="2021-06-07T00:00:00"/>
    <s v="Delivered"/>
    <n v="0"/>
    <s v="Completed"/>
    <n v="0"/>
    <x v="1"/>
    <x v="0"/>
    <x v="2"/>
    <n v="60"/>
    <s v="USD"/>
    <n v="891.34"/>
    <n v="0"/>
    <n v="0"/>
    <n v="891.34"/>
    <n v="14.855666666666668"/>
    <s v="Santa Fe"/>
    <s v="New Mexico"/>
    <s v="B2B"/>
    <x v="3"/>
    <s v="Female"/>
  </r>
  <r>
    <n v="126"/>
    <n v="728"/>
    <d v="2021-08-11T00:00:00"/>
    <s v="Returned"/>
    <n v="0"/>
    <s v="Completed"/>
    <n v="1"/>
    <x v="2"/>
    <x v="1"/>
    <x v="2"/>
    <n v="100"/>
    <s v="USD"/>
    <n v="596.20000000000005"/>
    <n v="596.20000000000005"/>
    <n v="0"/>
    <n v="0"/>
    <n v="5.9620000000000006"/>
    <s v="Lafayette"/>
    <s v="Indiana"/>
    <s v="B2B"/>
    <x v="1"/>
    <s v="Male"/>
  </r>
  <r>
    <n v="127"/>
    <n v="696"/>
    <d v="2020-06-05T00:00:00"/>
    <s v="Delivered"/>
    <n v="0"/>
    <s v="Completed"/>
    <n v="0"/>
    <x v="1"/>
    <x v="0"/>
    <x v="1"/>
    <n v="73"/>
    <s v="USD"/>
    <n v="555.07000000000005"/>
    <n v="0"/>
    <n v="0"/>
    <n v="555.07000000000005"/>
    <n v="7.6036986301369867"/>
    <s v="Philadelphia"/>
    <s v="Pennsylvania"/>
    <s v="B2C"/>
    <x v="0"/>
    <s v="Male"/>
  </r>
  <r>
    <n v="128"/>
    <n v="755"/>
    <d v="2021-10-01T00:00:00"/>
    <s v="Delivered"/>
    <n v="0"/>
    <s v="Completed"/>
    <n v="0"/>
    <x v="0"/>
    <x v="1"/>
    <x v="2"/>
    <n v="70"/>
    <s v="USD"/>
    <n v="456.44"/>
    <n v="0"/>
    <n v="0"/>
    <n v="456.44"/>
    <n v="6.5205714285714285"/>
    <s v="Oklahoma City"/>
    <s v="Oklahoma"/>
    <s v="B2B"/>
    <x v="2"/>
    <s v="Male"/>
  </r>
  <r>
    <n v="129"/>
    <n v="610"/>
    <d v="2020-12-07T00:00:00"/>
    <s v="Processing"/>
    <n v="1"/>
    <s v="Backlogs"/>
    <n v="0"/>
    <x v="1"/>
    <x v="0"/>
    <x v="1"/>
    <n v="97"/>
    <s v="USD"/>
    <n v="596.87"/>
    <n v="0"/>
    <n v="596.87"/>
    <n v="0"/>
    <n v="6.1532989690721651"/>
    <s v="Birmingham"/>
    <s v="Alabama"/>
    <s v="B2B"/>
    <x v="2"/>
    <s v="Male"/>
  </r>
  <r>
    <n v="130"/>
    <n v="797"/>
    <d v="2020-12-13T00:00:00"/>
    <s v="Shipped"/>
    <n v="0"/>
    <s v="Completed"/>
    <n v="0"/>
    <x v="1"/>
    <x v="1"/>
    <x v="0"/>
    <n v="79"/>
    <s v="USD"/>
    <n v="763.76"/>
    <n v="0"/>
    <n v="0"/>
    <n v="763.76"/>
    <n v="9.6678481012658235"/>
    <s v="Omaha"/>
    <s v="Nebraska"/>
    <s v="B2C"/>
    <x v="3"/>
    <s v="Male"/>
  </r>
  <r>
    <n v="131"/>
    <n v="405"/>
    <d v="2020-04-08T00:00:00"/>
    <s v="Returned"/>
    <n v="0"/>
    <s v="Completed"/>
    <n v="1"/>
    <x v="0"/>
    <x v="1"/>
    <x v="2"/>
    <n v="54"/>
    <s v="USD"/>
    <n v="576.36"/>
    <n v="576.36"/>
    <n v="0"/>
    <n v="0"/>
    <n v="10.673333333333334"/>
    <s v="Seattle"/>
    <s v="Washington"/>
    <s v="B2B"/>
    <x v="1"/>
    <s v="Female"/>
  </r>
  <r>
    <n v="132"/>
    <n v="767"/>
    <d v="2020-04-29T00:00:00"/>
    <s v="Processing"/>
    <n v="1"/>
    <s v="Backlogs"/>
    <n v="0"/>
    <x v="2"/>
    <x v="2"/>
    <x v="1"/>
    <n v="3"/>
    <s v="USD"/>
    <n v="457.91"/>
    <n v="0"/>
    <n v="457.91"/>
    <n v="0"/>
    <n v="152.63666666666668"/>
    <s v="Atlanta"/>
    <s v="Georgia"/>
    <s v="B2B"/>
    <x v="3"/>
    <s v="Male"/>
  </r>
  <r>
    <n v="133"/>
    <n v="248"/>
    <d v="2021-01-23T00:00:00"/>
    <s v="Delivered"/>
    <n v="0"/>
    <s v="Completed"/>
    <n v="0"/>
    <x v="1"/>
    <x v="2"/>
    <x v="1"/>
    <n v="13"/>
    <s v="USD"/>
    <n v="912.89"/>
    <n v="0"/>
    <n v="0"/>
    <n v="912.89"/>
    <n v="70.222307692307695"/>
    <s v="Arlington"/>
    <s v="Virginia"/>
    <s v="B2C"/>
    <x v="3"/>
    <s v="Male"/>
  </r>
  <r>
    <n v="134"/>
    <n v="217"/>
    <d v="2021-01-29T00:00:00"/>
    <s v="Pending"/>
    <n v="1"/>
    <s v="Backlogs"/>
    <n v="0"/>
    <x v="0"/>
    <x v="1"/>
    <x v="1"/>
    <n v="90"/>
    <s v="USD"/>
    <n v="975.12"/>
    <n v="0"/>
    <n v="975.12"/>
    <n v="0"/>
    <n v="10.834666666666667"/>
    <s v="Spokane"/>
    <s v="Washington"/>
    <s v="B2B"/>
    <x v="1"/>
    <s v="Male"/>
  </r>
  <r>
    <n v="135"/>
    <n v="425"/>
    <d v="2021-11-28T00:00:00"/>
    <s v="Processing"/>
    <n v="1"/>
    <s v="Backlogs"/>
    <n v="0"/>
    <x v="0"/>
    <x v="2"/>
    <x v="0"/>
    <n v="27"/>
    <s v="USD"/>
    <n v="644.77"/>
    <n v="0"/>
    <n v="644.77"/>
    <n v="0"/>
    <n v="23.880370370370368"/>
    <s v="Spring"/>
    <s v="Texas"/>
    <s v="B2B"/>
    <x v="3"/>
    <s v="Male"/>
  </r>
  <r>
    <n v="136"/>
    <n v="865"/>
    <d v="2021-05-14T00:00:00"/>
    <s v="Processing"/>
    <n v="1"/>
    <s v="Backlogs"/>
    <n v="0"/>
    <x v="2"/>
    <x v="1"/>
    <x v="1"/>
    <n v="64"/>
    <s v="USD"/>
    <n v="96.93"/>
    <n v="0"/>
    <n v="96.93"/>
    <n v="0"/>
    <n v="1.5145312500000001"/>
    <s v="Charleston"/>
    <s v="South Carolina"/>
    <s v="B2C"/>
    <x v="0"/>
    <s v="Male"/>
  </r>
  <r>
    <n v="137"/>
    <n v="209"/>
    <d v="2020-11-25T00:00:00"/>
    <s v="Shipped"/>
    <n v="0"/>
    <s v="Completed"/>
    <n v="0"/>
    <x v="2"/>
    <x v="2"/>
    <x v="1"/>
    <n v="44"/>
    <s v="USD"/>
    <n v="40.49"/>
    <n v="0"/>
    <n v="0"/>
    <n v="40.49"/>
    <n v="0.92022727272727278"/>
    <s v="Roanoke"/>
    <s v="Virginia"/>
    <s v="B2B"/>
    <x v="1"/>
    <s v="Female"/>
  </r>
  <r>
    <n v="138"/>
    <n v="667"/>
    <d v="2021-10-15T00:00:00"/>
    <s v="Processing"/>
    <n v="1"/>
    <s v="Backlogs"/>
    <n v="0"/>
    <x v="1"/>
    <x v="1"/>
    <x v="0"/>
    <n v="70"/>
    <s v="USD"/>
    <n v="950.92"/>
    <n v="0"/>
    <n v="950.92"/>
    <n v="0"/>
    <n v="13.584571428571428"/>
    <s v="Lubbock"/>
    <s v="Texas"/>
    <s v="B2B"/>
    <x v="1"/>
    <s v="Male"/>
  </r>
  <r>
    <n v="139"/>
    <n v="284"/>
    <d v="2020-11-11T00:00:00"/>
    <s v="Delivered"/>
    <n v="0"/>
    <s v="Completed"/>
    <n v="0"/>
    <x v="0"/>
    <x v="0"/>
    <x v="0"/>
    <n v="13"/>
    <s v="USD"/>
    <n v="196.41"/>
    <n v="0"/>
    <n v="0"/>
    <n v="196.41"/>
    <n v="15.108461538461539"/>
    <s v="Missoula"/>
    <s v="Montana"/>
    <s v="B2C"/>
    <x v="1"/>
    <s v="Male"/>
  </r>
  <r>
    <n v="140"/>
    <n v="638"/>
    <d v="2021-10-21T00:00:00"/>
    <s v="Processing"/>
    <n v="1"/>
    <s v="Backlogs"/>
    <n v="0"/>
    <x v="2"/>
    <x v="2"/>
    <x v="0"/>
    <n v="94"/>
    <s v="USD"/>
    <n v="36.340000000000003"/>
    <n v="0"/>
    <n v="36.340000000000003"/>
    <n v="0"/>
    <n v="0.38659574468085112"/>
    <s v="Kansas City"/>
    <s v="Missouri"/>
    <s v="B2B"/>
    <x v="3"/>
    <s v="Male"/>
  </r>
  <r>
    <n v="141"/>
    <n v="310"/>
    <d v="2021-06-23T00:00:00"/>
    <s v="Processing"/>
    <n v="1"/>
    <s v="Backlogs"/>
    <n v="0"/>
    <x v="2"/>
    <x v="2"/>
    <x v="0"/>
    <n v="70"/>
    <s v="USD"/>
    <n v="169.34"/>
    <n v="0"/>
    <n v="169.34"/>
    <n v="0"/>
    <n v="2.419142857142857"/>
    <s v="Lubbock"/>
    <s v="Texas"/>
    <s v="B2C"/>
    <x v="1"/>
    <s v="Male"/>
  </r>
  <r>
    <n v="142"/>
    <n v="130"/>
    <d v="2021-01-09T00:00:00"/>
    <s v="Shipped"/>
    <n v="0"/>
    <s v="Completed"/>
    <n v="0"/>
    <x v="2"/>
    <x v="2"/>
    <x v="2"/>
    <n v="74"/>
    <s v="USD"/>
    <n v="612.69000000000005"/>
    <n v="0"/>
    <n v="0"/>
    <n v="612.69000000000005"/>
    <n v="8.2795945945945952"/>
    <s v="Naples"/>
    <s v="Florida"/>
    <s v="B2C"/>
    <x v="0"/>
    <s v="Female"/>
  </r>
  <r>
    <n v="143"/>
    <n v="330"/>
    <d v="2021-05-23T00:00:00"/>
    <s v="Returned"/>
    <n v="0"/>
    <s v="Completed"/>
    <n v="1"/>
    <x v="1"/>
    <x v="1"/>
    <x v="2"/>
    <n v="22"/>
    <s v="USD"/>
    <n v="515"/>
    <n v="515"/>
    <n v="0"/>
    <n v="0"/>
    <n v="23.40909090909091"/>
    <s v="Cincinnati"/>
    <s v="Ohio"/>
    <s v="B2C"/>
    <x v="0"/>
    <s v="Female"/>
  </r>
  <r>
    <n v="144"/>
    <n v="916"/>
    <d v="2021-01-11T00:00:00"/>
    <s v="Returned"/>
    <n v="0"/>
    <s v="Completed"/>
    <n v="1"/>
    <x v="0"/>
    <x v="1"/>
    <x v="0"/>
    <n v="69"/>
    <s v="USD"/>
    <n v="385.47"/>
    <n v="385.47"/>
    <n v="0"/>
    <n v="0"/>
    <n v="5.5865217391304354"/>
    <s v="York"/>
    <s v="Pennsylvania"/>
    <s v="B2C"/>
    <x v="0"/>
    <s v="Male"/>
  </r>
  <r>
    <n v="145"/>
    <n v="589"/>
    <d v="2020-08-31T00:00:00"/>
    <s v="Processing"/>
    <n v="1"/>
    <s v="Backlogs"/>
    <n v="0"/>
    <x v="1"/>
    <x v="1"/>
    <x v="2"/>
    <n v="15"/>
    <s v="USD"/>
    <n v="929.36"/>
    <n v="0"/>
    <n v="929.36"/>
    <n v="0"/>
    <n v="61.957333333333331"/>
    <s v="El Paso"/>
    <s v="Texas"/>
    <s v="B2B"/>
    <x v="3"/>
    <s v="Female"/>
  </r>
  <r>
    <n v="146"/>
    <n v="68"/>
    <d v="2021-10-05T00:00:00"/>
    <s v="Shipped"/>
    <n v="0"/>
    <s v="Completed"/>
    <n v="0"/>
    <x v="2"/>
    <x v="0"/>
    <x v="1"/>
    <n v="4"/>
    <s v="USD"/>
    <n v="877.13"/>
    <n v="0"/>
    <n v="0"/>
    <n v="877.13"/>
    <n v="219.2825"/>
    <s v="Pompano Beach"/>
    <s v="Florida"/>
    <s v="B2B"/>
    <x v="1"/>
    <s v="Female"/>
  </r>
  <r>
    <n v="147"/>
    <n v="407"/>
    <d v="2021-06-30T00:00:00"/>
    <s v="Processing"/>
    <n v="1"/>
    <s v="Backlogs"/>
    <n v="0"/>
    <x v="0"/>
    <x v="2"/>
    <x v="1"/>
    <n v="1"/>
    <s v="USD"/>
    <n v="459.62"/>
    <n v="0"/>
    <n v="459.62"/>
    <n v="0"/>
    <n v="459.62"/>
    <s v="Chicago"/>
    <s v="Illinois"/>
    <s v="B2B"/>
    <x v="1"/>
    <s v="Male"/>
  </r>
  <r>
    <n v="148"/>
    <n v="853"/>
    <d v="2021-02-21T00:00:00"/>
    <s v="Returned"/>
    <n v="0"/>
    <s v="Completed"/>
    <n v="1"/>
    <x v="2"/>
    <x v="1"/>
    <x v="0"/>
    <n v="56"/>
    <s v="USD"/>
    <n v="274.39999999999998"/>
    <n v="274.39999999999998"/>
    <n v="0"/>
    <n v="0"/>
    <n v="4.8999999999999995"/>
    <s v="Topeka"/>
    <s v="Kansas"/>
    <s v="B2C"/>
    <x v="1"/>
    <s v="Male"/>
  </r>
  <r>
    <n v="149"/>
    <n v="658"/>
    <d v="2020-07-19T00:00:00"/>
    <s v="Processing"/>
    <n v="1"/>
    <s v="Backlogs"/>
    <n v="0"/>
    <x v="0"/>
    <x v="1"/>
    <x v="2"/>
    <n v="77"/>
    <s v="USD"/>
    <n v="136.06"/>
    <n v="0"/>
    <n v="136.06"/>
    <n v="0"/>
    <n v="1.7670129870129871"/>
    <s v="Dallas"/>
    <s v="Texas"/>
    <s v="B2C"/>
    <x v="3"/>
    <s v="Male"/>
  </r>
  <r>
    <n v="150"/>
    <n v="792"/>
    <d v="2020-05-28T00:00:00"/>
    <s v="Shipped"/>
    <n v="0"/>
    <s v="Completed"/>
    <n v="0"/>
    <x v="1"/>
    <x v="2"/>
    <x v="1"/>
    <n v="79"/>
    <s v="USD"/>
    <n v="61.85"/>
    <n v="0"/>
    <n v="0"/>
    <n v="61.85"/>
    <n v="0.78291139240506336"/>
    <s v="Salem"/>
    <s v="Oregon"/>
    <s v="B2B"/>
    <x v="3"/>
    <s v="Male"/>
  </r>
  <r>
    <n v="151"/>
    <n v="820"/>
    <d v="2021-08-19T00:00:00"/>
    <s v="Processing"/>
    <n v="1"/>
    <s v="Backlogs"/>
    <n v="0"/>
    <x v="0"/>
    <x v="1"/>
    <x v="2"/>
    <n v="50"/>
    <s v="USD"/>
    <n v="334.06"/>
    <n v="0"/>
    <n v="334.06"/>
    <n v="0"/>
    <n v="6.6812000000000005"/>
    <s v="Saginaw"/>
    <s v="Michigan"/>
    <s v="B2B"/>
    <x v="3"/>
    <s v="Female"/>
  </r>
  <r>
    <n v="152"/>
    <n v="43"/>
    <d v="2021-08-14T00:00:00"/>
    <s v="Delivered"/>
    <n v="0"/>
    <s v="Completed"/>
    <n v="0"/>
    <x v="0"/>
    <x v="0"/>
    <x v="0"/>
    <n v="57"/>
    <s v="USD"/>
    <n v="694.2"/>
    <n v="0"/>
    <n v="0"/>
    <n v="694.2"/>
    <n v="12.178947368421053"/>
    <s v="Miami"/>
    <s v="Florida"/>
    <s v="B2C"/>
    <x v="1"/>
    <s v="Male"/>
  </r>
  <r>
    <n v="153"/>
    <n v="185"/>
    <d v="2021-04-19T00:00:00"/>
    <s v="Shipped"/>
    <n v="0"/>
    <s v="Completed"/>
    <n v="0"/>
    <x v="2"/>
    <x v="2"/>
    <x v="0"/>
    <n v="55"/>
    <s v="USD"/>
    <n v="884.01"/>
    <n v="0"/>
    <n v="0"/>
    <n v="884.01"/>
    <n v="16.072909090909089"/>
    <s v="Kansas City"/>
    <s v="Missouri"/>
    <s v="B2B"/>
    <x v="2"/>
    <s v="Female"/>
  </r>
  <r>
    <n v="154"/>
    <n v="852"/>
    <d v="2021-11-02T00:00:00"/>
    <s v="Returned"/>
    <n v="0"/>
    <s v="Completed"/>
    <n v="1"/>
    <x v="1"/>
    <x v="1"/>
    <x v="1"/>
    <n v="7"/>
    <s v="USD"/>
    <n v="389.26"/>
    <n v="389.26"/>
    <n v="0"/>
    <n v="0"/>
    <n v="55.60857142857143"/>
    <s v="Tacoma"/>
    <s v="Washington"/>
    <s v="B2B"/>
    <x v="1"/>
    <s v="Male"/>
  </r>
  <r>
    <n v="155"/>
    <n v="680"/>
    <d v="2020-01-19T00:00:00"/>
    <s v="Returned"/>
    <n v="0"/>
    <s v="Completed"/>
    <n v="1"/>
    <x v="2"/>
    <x v="2"/>
    <x v="2"/>
    <n v="59"/>
    <s v="USD"/>
    <n v="582.66999999999996"/>
    <n v="582.66999999999996"/>
    <n v="0"/>
    <n v="0"/>
    <n v="9.8757627118644056"/>
    <s v="Orange"/>
    <s v="California"/>
    <s v="B2C"/>
    <x v="0"/>
    <s v="Female"/>
  </r>
  <r>
    <n v="156"/>
    <n v="158"/>
    <d v="2021-06-18T00:00:00"/>
    <s v="Delivered"/>
    <n v="0"/>
    <s v="Completed"/>
    <n v="0"/>
    <x v="0"/>
    <x v="0"/>
    <x v="1"/>
    <n v="91"/>
    <s v="USD"/>
    <n v="68.72"/>
    <n v="0"/>
    <n v="0"/>
    <n v="68.72"/>
    <n v="0.75516483516483512"/>
    <s v="Indianapolis"/>
    <s v="Indiana"/>
    <s v="B2C"/>
    <x v="1"/>
    <s v="Female"/>
  </r>
  <r>
    <n v="157"/>
    <n v="240"/>
    <d v="2020-03-14T00:00:00"/>
    <s v="Shipped"/>
    <n v="0"/>
    <s v="Completed"/>
    <n v="0"/>
    <x v="1"/>
    <x v="0"/>
    <x v="2"/>
    <n v="58"/>
    <s v="USD"/>
    <n v="884.33"/>
    <n v="0"/>
    <n v="0"/>
    <n v="884.33"/>
    <n v="15.247068965517242"/>
    <s v="Lees Summit"/>
    <s v="Missouri"/>
    <s v="B2C"/>
    <x v="3"/>
    <s v="Female"/>
  </r>
  <r>
    <n v="158"/>
    <n v="60"/>
    <d v="2020-07-17T00:00:00"/>
    <s v="Pending"/>
    <n v="1"/>
    <s v="Backlogs"/>
    <n v="0"/>
    <x v="2"/>
    <x v="0"/>
    <x v="1"/>
    <n v="36"/>
    <s v="USD"/>
    <n v="320.13"/>
    <n v="0"/>
    <n v="320.13"/>
    <n v="0"/>
    <n v="8.8925000000000001"/>
    <s v="Los Angeles"/>
    <s v="California"/>
    <s v="B2C"/>
    <x v="1"/>
    <s v="Male"/>
  </r>
  <r>
    <n v="159"/>
    <n v="926"/>
    <d v="2021-06-22T00:00:00"/>
    <s v="Delivered"/>
    <n v="0"/>
    <s v="Completed"/>
    <n v="0"/>
    <x v="0"/>
    <x v="1"/>
    <x v="0"/>
    <n v="49"/>
    <s v="USD"/>
    <n v="880.42"/>
    <n v="0"/>
    <n v="0"/>
    <n v="880.42"/>
    <n v="17.967755102040815"/>
    <s v="New Castle"/>
    <s v="Pennsylvania"/>
    <s v="B2C"/>
    <x v="3"/>
    <s v="Male"/>
  </r>
  <r>
    <n v="160"/>
    <n v="755"/>
    <d v="2021-05-23T00:00:00"/>
    <s v="Processing"/>
    <n v="1"/>
    <s v="Backlogs"/>
    <n v="0"/>
    <x v="2"/>
    <x v="1"/>
    <x v="0"/>
    <n v="60"/>
    <s v="USD"/>
    <n v="791.57"/>
    <n v="0"/>
    <n v="791.57"/>
    <n v="0"/>
    <n v="13.192833333333335"/>
    <s v="Tacoma"/>
    <s v="Washington"/>
    <s v="B2C"/>
    <x v="2"/>
    <s v="Male"/>
  </r>
  <r>
    <n v="161"/>
    <n v="153"/>
    <d v="2020-03-06T00:00:00"/>
    <s v="Pending"/>
    <n v="1"/>
    <s v="Backlogs"/>
    <n v="0"/>
    <x v="2"/>
    <x v="1"/>
    <x v="2"/>
    <n v="89"/>
    <s v="USD"/>
    <n v="781.65"/>
    <n v="0"/>
    <n v="781.65"/>
    <n v="0"/>
    <n v="8.7825842696629213"/>
    <s v="Washington"/>
    <s v="District of Columbia"/>
    <s v="B2B"/>
    <x v="2"/>
    <s v="Female"/>
  </r>
  <r>
    <n v="162"/>
    <n v="21"/>
    <d v="2021-02-15T00:00:00"/>
    <s v="Shipped"/>
    <n v="0"/>
    <s v="Completed"/>
    <n v="0"/>
    <x v="2"/>
    <x v="0"/>
    <x v="0"/>
    <n v="71"/>
    <s v="USD"/>
    <n v="760.19"/>
    <n v="0"/>
    <n v="0"/>
    <n v="760.19"/>
    <n v="10.706901408450705"/>
    <s v="Cleveland"/>
    <s v="Ohio"/>
    <s v="B2B"/>
    <x v="2"/>
    <s v="Female"/>
  </r>
  <r>
    <n v="163"/>
    <n v="280"/>
    <d v="2020-04-28T00:00:00"/>
    <s v="Processing"/>
    <n v="1"/>
    <s v="Backlogs"/>
    <n v="0"/>
    <x v="2"/>
    <x v="0"/>
    <x v="1"/>
    <n v="96"/>
    <s v="USD"/>
    <n v="532.39"/>
    <n v="0"/>
    <n v="532.39"/>
    <n v="0"/>
    <n v="5.5457291666666668"/>
    <s v="Corpus Christi"/>
    <s v="Texas"/>
    <s v="B2C"/>
    <x v="2"/>
    <s v="Female"/>
  </r>
  <r>
    <n v="164"/>
    <n v="215"/>
    <d v="2020-05-21T00:00:00"/>
    <s v="Processing"/>
    <n v="1"/>
    <s v="Backlogs"/>
    <n v="0"/>
    <x v="0"/>
    <x v="0"/>
    <x v="0"/>
    <n v="86"/>
    <s v="USD"/>
    <n v="826.16"/>
    <n v="0"/>
    <n v="826.16"/>
    <n v="0"/>
    <n v="9.6065116279069755"/>
    <s v="Pasadena"/>
    <s v="Texas"/>
    <s v="B2C"/>
    <x v="0"/>
    <s v="Male"/>
  </r>
  <r>
    <n v="165"/>
    <n v="557"/>
    <d v="2021-01-05T00:00:00"/>
    <s v="Delivered"/>
    <n v="0"/>
    <s v="Completed"/>
    <n v="0"/>
    <x v="1"/>
    <x v="1"/>
    <x v="0"/>
    <n v="46"/>
    <s v="USD"/>
    <n v="361.4"/>
    <n v="0"/>
    <n v="0"/>
    <n v="361.4"/>
    <n v="7.8565217391304341"/>
    <s v="Detroit"/>
    <s v="Michigan"/>
    <s v="B2B"/>
    <x v="1"/>
    <s v="Male"/>
  </r>
  <r>
    <n v="166"/>
    <n v="695"/>
    <d v="2021-02-13T00:00:00"/>
    <s v="Pending"/>
    <n v="1"/>
    <s v="Backlogs"/>
    <n v="0"/>
    <x v="1"/>
    <x v="2"/>
    <x v="0"/>
    <n v="20"/>
    <s v="USD"/>
    <n v="52.67"/>
    <n v="0"/>
    <n v="52.67"/>
    <n v="0"/>
    <n v="2.6335000000000002"/>
    <s v="Sandy"/>
    <s v="Utah"/>
    <s v="B2B"/>
    <x v="0"/>
    <s v="Male"/>
  </r>
  <r>
    <n v="167"/>
    <n v="769"/>
    <d v="2021-01-24T00:00:00"/>
    <s v="Pending"/>
    <n v="1"/>
    <s v="Backlogs"/>
    <n v="0"/>
    <x v="0"/>
    <x v="0"/>
    <x v="0"/>
    <n v="89"/>
    <s v="USD"/>
    <n v="211.42"/>
    <n v="0"/>
    <n v="211.42"/>
    <n v="0"/>
    <n v="2.3755056179775278"/>
    <s v="Santa Barbara"/>
    <s v="California"/>
    <s v="B2C"/>
    <x v="0"/>
    <s v="Male"/>
  </r>
  <r>
    <n v="168"/>
    <n v="125"/>
    <d v="2020-01-31T00:00:00"/>
    <s v="Returned"/>
    <n v="0"/>
    <s v="Completed"/>
    <n v="1"/>
    <x v="2"/>
    <x v="1"/>
    <x v="0"/>
    <n v="45"/>
    <s v="USD"/>
    <n v="74.38"/>
    <n v="74.38"/>
    <n v="0"/>
    <n v="0"/>
    <n v="1.6528888888888889"/>
    <s v="Sacramento"/>
    <s v="California"/>
    <s v="B2C"/>
    <x v="3"/>
    <s v="Male"/>
  </r>
  <r>
    <n v="169"/>
    <n v="230"/>
    <d v="2020-02-28T00:00:00"/>
    <s v="Returned"/>
    <n v="0"/>
    <s v="Completed"/>
    <n v="1"/>
    <x v="1"/>
    <x v="2"/>
    <x v="0"/>
    <n v="59"/>
    <s v="USD"/>
    <n v="639.70000000000005"/>
    <n v="639.70000000000005"/>
    <n v="0"/>
    <n v="0"/>
    <n v="10.842372881355933"/>
    <s v="El Paso"/>
    <s v="Texas"/>
    <s v="B2C"/>
    <x v="0"/>
    <s v="Male"/>
  </r>
  <r>
    <n v="170"/>
    <n v="865"/>
    <d v="2020-10-24T00:00:00"/>
    <s v="Shipped"/>
    <n v="0"/>
    <s v="Completed"/>
    <n v="0"/>
    <x v="2"/>
    <x v="1"/>
    <x v="2"/>
    <n v="68"/>
    <s v="USD"/>
    <n v="916.58"/>
    <n v="0"/>
    <n v="0"/>
    <n v="916.58"/>
    <n v="13.479117647058825"/>
    <s v="Washington"/>
    <s v="District of Columbia"/>
    <s v="B2B"/>
    <x v="0"/>
    <s v="Male"/>
  </r>
  <r>
    <n v="171"/>
    <n v="240"/>
    <d v="2020-11-01T00:00:00"/>
    <s v="Shipped"/>
    <n v="0"/>
    <s v="Completed"/>
    <n v="0"/>
    <x v="0"/>
    <x v="0"/>
    <x v="0"/>
    <n v="27"/>
    <s v="USD"/>
    <n v="347.32"/>
    <n v="0"/>
    <n v="0"/>
    <n v="347.32"/>
    <n v="12.863703703703704"/>
    <s v="Salt Lake City"/>
    <s v="Utah"/>
    <s v="B2C"/>
    <x v="0"/>
    <s v="Female"/>
  </r>
  <r>
    <n v="172"/>
    <n v="445"/>
    <d v="2021-12-09T00:00:00"/>
    <s v="Processing"/>
    <n v="1"/>
    <s v="Backlogs"/>
    <n v="0"/>
    <x v="2"/>
    <x v="0"/>
    <x v="0"/>
    <n v="57"/>
    <s v="USD"/>
    <n v="270.2"/>
    <n v="0"/>
    <n v="270.2"/>
    <n v="0"/>
    <n v="4.7403508771929825"/>
    <s v="Stockton"/>
    <s v="California"/>
    <s v="B2B"/>
    <x v="0"/>
    <s v="Male"/>
  </r>
  <r>
    <n v="173"/>
    <n v="36"/>
    <d v="2020-11-11T00:00:00"/>
    <s v="Returned"/>
    <n v="0"/>
    <s v="Completed"/>
    <n v="1"/>
    <x v="1"/>
    <x v="1"/>
    <x v="0"/>
    <n v="14"/>
    <s v="USD"/>
    <n v="556.89"/>
    <n v="556.89"/>
    <n v="0"/>
    <n v="0"/>
    <n v="39.777857142857144"/>
    <s v="Duluth"/>
    <s v="Georgia"/>
    <s v="B2C"/>
    <x v="2"/>
    <s v="Female"/>
  </r>
  <r>
    <n v="174"/>
    <n v="882"/>
    <d v="2021-10-12T00:00:00"/>
    <s v="Delivered"/>
    <n v="0"/>
    <s v="Completed"/>
    <n v="0"/>
    <x v="1"/>
    <x v="0"/>
    <x v="2"/>
    <n v="94"/>
    <s v="USD"/>
    <n v="457.43"/>
    <n v="0"/>
    <n v="0"/>
    <n v="457.43"/>
    <n v="4.8662765957446812"/>
    <s v="Cincinnati"/>
    <s v="Ohio"/>
    <s v="B2C"/>
    <x v="2"/>
    <s v="Female"/>
  </r>
  <r>
    <n v="175"/>
    <n v="478"/>
    <d v="2021-09-29T00:00:00"/>
    <s v="Returned"/>
    <n v="0"/>
    <s v="Completed"/>
    <n v="1"/>
    <x v="0"/>
    <x v="1"/>
    <x v="2"/>
    <n v="90"/>
    <s v="USD"/>
    <n v="698.6"/>
    <n v="698.6"/>
    <n v="0"/>
    <n v="0"/>
    <n v="7.7622222222222224"/>
    <s v="Denver"/>
    <s v="Colorado"/>
    <s v="B2C"/>
    <x v="2"/>
    <s v="Male"/>
  </r>
  <r>
    <n v="176"/>
    <n v="305"/>
    <d v="2020-07-27T00:00:00"/>
    <s v="Returned"/>
    <n v="0"/>
    <s v="Completed"/>
    <n v="1"/>
    <x v="0"/>
    <x v="2"/>
    <x v="2"/>
    <n v="69"/>
    <s v="USD"/>
    <n v="736.95"/>
    <n v="736.95"/>
    <n v="0"/>
    <n v="0"/>
    <n v="10.680434782608696"/>
    <s v="Migrate"/>
    <s v="Kentucky"/>
    <s v="B2B"/>
    <x v="1"/>
    <s v="Male"/>
  </r>
  <r>
    <n v="177"/>
    <n v="225"/>
    <d v="2020-10-15T00:00:00"/>
    <s v="Returned"/>
    <n v="0"/>
    <s v="Completed"/>
    <n v="1"/>
    <x v="2"/>
    <x v="0"/>
    <x v="0"/>
    <n v="18"/>
    <s v="USD"/>
    <n v="389.03"/>
    <n v="389.03"/>
    <n v="0"/>
    <n v="0"/>
    <n v="21.612777777777776"/>
    <s v="San Antonio"/>
    <s v="Texas"/>
    <s v="B2B"/>
    <x v="0"/>
    <s v="Male"/>
  </r>
  <r>
    <n v="178"/>
    <n v="237"/>
    <d v="2020-04-20T00:00:00"/>
    <s v="Shipped"/>
    <n v="0"/>
    <s v="Completed"/>
    <n v="0"/>
    <x v="2"/>
    <x v="0"/>
    <x v="2"/>
    <n v="85"/>
    <s v="USD"/>
    <n v="815.17"/>
    <n v="0"/>
    <n v="0"/>
    <n v="815.17"/>
    <n v="9.5902352941176474"/>
    <s v="Miami"/>
    <s v="Florida"/>
    <s v="B2B"/>
    <x v="2"/>
    <s v="Male"/>
  </r>
  <r>
    <n v="179"/>
    <n v="152"/>
    <d v="2021-01-04T00:00:00"/>
    <s v="Returned"/>
    <n v="0"/>
    <s v="Completed"/>
    <n v="1"/>
    <x v="1"/>
    <x v="2"/>
    <x v="1"/>
    <n v="67"/>
    <s v="USD"/>
    <n v="934.25"/>
    <n v="934.25"/>
    <n v="0"/>
    <n v="0"/>
    <n v="13.944029850746269"/>
    <s v="Las Vegas"/>
    <s v="Nevada"/>
    <s v="B2B"/>
    <x v="1"/>
    <s v="Female"/>
  </r>
  <r>
    <n v="180"/>
    <n v="603"/>
    <d v="2020-12-20T00:00:00"/>
    <s v="Processing"/>
    <n v="1"/>
    <s v="Backlogs"/>
    <n v="0"/>
    <x v="0"/>
    <x v="1"/>
    <x v="1"/>
    <n v="52"/>
    <s v="USD"/>
    <n v="673.6"/>
    <n v="0"/>
    <n v="673.6"/>
    <n v="0"/>
    <n v="12.953846153846154"/>
    <s v="Seattle"/>
    <s v="Washington"/>
    <s v="B2B"/>
    <x v="2"/>
    <s v="Male"/>
  </r>
  <r>
    <n v="181"/>
    <n v="693"/>
    <d v="2021-04-29T00:00:00"/>
    <s v="Shipped"/>
    <n v="0"/>
    <s v="Completed"/>
    <n v="0"/>
    <x v="1"/>
    <x v="1"/>
    <x v="0"/>
    <n v="12"/>
    <s v="USD"/>
    <n v="658.3"/>
    <n v="0"/>
    <n v="0"/>
    <n v="658.3"/>
    <n v="54.858333333333327"/>
    <s v="Amarillo"/>
    <s v="Texas"/>
    <s v="B2C"/>
    <x v="1"/>
    <s v="Male"/>
  </r>
  <r>
    <n v="182"/>
    <n v="667"/>
    <d v="2021-10-27T00:00:00"/>
    <s v="Processing"/>
    <n v="1"/>
    <s v="Backlogs"/>
    <n v="0"/>
    <x v="1"/>
    <x v="2"/>
    <x v="2"/>
    <n v="90"/>
    <s v="USD"/>
    <n v="133.86000000000001"/>
    <n v="0"/>
    <n v="133.86000000000001"/>
    <n v="0"/>
    <n v="1.4873333333333334"/>
    <s v="Louisville"/>
    <s v="Kentucky"/>
    <s v="B2C"/>
    <x v="0"/>
    <s v="Male"/>
  </r>
  <r>
    <n v="183"/>
    <n v="596"/>
    <d v="2020-11-25T00:00:00"/>
    <s v="Delivered"/>
    <n v="0"/>
    <s v="Completed"/>
    <n v="0"/>
    <x v="2"/>
    <x v="1"/>
    <x v="1"/>
    <n v="61"/>
    <s v="USD"/>
    <n v="24.31"/>
    <n v="0"/>
    <n v="0"/>
    <n v="24.31"/>
    <n v="0.39852459016393438"/>
    <s v="Hampton"/>
    <s v="Virginia"/>
    <s v="B2B"/>
    <x v="3"/>
    <s v="Male"/>
  </r>
  <r>
    <n v="184"/>
    <n v="904"/>
    <d v="2020-07-07T00:00:00"/>
    <s v="Delivered"/>
    <n v="0"/>
    <s v="Completed"/>
    <n v="0"/>
    <x v="1"/>
    <x v="1"/>
    <x v="0"/>
    <n v="92"/>
    <s v="USD"/>
    <n v="823.93"/>
    <n v="0"/>
    <n v="0"/>
    <n v="823.93"/>
    <n v="8.955760869565216"/>
    <s v="Midland"/>
    <s v="Michigan"/>
    <s v="B2C"/>
    <x v="3"/>
    <s v="Male"/>
  </r>
  <r>
    <n v="185"/>
    <n v="817"/>
    <d v="2020-07-17T00:00:00"/>
    <s v="Delivered"/>
    <n v="0"/>
    <s v="Completed"/>
    <n v="0"/>
    <x v="0"/>
    <x v="1"/>
    <x v="1"/>
    <n v="61"/>
    <s v="USD"/>
    <n v="817.03"/>
    <n v="0"/>
    <n v="0"/>
    <n v="817.03"/>
    <n v="13.393934426229508"/>
    <s v="Indianapolis"/>
    <s v="Indiana"/>
    <s v="B2C"/>
    <x v="1"/>
    <s v="Female"/>
  </r>
  <r>
    <n v="186"/>
    <n v="659"/>
    <d v="2020-08-12T00:00:00"/>
    <s v="Shipped"/>
    <n v="0"/>
    <s v="Completed"/>
    <n v="0"/>
    <x v="1"/>
    <x v="0"/>
    <x v="1"/>
    <n v="85"/>
    <s v="USD"/>
    <n v="108.39"/>
    <n v="0"/>
    <n v="0"/>
    <n v="108.39"/>
    <n v="1.2751764705882354"/>
    <s v="Roanoke"/>
    <s v="Virginia"/>
    <s v="B2C"/>
    <x v="0"/>
    <s v="Male"/>
  </r>
  <r>
    <n v="187"/>
    <n v="957"/>
    <d v="2021-01-21T00:00:00"/>
    <s v="Pending"/>
    <n v="1"/>
    <s v="Backlogs"/>
    <n v="0"/>
    <x v="1"/>
    <x v="0"/>
    <x v="1"/>
    <n v="95"/>
    <s v="USD"/>
    <n v="650.71"/>
    <n v="0"/>
    <n v="650.71"/>
    <n v="0"/>
    <n v="6.8495789473684212"/>
    <s v="San Francisco"/>
    <s v="California"/>
    <s v="B2C"/>
    <x v="3"/>
    <s v="Female"/>
  </r>
  <r>
    <n v="188"/>
    <n v="523"/>
    <d v="2021-02-26T00:00:00"/>
    <s v="Shipped"/>
    <n v="0"/>
    <s v="Completed"/>
    <n v="0"/>
    <x v="0"/>
    <x v="2"/>
    <x v="1"/>
    <n v="67"/>
    <s v="USD"/>
    <n v="633.19000000000005"/>
    <n v="0"/>
    <n v="0"/>
    <n v="633.19000000000005"/>
    <n v="9.4505970149253731"/>
    <s v="Seattle"/>
    <s v="Washington"/>
    <s v="B2B"/>
    <x v="3"/>
    <s v="Female"/>
  </r>
  <r>
    <n v="189"/>
    <n v="543"/>
    <d v="2020-09-27T00:00:00"/>
    <s v="Delivered"/>
    <n v="0"/>
    <s v="Completed"/>
    <n v="0"/>
    <x v="2"/>
    <x v="0"/>
    <x v="2"/>
    <n v="87"/>
    <s v="USD"/>
    <n v="141.47999999999999"/>
    <n v="0"/>
    <n v="0"/>
    <n v="141.47999999999999"/>
    <n v="1.626206896551724"/>
    <s v="Rochester"/>
    <s v="New York"/>
    <s v="B2B"/>
    <x v="0"/>
    <s v="Male"/>
  </r>
  <r>
    <n v="190"/>
    <n v="503"/>
    <d v="2020-05-05T00:00:00"/>
    <s v="Delivered"/>
    <n v="0"/>
    <s v="Completed"/>
    <n v="0"/>
    <x v="2"/>
    <x v="0"/>
    <x v="1"/>
    <n v="69"/>
    <s v="USD"/>
    <n v="490.68"/>
    <n v="0"/>
    <n v="0"/>
    <n v="490.68"/>
    <n v="7.1113043478260867"/>
    <s v="Las Vegas"/>
    <s v="Nevada"/>
    <s v="B2B"/>
    <x v="0"/>
    <s v="Male"/>
  </r>
  <r>
    <n v="191"/>
    <n v="892"/>
    <d v="2020-11-26T00:00:00"/>
    <s v="Shipped"/>
    <n v="0"/>
    <s v="Completed"/>
    <n v="0"/>
    <x v="2"/>
    <x v="0"/>
    <x v="0"/>
    <n v="1"/>
    <s v="USD"/>
    <n v="249.84"/>
    <n v="0"/>
    <n v="0"/>
    <n v="249.84"/>
    <n v="249.84"/>
    <s v="Birmingham"/>
    <s v="Alabama"/>
    <s v="B2C"/>
    <x v="1"/>
    <s v="Male"/>
  </r>
  <r>
    <n v="192"/>
    <n v="973"/>
    <d v="2021-08-24T00:00:00"/>
    <s v="Shipped"/>
    <n v="0"/>
    <s v="Completed"/>
    <n v="0"/>
    <x v="0"/>
    <x v="0"/>
    <x v="1"/>
    <n v="73"/>
    <s v="USD"/>
    <n v="433.34"/>
    <n v="0"/>
    <n v="0"/>
    <n v="433.34"/>
    <n v="5.9361643835616436"/>
    <s v="Miami"/>
    <s v="Florida"/>
    <s v="B2C"/>
    <x v="3"/>
    <s v="Male"/>
  </r>
  <r>
    <n v="193"/>
    <n v="676"/>
    <d v="2021-04-09T00:00:00"/>
    <s v="Processing"/>
    <n v="1"/>
    <s v="Backlogs"/>
    <n v="0"/>
    <x v="1"/>
    <x v="1"/>
    <x v="0"/>
    <n v="83"/>
    <s v="USD"/>
    <n v="142.06"/>
    <n v="0"/>
    <n v="142.06"/>
    <n v="0"/>
    <n v="1.711566265060241"/>
    <s v="Gilbert"/>
    <s v="Arizona"/>
    <s v="B2B"/>
    <x v="3"/>
    <s v="Male"/>
  </r>
  <r>
    <n v="194"/>
    <n v="483"/>
    <d v="2021-04-23T00:00:00"/>
    <s v="Shipped"/>
    <n v="0"/>
    <s v="Completed"/>
    <n v="0"/>
    <x v="1"/>
    <x v="1"/>
    <x v="2"/>
    <n v="42"/>
    <s v="USD"/>
    <n v="857.94"/>
    <n v="0"/>
    <n v="0"/>
    <n v="857.94"/>
    <n v="20.427142857142858"/>
    <s v="Greensboro"/>
    <s v="North Carolina"/>
    <s v="B2B"/>
    <x v="2"/>
    <s v="Female"/>
  </r>
  <r>
    <n v="195"/>
    <n v="102"/>
    <d v="2020-06-23T00:00:00"/>
    <s v="Processing"/>
    <n v="1"/>
    <s v="Backlogs"/>
    <n v="0"/>
    <x v="1"/>
    <x v="0"/>
    <x v="2"/>
    <n v="46"/>
    <s v="USD"/>
    <n v="786.78"/>
    <n v="0"/>
    <n v="786.78"/>
    <n v="0"/>
    <n v="17.103913043478261"/>
    <s v="Mobile"/>
    <s v="Alabama"/>
    <s v="B2C"/>
    <x v="0"/>
    <s v="Female"/>
  </r>
  <r>
    <n v="196"/>
    <n v="668"/>
    <d v="2020-05-27T00:00:00"/>
    <s v="Processing"/>
    <n v="1"/>
    <s v="Backlogs"/>
    <n v="0"/>
    <x v="1"/>
    <x v="1"/>
    <x v="0"/>
    <n v="28"/>
    <s v="USD"/>
    <n v="277.08999999999997"/>
    <n v="0"/>
    <n v="277.08999999999997"/>
    <n v="0"/>
    <n v="9.8960714285714282"/>
    <s v="Washington"/>
    <s v="District of Columbia"/>
    <s v="B2C"/>
    <x v="2"/>
    <s v="Male"/>
  </r>
  <r>
    <n v="197"/>
    <n v="731"/>
    <d v="2020-01-12T00:00:00"/>
    <s v="Shipped"/>
    <n v="0"/>
    <s v="Completed"/>
    <n v="0"/>
    <x v="1"/>
    <x v="0"/>
    <x v="2"/>
    <n v="28"/>
    <s v="USD"/>
    <n v="572.22"/>
    <n v="0"/>
    <n v="0"/>
    <n v="572.22"/>
    <n v="20.436428571428571"/>
    <s v="Washington"/>
    <s v="District of Columbia"/>
    <s v="B2C"/>
    <x v="2"/>
    <s v="Male"/>
  </r>
  <r>
    <n v="198"/>
    <n v="815"/>
    <d v="2021-04-22T00:00:00"/>
    <s v="Returned"/>
    <n v="0"/>
    <s v="Completed"/>
    <n v="1"/>
    <x v="0"/>
    <x v="0"/>
    <x v="2"/>
    <n v="17"/>
    <s v="USD"/>
    <n v="495.87"/>
    <n v="495.87"/>
    <n v="0"/>
    <n v="0"/>
    <n v="29.168823529411764"/>
    <s v="Tucson"/>
    <s v="Arizona"/>
    <s v="B2B"/>
    <x v="2"/>
    <s v="Female"/>
  </r>
  <r>
    <n v="199"/>
    <n v="876"/>
    <d v="2020-03-06T00:00:00"/>
    <s v="Processing"/>
    <n v="1"/>
    <s v="Backlogs"/>
    <n v="0"/>
    <x v="2"/>
    <x v="2"/>
    <x v="2"/>
    <n v="6"/>
    <s v="USD"/>
    <n v="792.62"/>
    <n v="0"/>
    <n v="792.62"/>
    <n v="0"/>
    <n v="132.10333333333332"/>
    <s v="Pittsburgh"/>
    <s v="Pennsylvania"/>
    <s v="B2B"/>
    <x v="3"/>
    <s v="Male"/>
  </r>
  <r>
    <n v="200"/>
    <n v="559"/>
    <d v="2021-08-20T00:00:00"/>
    <s v="Pending"/>
    <n v="1"/>
    <s v="Backlogs"/>
    <n v="0"/>
    <x v="0"/>
    <x v="2"/>
    <x v="1"/>
    <n v="19"/>
    <s v="USD"/>
    <n v="544.61"/>
    <n v="0"/>
    <n v="544.61"/>
    <n v="0"/>
    <n v="28.663684210526316"/>
    <s v="Chicago"/>
    <s v="Illinois"/>
    <s v="B2B"/>
    <x v="0"/>
    <s v="Male"/>
  </r>
  <r>
    <n v="201"/>
    <n v="413"/>
    <d v="2021-07-12T00:00:00"/>
    <s v="Returned"/>
    <n v="0"/>
    <s v="Completed"/>
    <n v="1"/>
    <x v="2"/>
    <x v="0"/>
    <x v="2"/>
    <n v="4"/>
    <s v="USD"/>
    <n v="541.34"/>
    <n v="541.34"/>
    <n v="0"/>
    <n v="0"/>
    <n v="135.33500000000001"/>
    <s v="Seattle"/>
    <s v="Washington"/>
    <s v="B2C"/>
    <x v="3"/>
    <s v="Female"/>
  </r>
  <r>
    <n v="202"/>
    <n v="740"/>
    <d v="2020-04-13T00:00:00"/>
    <s v="Processing"/>
    <n v="1"/>
    <s v="Backlogs"/>
    <n v="0"/>
    <x v="2"/>
    <x v="1"/>
    <x v="2"/>
    <n v="57"/>
    <s v="USD"/>
    <n v="169.86"/>
    <n v="0"/>
    <n v="169.86"/>
    <n v="0"/>
    <n v="2.9800000000000004"/>
    <s v="Pasadena"/>
    <s v="California"/>
    <s v="B2C"/>
    <x v="0"/>
    <s v="Male"/>
  </r>
  <r>
    <n v="203"/>
    <n v="394"/>
    <d v="2020-01-12T00:00:00"/>
    <s v="Delivered"/>
    <n v="0"/>
    <s v="Completed"/>
    <n v="0"/>
    <x v="0"/>
    <x v="0"/>
    <x v="2"/>
    <n v="15"/>
    <s v="USD"/>
    <n v="419.25"/>
    <n v="0"/>
    <n v="0"/>
    <n v="419.25"/>
    <n v="27.95"/>
    <s v="Canton"/>
    <s v="Ohio"/>
    <s v="B2B"/>
    <x v="0"/>
    <s v="Male"/>
  </r>
  <r>
    <n v="204"/>
    <n v="709"/>
    <d v="2021-04-08T00:00:00"/>
    <s v="Returned"/>
    <n v="0"/>
    <s v="Completed"/>
    <n v="1"/>
    <x v="2"/>
    <x v="0"/>
    <x v="1"/>
    <n v="49"/>
    <s v="USD"/>
    <n v="707.26"/>
    <n v="707.26"/>
    <n v="0"/>
    <n v="0"/>
    <n v="14.433877551020409"/>
    <s v="Denver"/>
    <s v="Colorado"/>
    <s v="B2C"/>
    <x v="2"/>
    <s v="Female"/>
  </r>
  <r>
    <n v="205"/>
    <n v="712"/>
    <d v="2021-03-26T00:00:00"/>
    <s v="Delivered"/>
    <n v="0"/>
    <s v="Completed"/>
    <n v="0"/>
    <x v="2"/>
    <x v="1"/>
    <x v="1"/>
    <n v="85"/>
    <s v="USD"/>
    <n v="884.91"/>
    <n v="0"/>
    <n v="0"/>
    <n v="884.91"/>
    <n v="10.410705882352941"/>
    <s v="San Luis Obispo"/>
    <s v="California"/>
    <s v="B2C"/>
    <x v="2"/>
    <s v="Male"/>
  </r>
  <r>
    <n v="206"/>
    <n v="681"/>
    <d v="2021-03-26T00:00:00"/>
    <s v="Shipped"/>
    <n v="0"/>
    <s v="Completed"/>
    <n v="0"/>
    <x v="1"/>
    <x v="0"/>
    <x v="1"/>
    <n v="89"/>
    <s v="USD"/>
    <n v="796.49"/>
    <n v="0"/>
    <n v="0"/>
    <n v="796.49"/>
    <n v="8.9493258426966289"/>
    <s v="San Mateo"/>
    <s v="California"/>
    <s v="B2C"/>
    <x v="3"/>
    <s v="Female"/>
  </r>
  <r>
    <n v="207"/>
    <n v="792"/>
    <d v="2020-06-19T00:00:00"/>
    <s v="Shipped"/>
    <n v="0"/>
    <s v="Completed"/>
    <n v="0"/>
    <x v="0"/>
    <x v="2"/>
    <x v="2"/>
    <n v="72"/>
    <s v="USD"/>
    <n v="965.34"/>
    <n v="0"/>
    <n v="0"/>
    <n v="965.34"/>
    <n v="13.407500000000001"/>
    <s v="Washington"/>
    <s v="District of Columbia"/>
    <s v="B2C"/>
    <x v="1"/>
    <s v="Male"/>
  </r>
  <r>
    <n v="208"/>
    <n v="646"/>
    <d v="2020-01-13T00:00:00"/>
    <s v="Delivered"/>
    <n v="0"/>
    <s v="Completed"/>
    <n v="0"/>
    <x v="2"/>
    <x v="2"/>
    <x v="0"/>
    <n v="73"/>
    <s v="USD"/>
    <n v="323.02999999999997"/>
    <n v="0"/>
    <n v="0"/>
    <n v="323.02999999999997"/>
    <n v="4.4250684931506843"/>
    <s v="Philadelphia"/>
    <s v="Pennsylvania"/>
    <s v="B2C"/>
    <x v="3"/>
    <s v="Male"/>
  </r>
  <r>
    <n v="209"/>
    <n v="841"/>
    <d v="2020-04-14T00:00:00"/>
    <s v="Returned"/>
    <n v="0"/>
    <s v="Completed"/>
    <n v="1"/>
    <x v="0"/>
    <x v="2"/>
    <x v="2"/>
    <n v="75"/>
    <s v="USD"/>
    <n v="155.9"/>
    <n v="155.9"/>
    <n v="0"/>
    <n v="0"/>
    <n v="2.0786666666666669"/>
    <s v="Davenport"/>
    <s v="Iowa"/>
    <s v="B2C"/>
    <x v="2"/>
    <s v="Male"/>
  </r>
  <r>
    <n v="210"/>
    <n v="934"/>
    <d v="2020-10-18T00:00:00"/>
    <s v="Delivered"/>
    <n v="0"/>
    <s v="Completed"/>
    <n v="0"/>
    <x v="0"/>
    <x v="1"/>
    <x v="0"/>
    <n v="55"/>
    <s v="USD"/>
    <n v="806.76"/>
    <n v="0"/>
    <n v="0"/>
    <n v="806.76"/>
    <n v="14.668363636363637"/>
    <s v="Shreveport"/>
    <s v="Louisiana"/>
    <s v="B2C"/>
    <x v="1"/>
    <s v="Male"/>
  </r>
  <r>
    <n v="211"/>
    <n v="780"/>
    <d v="2021-11-19T00:00:00"/>
    <s v="Pending"/>
    <n v="1"/>
    <s v="Backlogs"/>
    <n v="0"/>
    <x v="2"/>
    <x v="1"/>
    <x v="0"/>
    <n v="87"/>
    <s v="USD"/>
    <n v="944.71"/>
    <n v="0"/>
    <n v="944.71"/>
    <n v="0"/>
    <n v="10.858735632183908"/>
    <s v="New Orleans"/>
    <s v="Louisiana"/>
    <s v="B2C"/>
    <x v="1"/>
    <s v="Male"/>
  </r>
  <r>
    <n v="212"/>
    <n v="846"/>
    <d v="2021-04-22T00:00:00"/>
    <s v="Returned"/>
    <n v="0"/>
    <s v="Completed"/>
    <n v="1"/>
    <x v="0"/>
    <x v="1"/>
    <x v="2"/>
    <n v="24"/>
    <s v="USD"/>
    <n v="333.98"/>
    <n v="333.98"/>
    <n v="0"/>
    <n v="0"/>
    <n v="13.915833333333333"/>
    <s v="Hampton"/>
    <s v="Virginia"/>
    <s v="B2B"/>
    <x v="2"/>
    <s v="Female"/>
  </r>
  <r>
    <n v="213"/>
    <n v="69"/>
    <d v="2021-05-25T00:00:00"/>
    <s v="Shipped"/>
    <n v="0"/>
    <s v="Completed"/>
    <n v="0"/>
    <x v="0"/>
    <x v="0"/>
    <x v="1"/>
    <n v="25"/>
    <s v="USD"/>
    <n v="208.98"/>
    <n v="0"/>
    <n v="0"/>
    <n v="208.98"/>
    <n v="8.3591999999999995"/>
    <s v="Clearwater"/>
    <s v="Florida"/>
    <s v="B2C"/>
    <x v="0"/>
    <s v="Female"/>
  </r>
  <r>
    <n v="214"/>
    <n v="980"/>
    <d v="2020-07-03T00:00:00"/>
    <s v="Delivered"/>
    <n v="0"/>
    <s v="Completed"/>
    <n v="0"/>
    <x v="0"/>
    <x v="2"/>
    <x v="1"/>
    <n v="79"/>
    <s v="USD"/>
    <n v="160.47999999999999"/>
    <n v="0"/>
    <n v="0"/>
    <n v="160.47999999999999"/>
    <n v="2.0313924050632912"/>
    <s v="Saint Paul"/>
    <s v="Minnesota"/>
    <s v="B2C"/>
    <x v="1"/>
    <s v="Male"/>
  </r>
  <r>
    <n v="215"/>
    <n v="846"/>
    <d v="2020-11-08T00:00:00"/>
    <s v="Processing"/>
    <n v="1"/>
    <s v="Backlogs"/>
    <n v="0"/>
    <x v="1"/>
    <x v="2"/>
    <x v="1"/>
    <n v="46"/>
    <s v="USD"/>
    <n v="957.08"/>
    <n v="0"/>
    <n v="957.08"/>
    <n v="0"/>
    <n v="20.806086956521739"/>
    <s v="Memphis"/>
    <s v="Tennessee"/>
    <s v="B2B"/>
    <x v="1"/>
    <s v="Female"/>
  </r>
  <r>
    <n v="216"/>
    <n v="452"/>
    <d v="2021-08-15T00:00:00"/>
    <s v="Delivered"/>
    <n v="0"/>
    <s v="Completed"/>
    <n v="0"/>
    <x v="1"/>
    <x v="1"/>
    <x v="0"/>
    <n v="26"/>
    <s v="USD"/>
    <n v="349.41"/>
    <n v="0"/>
    <n v="0"/>
    <n v="349.41"/>
    <n v="13.438846153846155"/>
    <s v="Pompano Beach"/>
    <s v="Florida"/>
    <s v="B2C"/>
    <x v="3"/>
    <s v="Female"/>
  </r>
  <r>
    <n v="217"/>
    <n v="819"/>
    <d v="2020-04-07T00:00:00"/>
    <s v="Processing"/>
    <n v="1"/>
    <s v="Backlogs"/>
    <n v="0"/>
    <x v="1"/>
    <x v="0"/>
    <x v="0"/>
    <n v="99"/>
    <s v="USD"/>
    <n v="761.8"/>
    <n v="0"/>
    <n v="761.8"/>
    <n v="0"/>
    <n v="7.6949494949494941"/>
    <s v="Hartford"/>
    <s v="Connecticut"/>
    <s v="B2B"/>
    <x v="2"/>
    <s v="Male"/>
  </r>
  <r>
    <n v="218"/>
    <n v="756"/>
    <d v="2021-07-18T00:00:00"/>
    <s v="Processing"/>
    <n v="1"/>
    <s v="Backlogs"/>
    <n v="0"/>
    <x v="1"/>
    <x v="1"/>
    <x v="0"/>
    <n v="72"/>
    <s v="USD"/>
    <n v="443.73"/>
    <n v="0"/>
    <n v="443.73"/>
    <n v="0"/>
    <n v="6.1629166666666668"/>
    <s v="Washington"/>
    <s v="District of Columbia"/>
    <s v="B2B"/>
    <x v="2"/>
    <s v="Male"/>
  </r>
  <r>
    <n v="219"/>
    <n v="266"/>
    <d v="2020-03-07T00:00:00"/>
    <s v="Returned"/>
    <n v="0"/>
    <s v="Completed"/>
    <n v="1"/>
    <x v="0"/>
    <x v="2"/>
    <x v="2"/>
    <n v="69"/>
    <s v="USD"/>
    <n v="840.61"/>
    <n v="840.61"/>
    <n v="0"/>
    <n v="0"/>
    <n v="12.182753623188406"/>
    <s v="Pittsburgh"/>
    <s v="Pennsylvania"/>
    <s v="B2C"/>
    <x v="3"/>
    <s v="Female"/>
  </r>
  <r>
    <n v="220"/>
    <n v="725"/>
    <d v="2020-11-30T00:00:00"/>
    <s v="Processing"/>
    <n v="1"/>
    <s v="Backlogs"/>
    <n v="0"/>
    <x v="0"/>
    <x v="0"/>
    <x v="1"/>
    <n v="77"/>
    <s v="USD"/>
    <n v="0.96"/>
    <n v="0"/>
    <n v="0.96"/>
    <n v="0"/>
    <n v="1.2467532467532468E-2"/>
    <s v="Philadelphia"/>
    <s v="Pennsylvania"/>
    <s v="B2B"/>
    <x v="3"/>
    <s v="Male"/>
  </r>
  <r>
    <n v="221"/>
    <n v="250"/>
    <d v="2020-03-01T00:00:00"/>
    <s v="Processing"/>
    <n v="1"/>
    <s v="Backlogs"/>
    <n v="0"/>
    <x v="2"/>
    <x v="0"/>
    <x v="0"/>
    <n v="27"/>
    <s v="USD"/>
    <n v="703.64"/>
    <n v="0"/>
    <n v="703.64"/>
    <n v="0"/>
    <n v="26.060740740740741"/>
    <s v="Fresno"/>
    <s v="California"/>
    <s v="B2C"/>
    <x v="3"/>
    <s v="Male"/>
  </r>
  <r>
    <n v="222"/>
    <n v="705"/>
    <d v="2021-11-19T00:00:00"/>
    <s v="Processing"/>
    <n v="1"/>
    <s v="Backlogs"/>
    <n v="0"/>
    <x v="0"/>
    <x v="2"/>
    <x v="0"/>
    <n v="39"/>
    <s v="USD"/>
    <n v="226.54"/>
    <n v="0"/>
    <n v="226.54"/>
    <n v="0"/>
    <n v="5.8087179487179483"/>
    <s v="Fresno"/>
    <s v="California"/>
    <s v="B2B"/>
    <x v="0"/>
    <s v="Male"/>
  </r>
  <r>
    <n v="223"/>
    <n v="758"/>
    <d v="2020-11-08T00:00:00"/>
    <s v="Returned"/>
    <n v="0"/>
    <s v="Completed"/>
    <n v="1"/>
    <x v="2"/>
    <x v="2"/>
    <x v="0"/>
    <n v="46"/>
    <s v="USD"/>
    <n v="984.15"/>
    <n v="984.15"/>
    <n v="0"/>
    <n v="0"/>
    <n v="21.394565217391303"/>
    <s v="Atlanta"/>
    <s v="Georgia"/>
    <s v="B2C"/>
    <x v="1"/>
    <s v="Female"/>
  </r>
  <r>
    <n v="224"/>
    <n v="759"/>
    <d v="2021-10-07T00:00:00"/>
    <s v="Pending"/>
    <n v="1"/>
    <s v="Backlogs"/>
    <n v="0"/>
    <x v="2"/>
    <x v="1"/>
    <x v="2"/>
    <n v="56"/>
    <s v="USD"/>
    <n v="8.65"/>
    <n v="0"/>
    <n v="8.65"/>
    <n v="0"/>
    <n v="0.15446428571428572"/>
    <s v="Sacramento"/>
    <s v="California"/>
    <s v="B2C"/>
    <x v="3"/>
    <s v="Male"/>
  </r>
  <r>
    <n v="225"/>
    <n v="681"/>
    <d v="2020-09-10T00:00:00"/>
    <s v="Pending"/>
    <n v="1"/>
    <s v="Backlogs"/>
    <n v="0"/>
    <x v="1"/>
    <x v="2"/>
    <x v="0"/>
    <n v="96"/>
    <s v="USD"/>
    <n v="460"/>
    <n v="0"/>
    <n v="460"/>
    <n v="0"/>
    <n v="4.791666666666667"/>
    <s v="Jeffersonville"/>
    <s v="Indiana"/>
    <s v="B2C"/>
    <x v="0"/>
    <s v="Female"/>
  </r>
  <r>
    <n v="226"/>
    <n v="261"/>
    <d v="2020-09-09T00:00:00"/>
    <s v="Processing"/>
    <n v="1"/>
    <s v="Backlogs"/>
    <n v="0"/>
    <x v="1"/>
    <x v="2"/>
    <x v="2"/>
    <n v="91"/>
    <s v="USD"/>
    <n v="922.06"/>
    <n v="0"/>
    <n v="922.06"/>
    <n v="0"/>
    <n v="10.132527472527473"/>
    <s v="Wichita"/>
    <s v="Kansas"/>
    <s v="B2C"/>
    <x v="3"/>
    <s v="Male"/>
  </r>
  <r>
    <n v="227"/>
    <n v="727"/>
    <d v="2021-02-22T00:00:00"/>
    <s v="Shipped"/>
    <n v="0"/>
    <s v="Completed"/>
    <n v="0"/>
    <x v="0"/>
    <x v="1"/>
    <x v="2"/>
    <n v="85"/>
    <s v="USD"/>
    <n v="252.86"/>
    <n v="0"/>
    <n v="0"/>
    <n v="252.86"/>
    <n v="2.9748235294117649"/>
    <s v="Salt Lake City"/>
    <s v="Utah"/>
    <s v="B2C"/>
    <x v="1"/>
    <s v="Female"/>
  </r>
  <r>
    <n v="228"/>
    <n v="614"/>
    <d v="2020-05-09T00:00:00"/>
    <s v="Pending"/>
    <n v="1"/>
    <s v="Backlogs"/>
    <n v="0"/>
    <x v="1"/>
    <x v="2"/>
    <x v="0"/>
    <n v="97"/>
    <s v="USD"/>
    <n v="889.42"/>
    <n v="0"/>
    <n v="889.42"/>
    <n v="0"/>
    <n v="9.169278350515464"/>
    <s v="Brooklyn"/>
    <s v="New York"/>
    <s v="B2B"/>
    <x v="1"/>
    <s v="Male"/>
  </r>
  <r>
    <n v="229"/>
    <n v="241"/>
    <d v="2021-09-06T00:00:00"/>
    <s v="Delivered"/>
    <n v="0"/>
    <s v="Completed"/>
    <n v="0"/>
    <x v="0"/>
    <x v="2"/>
    <x v="0"/>
    <n v="3"/>
    <s v="USD"/>
    <n v="565.21"/>
    <n v="0"/>
    <n v="0"/>
    <n v="565.21"/>
    <n v="188.40333333333334"/>
    <s v="Savannah"/>
    <s v="Georgia"/>
    <s v="B2C"/>
    <x v="2"/>
    <s v="Female"/>
  </r>
  <r>
    <n v="230"/>
    <n v="86"/>
    <d v="2020-08-13T00:00:00"/>
    <s v="Delivered"/>
    <n v="0"/>
    <s v="Completed"/>
    <n v="0"/>
    <x v="1"/>
    <x v="2"/>
    <x v="2"/>
    <n v="16"/>
    <s v="USD"/>
    <n v="11.56"/>
    <n v="0"/>
    <n v="0"/>
    <n v="11.56"/>
    <n v="0.72250000000000003"/>
    <s v="Portland"/>
    <s v="Oregon"/>
    <s v="B2C"/>
    <x v="2"/>
    <s v="Male"/>
  </r>
  <r>
    <n v="231"/>
    <n v="760"/>
    <d v="2021-11-27T00:00:00"/>
    <s v="Pending"/>
    <n v="1"/>
    <s v="Backlogs"/>
    <n v="0"/>
    <x v="0"/>
    <x v="2"/>
    <x v="1"/>
    <n v="82"/>
    <s v="USD"/>
    <n v="444"/>
    <n v="0"/>
    <n v="444"/>
    <n v="0"/>
    <n v="5.4146341463414638"/>
    <s v="New Haven"/>
    <s v="Connecticut"/>
    <s v="B2B"/>
    <x v="0"/>
    <s v="Male"/>
  </r>
  <r>
    <n v="232"/>
    <n v="45"/>
    <d v="2021-01-26T00:00:00"/>
    <s v="Pending"/>
    <n v="1"/>
    <s v="Backlogs"/>
    <n v="0"/>
    <x v="1"/>
    <x v="0"/>
    <x v="0"/>
    <n v="61"/>
    <s v="USD"/>
    <n v="34.979999999999997"/>
    <n v="0"/>
    <n v="34.979999999999997"/>
    <n v="0"/>
    <n v="0.5734426229508196"/>
    <s v="Denver"/>
    <s v="Colorado"/>
    <s v="B2C"/>
    <x v="1"/>
    <s v="Female"/>
  </r>
  <r>
    <n v="233"/>
    <n v="90"/>
    <d v="2020-04-29T00:00:00"/>
    <s v="Pending"/>
    <n v="1"/>
    <s v="Backlogs"/>
    <n v="0"/>
    <x v="1"/>
    <x v="0"/>
    <x v="1"/>
    <n v="64"/>
    <s v="USD"/>
    <n v="504.91"/>
    <n v="0"/>
    <n v="504.91"/>
    <n v="0"/>
    <n v="7.8892187500000004"/>
    <s v="Baltimore"/>
    <s v="Maryland"/>
    <s v="B2C"/>
    <x v="2"/>
    <s v="Male"/>
  </r>
  <r>
    <n v="234"/>
    <n v="298"/>
    <d v="2020-04-11T00:00:00"/>
    <s v="Delivered"/>
    <n v="0"/>
    <s v="Completed"/>
    <n v="0"/>
    <x v="1"/>
    <x v="0"/>
    <x v="0"/>
    <n v="61"/>
    <s v="USD"/>
    <n v="278.62"/>
    <n v="0"/>
    <n v="0"/>
    <n v="278.62"/>
    <n v="4.5675409836065572"/>
    <s v="Fort Worth"/>
    <s v="Texas"/>
    <s v="B2C"/>
    <x v="1"/>
    <s v="Male"/>
  </r>
  <r>
    <n v="235"/>
    <n v="715"/>
    <d v="2020-07-23T00:00:00"/>
    <s v="Pending"/>
    <n v="1"/>
    <s v="Backlogs"/>
    <n v="0"/>
    <x v="0"/>
    <x v="1"/>
    <x v="2"/>
    <n v="77"/>
    <s v="USD"/>
    <n v="328.43"/>
    <n v="0"/>
    <n v="328.43"/>
    <n v="0"/>
    <n v="4.2653246753246759"/>
    <s v="Brockton"/>
    <s v="Massachusetts"/>
    <s v="B2C"/>
    <x v="0"/>
    <s v="Female"/>
  </r>
  <r>
    <n v="236"/>
    <n v="731"/>
    <d v="2020-05-30T00:00:00"/>
    <s v="Processing"/>
    <n v="1"/>
    <s v="Backlogs"/>
    <n v="0"/>
    <x v="1"/>
    <x v="1"/>
    <x v="2"/>
    <n v="63"/>
    <s v="USD"/>
    <n v="526.52"/>
    <n v="0"/>
    <n v="526.52"/>
    <n v="0"/>
    <n v="8.3574603174603173"/>
    <s v="Long Beach"/>
    <s v="California"/>
    <s v="B2B"/>
    <x v="0"/>
    <s v="Male"/>
  </r>
  <r>
    <n v="237"/>
    <n v="139"/>
    <d v="2020-09-04T00:00:00"/>
    <s v="Processing"/>
    <n v="1"/>
    <s v="Backlogs"/>
    <n v="0"/>
    <x v="1"/>
    <x v="1"/>
    <x v="1"/>
    <n v="41"/>
    <s v="USD"/>
    <n v="502.96"/>
    <n v="0"/>
    <n v="502.96"/>
    <n v="0"/>
    <n v="12.267317073170732"/>
    <s v="Hagerstown"/>
    <s v="Maryland"/>
    <s v="B2C"/>
    <x v="3"/>
    <s v="Female"/>
  </r>
  <r>
    <n v="238"/>
    <n v="143"/>
    <d v="2021-11-03T00:00:00"/>
    <s v="Shipped"/>
    <n v="0"/>
    <s v="Completed"/>
    <n v="0"/>
    <x v="2"/>
    <x v="0"/>
    <x v="1"/>
    <n v="56"/>
    <s v="USD"/>
    <n v="214.66"/>
    <n v="0"/>
    <n v="0"/>
    <n v="214.66"/>
    <n v="3.8332142857142855"/>
    <s v="Torrance"/>
    <s v="California"/>
    <s v="B2C"/>
    <x v="2"/>
    <s v="Female"/>
  </r>
  <r>
    <n v="239"/>
    <n v="723"/>
    <d v="2020-09-06T00:00:00"/>
    <s v="Shipped"/>
    <n v="0"/>
    <s v="Completed"/>
    <n v="0"/>
    <x v="0"/>
    <x v="2"/>
    <x v="1"/>
    <n v="44"/>
    <s v="USD"/>
    <n v="766.97"/>
    <n v="0"/>
    <n v="0"/>
    <n v="766.97"/>
    <n v="17.431136363636366"/>
    <s v="Chicago"/>
    <s v="Illinois"/>
    <s v="B2C"/>
    <x v="2"/>
    <s v="Male"/>
  </r>
  <r>
    <n v="240"/>
    <n v="69"/>
    <d v="2021-09-22T00:00:00"/>
    <s v="Shipped"/>
    <n v="0"/>
    <s v="Completed"/>
    <n v="0"/>
    <x v="2"/>
    <x v="0"/>
    <x v="0"/>
    <n v="55"/>
    <s v="USD"/>
    <n v="427.15"/>
    <n v="0"/>
    <n v="0"/>
    <n v="427.15"/>
    <n v="7.7663636363636357"/>
    <s v="New York City"/>
    <s v="New York"/>
    <s v="B2B"/>
    <x v="3"/>
    <s v="Female"/>
  </r>
  <r>
    <n v="241"/>
    <n v="966"/>
    <d v="2021-07-11T00:00:00"/>
    <s v="Pending"/>
    <n v="1"/>
    <s v="Backlogs"/>
    <n v="0"/>
    <x v="1"/>
    <x v="1"/>
    <x v="1"/>
    <n v="77"/>
    <s v="USD"/>
    <n v="508.76"/>
    <n v="0"/>
    <n v="508.76"/>
    <n v="0"/>
    <n v="6.6072727272727274"/>
    <s v="Nashville"/>
    <s v="Tennessee"/>
    <s v="B2C"/>
    <x v="0"/>
    <s v="Male"/>
  </r>
  <r>
    <n v="242"/>
    <n v="469"/>
    <d v="2020-02-25T00:00:00"/>
    <s v="Shipped"/>
    <n v="0"/>
    <s v="Completed"/>
    <n v="0"/>
    <x v="0"/>
    <x v="0"/>
    <x v="0"/>
    <n v="63"/>
    <s v="USD"/>
    <n v="705.35"/>
    <n v="0"/>
    <n v="0"/>
    <n v="705.35"/>
    <n v="11.196031746031746"/>
    <s v="Las Vegas"/>
    <s v="Nevada"/>
    <s v="B2C"/>
    <x v="0"/>
    <s v="Male"/>
  </r>
  <r>
    <n v="243"/>
    <n v="718"/>
    <d v="2021-12-30T00:00:00"/>
    <s v="Pending"/>
    <n v="1"/>
    <s v="Backlogs"/>
    <n v="0"/>
    <x v="1"/>
    <x v="0"/>
    <x v="2"/>
    <n v="26"/>
    <s v="USD"/>
    <n v="160.68"/>
    <n v="0"/>
    <n v="160.68"/>
    <n v="0"/>
    <n v="6.1800000000000006"/>
    <s v="Chandler"/>
    <s v="Arizona"/>
    <s v="B2C"/>
    <x v="2"/>
    <s v="Female"/>
  </r>
  <r>
    <n v="244"/>
    <n v="769"/>
    <d v="2021-09-13T00:00:00"/>
    <s v="Shipped"/>
    <n v="0"/>
    <s v="Completed"/>
    <n v="0"/>
    <x v="2"/>
    <x v="2"/>
    <x v="2"/>
    <n v="100"/>
    <s v="USD"/>
    <n v="393.83"/>
    <n v="0"/>
    <n v="0"/>
    <n v="393.83"/>
    <n v="3.9382999999999999"/>
    <s v="Wilkes Barre"/>
    <s v="Pennsylvania"/>
    <s v="B2C"/>
    <x v="2"/>
    <s v="Female"/>
  </r>
  <r>
    <n v="245"/>
    <n v="975"/>
    <d v="2020-04-20T00:00:00"/>
    <s v="Processing"/>
    <n v="1"/>
    <s v="Backlogs"/>
    <n v="0"/>
    <x v="0"/>
    <x v="0"/>
    <x v="0"/>
    <n v="36"/>
    <s v="USD"/>
    <n v="925.79"/>
    <n v="0"/>
    <n v="925.79"/>
    <n v="0"/>
    <n v="25.716388888888886"/>
    <s v="Portland"/>
    <s v="Oregon"/>
    <s v="B2C"/>
    <x v="1"/>
    <s v="Male"/>
  </r>
  <r>
    <n v="246"/>
    <n v="341"/>
    <d v="2020-10-05T00:00:00"/>
    <s v="Shipped"/>
    <n v="0"/>
    <s v="Completed"/>
    <n v="0"/>
    <x v="2"/>
    <x v="2"/>
    <x v="1"/>
    <n v="23"/>
    <s v="USD"/>
    <n v="797.88"/>
    <n v="0"/>
    <n v="0"/>
    <n v="797.88"/>
    <n v="34.690434782608698"/>
    <s v="Columbus"/>
    <s v="Georgia"/>
    <s v="B2C"/>
    <x v="3"/>
    <s v="Female"/>
  </r>
  <r>
    <n v="247"/>
    <n v="303"/>
    <d v="2021-02-17T00:00:00"/>
    <s v="Processing"/>
    <n v="1"/>
    <s v="Backlogs"/>
    <n v="0"/>
    <x v="0"/>
    <x v="2"/>
    <x v="1"/>
    <n v="7"/>
    <s v="USD"/>
    <n v="582.66999999999996"/>
    <n v="0"/>
    <n v="582.66999999999996"/>
    <n v="0"/>
    <n v="83.238571428571419"/>
    <s v="Migrate"/>
    <s v="Kentucky"/>
    <s v="B2C"/>
    <x v="0"/>
    <s v="Male"/>
  </r>
  <r>
    <n v="248"/>
    <n v="226"/>
    <d v="2020-06-07T00:00:00"/>
    <s v="Processing"/>
    <n v="1"/>
    <s v="Backlogs"/>
    <n v="0"/>
    <x v="1"/>
    <x v="0"/>
    <x v="2"/>
    <n v="78"/>
    <s v="USD"/>
    <n v="965.81"/>
    <n v="0"/>
    <n v="965.81"/>
    <n v="0"/>
    <n v="12.382179487179487"/>
    <s v="Pensacola"/>
    <s v="Florida"/>
    <s v="B2C"/>
    <x v="2"/>
    <s v="Male"/>
  </r>
  <r>
    <n v="249"/>
    <n v="708"/>
    <d v="2021-04-22T00:00:00"/>
    <s v="Processing"/>
    <n v="1"/>
    <s v="Backlogs"/>
    <n v="0"/>
    <x v="2"/>
    <x v="1"/>
    <x v="2"/>
    <n v="58"/>
    <s v="USD"/>
    <n v="493.2"/>
    <n v="0"/>
    <n v="493.2"/>
    <n v="0"/>
    <n v="8.503448275862068"/>
    <s v="Phoenix"/>
    <s v="Arizona"/>
    <s v="B2B"/>
    <x v="1"/>
    <s v="Male"/>
  </r>
  <r>
    <n v="250"/>
    <n v="743"/>
    <d v="2020-08-28T00:00:00"/>
    <s v="Shipped"/>
    <n v="0"/>
    <s v="Completed"/>
    <n v="0"/>
    <x v="2"/>
    <x v="1"/>
    <x v="1"/>
    <n v="18"/>
    <s v="USD"/>
    <n v="219.59"/>
    <n v="0"/>
    <n v="0"/>
    <n v="219.59"/>
    <n v="12.199444444444445"/>
    <s v="Montgomery"/>
    <s v="Alabama"/>
    <s v="B2C"/>
    <x v="3"/>
    <s v="Female"/>
  </r>
  <r>
    <n v="251"/>
    <n v="132"/>
    <d v="2021-07-09T00:00:00"/>
    <s v="Pending"/>
    <n v="1"/>
    <s v="Backlogs"/>
    <n v="0"/>
    <x v="2"/>
    <x v="1"/>
    <x v="2"/>
    <n v="63"/>
    <s v="USD"/>
    <n v="837.97"/>
    <n v="0"/>
    <n v="837.97"/>
    <n v="0"/>
    <n v="13.301111111111112"/>
    <s v="Birmingham"/>
    <s v="Alabama"/>
    <s v="B2B"/>
    <x v="0"/>
    <s v="Female"/>
  </r>
  <r>
    <n v="252"/>
    <n v="560"/>
    <d v="2021-09-28T00:00:00"/>
    <s v="Shipped"/>
    <n v="0"/>
    <s v="Completed"/>
    <n v="0"/>
    <x v="1"/>
    <x v="2"/>
    <x v="0"/>
    <n v="39"/>
    <s v="USD"/>
    <n v="208.37"/>
    <n v="0"/>
    <n v="0"/>
    <n v="208.37"/>
    <n v="5.3428205128205128"/>
    <s v="Silver Spring"/>
    <s v="Maryland"/>
    <s v="B2C"/>
    <x v="2"/>
    <s v="Male"/>
  </r>
  <r>
    <n v="253"/>
    <n v="258"/>
    <d v="2020-12-09T00:00:00"/>
    <s v="Returned"/>
    <n v="0"/>
    <s v="Completed"/>
    <n v="1"/>
    <x v="0"/>
    <x v="1"/>
    <x v="0"/>
    <n v="84"/>
    <s v="USD"/>
    <n v="466.54"/>
    <n v="466.54"/>
    <n v="0"/>
    <n v="0"/>
    <n v="5.5540476190476191"/>
    <s v="Albany"/>
    <s v="New York"/>
    <s v="B2B"/>
    <x v="0"/>
    <s v="Male"/>
  </r>
  <r>
    <n v="254"/>
    <n v="953"/>
    <d v="2021-02-05T00:00:00"/>
    <s v="Pending"/>
    <n v="1"/>
    <s v="Backlogs"/>
    <n v="0"/>
    <x v="2"/>
    <x v="0"/>
    <x v="1"/>
    <n v="85"/>
    <s v="USD"/>
    <n v="429.67"/>
    <n v="0"/>
    <n v="429.67"/>
    <n v="0"/>
    <n v="5.0549411764705887"/>
    <s v="Danbury"/>
    <s v="Connecticut"/>
    <s v="B2B"/>
    <x v="3"/>
    <s v="Male"/>
  </r>
  <r>
    <n v="255"/>
    <n v="537"/>
    <d v="2021-08-04T00:00:00"/>
    <s v="Shipped"/>
    <n v="0"/>
    <s v="Completed"/>
    <n v="0"/>
    <x v="1"/>
    <x v="0"/>
    <x v="1"/>
    <n v="10"/>
    <s v="USD"/>
    <n v="390"/>
    <n v="0"/>
    <n v="0"/>
    <n v="390"/>
    <n v="39"/>
    <s v="Denver"/>
    <s v="Colorado"/>
    <s v="B2C"/>
    <x v="0"/>
    <s v="Female"/>
  </r>
  <r>
    <n v="256"/>
    <n v="947"/>
    <d v="2020-10-21T00:00:00"/>
    <s v="Pending"/>
    <n v="1"/>
    <s v="Backlogs"/>
    <n v="0"/>
    <x v="2"/>
    <x v="1"/>
    <x v="0"/>
    <n v="7"/>
    <s v="USD"/>
    <n v="669.49"/>
    <n v="0"/>
    <n v="669.49"/>
    <n v="0"/>
    <n v="95.641428571428577"/>
    <s v="Nashville"/>
    <s v="Tennessee"/>
    <s v="B2B"/>
    <x v="3"/>
    <s v="Male"/>
  </r>
  <r>
    <n v="257"/>
    <n v="347"/>
    <d v="2021-11-15T00:00:00"/>
    <s v="Delivered"/>
    <n v="0"/>
    <s v="Completed"/>
    <n v="0"/>
    <x v="0"/>
    <x v="1"/>
    <x v="1"/>
    <n v="77"/>
    <s v="USD"/>
    <n v="898.57"/>
    <n v="0"/>
    <n v="0"/>
    <n v="898.57"/>
    <n v="11.66974025974026"/>
    <s v="Fresno"/>
    <s v="California"/>
    <s v="B2B"/>
    <x v="3"/>
    <s v="Female"/>
  </r>
  <r>
    <n v="258"/>
    <n v="874"/>
    <d v="2020-11-04T00:00:00"/>
    <s v="Processing"/>
    <n v="1"/>
    <s v="Backlogs"/>
    <n v="0"/>
    <x v="2"/>
    <x v="0"/>
    <x v="1"/>
    <n v="34"/>
    <s v="USD"/>
    <n v="134.02000000000001"/>
    <n v="0"/>
    <n v="134.02000000000001"/>
    <n v="0"/>
    <n v="3.9417647058823531"/>
    <s v="Albany"/>
    <s v="New York"/>
    <s v="B2C"/>
    <x v="3"/>
    <s v="Female"/>
  </r>
  <r>
    <n v="259"/>
    <n v="481"/>
    <d v="2020-06-09T00:00:00"/>
    <s v="Returned"/>
    <n v="0"/>
    <s v="Completed"/>
    <n v="1"/>
    <x v="2"/>
    <x v="0"/>
    <x v="2"/>
    <n v="56"/>
    <s v="USD"/>
    <n v="253.86"/>
    <n v="253.86"/>
    <n v="0"/>
    <n v="0"/>
    <n v="4.5332142857142861"/>
    <s v="Saint Petersburg"/>
    <s v="Florida"/>
    <s v="B2B"/>
    <x v="3"/>
    <s v="Female"/>
  </r>
  <r>
    <n v="260"/>
    <n v="407"/>
    <d v="2021-02-11T00:00:00"/>
    <s v="Returned"/>
    <n v="0"/>
    <s v="Completed"/>
    <n v="1"/>
    <x v="2"/>
    <x v="0"/>
    <x v="2"/>
    <n v="5"/>
    <s v="USD"/>
    <n v="672.44"/>
    <n v="672.44"/>
    <n v="0"/>
    <n v="0"/>
    <n v="134.488"/>
    <s v="Inglewood"/>
    <s v="California"/>
    <s v="B2B"/>
    <x v="2"/>
    <s v="Female"/>
  </r>
  <r>
    <n v="261"/>
    <n v="941"/>
    <d v="2021-02-05T00:00:00"/>
    <s v="Shipped"/>
    <n v="0"/>
    <s v="Completed"/>
    <n v="0"/>
    <x v="2"/>
    <x v="0"/>
    <x v="1"/>
    <n v="78"/>
    <s v="USD"/>
    <n v="646.82000000000005"/>
    <n v="0"/>
    <n v="0"/>
    <n v="646.82000000000005"/>
    <n v="8.2925641025641035"/>
    <s v="Kansas City"/>
    <s v="Missouri"/>
    <s v="B2C"/>
    <x v="1"/>
    <s v="Male"/>
  </r>
  <r>
    <n v="262"/>
    <n v="820"/>
    <d v="2020-01-29T00:00:00"/>
    <s v="Pending"/>
    <n v="1"/>
    <s v="Backlogs"/>
    <n v="0"/>
    <x v="0"/>
    <x v="2"/>
    <x v="0"/>
    <n v="10"/>
    <s v="USD"/>
    <n v="818.96"/>
    <n v="0"/>
    <n v="818.96"/>
    <n v="0"/>
    <n v="81.896000000000001"/>
    <s v="Spokane"/>
    <s v="Washington"/>
    <s v="B2B"/>
    <x v="1"/>
    <s v="Female"/>
  </r>
  <r>
    <n v="263"/>
    <n v="994"/>
    <d v="2020-07-09T00:00:00"/>
    <s v="Returned"/>
    <n v="0"/>
    <s v="Completed"/>
    <n v="1"/>
    <x v="1"/>
    <x v="0"/>
    <x v="2"/>
    <n v="9"/>
    <s v="USD"/>
    <n v="868.67"/>
    <n v="868.67"/>
    <n v="0"/>
    <n v="0"/>
    <n v="96.518888888888881"/>
    <s v="New Orleans"/>
    <s v="Louisiana"/>
    <s v="B2C"/>
    <x v="3"/>
    <s v="Male"/>
  </r>
  <r>
    <n v="264"/>
    <n v="100"/>
    <d v="2021-12-24T00:00:00"/>
    <s v="Returned"/>
    <n v="0"/>
    <s v="Completed"/>
    <n v="1"/>
    <x v="0"/>
    <x v="1"/>
    <x v="0"/>
    <n v="41"/>
    <s v="USD"/>
    <n v="742.01"/>
    <n v="742.01"/>
    <n v="0"/>
    <n v="0"/>
    <n v="18.09780487804878"/>
    <s v="Saint Louis"/>
    <s v="Missouri"/>
    <s v="B2C"/>
    <x v="3"/>
    <s v="Male"/>
  </r>
  <r>
    <n v="265"/>
    <n v="70"/>
    <d v="2020-10-06T00:00:00"/>
    <s v="Processing"/>
    <n v="1"/>
    <s v="Backlogs"/>
    <n v="0"/>
    <x v="1"/>
    <x v="2"/>
    <x v="2"/>
    <n v="14"/>
    <s v="USD"/>
    <n v="554.58000000000004"/>
    <n v="0"/>
    <n v="554.58000000000004"/>
    <n v="0"/>
    <n v="39.612857142857145"/>
    <s v="Sacramento"/>
    <s v="California"/>
    <s v="B2B"/>
    <x v="2"/>
    <s v="Male"/>
  </r>
  <r>
    <n v="266"/>
    <n v="794"/>
    <d v="2020-07-18T00:00:00"/>
    <s v="Shipped"/>
    <n v="0"/>
    <s v="Completed"/>
    <n v="0"/>
    <x v="0"/>
    <x v="0"/>
    <x v="1"/>
    <n v="31"/>
    <s v="USD"/>
    <n v="577.28"/>
    <n v="0"/>
    <n v="0"/>
    <n v="577.28"/>
    <n v="18.621935483870967"/>
    <s v="Meridian"/>
    <s v="Mississippi"/>
    <s v="B2C"/>
    <x v="0"/>
    <s v="Male"/>
  </r>
  <r>
    <n v="267"/>
    <n v="675"/>
    <d v="2020-06-19T00:00:00"/>
    <s v="Pending"/>
    <n v="1"/>
    <s v="Backlogs"/>
    <n v="0"/>
    <x v="1"/>
    <x v="1"/>
    <x v="1"/>
    <n v="65"/>
    <s v="USD"/>
    <n v="43.01"/>
    <n v="0"/>
    <n v="43.01"/>
    <n v="0"/>
    <n v="0.66169230769230769"/>
    <s v="Abilene"/>
    <s v="Texas"/>
    <s v="B2B"/>
    <x v="1"/>
    <s v="Female"/>
  </r>
  <r>
    <n v="268"/>
    <n v="880"/>
    <d v="2020-10-11T00:00:00"/>
    <s v="Returned"/>
    <n v="0"/>
    <s v="Completed"/>
    <n v="1"/>
    <x v="0"/>
    <x v="2"/>
    <x v="1"/>
    <n v="96"/>
    <s v="USD"/>
    <n v="576.36"/>
    <n v="576.36"/>
    <n v="0"/>
    <n v="0"/>
    <n v="6.0037500000000001"/>
    <s v="Oklahoma City"/>
    <s v="Oklahoma"/>
    <s v="B2C"/>
    <x v="0"/>
    <s v="Male"/>
  </r>
  <r>
    <n v="269"/>
    <n v="268"/>
    <d v="2021-07-18T00:00:00"/>
    <s v="Delivered"/>
    <n v="0"/>
    <s v="Completed"/>
    <n v="0"/>
    <x v="1"/>
    <x v="2"/>
    <x v="0"/>
    <n v="27"/>
    <s v="USD"/>
    <n v="479.6"/>
    <n v="0"/>
    <n v="0"/>
    <n v="479.6"/>
    <n v="17.762962962962963"/>
    <s v="Fort Myers"/>
    <s v="Florida"/>
    <s v="B2B"/>
    <x v="2"/>
    <s v="Male"/>
  </r>
  <r>
    <n v="270"/>
    <n v="70"/>
    <d v="2020-11-05T00:00:00"/>
    <s v="Delivered"/>
    <n v="0"/>
    <s v="Completed"/>
    <n v="0"/>
    <x v="0"/>
    <x v="1"/>
    <x v="0"/>
    <n v="44"/>
    <s v="USD"/>
    <n v="622.96"/>
    <n v="0"/>
    <n v="0"/>
    <n v="622.96"/>
    <n v="14.158181818181818"/>
    <s v="San Antonio"/>
    <s v="Texas"/>
    <s v="B2C"/>
    <x v="3"/>
    <s v="Female"/>
  </r>
  <r>
    <n v="271"/>
    <n v="285"/>
    <d v="2020-09-04T00:00:00"/>
    <s v="Processing"/>
    <n v="1"/>
    <s v="Backlogs"/>
    <n v="0"/>
    <x v="2"/>
    <x v="1"/>
    <x v="1"/>
    <n v="14"/>
    <s v="USD"/>
    <n v="878.78"/>
    <n v="0"/>
    <n v="878.78"/>
    <n v="0"/>
    <n v="62.769999999999996"/>
    <s v="Brooklyn"/>
    <s v="New York"/>
    <s v="B2C"/>
    <x v="2"/>
    <s v="Female"/>
  </r>
  <r>
    <n v="272"/>
    <n v="777"/>
    <d v="2021-11-19T00:00:00"/>
    <s v="Processing"/>
    <n v="1"/>
    <s v="Backlogs"/>
    <n v="0"/>
    <x v="1"/>
    <x v="0"/>
    <x v="2"/>
    <n v="33"/>
    <s v="USD"/>
    <n v="490.07"/>
    <n v="0"/>
    <n v="490.07"/>
    <n v="0"/>
    <n v="14.85060606060606"/>
    <s v="Charleston"/>
    <s v="West Virginia"/>
    <s v="B2C"/>
    <x v="3"/>
    <s v="Female"/>
  </r>
  <r>
    <n v="273"/>
    <n v="107"/>
    <d v="2020-06-05T00:00:00"/>
    <s v="Delivered"/>
    <n v="0"/>
    <s v="Completed"/>
    <n v="0"/>
    <x v="1"/>
    <x v="0"/>
    <x v="0"/>
    <n v="45"/>
    <s v="USD"/>
    <n v="769.16"/>
    <n v="0"/>
    <n v="0"/>
    <n v="769.16"/>
    <n v="17.092444444444443"/>
    <s v="Jacksonville"/>
    <s v="Florida"/>
    <s v="B2B"/>
    <x v="2"/>
    <s v="Male"/>
  </r>
  <r>
    <n v="274"/>
    <n v="86"/>
    <d v="2021-06-13T00:00:00"/>
    <s v="Pending"/>
    <n v="1"/>
    <s v="Backlogs"/>
    <n v="0"/>
    <x v="2"/>
    <x v="0"/>
    <x v="0"/>
    <n v="63"/>
    <s v="USD"/>
    <n v="988.79"/>
    <n v="0"/>
    <n v="988.79"/>
    <n v="0"/>
    <n v="15.695079365079364"/>
    <s v="Lynchburg"/>
    <s v="Virginia"/>
    <s v="B2B"/>
    <x v="2"/>
    <s v="Male"/>
  </r>
  <r>
    <n v="275"/>
    <n v="406"/>
    <d v="2020-04-20T00:00:00"/>
    <s v="Shipped"/>
    <n v="0"/>
    <s v="Completed"/>
    <n v="0"/>
    <x v="0"/>
    <x v="0"/>
    <x v="0"/>
    <n v="69"/>
    <s v="USD"/>
    <n v="814.62"/>
    <n v="0"/>
    <n v="0"/>
    <n v="814.62"/>
    <n v="11.806086956521739"/>
    <s v="Portland"/>
    <s v="Oregon"/>
    <s v="B2C"/>
    <x v="1"/>
    <s v="Female"/>
  </r>
  <r>
    <n v="276"/>
    <n v="966"/>
    <d v="2020-12-16T00:00:00"/>
    <s v="Processing"/>
    <n v="1"/>
    <s v="Backlogs"/>
    <n v="0"/>
    <x v="1"/>
    <x v="1"/>
    <x v="0"/>
    <n v="71"/>
    <s v="USD"/>
    <n v="162.18"/>
    <n v="0"/>
    <n v="162.18"/>
    <n v="0"/>
    <n v="2.2842253521126761"/>
    <s v="Toledo"/>
    <s v="Ohio"/>
    <s v="B2B"/>
    <x v="1"/>
    <s v="Female"/>
  </r>
  <r>
    <n v="277"/>
    <n v="543"/>
    <d v="2020-01-21T00:00:00"/>
    <s v="Returned"/>
    <n v="0"/>
    <s v="Completed"/>
    <n v="1"/>
    <x v="1"/>
    <x v="1"/>
    <x v="1"/>
    <n v="38"/>
    <s v="USD"/>
    <n v="427.82"/>
    <n v="427.82"/>
    <n v="0"/>
    <n v="0"/>
    <n v="11.258421052631579"/>
    <s v="Gastonia"/>
    <s v="North Carolina"/>
    <s v="B2B"/>
    <x v="1"/>
    <s v="Male"/>
  </r>
  <r>
    <n v="278"/>
    <n v="162"/>
    <d v="2020-12-13T00:00:00"/>
    <s v="Pending"/>
    <n v="1"/>
    <s v="Backlogs"/>
    <n v="0"/>
    <x v="2"/>
    <x v="1"/>
    <x v="1"/>
    <n v="47"/>
    <s v="USD"/>
    <n v="171.54"/>
    <n v="0"/>
    <n v="171.54"/>
    <n v="0"/>
    <n v="3.6497872340425532"/>
    <s v="Oklahoma City"/>
    <s v="Oklahoma"/>
    <s v="B2B"/>
    <x v="2"/>
    <s v="Male"/>
  </r>
  <r>
    <n v="279"/>
    <n v="544"/>
    <d v="2021-12-20T00:00:00"/>
    <s v="Processing"/>
    <n v="1"/>
    <s v="Backlogs"/>
    <n v="0"/>
    <x v="0"/>
    <x v="2"/>
    <x v="1"/>
    <n v="16"/>
    <s v="USD"/>
    <n v="817.22"/>
    <n v="0"/>
    <n v="817.22"/>
    <n v="0"/>
    <n v="51.076250000000002"/>
    <s v="Pensacola"/>
    <s v="Florida"/>
    <s v="B2C"/>
    <x v="3"/>
    <s v="Female"/>
  </r>
  <r>
    <n v="280"/>
    <n v="999"/>
    <d v="2020-03-26T00:00:00"/>
    <s v="Delivered"/>
    <n v="0"/>
    <s v="Completed"/>
    <n v="0"/>
    <x v="2"/>
    <x v="1"/>
    <x v="2"/>
    <n v="36"/>
    <s v="USD"/>
    <n v="787.71"/>
    <n v="0"/>
    <n v="0"/>
    <n v="787.71"/>
    <n v="21.880833333333335"/>
    <s v="Pittsburgh"/>
    <s v="Pennsylvania"/>
    <s v="B2B"/>
    <x v="0"/>
    <s v="Male"/>
  </r>
  <r>
    <n v="281"/>
    <n v="555"/>
    <d v="2021-08-09T00:00:00"/>
    <s v="Pending"/>
    <n v="1"/>
    <s v="Backlogs"/>
    <n v="0"/>
    <x v="2"/>
    <x v="1"/>
    <x v="2"/>
    <n v="84"/>
    <s v="USD"/>
    <n v="801.73"/>
    <n v="0"/>
    <n v="801.73"/>
    <n v="0"/>
    <n v="9.5444047619047616"/>
    <s v="Los Angeles"/>
    <s v="California"/>
    <s v="B2B"/>
    <x v="2"/>
    <s v="Male"/>
  </r>
  <r>
    <n v="282"/>
    <n v="776"/>
    <d v="2021-01-29T00:00:00"/>
    <s v="Processing"/>
    <n v="1"/>
    <s v="Backlogs"/>
    <n v="0"/>
    <x v="2"/>
    <x v="0"/>
    <x v="2"/>
    <n v="24"/>
    <s v="USD"/>
    <n v="937.53"/>
    <n v="0"/>
    <n v="937.53"/>
    <n v="0"/>
    <n v="39.063749999999999"/>
    <s v="Tampa"/>
    <s v="Florida"/>
    <s v="B2C"/>
    <x v="3"/>
    <s v="Male"/>
  </r>
  <r>
    <n v="283"/>
    <n v="18"/>
    <d v="2020-02-28T00:00:00"/>
    <s v="Shipped"/>
    <n v="0"/>
    <s v="Completed"/>
    <n v="0"/>
    <x v="0"/>
    <x v="0"/>
    <x v="2"/>
    <n v="41"/>
    <s v="USD"/>
    <n v="771.58"/>
    <n v="0"/>
    <n v="0"/>
    <n v="771.58"/>
    <n v="18.819024390243904"/>
    <s v="Portland"/>
    <s v="Oregon"/>
    <s v="B2C"/>
    <x v="3"/>
    <s v="Female"/>
  </r>
  <r>
    <n v="284"/>
    <n v="418"/>
    <d v="2021-11-14T00:00:00"/>
    <s v="Shipped"/>
    <n v="0"/>
    <s v="Completed"/>
    <n v="0"/>
    <x v="2"/>
    <x v="0"/>
    <x v="2"/>
    <n v="48"/>
    <s v="USD"/>
    <n v="361.68"/>
    <n v="0"/>
    <n v="0"/>
    <n v="361.68"/>
    <n v="7.5350000000000001"/>
    <s v="Cincinnati"/>
    <s v="Ohio"/>
    <s v="B2C"/>
    <x v="3"/>
    <s v="Male"/>
  </r>
  <r>
    <n v="285"/>
    <n v="690"/>
    <d v="2020-01-11T00:00:00"/>
    <s v="Processing"/>
    <n v="1"/>
    <s v="Backlogs"/>
    <n v="0"/>
    <x v="0"/>
    <x v="0"/>
    <x v="2"/>
    <n v="73"/>
    <s v="USD"/>
    <n v="740.79"/>
    <n v="0"/>
    <n v="740.79"/>
    <n v="0"/>
    <n v="10.147808219178081"/>
    <s v="Seattle"/>
    <s v="Washington"/>
    <s v="B2C"/>
    <x v="3"/>
    <s v="Female"/>
  </r>
  <r>
    <n v="286"/>
    <n v="466"/>
    <d v="2020-03-04T00:00:00"/>
    <s v="Returned"/>
    <n v="0"/>
    <s v="Completed"/>
    <n v="1"/>
    <x v="2"/>
    <x v="0"/>
    <x v="0"/>
    <n v="70"/>
    <s v="USD"/>
    <n v="963.01"/>
    <n v="963.01"/>
    <n v="0"/>
    <n v="0"/>
    <n v="13.757285714285715"/>
    <s v="Brooklyn"/>
    <s v="New York"/>
    <s v="B2C"/>
    <x v="3"/>
    <s v="Female"/>
  </r>
  <r>
    <n v="287"/>
    <n v="939"/>
    <d v="2020-01-29T00:00:00"/>
    <s v="Pending"/>
    <n v="1"/>
    <s v="Backlogs"/>
    <n v="0"/>
    <x v="0"/>
    <x v="2"/>
    <x v="0"/>
    <n v="53"/>
    <s v="USD"/>
    <n v="206.08"/>
    <n v="0"/>
    <n v="206.08"/>
    <n v="0"/>
    <n v="3.888301886792453"/>
    <s v="Stamford"/>
    <s v="Connecticut"/>
    <s v="B2B"/>
    <x v="0"/>
    <s v="Male"/>
  </r>
  <r>
    <n v="288"/>
    <n v="134"/>
    <d v="2020-09-11T00:00:00"/>
    <s v="Pending"/>
    <n v="1"/>
    <s v="Backlogs"/>
    <n v="0"/>
    <x v="1"/>
    <x v="1"/>
    <x v="1"/>
    <n v="45"/>
    <s v="USD"/>
    <n v="461.59"/>
    <n v="0"/>
    <n v="461.59"/>
    <n v="0"/>
    <n v="10.257555555555555"/>
    <s v="Lansing"/>
    <s v="Michigan"/>
    <s v="B2B"/>
    <x v="0"/>
    <s v="Male"/>
  </r>
  <r>
    <n v="289"/>
    <n v="545"/>
    <d v="2021-11-27T00:00:00"/>
    <s v="Delivered"/>
    <n v="0"/>
    <s v="Completed"/>
    <n v="0"/>
    <x v="0"/>
    <x v="0"/>
    <x v="1"/>
    <n v="21"/>
    <s v="USD"/>
    <n v="453.49"/>
    <n v="0"/>
    <n v="0"/>
    <n v="453.49"/>
    <n v="21.594761904761906"/>
    <s v="Peoria"/>
    <s v="Illinois"/>
    <s v="B2B"/>
    <x v="1"/>
    <s v="Female"/>
  </r>
  <r>
    <n v="290"/>
    <n v="633"/>
    <d v="2020-03-12T00:00:00"/>
    <s v="Shipped"/>
    <n v="0"/>
    <s v="Completed"/>
    <n v="0"/>
    <x v="0"/>
    <x v="2"/>
    <x v="1"/>
    <n v="53"/>
    <s v="USD"/>
    <n v="535.5"/>
    <n v="0"/>
    <n v="0"/>
    <n v="535.5"/>
    <n v="10.10377358490566"/>
    <s v="Phoenix"/>
    <s v="Arizona"/>
    <s v="B2C"/>
    <x v="2"/>
    <s v="Male"/>
  </r>
  <r>
    <n v="291"/>
    <n v="180"/>
    <d v="2020-04-03T00:00:00"/>
    <s v="Pending"/>
    <n v="1"/>
    <s v="Backlogs"/>
    <n v="0"/>
    <x v="1"/>
    <x v="1"/>
    <x v="1"/>
    <n v="43"/>
    <s v="USD"/>
    <n v="804.5"/>
    <n v="0"/>
    <n v="804.5"/>
    <n v="0"/>
    <n v="18.709302325581394"/>
    <s v="New Orleans"/>
    <s v="Louisiana"/>
    <s v="B2C"/>
    <x v="2"/>
    <s v="Male"/>
  </r>
  <r>
    <n v="292"/>
    <n v="836"/>
    <d v="2021-06-08T00:00:00"/>
    <s v="Delivered"/>
    <n v="0"/>
    <s v="Completed"/>
    <n v="0"/>
    <x v="0"/>
    <x v="1"/>
    <x v="1"/>
    <n v="82"/>
    <s v="USD"/>
    <n v="380.35"/>
    <n v="0"/>
    <n v="0"/>
    <n v="380.35"/>
    <n v="4.6384146341463417"/>
    <s v="Lake Charles"/>
    <s v="Louisiana"/>
    <s v="B2B"/>
    <x v="0"/>
    <s v="Female"/>
  </r>
  <r>
    <n v="293"/>
    <n v="502"/>
    <d v="2021-10-22T00:00:00"/>
    <s v="Processing"/>
    <n v="1"/>
    <s v="Backlogs"/>
    <n v="0"/>
    <x v="2"/>
    <x v="2"/>
    <x v="2"/>
    <n v="57"/>
    <s v="USD"/>
    <n v="486.39"/>
    <n v="0"/>
    <n v="486.39"/>
    <n v="0"/>
    <n v="8.5331578947368421"/>
    <s v="Dallas"/>
    <s v="Texas"/>
    <s v="B2B"/>
    <x v="2"/>
    <s v="Male"/>
  </r>
  <r>
    <n v="294"/>
    <n v="950"/>
    <d v="2020-03-07T00:00:00"/>
    <s v="Pending"/>
    <n v="1"/>
    <s v="Backlogs"/>
    <n v="0"/>
    <x v="0"/>
    <x v="1"/>
    <x v="2"/>
    <n v="35"/>
    <s v="USD"/>
    <n v="704.2"/>
    <n v="0"/>
    <n v="704.2"/>
    <n v="0"/>
    <n v="20.12"/>
    <s v="Muncie"/>
    <s v="Indiana"/>
    <s v="B2C"/>
    <x v="1"/>
    <s v="Female"/>
  </r>
  <r>
    <n v="295"/>
    <n v="174"/>
    <d v="2021-07-17T00:00:00"/>
    <s v="Processing"/>
    <n v="1"/>
    <s v="Backlogs"/>
    <n v="0"/>
    <x v="2"/>
    <x v="2"/>
    <x v="0"/>
    <n v="49"/>
    <s v="USD"/>
    <n v="189.73"/>
    <n v="0"/>
    <n v="189.73"/>
    <n v="0"/>
    <n v="3.8720408163265305"/>
    <s v="Spring"/>
    <s v="Texas"/>
    <s v="B2B"/>
    <x v="3"/>
    <s v="Male"/>
  </r>
  <r>
    <n v="296"/>
    <n v="586"/>
    <d v="2020-06-05T00:00:00"/>
    <s v="Returned"/>
    <n v="0"/>
    <s v="Completed"/>
    <n v="1"/>
    <x v="1"/>
    <x v="1"/>
    <x v="0"/>
    <n v="97"/>
    <s v="USD"/>
    <n v="339.12"/>
    <n v="339.12"/>
    <n v="0"/>
    <n v="0"/>
    <n v="3.496082474226804"/>
    <s v="Greenville"/>
    <s v="South Carolina"/>
    <s v="B2B"/>
    <x v="1"/>
    <s v="Female"/>
  </r>
  <r>
    <n v="297"/>
    <n v="751"/>
    <d v="2021-09-24T00:00:00"/>
    <s v="Shipped"/>
    <n v="0"/>
    <s v="Completed"/>
    <n v="0"/>
    <x v="1"/>
    <x v="0"/>
    <x v="0"/>
    <n v="3"/>
    <s v="USD"/>
    <n v="477.85"/>
    <n v="0"/>
    <n v="0"/>
    <n v="477.85"/>
    <n v="159.28333333333333"/>
    <s v="Alexandria"/>
    <s v="Virginia"/>
    <s v="B2C"/>
    <x v="3"/>
    <s v="Male"/>
  </r>
  <r>
    <n v="298"/>
    <n v="364"/>
    <d v="2020-07-14T00:00:00"/>
    <s v="Returned"/>
    <n v="0"/>
    <s v="Completed"/>
    <n v="1"/>
    <x v="0"/>
    <x v="2"/>
    <x v="1"/>
    <n v="59"/>
    <s v="USD"/>
    <n v="918.67"/>
    <n v="918.67"/>
    <n v="0"/>
    <n v="0"/>
    <n v="15.570677966101695"/>
    <s v="Long Beach"/>
    <s v="California"/>
    <s v="B2B"/>
    <x v="2"/>
    <s v="Female"/>
  </r>
  <r>
    <n v="299"/>
    <n v="413"/>
    <d v="2020-09-29T00:00:00"/>
    <s v="Pending"/>
    <n v="1"/>
    <s v="Backlogs"/>
    <n v="0"/>
    <x v="1"/>
    <x v="0"/>
    <x v="1"/>
    <n v="30"/>
    <s v="USD"/>
    <n v="513.79999999999995"/>
    <n v="0"/>
    <n v="513.79999999999995"/>
    <n v="0"/>
    <n v="17.126666666666665"/>
    <s v="Los Angeles"/>
    <s v="California"/>
    <s v="B2B"/>
    <x v="0"/>
    <s v="Male"/>
  </r>
  <r>
    <n v="300"/>
    <n v="375"/>
    <d v="2021-09-27T00:00:00"/>
    <s v="Pending"/>
    <n v="1"/>
    <s v="Backlogs"/>
    <n v="0"/>
    <x v="2"/>
    <x v="1"/>
    <x v="2"/>
    <n v="93"/>
    <s v="USD"/>
    <n v="160.77000000000001"/>
    <n v="0"/>
    <n v="160.77000000000001"/>
    <n v="0"/>
    <n v="1.7287096774193549"/>
    <s v="New York City"/>
    <s v="New York"/>
    <s v="B2C"/>
    <x v="0"/>
    <s v="Male"/>
  </r>
  <r>
    <n v="301"/>
    <n v="752"/>
    <d v="2020-05-22T00:00:00"/>
    <s v="Returned"/>
    <n v="0"/>
    <s v="Completed"/>
    <n v="1"/>
    <x v="2"/>
    <x v="0"/>
    <x v="0"/>
    <n v="3"/>
    <s v="USD"/>
    <n v="527.75"/>
    <n v="527.75"/>
    <n v="0"/>
    <n v="0"/>
    <n v="175.91666666666666"/>
    <s v="Punta Gorda"/>
    <s v="Florida"/>
    <s v="B2B"/>
    <x v="2"/>
    <s v="Male"/>
  </r>
  <r>
    <n v="302"/>
    <n v="181"/>
    <d v="2020-07-05T00:00:00"/>
    <s v="Processing"/>
    <n v="1"/>
    <s v="Backlogs"/>
    <n v="0"/>
    <x v="1"/>
    <x v="0"/>
    <x v="0"/>
    <n v="54"/>
    <s v="USD"/>
    <n v="705.54"/>
    <n v="0"/>
    <n v="705.54"/>
    <n v="0"/>
    <n v="13.065555555555555"/>
    <s v="Memphis"/>
    <s v="Tennessee"/>
    <s v="B2B"/>
    <x v="3"/>
    <s v="Female"/>
  </r>
  <r>
    <n v="303"/>
    <n v="51"/>
    <d v="2020-12-15T00:00:00"/>
    <s v="Processing"/>
    <n v="1"/>
    <s v="Backlogs"/>
    <n v="0"/>
    <x v="2"/>
    <x v="2"/>
    <x v="0"/>
    <n v="73"/>
    <s v="USD"/>
    <n v="765.66"/>
    <n v="0"/>
    <n v="765.66"/>
    <n v="0"/>
    <n v="10.488493150684931"/>
    <s v="Springfield"/>
    <s v="Missouri"/>
    <s v="B2C"/>
    <x v="0"/>
    <s v="Female"/>
  </r>
  <r>
    <n v="304"/>
    <n v="72"/>
    <d v="2021-04-21T00:00:00"/>
    <s v="Shipped"/>
    <n v="0"/>
    <s v="Completed"/>
    <n v="0"/>
    <x v="2"/>
    <x v="2"/>
    <x v="2"/>
    <n v="100"/>
    <s v="USD"/>
    <n v="101.31"/>
    <n v="0"/>
    <n v="0"/>
    <n v="101.31"/>
    <n v="1.0131000000000001"/>
    <s v="Pompano Beach"/>
    <s v="Florida"/>
    <s v="B2C"/>
    <x v="3"/>
    <s v="Female"/>
  </r>
  <r>
    <n v="305"/>
    <n v="643"/>
    <d v="2020-03-23T00:00:00"/>
    <s v="Processing"/>
    <n v="1"/>
    <s v="Backlogs"/>
    <n v="0"/>
    <x v="0"/>
    <x v="1"/>
    <x v="0"/>
    <n v="41"/>
    <s v="USD"/>
    <n v="636.27"/>
    <n v="0"/>
    <n v="636.27"/>
    <n v="0"/>
    <n v="15.518780487804877"/>
    <s v="Columbus"/>
    <s v="Ohio"/>
    <s v="B2B"/>
    <x v="3"/>
    <s v="Male"/>
  </r>
  <r>
    <n v="306"/>
    <n v="857"/>
    <d v="2020-07-15T00:00:00"/>
    <s v="Processing"/>
    <n v="1"/>
    <s v="Backlogs"/>
    <n v="0"/>
    <x v="2"/>
    <x v="2"/>
    <x v="0"/>
    <n v="74"/>
    <s v="USD"/>
    <n v="870.54"/>
    <n v="0"/>
    <n v="870.54"/>
    <n v="0"/>
    <n v="11.764054054054053"/>
    <s v="Milwaukee"/>
    <s v="Wisconsin"/>
    <s v="B2C"/>
    <x v="1"/>
    <s v="Female"/>
  </r>
  <r>
    <n v="307"/>
    <n v="126"/>
    <d v="2021-09-14T00:00:00"/>
    <s v="Delivered"/>
    <n v="0"/>
    <s v="Completed"/>
    <n v="0"/>
    <x v="1"/>
    <x v="1"/>
    <x v="0"/>
    <n v="70"/>
    <s v="USD"/>
    <n v="688.82"/>
    <n v="0"/>
    <n v="0"/>
    <n v="688.82"/>
    <n v="9.8402857142857147"/>
    <s v="Des Moines"/>
    <s v="Iowa"/>
    <s v="B2B"/>
    <x v="1"/>
    <s v="Male"/>
  </r>
  <r>
    <n v="308"/>
    <n v="142"/>
    <d v="2021-07-31T00:00:00"/>
    <s v="Delivered"/>
    <n v="0"/>
    <s v="Completed"/>
    <n v="0"/>
    <x v="1"/>
    <x v="0"/>
    <x v="0"/>
    <n v="8"/>
    <s v="USD"/>
    <n v="991.67"/>
    <n v="0"/>
    <n v="0"/>
    <n v="991.67"/>
    <n v="123.95874999999999"/>
    <s v="Garden Grove"/>
    <s v="California"/>
    <s v="B2B"/>
    <x v="2"/>
    <s v="Male"/>
  </r>
  <r>
    <n v="309"/>
    <n v="695"/>
    <d v="2020-06-18T00:00:00"/>
    <s v="Returned"/>
    <n v="0"/>
    <s v="Completed"/>
    <n v="1"/>
    <x v="2"/>
    <x v="0"/>
    <x v="0"/>
    <n v="92"/>
    <s v="USD"/>
    <n v="969.11"/>
    <n v="969.11"/>
    <n v="0"/>
    <n v="0"/>
    <n v="10.533804347826088"/>
    <s v="El Paso"/>
    <s v="Texas"/>
    <s v="B2B"/>
    <x v="2"/>
    <s v="Female"/>
  </r>
  <r>
    <n v="310"/>
    <n v="637"/>
    <d v="2020-04-01T00:00:00"/>
    <s v="Processing"/>
    <n v="1"/>
    <s v="Backlogs"/>
    <n v="0"/>
    <x v="1"/>
    <x v="1"/>
    <x v="2"/>
    <n v="5"/>
    <s v="USD"/>
    <n v="693.32"/>
    <n v="0"/>
    <n v="693.32"/>
    <n v="0"/>
    <n v="138.66400000000002"/>
    <s v="Amarillo"/>
    <s v="Texas"/>
    <s v="B2C"/>
    <x v="2"/>
    <s v="Male"/>
  </r>
  <r>
    <n v="311"/>
    <n v="992"/>
    <d v="2020-06-19T00:00:00"/>
    <s v="Processing"/>
    <n v="1"/>
    <s v="Backlogs"/>
    <n v="0"/>
    <x v="2"/>
    <x v="2"/>
    <x v="2"/>
    <n v="98"/>
    <s v="USD"/>
    <n v="989.08"/>
    <n v="0"/>
    <n v="989.08"/>
    <n v="0"/>
    <n v="10.092653061224491"/>
    <s v="Idaho Falls"/>
    <s v="Idaho"/>
    <s v="B2C"/>
    <x v="3"/>
    <s v="Female"/>
  </r>
  <r>
    <n v="312"/>
    <n v="684"/>
    <d v="2021-02-27T00:00:00"/>
    <s v="Shipped"/>
    <n v="0"/>
    <s v="Completed"/>
    <n v="0"/>
    <x v="0"/>
    <x v="0"/>
    <x v="1"/>
    <n v="70"/>
    <s v="USD"/>
    <n v="177.91"/>
    <n v="0"/>
    <n v="0"/>
    <n v="177.91"/>
    <n v="2.5415714285714284"/>
    <s v="Madison"/>
    <s v="Wisconsin"/>
    <s v="B2B"/>
    <x v="2"/>
    <s v="Female"/>
  </r>
  <r>
    <n v="313"/>
    <n v="839"/>
    <d v="2021-05-20T00:00:00"/>
    <s v="Processing"/>
    <n v="1"/>
    <s v="Backlogs"/>
    <n v="0"/>
    <x v="2"/>
    <x v="0"/>
    <x v="2"/>
    <n v="93"/>
    <s v="USD"/>
    <n v="947.05"/>
    <n v="0"/>
    <n v="947.05"/>
    <n v="0"/>
    <n v="10.183333333333334"/>
    <s v="Macon"/>
    <s v="Georgia"/>
    <s v="B2C"/>
    <x v="0"/>
    <s v="Male"/>
  </r>
  <r>
    <n v="314"/>
    <n v="751"/>
    <d v="2021-12-20T00:00:00"/>
    <s v="Processing"/>
    <n v="1"/>
    <s v="Backlogs"/>
    <n v="0"/>
    <x v="0"/>
    <x v="1"/>
    <x v="2"/>
    <n v="32"/>
    <s v="USD"/>
    <n v="898.54"/>
    <n v="0"/>
    <n v="898.54"/>
    <n v="0"/>
    <n v="28.079374999999999"/>
    <s v="Minneapolis"/>
    <s v="Minnesota"/>
    <s v="B2C"/>
    <x v="3"/>
    <s v="Male"/>
  </r>
  <r>
    <n v="315"/>
    <n v="874"/>
    <d v="2020-07-14T00:00:00"/>
    <s v="Processing"/>
    <n v="1"/>
    <s v="Backlogs"/>
    <n v="0"/>
    <x v="2"/>
    <x v="0"/>
    <x v="0"/>
    <n v="15"/>
    <s v="USD"/>
    <n v="653.09"/>
    <n v="0"/>
    <n v="653.09"/>
    <n v="0"/>
    <n v="43.539333333333339"/>
    <s v="Richmond"/>
    <s v="Virginia"/>
    <s v="B2B"/>
    <x v="2"/>
    <s v="Female"/>
  </r>
  <r>
    <n v="316"/>
    <n v="392"/>
    <d v="2020-06-18T00:00:00"/>
    <s v="Shipped"/>
    <n v="0"/>
    <s v="Completed"/>
    <n v="0"/>
    <x v="1"/>
    <x v="0"/>
    <x v="0"/>
    <n v="6"/>
    <s v="USD"/>
    <n v="621.44000000000005"/>
    <n v="0"/>
    <n v="0"/>
    <n v="621.44000000000005"/>
    <n v="103.57333333333334"/>
    <s v="San Antonio"/>
    <s v="Texas"/>
    <s v="B2B"/>
    <x v="2"/>
    <s v="Male"/>
  </r>
  <r>
    <n v="317"/>
    <n v="284"/>
    <d v="2021-06-28T00:00:00"/>
    <s v="Processing"/>
    <n v="1"/>
    <s v="Backlogs"/>
    <n v="0"/>
    <x v="2"/>
    <x v="1"/>
    <x v="0"/>
    <n v="2"/>
    <s v="USD"/>
    <n v="522.37"/>
    <n v="0"/>
    <n v="522.37"/>
    <n v="0"/>
    <n v="261.185"/>
    <s v="Saint Louis"/>
    <s v="Missouri"/>
    <s v="B2C"/>
    <x v="3"/>
    <s v="Male"/>
  </r>
  <r>
    <n v="318"/>
    <n v="297"/>
    <d v="2021-01-05T00:00:00"/>
    <s v="Returned"/>
    <n v="0"/>
    <s v="Completed"/>
    <n v="1"/>
    <x v="2"/>
    <x v="1"/>
    <x v="1"/>
    <n v="97"/>
    <s v="USD"/>
    <n v="28.51"/>
    <n v="28.51"/>
    <n v="0"/>
    <n v="0"/>
    <n v="0.29391752577319591"/>
    <s v="Anchorage"/>
    <s v="Alaska"/>
    <s v="B2C"/>
    <x v="1"/>
    <s v="Female"/>
  </r>
  <r>
    <n v="319"/>
    <n v="768"/>
    <d v="2020-05-12T00:00:00"/>
    <s v="Processing"/>
    <n v="1"/>
    <s v="Backlogs"/>
    <n v="0"/>
    <x v="1"/>
    <x v="2"/>
    <x v="1"/>
    <n v="45"/>
    <s v="USD"/>
    <n v="358.8"/>
    <n v="0"/>
    <n v="358.8"/>
    <n v="0"/>
    <n v="7.9733333333333336"/>
    <s v="New Bedford"/>
    <s v="Massachusetts"/>
    <s v="B2B"/>
    <x v="0"/>
    <s v="Female"/>
  </r>
  <r>
    <n v="320"/>
    <n v="924"/>
    <d v="2021-01-09T00:00:00"/>
    <s v="Pending"/>
    <n v="1"/>
    <s v="Backlogs"/>
    <n v="0"/>
    <x v="2"/>
    <x v="1"/>
    <x v="2"/>
    <n v="17"/>
    <s v="USD"/>
    <n v="635.04"/>
    <n v="0"/>
    <n v="635.04"/>
    <n v="0"/>
    <n v="37.355294117647055"/>
    <s v="Huntsville"/>
    <s v="Alabama"/>
    <s v="B2B"/>
    <x v="2"/>
    <s v="Male"/>
  </r>
  <r>
    <n v="321"/>
    <n v="86"/>
    <d v="2020-12-21T00:00:00"/>
    <s v="Processing"/>
    <n v="1"/>
    <s v="Backlogs"/>
    <n v="0"/>
    <x v="1"/>
    <x v="0"/>
    <x v="2"/>
    <n v="72"/>
    <s v="USD"/>
    <n v="347.85"/>
    <n v="0"/>
    <n v="347.85"/>
    <n v="0"/>
    <n v="4.8312500000000007"/>
    <s v="Shawnee Mission"/>
    <s v="Kansas"/>
    <s v="B2C"/>
    <x v="1"/>
    <s v="Female"/>
  </r>
  <r>
    <n v="322"/>
    <n v="296"/>
    <d v="2020-01-23T00:00:00"/>
    <s v="Returned"/>
    <n v="0"/>
    <s v="Completed"/>
    <n v="1"/>
    <x v="1"/>
    <x v="2"/>
    <x v="1"/>
    <n v="99"/>
    <s v="USD"/>
    <n v="43.63"/>
    <n v="43.63"/>
    <n v="0"/>
    <n v="0"/>
    <n v="0.44070707070707071"/>
    <s v="Charleston"/>
    <s v="West Virginia"/>
    <s v="B2B"/>
    <x v="3"/>
    <s v="Male"/>
  </r>
  <r>
    <n v="323"/>
    <n v="999"/>
    <d v="2020-03-15T00:00:00"/>
    <s v="Returned"/>
    <n v="0"/>
    <s v="Completed"/>
    <n v="1"/>
    <x v="2"/>
    <x v="1"/>
    <x v="1"/>
    <n v="8"/>
    <s v="USD"/>
    <n v="883.32"/>
    <n v="883.32"/>
    <n v="0"/>
    <n v="0"/>
    <n v="110.41500000000001"/>
    <s v="Sioux Falls"/>
    <s v="South Dakota"/>
    <s v="B2C"/>
    <x v="1"/>
    <s v="Female"/>
  </r>
  <r>
    <n v="324"/>
    <n v="951"/>
    <d v="2021-03-02T00:00:00"/>
    <s v="Delivered"/>
    <n v="0"/>
    <s v="Completed"/>
    <n v="0"/>
    <x v="0"/>
    <x v="1"/>
    <x v="2"/>
    <n v="54"/>
    <s v="USD"/>
    <n v="765.06"/>
    <n v="0"/>
    <n v="0"/>
    <n v="765.06"/>
    <n v="14.167777777777777"/>
    <s v="Orlando"/>
    <s v="Florida"/>
    <s v="B2C"/>
    <x v="3"/>
    <s v="Male"/>
  </r>
  <r>
    <n v="325"/>
    <n v="983"/>
    <d v="2020-11-09T00:00:00"/>
    <s v="Processing"/>
    <n v="1"/>
    <s v="Backlogs"/>
    <n v="0"/>
    <x v="1"/>
    <x v="0"/>
    <x v="0"/>
    <n v="5"/>
    <s v="USD"/>
    <n v="669.57"/>
    <n v="0"/>
    <n v="669.57"/>
    <n v="0"/>
    <n v="133.91400000000002"/>
    <s v="Cleveland"/>
    <s v="Ohio"/>
    <s v="B2B"/>
    <x v="2"/>
    <s v="Female"/>
  </r>
  <r>
    <n v="326"/>
    <n v="423"/>
    <d v="2021-06-12T00:00:00"/>
    <s v="Shipped"/>
    <n v="0"/>
    <s v="Completed"/>
    <n v="0"/>
    <x v="2"/>
    <x v="1"/>
    <x v="1"/>
    <n v="45"/>
    <s v="USD"/>
    <n v="786.83"/>
    <n v="0"/>
    <n v="0"/>
    <n v="786.83"/>
    <n v="17.485111111111113"/>
    <s v="San Diego"/>
    <s v="California"/>
    <s v="B2B"/>
    <x v="2"/>
    <s v="Male"/>
  </r>
  <r>
    <n v="327"/>
    <n v="696"/>
    <d v="2021-02-12T00:00:00"/>
    <s v="Shipped"/>
    <n v="0"/>
    <s v="Completed"/>
    <n v="0"/>
    <x v="2"/>
    <x v="2"/>
    <x v="0"/>
    <n v="71"/>
    <s v="USD"/>
    <n v="442.59"/>
    <n v="0"/>
    <n v="0"/>
    <n v="442.59"/>
    <n v="6.2336619718309851"/>
    <s v="Fairfax"/>
    <s v="Virginia"/>
    <s v="B2C"/>
    <x v="0"/>
    <s v="Male"/>
  </r>
  <r>
    <n v="328"/>
    <n v="805"/>
    <d v="2020-06-05T00:00:00"/>
    <s v="Returned"/>
    <n v="0"/>
    <s v="Completed"/>
    <n v="1"/>
    <x v="1"/>
    <x v="0"/>
    <x v="0"/>
    <n v="75"/>
    <s v="USD"/>
    <n v="733.21"/>
    <n v="733.21"/>
    <n v="0"/>
    <n v="0"/>
    <n v="9.776133333333334"/>
    <s v="Spokane"/>
    <s v="Washington"/>
    <s v="B2B"/>
    <x v="3"/>
    <s v="Male"/>
  </r>
  <r>
    <n v="329"/>
    <n v="412"/>
    <d v="2020-05-27T00:00:00"/>
    <s v="Delivered"/>
    <n v="0"/>
    <s v="Completed"/>
    <n v="0"/>
    <x v="0"/>
    <x v="0"/>
    <x v="0"/>
    <n v="2"/>
    <s v="USD"/>
    <n v="259.36"/>
    <n v="0"/>
    <n v="0"/>
    <n v="259.36"/>
    <n v="129.68"/>
    <s v="Springfield"/>
    <s v="Massachusetts"/>
    <s v="B2B"/>
    <x v="0"/>
    <s v="Male"/>
  </r>
  <r>
    <n v="330"/>
    <n v="26"/>
    <d v="2021-10-16T00:00:00"/>
    <s v="Processing"/>
    <n v="1"/>
    <s v="Backlogs"/>
    <n v="0"/>
    <x v="2"/>
    <x v="0"/>
    <x v="1"/>
    <n v="96"/>
    <s v="USD"/>
    <n v="119.11"/>
    <n v="0"/>
    <n v="119.11"/>
    <n v="0"/>
    <n v="1.2407291666666667"/>
    <s v="Evansville"/>
    <s v="Indiana"/>
    <s v="B2C"/>
    <x v="2"/>
    <s v="Male"/>
  </r>
  <r>
    <n v="331"/>
    <n v="272"/>
    <d v="2021-04-29T00:00:00"/>
    <s v="Pending"/>
    <n v="1"/>
    <s v="Backlogs"/>
    <n v="0"/>
    <x v="0"/>
    <x v="0"/>
    <x v="0"/>
    <n v="10"/>
    <s v="USD"/>
    <n v="200.69"/>
    <n v="0"/>
    <n v="200.69"/>
    <n v="0"/>
    <n v="20.068999999999999"/>
    <s v="White Plains"/>
    <s v="New York"/>
    <s v="B2B"/>
    <x v="0"/>
    <s v="Female"/>
  </r>
  <r>
    <n v="332"/>
    <n v="596"/>
    <d v="2020-04-04T00:00:00"/>
    <s v="Shipped"/>
    <n v="0"/>
    <s v="Completed"/>
    <n v="0"/>
    <x v="0"/>
    <x v="1"/>
    <x v="2"/>
    <n v="70"/>
    <s v="USD"/>
    <n v="695.87"/>
    <n v="0"/>
    <n v="0"/>
    <n v="695.87"/>
    <n v="9.9410000000000007"/>
    <s v="Jamaica"/>
    <s v="New York"/>
    <s v="B2C"/>
    <x v="2"/>
    <s v="Female"/>
  </r>
  <r>
    <n v="333"/>
    <n v="922"/>
    <d v="2021-03-17T00:00:00"/>
    <s v="Shipped"/>
    <n v="0"/>
    <s v="Completed"/>
    <n v="0"/>
    <x v="0"/>
    <x v="2"/>
    <x v="1"/>
    <n v="6"/>
    <s v="USD"/>
    <n v="263.95"/>
    <n v="0"/>
    <n v="0"/>
    <n v="263.95"/>
    <n v="43.991666666666667"/>
    <s v="Houston"/>
    <s v="Texas"/>
    <s v="B2B"/>
    <x v="0"/>
    <s v="Female"/>
  </r>
  <r>
    <n v="334"/>
    <n v="579"/>
    <d v="2021-04-15T00:00:00"/>
    <s v="Processing"/>
    <n v="1"/>
    <s v="Backlogs"/>
    <n v="0"/>
    <x v="2"/>
    <x v="0"/>
    <x v="1"/>
    <n v="92"/>
    <s v="USD"/>
    <n v="384.24"/>
    <n v="0"/>
    <n v="384.24"/>
    <n v="0"/>
    <n v="4.1765217391304352"/>
    <s v="Jackson"/>
    <s v="Mississippi"/>
    <s v="B2B"/>
    <x v="0"/>
    <s v="Male"/>
  </r>
  <r>
    <n v="335"/>
    <n v="591"/>
    <d v="2020-04-14T00:00:00"/>
    <s v="Shipped"/>
    <n v="0"/>
    <s v="Completed"/>
    <n v="0"/>
    <x v="1"/>
    <x v="1"/>
    <x v="1"/>
    <n v="86"/>
    <s v="USD"/>
    <n v="526.48"/>
    <n v="0"/>
    <n v="0"/>
    <n v="526.48"/>
    <n v="6.1218604651162796"/>
    <s v="Washington"/>
    <s v="District of Columbia"/>
    <s v="B2B"/>
    <x v="2"/>
    <s v="Female"/>
  </r>
  <r>
    <n v="336"/>
    <n v="963"/>
    <d v="2021-04-05T00:00:00"/>
    <s v="Returned"/>
    <n v="0"/>
    <s v="Completed"/>
    <n v="1"/>
    <x v="2"/>
    <x v="1"/>
    <x v="1"/>
    <n v="16"/>
    <s v="USD"/>
    <n v="610.27"/>
    <n v="610.27"/>
    <n v="0"/>
    <n v="0"/>
    <n v="38.141874999999999"/>
    <s v="Littleton"/>
    <s v="Colorado"/>
    <s v="B2C"/>
    <x v="3"/>
    <s v="Female"/>
  </r>
  <r>
    <n v="337"/>
    <n v="286"/>
    <d v="2021-06-10T00:00:00"/>
    <s v="Delivered"/>
    <n v="0"/>
    <s v="Completed"/>
    <n v="0"/>
    <x v="2"/>
    <x v="1"/>
    <x v="2"/>
    <n v="68"/>
    <s v="USD"/>
    <n v="166.73"/>
    <n v="0"/>
    <n v="0"/>
    <n v="166.73"/>
    <n v="2.4519117647058821"/>
    <s v="New York City"/>
    <s v="New York"/>
    <s v="B2B"/>
    <x v="0"/>
    <s v="Female"/>
  </r>
  <r>
    <n v="338"/>
    <n v="509"/>
    <d v="2020-10-23T00:00:00"/>
    <s v="Shipped"/>
    <n v="0"/>
    <s v="Completed"/>
    <n v="0"/>
    <x v="0"/>
    <x v="1"/>
    <x v="2"/>
    <n v="59"/>
    <s v="USD"/>
    <n v="251.63"/>
    <n v="0"/>
    <n v="0"/>
    <n v="251.63"/>
    <n v="4.2649152542372883"/>
    <s v="Lexington"/>
    <s v="Kentucky"/>
    <s v="B2C"/>
    <x v="1"/>
    <s v="Male"/>
  </r>
  <r>
    <n v="339"/>
    <n v="178"/>
    <d v="2020-10-13T00:00:00"/>
    <s v="Pending"/>
    <n v="1"/>
    <s v="Backlogs"/>
    <n v="0"/>
    <x v="2"/>
    <x v="0"/>
    <x v="2"/>
    <n v="5"/>
    <s v="USD"/>
    <n v="493.77"/>
    <n v="0"/>
    <n v="493.77"/>
    <n v="0"/>
    <n v="98.753999999999991"/>
    <s v="Baltimore"/>
    <s v="Maryland"/>
    <s v="B2B"/>
    <x v="2"/>
    <s v="Female"/>
  </r>
  <r>
    <n v="340"/>
    <n v="271"/>
    <d v="2021-08-02T00:00:00"/>
    <s v="Processing"/>
    <n v="1"/>
    <s v="Backlogs"/>
    <n v="0"/>
    <x v="1"/>
    <x v="1"/>
    <x v="1"/>
    <n v="76"/>
    <s v="USD"/>
    <n v="881.5"/>
    <n v="0"/>
    <n v="881.5"/>
    <n v="0"/>
    <n v="11.598684210526315"/>
    <s v="Cincinnati"/>
    <s v="Ohio"/>
    <s v="B2C"/>
    <x v="1"/>
    <s v="Male"/>
  </r>
  <r>
    <n v="341"/>
    <n v="641"/>
    <d v="2020-06-24T00:00:00"/>
    <s v="Returned"/>
    <n v="0"/>
    <s v="Completed"/>
    <n v="1"/>
    <x v="0"/>
    <x v="1"/>
    <x v="0"/>
    <n v="41"/>
    <s v="USD"/>
    <n v="851.02"/>
    <n v="851.02"/>
    <n v="0"/>
    <n v="0"/>
    <n v="20.75658536585366"/>
    <s v="Chico"/>
    <s v="California"/>
    <s v="B2C"/>
    <x v="3"/>
    <s v="Female"/>
  </r>
  <r>
    <n v="342"/>
    <n v="654"/>
    <d v="2020-01-24T00:00:00"/>
    <s v="Pending"/>
    <n v="1"/>
    <s v="Backlogs"/>
    <n v="0"/>
    <x v="2"/>
    <x v="2"/>
    <x v="0"/>
    <n v="88"/>
    <s v="USD"/>
    <n v="100.16"/>
    <n v="0"/>
    <n v="100.16"/>
    <n v="0"/>
    <n v="1.1381818181818182"/>
    <s v="El Paso"/>
    <s v="Texas"/>
    <s v="B2B"/>
    <x v="3"/>
    <s v="Female"/>
  </r>
  <r>
    <n v="343"/>
    <n v="997"/>
    <d v="2020-09-20T00:00:00"/>
    <s v="Returned"/>
    <n v="0"/>
    <s v="Completed"/>
    <n v="1"/>
    <x v="2"/>
    <x v="1"/>
    <x v="1"/>
    <n v="78"/>
    <s v="USD"/>
    <n v="720.01"/>
    <n v="720.01"/>
    <n v="0"/>
    <n v="0"/>
    <n v="9.2308974358974361"/>
    <s v="Farmington"/>
    <s v="Michigan"/>
    <s v="B2B"/>
    <x v="1"/>
    <s v="Female"/>
  </r>
  <r>
    <n v="344"/>
    <n v="947"/>
    <d v="2020-09-09T00:00:00"/>
    <s v="Pending"/>
    <n v="1"/>
    <s v="Backlogs"/>
    <n v="0"/>
    <x v="2"/>
    <x v="0"/>
    <x v="1"/>
    <n v="92"/>
    <s v="USD"/>
    <n v="343.32"/>
    <n v="0"/>
    <n v="343.32"/>
    <n v="0"/>
    <n v="3.7317391304347827"/>
    <s v="Charleston"/>
    <s v="West Virginia"/>
    <s v="B2C"/>
    <x v="3"/>
    <s v="Male"/>
  </r>
  <r>
    <n v="345"/>
    <n v="809"/>
    <d v="2021-07-26T00:00:00"/>
    <s v="Returned"/>
    <n v="0"/>
    <s v="Completed"/>
    <n v="1"/>
    <x v="1"/>
    <x v="2"/>
    <x v="0"/>
    <n v="8"/>
    <s v="USD"/>
    <n v="976.46"/>
    <n v="976.46"/>
    <n v="0"/>
    <n v="0"/>
    <n v="122.0575"/>
    <s v="Little Rock"/>
    <s v="Arkansas"/>
    <s v="B2C"/>
    <x v="0"/>
    <s v="Male"/>
  </r>
  <r>
    <n v="346"/>
    <n v="729"/>
    <d v="2020-04-16T00:00:00"/>
    <s v="Returned"/>
    <n v="0"/>
    <s v="Completed"/>
    <n v="1"/>
    <x v="2"/>
    <x v="2"/>
    <x v="2"/>
    <n v="3"/>
    <s v="USD"/>
    <n v="400.07"/>
    <n v="400.07"/>
    <n v="0"/>
    <n v="0"/>
    <n v="133.35666666666665"/>
    <s v="Hialeah"/>
    <s v="Florida"/>
    <s v="B2C"/>
    <x v="0"/>
    <s v="Male"/>
  </r>
  <r>
    <n v="347"/>
    <n v="947"/>
    <d v="2020-08-17T00:00:00"/>
    <s v="Delivered"/>
    <n v="0"/>
    <s v="Completed"/>
    <n v="0"/>
    <x v="1"/>
    <x v="2"/>
    <x v="2"/>
    <n v="20"/>
    <s v="USD"/>
    <n v="374.51"/>
    <n v="0"/>
    <n v="0"/>
    <n v="374.51"/>
    <n v="18.7255"/>
    <s v="Syracuse"/>
    <s v="New York"/>
    <s v="B2C"/>
    <x v="1"/>
    <s v="Female"/>
  </r>
  <r>
    <n v="348"/>
    <n v="421"/>
    <d v="2021-07-16T00:00:00"/>
    <s v="Returned"/>
    <n v="0"/>
    <s v="Completed"/>
    <n v="1"/>
    <x v="1"/>
    <x v="1"/>
    <x v="1"/>
    <n v="51"/>
    <s v="USD"/>
    <n v="699.36"/>
    <n v="699.36"/>
    <n v="0"/>
    <n v="0"/>
    <n v="13.712941176470588"/>
    <s v="Akron"/>
    <s v="Ohio"/>
    <s v="B2B"/>
    <x v="1"/>
    <s v="Male"/>
  </r>
  <r>
    <n v="349"/>
    <n v="254"/>
    <d v="2021-09-27T00:00:00"/>
    <s v="Returned"/>
    <n v="0"/>
    <s v="Completed"/>
    <n v="1"/>
    <x v="0"/>
    <x v="2"/>
    <x v="1"/>
    <n v="73"/>
    <s v="USD"/>
    <n v="578.76"/>
    <n v="578.76"/>
    <n v="0"/>
    <n v="0"/>
    <n v="7.928219178082192"/>
    <s v="Arlington"/>
    <s v="Texas"/>
    <s v="B2B"/>
    <x v="1"/>
    <s v="Male"/>
  </r>
  <r>
    <n v="350"/>
    <n v="208"/>
    <d v="2021-03-05T00:00:00"/>
    <s v="Delivered"/>
    <n v="0"/>
    <s v="Completed"/>
    <n v="0"/>
    <x v="0"/>
    <x v="1"/>
    <x v="0"/>
    <n v="25"/>
    <s v="USD"/>
    <n v="490.58"/>
    <n v="0"/>
    <n v="0"/>
    <n v="490.58"/>
    <n v="19.623200000000001"/>
    <s v="Charlotte"/>
    <s v="North Carolina"/>
    <s v="B2C"/>
    <x v="0"/>
    <s v="Female"/>
  </r>
  <r>
    <n v="351"/>
    <n v="954"/>
    <d v="2021-01-05T00:00:00"/>
    <s v="Processing"/>
    <n v="1"/>
    <s v="Backlogs"/>
    <n v="0"/>
    <x v="1"/>
    <x v="2"/>
    <x v="2"/>
    <n v="22"/>
    <s v="USD"/>
    <n v="839.39"/>
    <n v="0"/>
    <n v="839.39"/>
    <n v="0"/>
    <n v="38.154090909090911"/>
    <s v="Houston"/>
    <s v="Texas"/>
    <s v="B2B"/>
    <x v="3"/>
    <s v="Female"/>
  </r>
  <r>
    <n v="352"/>
    <n v="310"/>
    <d v="2020-11-30T00:00:00"/>
    <s v="Delivered"/>
    <n v="0"/>
    <s v="Completed"/>
    <n v="0"/>
    <x v="1"/>
    <x v="0"/>
    <x v="2"/>
    <n v="60"/>
    <s v="USD"/>
    <n v="10.74"/>
    <n v="0"/>
    <n v="0"/>
    <n v="10.74"/>
    <n v="0.17899999999999999"/>
    <s v="Evansville"/>
    <s v="Indiana"/>
    <s v="B2C"/>
    <x v="1"/>
    <s v="Male"/>
  </r>
  <r>
    <n v="353"/>
    <n v="970"/>
    <d v="2021-03-12T00:00:00"/>
    <s v="Processing"/>
    <n v="1"/>
    <s v="Backlogs"/>
    <n v="0"/>
    <x v="0"/>
    <x v="1"/>
    <x v="1"/>
    <n v="18"/>
    <s v="USD"/>
    <n v="403.53"/>
    <n v="0"/>
    <n v="403.53"/>
    <n v="0"/>
    <n v="22.418333333333333"/>
    <s v="Salt Lake City"/>
    <s v="Utah"/>
    <s v="B2C"/>
    <x v="1"/>
    <s v="Male"/>
  </r>
  <r>
    <n v="354"/>
    <n v="743"/>
    <d v="2021-07-08T00:00:00"/>
    <s v="Processing"/>
    <n v="1"/>
    <s v="Backlogs"/>
    <n v="0"/>
    <x v="2"/>
    <x v="1"/>
    <x v="2"/>
    <n v="22"/>
    <s v="USD"/>
    <n v="912.84"/>
    <n v="0"/>
    <n v="912.84"/>
    <n v="0"/>
    <n v="41.492727272727272"/>
    <s v="London"/>
    <s v="Kentucky"/>
    <s v="B2C"/>
    <x v="1"/>
    <s v="Male"/>
  </r>
  <r>
    <n v="355"/>
    <n v="294"/>
    <d v="2021-03-27T00:00:00"/>
    <s v="Shipped"/>
    <n v="0"/>
    <s v="Completed"/>
    <n v="0"/>
    <x v="1"/>
    <x v="1"/>
    <x v="2"/>
    <n v="26"/>
    <s v="USD"/>
    <n v="154.44999999999999"/>
    <n v="0"/>
    <n v="0"/>
    <n v="154.44999999999999"/>
    <n v="5.9403846153846152"/>
    <s v="Baltimore"/>
    <s v="Maryland"/>
    <s v="B2B"/>
    <x v="3"/>
    <s v="Male"/>
  </r>
  <r>
    <n v="356"/>
    <n v="812"/>
    <d v="2021-08-23T00:00:00"/>
    <s v="Returned"/>
    <n v="0"/>
    <s v="Completed"/>
    <n v="1"/>
    <x v="2"/>
    <x v="2"/>
    <x v="2"/>
    <n v="96"/>
    <s v="USD"/>
    <n v="131.68"/>
    <n v="131.68"/>
    <n v="0"/>
    <n v="0"/>
    <n v="1.3716666666666668"/>
    <s v="Fort Worth"/>
    <s v="Texas"/>
    <s v="B2B"/>
    <x v="3"/>
    <s v="Female"/>
  </r>
  <r>
    <n v="357"/>
    <n v="865"/>
    <d v="2020-06-30T00:00:00"/>
    <s v="Pending"/>
    <n v="1"/>
    <s v="Backlogs"/>
    <n v="0"/>
    <x v="0"/>
    <x v="0"/>
    <x v="1"/>
    <n v="100"/>
    <s v="USD"/>
    <n v="737.66"/>
    <n v="0"/>
    <n v="737.66"/>
    <n v="0"/>
    <n v="7.3765999999999998"/>
    <s v="Tacoma"/>
    <s v="Washington"/>
    <s v="B2B"/>
    <x v="0"/>
    <s v="Male"/>
  </r>
  <r>
    <n v="358"/>
    <n v="918"/>
    <d v="2020-02-03T00:00:00"/>
    <s v="Returned"/>
    <n v="0"/>
    <s v="Completed"/>
    <n v="1"/>
    <x v="1"/>
    <x v="0"/>
    <x v="0"/>
    <n v="33"/>
    <s v="USD"/>
    <n v="12.35"/>
    <n v="12.35"/>
    <n v="0"/>
    <n v="0"/>
    <n v="0.37424242424242421"/>
    <s v="Silver Spring"/>
    <s v="Maryland"/>
    <s v="B2C"/>
    <x v="3"/>
    <s v="Male"/>
  </r>
  <r>
    <n v="359"/>
    <n v="404"/>
    <d v="2021-02-11T00:00:00"/>
    <s v="Pending"/>
    <n v="1"/>
    <s v="Backlogs"/>
    <n v="0"/>
    <x v="0"/>
    <x v="2"/>
    <x v="0"/>
    <n v="8"/>
    <s v="USD"/>
    <n v="342.22"/>
    <n v="0"/>
    <n v="342.22"/>
    <n v="0"/>
    <n v="42.777500000000003"/>
    <s v="Raleigh"/>
    <s v="North Carolina"/>
    <s v="B2B"/>
    <x v="0"/>
    <s v="Female"/>
  </r>
  <r>
    <n v="360"/>
    <n v="857"/>
    <d v="2021-12-20T00:00:00"/>
    <s v="Delivered"/>
    <n v="0"/>
    <s v="Completed"/>
    <n v="0"/>
    <x v="2"/>
    <x v="2"/>
    <x v="2"/>
    <n v="33"/>
    <s v="USD"/>
    <n v="475.17"/>
    <n v="0"/>
    <n v="0"/>
    <n v="475.17"/>
    <n v="14.39909090909091"/>
    <s v="Dallas"/>
    <s v="Texas"/>
    <s v="B2C"/>
    <x v="1"/>
    <s v="Female"/>
  </r>
  <r>
    <n v="361"/>
    <n v="326"/>
    <d v="2020-03-17T00:00:00"/>
    <s v="Returned"/>
    <n v="0"/>
    <s v="Completed"/>
    <n v="1"/>
    <x v="1"/>
    <x v="2"/>
    <x v="2"/>
    <n v="72"/>
    <s v="USD"/>
    <n v="448.1"/>
    <n v="448.1"/>
    <n v="0"/>
    <n v="0"/>
    <n v="6.2236111111111114"/>
    <s v="Roanoke"/>
    <s v="Virginia"/>
    <s v="B2C"/>
    <x v="0"/>
    <s v="Male"/>
  </r>
  <r>
    <n v="362"/>
    <n v="203"/>
    <d v="2020-11-10T00:00:00"/>
    <s v="Shipped"/>
    <n v="0"/>
    <s v="Completed"/>
    <n v="0"/>
    <x v="1"/>
    <x v="1"/>
    <x v="0"/>
    <n v="41"/>
    <s v="USD"/>
    <n v="301.42"/>
    <n v="0"/>
    <n v="0"/>
    <n v="301.42"/>
    <n v="7.3517073170731715"/>
    <s v="Glendale"/>
    <s v="Arizona"/>
    <s v="B2B"/>
    <x v="0"/>
    <s v="Male"/>
  </r>
  <r>
    <n v="363"/>
    <n v="827"/>
    <d v="2021-09-28T00:00:00"/>
    <s v="Returned"/>
    <n v="0"/>
    <s v="Completed"/>
    <n v="1"/>
    <x v="0"/>
    <x v="0"/>
    <x v="1"/>
    <n v="86"/>
    <s v="USD"/>
    <n v="60.44"/>
    <n v="60.44"/>
    <n v="0"/>
    <n v="0"/>
    <n v="0.7027906976744186"/>
    <s v="Lawrenceville"/>
    <s v="Georgia"/>
    <s v="B2B"/>
    <x v="0"/>
    <s v="Female"/>
  </r>
  <r>
    <n v="364"/>
    <n v="431"/>
    <d v="2021-05-14T00:00:00"/>
    <s v="Delivered"/>
    <n v="0"/>
    <s v="Completed"/>
    <n v="0"/>
    <x v="2"/>
    <x v="0"/>
    <x v="1"/>
    <n v="30"/>
    <s v="USD"/>
    <n v="294.39999999999998"/>
    <n v="0"/>
    <n v="0"/>
    <n v="294.39999999999998"/>
    <n v="9.8133333333333326"/>
    <s v="Raleigh"/>
    <s v="North Carolina"/>
    <s v="B2B"/>
    <x v="1"/>
    <s v="Female"/>
  </r>
  <r>
    <n v="365"/>
    <n v="394"/>
    <d v="2021-09-07T00:00:00"/>
    <s v="Returned"/>
    <n v="0"/>
    <s v="Completed"/>
    <n v="1"/>
    <x v="1"/>
    <x v="2"/>
    <x v="2"/>
    <n v="44"/>
    <s v="USD"/>
    <n v="939.07"/>
    <n v="939.07"/>
    <n v="0"/>
    <n v="0"/>
    <n v="21.342500000000001"/>
    <s v="Philadelphia"/>
    <s v="Pennsylvania"/>
    <s v="B2C"/>
    <x v="3"/>
    <s v="Female"/>
  </r>
  <r>
    <n v="366"/>
    <n v="576"/>
    <d v="2021-09-26T00:00:00"/>
    <s v="Returned"/>
    <n v="0"/>
    <s v="Completed"/>
    <n v="1"/>
    <x v="2"/>
    <x v="1"/>
    <x v="1"/>
    <n v="56"/>
    <s v="USD"/>
    <n v="149.53"/>
    <n v="149.53"/>
    <n v="0"/>
    <n v="0"/>
    <n v="2.6701785714285715"/>
    <s v="Houston"/>
    <s v="Texas"/>
    <s v="B2C"/>
    <x v="1"/>
    <s v="Female"/>
  </r>
  <r>
    <n v="367"/>
    <n v="685"/>
    <d v="2020-12-26T00:00:00"/>
    <s v="Delivered"/>
    <n v="0"/>
    <s v="Completed"/>
    <n v="0"/>
    <x v="1"/>
    <x v="1"/>
    <x v="0"/>
    <n v="80"/>
    <s v="USD"/>
    <n v="932.82"/>
    <n v="0"/>
    <n v="0"/>
    <n v="932.82"/>
    <n v="11.660250000000001"/>
    <s v="Crawfordsville"/>
    <s v="Indiana"/>
    <s v="B2C"/>
    <x v="0"/>
    <s v="Male"/>
  </r>
  <r>
    <n v="368"/>
    <n v="320"/>
    <d v="2021-10-07T00:00:00"/>
    <s v="Delivered"/>
    <n v="0"/>
    <s v="Completed"/>
    <n v="0"/>
    <x v="0"/>
    <x v="2"/>
    <x v="0"/>
    <n v="27"/>
    <s v="USD"/>
    <n v="525.65"/>
    <n v="0"/>
    <n v="0"/>
    <n v="525.65"/>
    <n v="19.468518518518518"/>
    <s v="Torrance"/>
    <s v="California"/>
    <s v="B2B"/>
    <x v="0"/>
    <s v="Female"/>
  </r>
  <r>
    <n v="369"/>
    <n v="36"/>
    <d v="2021-05-01T00:00:00"/>
    <s v="Processing"/>
    <n v="1"/>
    <s v="Backlogs"/>
    <n v="0"/>
    <x v="0"/>
    <x v="0"/>
    <x v="1"/>
    <n v="90"/>
    <s v="USD"/>
    <n v="685.94"/>
    <n v="0"/>
    <n v="685.94"/>
    <n v="0"/>
    <n v="7.6215555555555561"/>
    <s v="Memphis"/>
    <s v="Tennessee"/>
    <s v="B2B"/>
    <x v="3"/>
    <s v="Female"/>
  </r>
  <r>
    <n v="370"/>
    <n v="140"/>
    <d v="2020-05-04T00:00:00"/>
    <s v="Delivered"/>
    <n v="0"/>
    <s v="Completed"/>
    <n v="0"/>
    <x v="0"/>
    <x v="1"/>
    <x v="2"/>
    <n v="52"/>
    <s v="USD"/>
    <n v="430.28"/>
    <n v="0"/>
    <n v="0"/>
    <n v="430.28"/>
    <n v="8.2746153846153838"/>
    <s v="Scranton"/>
    <s v="Pennsylvania"/>
    <s v="B2C"/>
    <x v="2"/>
    <s v="Male"/>
  </r>
  <r>
    <n v="371"/>
    <n v="463"/>
    <d v="2020-12-15T00:00:00"/>
    <s v="Shipped"/>
    <n v="0"/>
    <s v="Completed"/>
    <n v="0"/>
    <x v="1"/>
    <x v="2"/>
    <x v="2"/>
    <n v="27"/>
    <s v="USD"/>
    <n v="864.03"/>
    <n v="0"/>
    <n v="0"/>
    <n v="864.03"/>
    <n v="32.001111111111108"/>
    <s v="Rochester"/>
    <s v="New York"/>
    <s v="B2B"/>
    <x v="2"/>
    <s v="Male"/>
  </r>
  <r>
    <n v="372"/>
    <n v="24"/>
    <d v="2021-06-27T00:00:00"/>
    <s v="Returned"/>
    <n v="0"/>
    <s v="Completed"/>
    <n v="1"/>
    <x v="1"/>
    <x v="1"/>
    <x v="2"/>
    <n v="82"/>
    <s v="USD"/>
    <n v="925.48"/>
    <n v="925.48"/>
    <n v="0"/>
    <n v="0"/>
    <n v="11.286341463414635"/>
    <s v="Phoenix"/>
    <s v="Arizona"/>
    <s v="B2B"/>
    <x v="0"/>
    <s v="Male"/>
  </r>
  <r>
    <n v="373"/>
    <n v="704"/>
    <d v="2020-09-01T00:00:00"/>
    <s v="Shipped"/>
    <n v="0"/>
    <s v="Completed"/>
    <n v="0"/>
    <x v="2"/>
    <x v="1"/>
    <x v="2"/>
    <n v="4"/>
    <s v="USD"/>
    <n v="856.28"/>
    <n v="0"/>
    <n v="0"/>
    <n v="856.28"/>
    <n v="214.07"/>
    <s v="Frederick"/>
    <s v="Maryland"/>
    <s v="B2C"/>
    <x v="3"/>
    <s v="Female"/>
  </r>
  <r>
    <n v="374"/>
    <n v="459"/>
    <d v="2021-05-09T00:00:00"/>
    <s v="Delivered"/>
    <n v="0"/>
    <s v="Completed"/>
    <n v="0"/>
    <x v="2"/>
    <x v="0"/>
    <x v="1"/>
    <n v="17"/>
    <s v="USD"/>
    <n v="626.41999999999996"/>
    <n v="0"/>
    <n v="0"/>
    <n v="626.41999999999996"/>
    <n v="36.848235294117643"/>
    <s v="Atlanta"/>
    <s v="Georgia"/>
    <s v="B2B"/>
    <x v="2"/>
    <s v="Male"/>
  </r>
  <r>
    <n v="375"/>
    <n v="364"/>
    <d v="2020-11-17T00:00:00"/>
    <s v="Processing"/>
    <n v="1"/>
    <s v="Backlogs"/>
    <n v="0"/>
    <x v="1"/>
    <x v="0"/>
    <x v="0"/>
    <n v="89"/>
    <s v="USD"/>
    <n v="109.66"/>
    <n v="0"/>
    <n v="109.66"/>
    <n v="0"/>
    <n v="1.2321348314606742"/>
    <s v="Salt Lake City"/>
    <s v="Utah"/>
    <s v="B2B"/>
    <x v="0"/>
    <s v="Female"/>
  </r>
  <r>
    <n v="376"/>
    <n v="758"/>
    <d v="2020-04-24T00:00:00"/>
    <s v="Delivered"/>
    <n v="0"/>
    <s v="Completed"/>
    <n v="0"/>
    <x v="2"/>
    <x v="2"/>
    <x v="1"/>
    <n v="64"/>
    <s v="USD"/>
    <n v="777.81"/>
    <n v="0"/>
    <n v="0"/>
    <n v="777.81"/>
    <n v="12.153281249999999"/>
    <s v="New Orleans"/>
    <s v="Louisiana"/>
    <s v="B2C"/>
    <x v="2"/>
    <s v="Female"/>
  </r>
  <r>
    <n v="377"/>
    <n v="33"/>
    <d v="2020-10-08T00:00:00"/>
    <s v="Processing"/>
    <n v="1"/>
    <s v="Backlogs"/>
    <n v="0"/>
    <x v="0"/>
    <x v="0"/>
    <x v="0"/>
    <n v="57"/>
    <s v="USD"/>
    <n v="333.6"/>
    <n v="0"/>
    <n v="333.6"/>
    <n v="0"/>
    <n v="5.8526315789473689"/>
    <s v="Baltimore"/>
    <s v="Maryland"/>
    <s v="B2C"/>
    <x v="1"/>
    <s v="Female"/>
  </r>
  <r>
    <n v="378"/>
    <n v="177"/>
    <d v="2020-01-24T00:00:00"/>
    <s v="Delivered"/>
    <n v="0"/>
    <s v="Completed"/>
    <n v="0"/>
    <x v="2"/>
    <x v="2"/>
    <x v="1"/>
    <n v="48"/>
    <s v="USD"/>
    <n v="411.12"/>
    <n v="0"/>
    <n v="0"/>
    <n v="411.12"/>
    <n v="8.5649999999999995"/>
    <s v="Jacksonville"/>
    <s v="Florida"/>
    <s v="B2B"/>
    <x v="0"/>
    <s v="Male"/>
  </r>
  <r>
    <n v="379"/>
    <n v="142"/>
    <d v="2021-01-04T00:00:00"/>
    <s v="Delivered"/>
    <n v="0"/>
    <s v="Completed"/>
    <n v="0"/>
    <x v="1"/>
    <x v="2"/>
    <x v="2"/>
    <n v="71"/>
    <s v="USD"/>
    <n v="992.19"/>
    <n v="0"/>
    <n v="0"/>
    <n v="992.19"/>
    <n v="13.974507042253522"/>
    <s v="Philadelphia"/>
    <s v="Pennsylvania"/>
    <s v="B2B"/>
    <x v="3"/>
    <s v="Male"/>
  </r>
  <r>
    <n v="380"/>
    <n v="621"/>
    <d v="2020-07-12T00:00:00"/>
    <s v="Shipped"/>
    <n v="0"/>
    <s v="Completed"/>
    <n v="0"/>
    <x v="2"/>
    <x v="1"/>
    <x v="2"/>
    <n v="93"/>
    <s v="USD"/>
    <n v="530.29"/>
    <n v="0"/>
    <n v="0"/>
    <n v="530.29"/>
    <n v="5.7020430107526874"/>
    <s v="Washington"/>
    <s v="District of Columbia"/>
    <s v="B2C"/>
    <x v="2"/>
    <s v="Male"/>
  </r>
  <r>
    <n v="381"/>
    <n v="84"/>
    <d v="2021-03-23T00:00:00"/>
    <s v="Shipped"/>
    <n v="0"/>
    <s v="Completed"/>
    <n v="0"/>
    <x v="2"/>
    <x v="0"/>
    <x v="0"/>
    <n v="2"/>
    <s v="USD"/>
    <n v="906.86"/>
    <n v="0"/>
    <n v="0"/>
    <n v="906.86"/>
    <n v="453.43"/>
    <s v="Memphis"/>
    <s v="Tennessee"/>
    <s v="B2C"/>
    <x v="2"/>
    <s v="Male"/>
  </r>
  <r>
    <n v="382"/>
    <n v="915"/>
    <d v="2021-09-05T00:00:00"/>
    <s v="Delivered"/>
    <n v="0"/>
    <s v="Completed"/>
    <n v="0"/>
    <x v="2"/>
    <x v="2"/>
    <x v="0"/>
    <n v="95"/>
    <s v="USD"/>
    <n v="154.66999999999999"/>
    <n v="0"/>
    <n v="0"/>
    <n v="154.66999999999999"/>
    <n v="1.6281052631578945"/>
    <s v="Miami"/>
    <s v="Florida"/>
    <s v="B2C"/>
    <x v="0"/>
    <s v="Female"/>
  </r>
  <r>
    <n v="383"/>
    <n v="294"/>
    <d v="2021-07-26T00:00:00"/>
    <s v="Returned"/>
    <n v="0"/>
    <s v="Completed"/>
    <n v="1"/>
    <x v="2"/>
    <x v="2"/>
    <x v="1"/>
    <n v="2"/>
    <s v="USD"/>
    <n v="20.440000000000001"/>
    <n v="20.440000000000001"/>
    <n v="0"/>
    <n v="0"/>
    <n v="10.220000000000001"/>
    <s v="Flushing"/>
    <s v="New York"/>
    <s v="B2C"/>
    <x v="3"/>
    <s v="Male"/>
  </r>
  <r>
    <n v="384"/>
    <n v="615"/>
    <d v="2020-06-30T00:00:00"/>
    <s v="Pending"/>
    <n v="1"/>
    <s v="Backlogs"/>
    <n v="0"/>
    <x v="2"/>
    <x v="1"/>
    <x v="2"/>
    <n v="27"/>
    <s v="USD"/>
    <n v="104.26"/>
    <n v="0"/>
    <n v="104.26"/>
    <n v="0"/>
    <n v="3.8614814814814817"/>
    <s v="Baltimore"/>
    <s v="Maryland"/>
    <s v="B2B"/>
    <x v="3"/>
    <s v="Male"/>
  </r>
  <r>
    <n v="385"/>
    <n v="982"/>
    <d v="2021-06-19T00:00:00"/>
    <s v="Delivered"/>
    <n v="0"/>
    <s v="Completed"/>
    <n v="0"/>
    <x v="2"/>
    <x v="1"/>
    <x v="0"/>
    <n v="63"/>
    <s v="USD"/>
    <n v="216.71"/>
    <n v="0"/>
    <n v="0"/>
    <n v="216.71"/>
    <n v="3.4398412698412701"/>
    <s v="Palm Bay"/>
    <s v="Florida"/>
    <s v="B2C"/>
    <x v="0"/>
    <s v="Male"/>
  </r>
  <r>
    <n v="386"/>
    <n v="57"/>
    <d v="2020-05-01T00:00:00"/>
    <s v="Returned"/>
    <n v="0"/>
    <s v="Completed"/>
    <n v="1"/>
    <x v="0"/>
    <x v="0"/>
    <x v="0"/>
    <n v="68"/>
    <s v="USD"/>
    <n v="314.54000000000002"/>
    <n v="314.54000000000002"/>
    <n v="0"/>
    <n v="0"/>
    <n v="4.625588235294118"/>
    <s v="Saint Louis"/>
    <s v="Missouri"/>
    <s v="B2C"/>
    <x v="3"/>
    <s v="Male"/>
  </r>
  <r>
    <n v="387"/>
    <n v="165"/>
    <d v="2020-12-23T00:00:00"/>
    <s v="Shipped"/>
    <n v="0"/>
    <s v="Completed"/>
    <n v="0"/>
    <x v="1"/>
    <x v="0"/>
    <x v="2"/>
    <n v="71"/>
    <s v="USD"/>
    <n v="69.489999999999995"/>
    <n v="0"/>
    <n v="0"/>
    <n v="69.489999999999995"/>
    <n v="0.97873239436619708"/>
    <s v="Lexington"/>
    <s v="Kentucky"/>
    <s v="B2C"/>
    <x v="1"/>
    <s v="Male"/>
  </r>
  <r>
    <n v="388"/>
    <n v="606"/>
    <d v="2020-10-13T00:00:00"/>
    <s v="Shipped"/>
    <n v="0"/>
    <s v="Completed"/>
    <n v="0"/>
    <x v="2"/>
    <x v="0"/>
    <x v="1"/>
    <n v="13"/>
    <s v="USD"/>
    <n v="196.4"/>
    <n v="0"/>
    <n v="0"/>
    <n v="196.4"/>
    <n v="15.107692307692307"/>
    <s v="Pomona"/>
    <s v="California"/>
    <s v="B2C"/>
    <x v="2"/>
    <s v="Female"/>
  </r>
  <r>
    <n v="389"/>
    <n v="373"/>
    <d v="2021-09-21T00:00:00"/>
    <s v="Returned"/>
    <n v="0"/>
    <s v="Completed"/>
    <n v="1"/>
    <x v="0"/>
    <x v="0"/>
    <x v="1"/>
    <n v="68"/>
    <s v="USD"/>
    <n v="64.150000000000006"/>
    <n v="64.150000000000006"/>
    <n v="0"/>
    <n v="0"/>
    <n v="0.94338235294117656"/>
    <s v="Portland"/>
    <s v="Oregon"/>
    <s v="B2C"/>
    <x v="1"/>
    <s v="Male"/>
  </r>
  <r>
    <n v="390"/>
    <n v="475"/>
    <d v="2020-03-07T00:00:00"/>
    <s v="Returned"/>
    <n v="0"/>
    <s v="Completed"/>
    <n v="1"/>
    <x v="0"/>
    <x v="0"/>
    <x v="0"/>
    <n v="66"/>
    <s v="USD"/>
    <n v="193.87"/>
    <n v="193.87"/>
    <n v="0"/>
    <n v="0"/>
    <n v="2.9374242424242425"/>
    <s v="Tulsa"/>
    <s v="Oklahoma"/>
    <s v="B2B"/>
    <x v="0"/>
    <s v="Female"/>
  </r>
  <r>
    <n v="391"/>
    <n v="676"/>
    <d v="2020-03-30T00:00:00"/>
    <s v="Shipped"/>
    <n v="0"/>
    <s v="Completed"/>
    <n v="0"/>
    <x v="0"/>
    <x v="0"/>
    <x v="1"/>
    <n v="57"/>
    <s v="USD"/>
    <n v="237.55"/>
    <n v="0"/>
    <n v="0"/>
    <n v="237.55"/>
    <n v="4.1675438596491228"/>
    <s v="Omaha"/>
    <s v="Nebraska"/>
    <s v="B2B"/>
    <x v="3"/>
    <s v="Male"/>
  </r>
  <r>
    <n v="392"/>
    <n v="318"/>
    <d v="2020-01-10T00:00:00"/>
    <s v="Shipped"/>
    <n v="0"/>
    <s v="Completed"/>
    <n v="0"/>
    <x v="0"/>
    <x v="0"/>
    <x v="2"/>
    <n v="27"/>
    <s v="USD"/>
    <n v="68.36"/>
    <n v="0"/>
    <n v="0"/>
    <n v="68.36"/>
    <n v="2.5318518518518518"/>
    <s v="Philadelphia"/>
    <s v="Pennsylvania"/>
    <s v="B2C"/>
    <x v="2"/>
    <s v="Male"/>
  </r>
  <r>
    <n v="393"/>
    <n v="708"/>
    <d v="2021-02-15T00:00:00"/>
    <s v="Processing"/>
    <n v="1"/>
    <s v="Backlogs"/>
    <n v="0"/>
    <x v="0"/>
    <x v="2"/>
    <x v="1"/>
    <n v="46"/>
    <s v="USD"/>
    <n v="56.39"/>
    <n v="0"/>
    <n v="56.39"/>
    <n v="0"/>
    <n v="1.2258695652173912"/>
    <s v="Kansas City"/>
    <s v="Missouri"/>
    <s v="B2C"/>
    <x v="0"/>
    <s v="Male"/>
  </r>
  <r>
    <n v="394"/>
    <n v="580"/>
    <d v="2020-04-26T00:00:00"/>
    <s v="Returned"/>
    <n v="0"/>
    <s v="Completed"/>
    <n v="1"/>
    <x v="0"/>
    <x v="2"/>
    <x v="0"/>
    <n v="61"/>
    <s v="USD"/>
    <n v="652.44000000000005"/>
    <n v="652.44000000000005"/>
    <n v="0"/>
    <n v="0"/>
    <n v="10.695737704918034"/>
    <s v="Fayetteville"/>
    <s v="North Carolina"/>
    <s v="B2B"/>
    <x v="0"/>
    <s v="Male"/>
  </r>
  <r>
    <n v="395"/>
    <n v="21"/>
    <d v="2021-06-27T00:00:00"/>
    <s v="Pending"/>
    <n v="1"/>
    <s v="Backlogs"/>
    <n v="0"/>
    <x v="2"/>
    <x v="0"/>
    <x v="2"/>
    <n v="13"/>
    <s v="USD"/>
    <n v="182.17"/>
    <n v="0"/>
    <n v="182.17"/>
    <n v="0"/>
    <n v="14.013076923076921"/>
    <s v="Van Nuys"/>
    <s v="California"/>
    <s v="B2B"/>
    <x v="1"/>
    <s v="Male"/>
  </r>
  <r>
    <n v="396"/>
    <n v="907"/>
    <d v="2020-08-29T00:00:00"/>
    <s v="Delivered"/>
    <n v="0"/>
    <s v="Completed"/>
    <n v="0"/>
    <x v="2"/>
    <x v="0"/>
    <x v="2"/>
    <n v="80"/>
    <s v="USD"/>
    <n v="971.53"/>
    <n v="0"/>
    <n v="0"/>
    <n v="971.53"/>
    <n v="12.144124999999999"/>
    <s v="Sacramento"/>
    <s v="California"/>
    <s v="B2B"/>
    <x v="1"/>
    <s v="Male"/>
  </r>
  <r>
    <n v="397"/>
    <n v="28"/>
    <d v="2020-07-01T00:00:00"/>
    <s v="Pending"/>
    <n v="1"/>
    <s v="Backlogs"/>
    <n v="0"/>
    <x v="2"/>
    <x v="1"/>
    <x v="1"/>
    <n v="85"/>
    <s v="USD"/>
    <n v="120.5"/>
    <n v="0"/>
    <n v="120.5"/>
    <n v="0"/>
    <n v="1.4176470588235295"/>
    <s v="Houston"/>
    <s v="Texas"/>
    <s v="B2C"/>
    <x v="0"/>
    <s v="Male"/>
  </r>
  <r>
    <n v="398"/>
    <n v="909"/>
    <d v="2021-04-24T00:00:00"/>
    <s v="Delivered"/>
    <n v="0"/>
    <s v="Completed"/>
    <n v="0"/>
    <x v="2"/>
    <x v="2"/>
    <x v="1"/>
    <n v="47"/>
    <s v="USD"/>
    <n v="526.94000000000005"/>
    <n v="0"/>
    <n v="0"/>
    <n v="526.94000000000005"/>
    <n v="11.211489361702128"/>
    <s v="Philadelphia"/>
    <s v="Pennsylvania"/>
    <s v="B2C"/>
    <x v="2"/>
    <s v="Female"/>
  </r>
  <r>
    <n v="399"/>
    <n v="957"/>
    <d v="2020-01-29T00:00:00"/>
    <s v="Delivered"/>
    <n v="0"/>
    <s v="Completed"/>
    <n v="0"/>
    <x v="0"/>
    <x v="1"/>
    <x v="0"/>
    <n v="98"/>
    <s v="USD"/>
    <n v="674.06"/>
    <n v="0"/>
    <n v="0"/>
    <n v="674.06"/>
    <n v="6.8781632653061218"/>
    <s v="San Diego"/>
    <s v="California"/>
    <s v="B2B"/>
    <x v="2"/>
    <s v="Female"/>
  </r>
  <r>
    <n v="400"/>
    <n v="442"/>
    <d v="2021-05-27T00:00:00"/>
    <s v="Shipped"/>
    <n v="0"/>
    <s v="Completed"/>
    <n v="0"/>
    <x v="2"/>
    <x v="0"/>
    <x v="2"/>
    <n v="10"/>
    <s v="USD"/>
    <n v="961.27"/>
    <n v="0"/>
    <n v="0"/>
    <n v="961.27"/>
    <n v="96.126999999999995"/>
    <s v="Greensboro"/>
    <s v="North Carolina"/>
    <s v="B2B"/>
    <x v="3"/>
    <s v="Male"/>
  </r>
  <r>
    <n v="401"/>
    <n v="232"/>
    <d v="2021-05-30T00:00:00"/>
    <s v="Delivered"/>
    <n v="0"/>
    <s v="Completed"/>
    <n v="0"/>
    <x v="0"/>
    <x v="0"/>
    <x v="1"/>
    <n v="40"/>
    <s v="USD"/>
    <n v="37.78"/>
    <n v="0"/>
    <n v="0"/>
    <n v="37.78"/>
    <n v="0.94450000000000001"/>
    <s v="Knoxville"/>
    <s v="Tennessee"/>
    <s v="B2B"/>
    <x v="0"/>
    <s v="Male"/>
  </r>
  <r>
    <n v="402"/>
    <n v="624"/>
    <d v="2020-07-31T00:00:00"/>
    <s v="Shipped"/>
    <n v="0"/>
    <s v="Completed"/>
    <n v="0"/>
    <x v="2"/>
    <x v="0"/>
    <x v="0"/>
    <n v="100"/>
    <s v="USD"/>
    <n v="972.73"/>
    <n v="0"/>
    <n v="0"/>
    <n v="972.73"/>
    <n v="9.7272999999999996"/>
    <s v="El Paso"/>
    <s v="Texas"/>
    <s v="B2C"/>
    <x v="3"/>
    <s v="Female"/>
  </r>
  <r>
    <n v="403"/>
    <n v="575"/>
    <d v="2020-09-06T00:00:00"/>
    <s v="Pending"/>
    <n v="1"/>
    <s v="Backlogs"/>
    <n v="0"/>
    <x v="2"/>
    <x v="1"/>
    <x v="1"/>
    <n v="93"/>
    <s v="USD"/>
    <n v="645.97"/>
    <n v="0"/>
    <n v="645.97"/>
    <n v="0"/>
    <n v="6.945913978494624"/>
    <s v="San Bernardino"/>
    <s v="California"/>
    <s v="B2B"/>
    <x v="2"/>
    <s v="Male"/>
  </r>
  <r>
    <n v="404"/>
    <n v="440"/>
    <d v="2021-03-07T00:00:00"/>
    <s v="Delivered"/>
    <n v="0"/>
    <s v="Completed"/>
    <n v="0"/>
    <x v="2"/>
    <x v="2"/>
    <x v="1"/>
    <n v="28"/>
    <s v="USD"/>
    <n v="357.94"/>
    <n v="0"/>
    <n v="0"/>
    <n v="357.94"/>
    <n v="12.783571428571429"/>
    <s v="Daytona Beach"/>
    <s v="Florida"/>
    <s v="B2B"/>
    <x v="1"/>
    <s v="Male"/>
  </r>
  <r>
    <n v="405"/>
    <n v="42"/>
    <d v="2020-03-19T00:00:00"/>
    <s v="Returned"/>
    <n v="0"/>
    <s v="Completed"/>
    <n v="1"/>
    <x v="1"/>
    <x v="1"/>
    <x v="1"/>
    <n v="65"/>
    <s v="USD"/>
    <n v="106.46"/>
    <n v="106.46"/>
    <n v="0"/>
    <n v="0"/>
    <n v="1.6378461538461537"/>
    <s v="Memphis"/>
    <s v="Tennessee"/>
    <s v="B2C"/>
    <x v="2"/>
    <s v="Female"/>
  </r>
  <r>
    <n v="406"/>
    <n v="373"/>
    <d v="2020-01-13T00:00:00"/>
    <s v="Pending"/>
    <n v="1"/>
    <s v="Backlogs"/>
    <n v="0"/>
    <x v="2"/>
    <x v="2"/>
    <x v="2"/>
    <n v="25"/>
    <s v="USD"/>
    <n v="945.44"/>
    <n v="0"/>
    <n v="945.44"/>
    <n v="0"/>
    <n v="37.817599999999999"/>
    <s v="Cleveland"/>
    <s v="Ohio"/>
    <s v="B2C"/>
    <x v="1"/>
    <s v="Male"/>
  </r>
  <r>
    <n v="407"/>
    <n v="476"/>
    <d v="2020-07-25T00:00:00"/>
    <s v="Pending"/>
    <n v="1"/>
    <s v="Backlogs"/>
    <n v="0"/>
    <x v="2"/>
    <x v="1"/>
    <x v="0"/>
    <n v="77"/>
    <s v="USD"/>
    <n v="130.26"/>
    <n v="0"/>
    <n v="130.26"/>
    <n v="0"/>
    <n v="1.6916883116883115"/>
    <s v="Tulsa"/>
    <s v="Oklahoma"/>
    <s v="B2B"/>
    <x v="3"/>
    <s v="Male"/>
  </r>
  <r>
    <n v="408"/>
    <n v="507"/>
    <d v="2020-11-12T00:00:00"/>
    <s v="Delivered"/>
    <n v="0"/>
    <s v="Completed"/>
    <n v="0"/>
    <x v="0"/>
    <x v="2"/>
    <x v="0"/>
    <n v="34"/>
    <s v="USD"/>
    <n v="976.21"/>
    <n v="0"/>
    <n v="0"/>
    <n v="976.21"/>
    <n v="28.712058823529414"/>
    <s v="Spartanburg"/>
    <s v="South Carolina"/>
    <s v="B2C"/>
    <x v="2"/>
    <s v="Male"/>
  </r>
  <r>
    <n v="409"/>
    <n v="971"/>
    <d v="2021-02-20T00:00:00"/>
    <s v="Processing"/>
    <n v="1"/>
    <s v="Backlogs"/>
    <n v="0"/>
    <x v="2"/>
    <x v="0"/>
    <x v="2"/>
    <n v="42"/>
    <s v="USD"/>
    <n v="2.36"/>
    <n v="0"/>
    <n v="2.36"/>
    <n v="0"/>
    <n v="5.6190476190476187E-2"/>
    <s v="Maple Plain"/>
    <s v="Minnesota"/>
    <s v="B2B"/>
    <x v="0"/>
    <s v="Male"/>
  </r>
  <r>
    <n v="410"/>
    <n v="815"/>
    <d v="2020-04-29T00:00:00"/>
    <s v="Returned"/>
    <n v="0"/>
    <s v="Completed"/>
    <n v="1"/>
    <x v="0"/>
    <x v="0"/>
    <x v="1"/>
    <n v="75"/>
    <s v="USD"/>
    <n v="16.559999999999999"/>
    <n v="16.559999999999999"/>
    <n v="0"/>
    <n v="0"/>
    <n v="0.2208"/>
    <s v="Lake Charles"/>
    <s v="Louisiana"/>
    <s v="B2C"/>
    <x v="3"/>
    <s v="Female"/>
  </r>
  <r>
    <n v="411"/>
    <n v="611"/>
    <d v="2020-11-20T00:00:00"/>
    <s v="Returned"/>
    <n v="0"/>
    <s v="Completed"/>
    <n v="1"/>
    <x v="1"/>
    <x v="0"/>
    <x v="0"/>
    <n v="46"/>
    <s v="USD"/>
    <n v="101"/>
    <n v="101"/>
    <n v="0"/>
    <n v="0"/>
    <n v="2.1956521739130435"/>
    <s v="Houston"/>
    <s v="Texas"/>
    <s v="B2B"/>
    <x v="0"/>
    <s v="Female"/>
  </r>
  <r>
    <n v="412"/>
    <n v="678"/>
    <d v="2020-07-10T00:00:00"/>
    <s v="Returned"/>
    <n v="0"/>
    <s v="Completed"/>
    <n v="1"/>
    <x v="0"/>
    <x v="1"/>
    <x v="0"/>
    <n v="92"/>
    <s v="USD"/>
    <n v="104.99"/>
    <n v="104.99"/>
    <n v="0"/>
    <n v="0"/>
    <n v="1.1411956521739131"/>
    <s v="Austin"/>
    <s v="Texas"/>
    <s v="B2B"/>
    <x v="1"/>
    <s v="Male"/>
  </r>
  <r>
    <n v="413"/>
    <n v="39"/>
    <d v="2021-12-07T00:00:00"/>
    <s v="Delivered"/>
    <n v="0"/>
    <s v="Completed"/>
    <n v="0"/>
    <x v="0"/>
    <x v="0"/>
    <x v="0"/>
    <n v="25"/>
    <s v="USD"/>
    <n v="399.18"/>
    <n v="0"/>
    <n v="0"/>
    <n v="399.18"/>
    <n v="15.9672"/>
    <s v="Boulder"/>
    <s v="Colorado"/>
    <s v="B2B"/>
    <x v="3"/>
    <s v="Male"/>
  </r>
  <r>
    <n v="414"/>
    <n v="784"/>
    <d v="2020-12-21T00:00:00"/>
    <s v="Processing"/>
    <n v="1"/>
    <s v="Backlogs"/>
    <n v="0"/>
    <x v="2"/>
    <x v="0"/>
    <x v="2"/>
    <n v="56"/>
    <s v="USD"/>
    <n v="947.32"/>
    <n v="0"/>
    <n v="947.32"/>
    <n v="0"/>
    <n v="16.916428571428572"/>
    <s v="Richmond"/>
    <s v="California"/>
    <s v="B2C"/>
    <x v="2"/>
    <s v="Female"/>
  </r>
  <r>
    <n v="415"/>
    <n v="838"/>
    <d v="2020-02-17T00:00:00"/>
    <s v="Shipped"/>
    <n v="0"/>
    <s v="Completed"/>
    <n v="0"/>
    <x v="1"/>
    <x v="0"/>
    <x v="2"/>
    <n v="31"/>
    <s v="USD"/>
    <n v="515.09"/>
    <n v="0"/>
    <n v="0"/>
    <n v="515.09"/>
    <n v="16.615806451612904"/>
    <s v="Sacramento"/>
    <s v="California"/>
    <s v="B2B"/>
    <x v="2"/>
    <s v="Female"/>
  </r>
  <r>
    <n v="416"/>
    <n v="581"/>
    <d v="2021-07-29T00:00:00"/>
    <s v="Returned"/>
    <n v="0"/>
    <s v="Completed"/>
    <n v="1"/>
    <x v="1"/>
    <x v="1"/>
    <x v="0"/>
    <n v="100"/>
    <s v="USD"/>
    <n v="463.78"/>
    <n v="463.78"/>
    <n v="0"/>
    <n v="0"/>
    <n v="4.6377999999999995"/>
    <s v="Waco"/>
    <s v="Texas"/>
    <s v="B2C"/>
    <x v="2"/>
    <s v="Female"/>
  </r>
  <r>
    <n v="417"/>
    <n v="272"/>
    <d v="2020-12-08T00:00:00"/>
    <s v="Shipped"/>
    <n v="0"/>
    <s v="Completed"/>
    <n v="0"/>
    <x v="1"/>
    <x v="0"/>
    <x v="2"/>
    <n v="98"/>
    <s v="USD"/>
    <n v="754.07"/>
    <n v="0"/>
    <n v="0"/>
    <n v="754.07"/>
    <n v="7.6945918367346948"/>
    <s v="Jacksonville"/>
    <s v="Florida"/>
    <s v="B2B"/>
    <x v="2"/>
    <s v="Male"/>
  </r>
  <r>
    <n v="418"/>
    <n v="982"/>
    <d v="2020-07-16T00:00:00"/>
    <s v="Pending"/>
    <n v="1"/>
    <s v="Backlogs"/>
    <n v="0"/>
    <x v="2"/>
    <x v="2"/>
    <x v="2"/>
    <n v="32"/>
    <s v="USD"/>
    <n v="227.77"/>
    <n v="0"/>
    <n v="227.77"/>
    <n v="0"/>
    <n v="7.1178125000000003"/>
    <s v="Erie"/>
    <s v="Pennsylvania"/>
    <s v="B2C"/>
    <x v="1"/>
    <s v="Male"/>
  </r>
  <r>
    <n v="419"/>
    <n v="979"/>
    <d v="2020-05-21T00:00:00"/>
    <s v="Delivered"/>
    <n v="0"/>
    <s v="Completed"/>
    <n v="0"/>
    <x v="2"/>
    <x v="2"/>
    <x v="1"/>
    <n v="89"/>
    <s v="USD"/>
    <n v="261.75"/>
    <n v="0"/>
    <n v="0"/>
    <n v="261.75"/>
    <n v="2.941011235955056"/>
    <s v="Philadelphia"/>
    <s v="Pennsylvania"/>
    <s v="B2C"/>
    <x v="1"/>
    <s v="Male"/>
  </r>
  <r>
    <n v="420"/>
    <n v="751"/>
    <d v="2021-02-15T00:00:00"/>
    <s v="Pending"/>
    <n v="1"/>
    <s v="Backlogs"/>
    <n v="0"/>
    <x v="1"/>
    <x v="0"/>
    <x v="2"/>
    <n v="87"/>
    <s v="USD"/>
    <n v="833.19"/>
    <n v="0"/>
    <n v="833.19"/>
    <n v="0"/>
    <n v="9.576896551724138"/>
    <s v="Southfield"/>
    <s v="Michigan"/>
    <s v="B2B"/>
    <x v="1"/>
    <s v="Male"/>
  </r>
  <r>
    <n v="421"/>
    <n v="534"/>
    <d v="2020-07-11T00:00:00"/>
    <s v="Pending"/>
    <n v="1"/>
    <s v="Backlogs"/>
    <n v="0"/>
    <x v="1"/>
    <x v="2"/>
    <x v="1"/>
    <n v="33"/>
    <s v="USD"/>
    <n v="998.4"/>
    <n v="0"/>
    <n v="998.4"/>
    <n v="0"/>
    <n v="30.254545454545454"/>
    <s v="Wilmington"/>
    <s v="North Carolina"/>
    <s v="B2C"/>
    <x v="3"/>
    <s v="Female"/>
  </r>
  <r>
    <n v="422"/>
    <n v="676"/>
    <d v="2020-04-16T00:00:00"/>
    <s v="Processing"/>
    <n v="1"/>
    <s v="Backlogs"/>
    <n v="0"/>
    <x v="0"/>
    <x v="0"/>
    <x v="2"/>
    <n v="44"/>
    <s v="USD"/>
    <n v="131.79"/>
    <n v="0"/>
    <n v="131.79"/>
    <n v="0"/>
    <n v="2.9952272727272726"/>
    <s v="Knoxville"/>
    <s v="Tennessee"/>
    <s v="B2B"/>
    <x v="2"/>
    <s v="Male"/>
  </r>
  <r>
    <n v="423"/>
    <n v="692"/>
    <d v="2021-11-25T00:00:00"/>
    <s v="Shipped"/>
    <n v="0"/>
    <s v="Completed"/>
    <n v="0"/>
    <x v="2"/>
    <x v="2"/>
    <x v="1"/>
    <n v="2"/>
    <s v="USD"/>
    <n v="466.03"/>
    <n v="0"/>
    <n v="0"/>
    <n v="466.03"/>
    <n v="233.01499999999999"/>
    <s v="Camden"/>
    <s v="New Jersey"/>
    <s v="B2C"/>
    <x v="1"/>
    <s v="Male"/>
  </r>
  <r>
    <n v="424"/>
    <n v="257"/>
    <d v="2021-02-24T00:00:00"/>
    <s v="Shipped"/>
    <n v="0"/>
    <s v="Completed"/>
    <n v="0"/>
    <x v="1"/>
    <x v="0"/>
    <x v="2"/>
    <n v="80"/>
    <s v="USD"/>
    <n v="13.52"/>
    <n v="0"/>
    <n v="0"/>
    <n v="13.52"/>
    <n v="0.16899999999999998"/>
    <s v="Oklahoma City"/>
    <s v="Oklahoma"/>
    <s v="B2B"/>
    <x v="1"/>
    <s v="Male"/>
  </r>
  <r>
    <n v="425"/>
    <n v="317"/>
    <d v="2020-04-07T00:00:00"/>
    <s v="Delivered"/>
    <n v="0"/>
    <s v="Completed"/>
    <n v="0"/>
    <x v="2"/>
    <x v="2"/>
    <x v="2"/>
    <n v="14"/>
    <s v="USD"/>
    <n v="743.42"/>
    <n v="0"/>
    <n v="0"/>
    <n v="743.42"/>
    <n v="53.101428571428571"/>
    <s v="Laredo"/>
    <s v="Texas"/>
    <s v="B2B"/>
    <x v="0"/>
    <s v="Male"/>
  </r>
  <r>
    <n v="426"/>
    <n v="519"/>
    <d v="2021-04-28T00:00:00"/>
    <s v="Processing"/>
    <n v="1"/>
    <s v="Backlogs"/>
    <n v="0"/>
    <x v="2"/>
    <x v="0"/>
    <x v="2"/>
    <n v="81"/>
    <s v="USD"/>
    <n v="363.68"/>
    <n v="0"/>
    <n v="363.68"/>
    <n v="0"/>
    <n v="4.4898765432098768"/>
    <s v="Albuquerque"/>
    <s v="New Mexico"/>
    <s v="B2C"/>
    <x v="0"/>
    <s v="Male"/>
  </r>
  <r>
    <n v="427"/>
    <n v="244"/>
    <d v="2020-04-07T00:00:00"/>
    <s v="Delivered"/>
    <n v="0"/>
    <s v="Completed"/>
    <n v="0"/>
    <x v="0"/>
    <x v="1"/>
    <x v="2"/>
    <n v="55"/>
    <s v="USD"/>
    <n v="119.8"/>
    <n v="0"/>
    <n v="0"/>
    <n v="119.8"/>
    <n v="2.1781818181818182"/>
    <s v="Washington"/>
    <s v="District of Columbia"/>
    <s v="B2B"/>
    <x v="3"/>
    <s v="Male"/>
  </r>
  <r>
    <n v="428"/>
    <n v="993"/>
    <d v="2021-02-18T00:00:00"/>
    <s v="Returned"/>
    <n v="0"/>
    <s v="Completed"/>
    <n v="1"/>
    <x v="1"/>
    <x v="2"/>
    <x v="1"/>
    <n v="61"/>
    <s v="USD"/>
    <n v="392.5"/>
    <n v="392.5"/>
    <n v="0"/>
    <n v="0"/>
    <n v="6.4344262295081966"/>
    <s v="Oklahoma City"/>
    <s v="Oklahoma"/>
    <s v="B2C"/>
    <x v="1"/>
    <s v="Female"/>
  </r>
  <r>
    <n v="429"/>
    <n v="734"/>
    <d v="2020-09-26T00:00:00"/>
    <s v="Delivered"/>
    <n v="0"/>
    <s v="Completed"/>
    <n v="0"/>
    <x v="0"/>
    <x v="0"/>
    <x v="0"/>
    <n v="78"/>
    <s v="USD"/>
    <n v="556.42999999999995"/>
    <n v="0"/>
    <n v="0"/>
    <n v="556.42999999999995"/>
    <n v="7.1337179487179485"/>
    <s v="Hicksville"/>
    <s v="New York"/>
    <s v="B2B"/>
    <x v="3"/>
    <s v="Female"/>
  </r>
  <r>
    <n v="430"/>
    <n v="525"/>
    <d v="2020-01-18T00:00:00"/>
    <s v="Processing"/>
    <n v="1"/>
    <s v="Backlogs"/>
    <n v="0"/>
    <x v="0"/>
    <x v="0"/>
    <x v="2"/>
    <n v="48"/>
    <s v="USD"/>
    <n v="933.65"/>
    <n v="0"/>
    <n v="933.65"/>
    <n v="0"/>
    <n v="19.451041666666665"/>
    <s v="Evansville"/>
    <s v="Indiana"/>
    <s v="B2B"/>
    <x v="2"/>
    <s v="Male"/>
  </r>
  <r>
    <n v="431"/>
    <n v="111"/>
    <d v="2020-07-03T00:00:00"/>
    <s v="Processing"/>
    <n v="1"/>
    <s v="Backlogs"/>
    <n v="0"/>
    <x v="2"/>
    <x v="0"/>
    <x v="2"/>
    <n v="21"/>
    <s v="USD"/>
    <n v="819.6"/>
    <n v="0"/>
    <n v="819.6"/>
    <n v="0"/>
    <n v="39.028571428571432"/>
    <s v="Fort Smith"/>
    <s v="Arkansas"/>
    <s v="B2B"/>
    <x v="3"/>
    <s v="Male"/>
  </r>
  <r>
    <n v="432"/>
    <n v="696"/>
    <d v="2020-08-10T00:00:00"/>
    <s v="Pending"/>
    <n v="1"/>
    <s v="Backlogs"/>
    <n v="0"/>
    <x v="0"/>
    <x v="0"/>
    <x v="2"/>
    <n v="75"/>
    <s v="USD"/>
    <n v="390.4"/>
    <n v="0"/>
    <n v="390.4"/>
    <n v="0"/>
    <n v="5.2053333333333329"/>
    <s v="Washington"/>
    <s v="District of Columbia"/>
    <s v="B2C"/>
    <x v="2"/>
    <s v="Male"/>
  </r>
  <r>
    <n v="433"/>
    <n v="730"/>
    <d v="2021-10-01T00:00:00"/>
    <s v="Shipped"/>
    <n v="0"/>
    <s v="Completed"/>
    <n v="0"/>
    <x v="1"/>
    <x v="2"/>
    <x v="2"/>
    <n v="55"/>
    <s v="USD"/>
    <n v="113.25"/>
    <n v="0"/>
    <n v="0"/>
    <n v="113.25"/>
    <n v="2.0590909090909091"/>
    <s v="Dallas"/>
    <s v="Texas"/>
    <s v="B2C"/>
    <x v="2"/>
    <s v="Male"/>
  </r>
  <r>
    <n v="434"/>
    <n v="644"/>
    <d v="2020-05-12T00:00:00"/>
    <s v="Returned"/>
    <n v="0"/>
    <s v="Completed"/>
    <n v="1"/>
    <x v="1"/>
    <x v="2"/>
    <x v="2"/>
    <n v="2"/>
    <s v="USD"/>
    <n v="390.75"/>
    <n v="390.75"/>
    <n v="0"/>
    <n v="0"/>
    <n v="195.375"/>
    <s v="Kent"/>
    <s v="Washington"/>
    <s v="B2C"/>
    <x v="2"/>
    <s v="Female"/>
  </r>
  <r>
    <n v="435"/>
    <n v="950"/>
    <d v="2021-02-11T00:00:00"/>
    <s v="Processing"/>
    <n v="1"/>
    <s v="Backlogs"/>
    <n v="0"/>
    <x v="1"/>
    <x v="0"/>
    <x v="1"/>
    <n v="38"/>
    <s v="USD"/>
    <n v="570.83000000000004"/>
    <n v="0"/>
    <n v="570.83000000000004"/>
    <n v="0"/>
    <n v="15.021842105263159"/>
    <s v="Evansville"/>
    <s v="Indiana"/>
    <s v="B2B"/>
    <x v="0"/>
    <s v="Male"/>
  </r>
  <r>
    <n v="436"/>
    <n v="197"/>
    <d v="2020-03-02T00:00:00"/>
    <s v="Pending"/>
    <n v="1"/>
    <s v="Backlogs"/>
    <n v="0"/>
    <x v="1"/>
    <x v="1"/>
    <x v="0"/>
    <n v="100"/>
    <s v="USD"/>
    <n v="37.090000000000003"/>
    <n v="0"/>
    <n v="37.090000000000003"/>
    <n v="0"/>
    <n v="0.37090000000000001"/>
    <s v="Orlando"/>
    <s v="Florida"/>
    <s v="B2C"/>
    <x v="1"/>
    <s v="Female"/>
  </r>
  <r>
    <n v="437"/>
    <n v="208"/>
    <d v="2020-08-12T00:00:00"/>
    <s v="Pending"/>
    <n v="1"/>
    <s v="Backlogs"/>
    <n v="0"/>
    <x v="0"/>
    <x v="1"/>
    <x v="1"/>
    <n v="39"/>
    <s v="USD"/>
    <n v="378.58"/>
    <n v="0"/>
    <n v="378.58"/>
    <n v="0"/>
    <n v="9.7071794871794861"/>
    <s v="Evansville"/>
    <s v="Indiana"/>
    <s v="B2B"/>
    <x v="2"/>
    <s v="Male"/>
  </r>
  <r>
    <n v="438"/>
    <n v="403"/>
    <d v="2021-11-09T00:00:00"/>
    <s v="Pending"/>
    <n v="1"/>
    <s v="Backlogs"/>
    <n v="0"/>
    <x v="1"/>
    <x v="0"/>
    <x v="0"/>
    <n v="66"/>
    <s v="USD"/>
    <n v="349.8"/>
    <n v="0"/>
    <n v="349.8"/>
    <n v="0"/>
    <n v="5.3"/>
    <s v="Charlotte"/>
    <s v="North Carolina"/>
    <s v="B2B"/>
    <x v="3"/>
    <s v="Male"/>
  </r>
  <r>
    <n v="439"/>
    <n v="260"/>
    <d v="2020-12-01T00:00:00"/>
    <s v="Processing"/>
    <n v="1"/>
    <s v="Backlogs"/>
    <n v="0"/>
    <x v="2"/>
    <x v="1"/>
    <x v="1"/>
    <n v="91"/>
    <s v="USD"/>
    <n v="859.28"/>
    <n v="0"/>
    <n v="859.28"/>
    <n v="0"/>
    <n v="9.4426373626373632"/>
    <s v="Evansville"/>
    <s v="Indiana"/>
    <s v="B2B"/>
    <x v="0"/>
    <s v="Male"/>
  </r>
  <r>
    <n v="440"/>
    <n v="82"/>
    <d v="2021-10-29T00:00:00"/>
    <s v="Pending"/>
    <n v="1"/>
    <s v="Backlogs"/>
    <n v="0"/>
    <x v="0"/>
    <x v="1"/>
    <x v="2"/>
    <n v="78"/>
    <s v="USD"/>
    <n v="422.53"/>
    <n v="0"/>
    <n v="422.53"/>
    <n v="0"/>
    <n v="5.4170512820512817"/>
    <s v="Washington"/>
    <s v="District of Columbia"/>
    <s v="B2B"/>
    <x v="0"/>
    <s v="Male"/>
  </r>
  <r>
    <n v="441"/>
    <n v="133"/>
    <d v="2020-11-07T00:00:00"/>
    <s v="Processing"/>
    <n v="1"/>
    <s v="Backlogs"/>
    <n v="0"/>
    <x v="1"/>
    <x v="0"/>
    <x v="2"/>
    <n v="15"/>
    <s v="USD"/>
    <n v="224.87"/>
    <n v="0"/>
    <n v="224.87"/>
    <n v="0"/>
    <n v="14.991333333333333"/>
    <s v="Sacramento"/>
    <s v="California"/>
    <s v="B2C"/>
    <x v="2"/>
    <s v="Male"/>
  </r>
  <r>
    <n v="442"/>
    <n v="725"/>
    <d v="2020-01-03T00:00:00"/>
    <s v="Delivered"/>
    <n v="0"/>
    <s v="Completed"/>
    <n v="0"/>
    <x v="1"/>
    <x v="1"/>
    <x v="1"/>
    <n v="50"/>
    <s v="USD"/>
    <n v="139.68"/>
    <n v="0"/>
    <n v="0"/>
    <n v="139.68"/>
    <n v="2.7936000000000001"/>
    <s v="Whittier"/>
    <s v="California"/>
    <s v="B2C"/>
    <x v="0"/>
    <s v="Male"/>
  </r>
  <r>
    <n v="443"/>
    <n v="967"/>
    <d v="2021-11-20T00:00:00"/>
    <s v="Pending"/>
    <n v="1"/>
    <s v="Backlogs"/>
    <n v="0"/>
    <x v="0"/>
    <x v="0"/>
    <x v="0"/>
    <n v="22"/>
    <s v="USD"/>
    <n v="119.65"/>
    <n v="0"/>
    <n v="119.65"/>
    <n v="0"/>
    <n v="5.4386363636363635"/>
    <s v="Portsmouth"/>
    <s v="New Hampshire"/>
    <s v="B2B"/>
    <x v="0"/>
    <s v="Male"/>
  </r>
  <r>
    <n v="444"/>
    <n v="964"/>
    <d v="2020-01-05T00:00:00"/>
    <s v="Shipped"/>
    <n v="0"/>
    <s v="Completed"/>
    <n v="0"/>
    <x v="1"/>
    <x v="0"/>
    <x v="0"/>
    <n v="28"/>
    <s v="USD"/>
    <n v="871.46"/>
    <n v="0"/>
    <n v="0"/>
    <n v="871.46"/>
    <n v="31.123571428571431"/>
    <s v="Arlington"/>
    <s v="Virginia"/>
    <s v="B2C"/>
    <x v="0"/>
    <s v="Male"/>
  </r>
  <r>
    <n v="445"/>
    <n v="150"/>
    <d v="2021-02-05T00:00:00"/>
    <s v="Processing"/>
    <n v="1"/>
    <s v="Backlogs"/>
    <n v="0"/>
    <x v="1"/>
    <x v="1"/>
    <x v="0"/>
    <n v="82"/>
    <s v="USD"/>
    <n v="299.68"/>
    <n v="0"/>
    <n v="299.68"/>
    <n v="0"/>
    <n v="3.6546341463414636"/>
    <s v="Stamford"/>
    <s v="Connecticut"/>
    <s v="B2B"/>
    <x v="0"/>
    <s v="Male"/>
  </r>
  <r>
    <n v="446"/>
    <n v="655"/>
    <d v="2021-07-29T00:00:00"/>
    <s v="Shipped"/>
    <n v="0"/>
    <s v="Completed"/>
    <n v="0"/>
    <x v="1"/>
    <x v="1"/>
    <x v="0"/>
    <n v="47"/>
    <s v="USD"/>
    <n v="991.19"/>
    <n v="0"/>
    <n v="0"/>
    <n v="991.19"/>
    <n v="21.089148936170215"/>
    <s v="Jamaica"/>
    <s v="New York"/>
    <s v="B2C"/>
    <x v="2"/>
    <s v="Male"/>
  </r>
  <r>
    <n v="447"/>
    <n v="327"/>
    <d v="2021-10-15T00:00:00"/>
    <s v="Delivered"/>
    <n v="0"/>
    <s v="Completed"/>
    <n v="0"/>
    <x v="1"/>
    <x v="0"/>
    <x v="0"/>
    <n v="65"/>
    <s v="USD"/>
    <n v="160.1"/>
    <n v="0"/>
    <n v="0"/>
    <n v="160.1"/>
    <n v="2.4630769230769229"/>
    <s v="Birmingham"/>
    <s v="Alabama"/>
    <s v="B2C"/>
    <x v="2"/>
    <s v="Male"/>
  </r>
  <r>
    <n v="448"/>
    <n v="954"/>
    <d v="2021-07-23T00:00:00"/>
    <s v="Processing"/>
    <n v="1"/>
    <s v="Backlogs"/>
    <n v="0"/>
    <x v="0"/>
    <x v="0"/>
    <x v="0"/>
    <n v="54"/>
    <s v="USD"/>
    <n v="528.23"/>
    <n v="0"/>
    <n v="528.23"/>
    <n v="0"/>
    <n v="9.7820370370370373"/>
    <s v="Dallas"/>
    <s v="Texas"/>
    <s v="B2B"/>
    <x v="3"/>
    <s v="Male"/>
  </r>
  <r>
    <n v="449"/>
    <n v="249"/>
    <d v="2021-01-12T00:00:00"/>
    <s v="Delivered"/>
    <n v="0"/>
    <s v="Completed"/>
    <n v="0"/>
    <x v="2"/>
    <x v="0"/>
    <x v="1"/>
    <n v="26"/>
    <s v="USD"/>
    <n v="717.9"/>
    <n v="0"/>
    <n v="0"/>
    <n v="717.9"/>
    <n v="27.611538461538462"/>
    <s v="Young America"/>
    <s v="Minnesota"/>
    <s v="B2C"/>
    <x v="1"/>
    <s v="Male"/>
  </r>
  <r>
    <n v="450"/>
    <n v="733"/>
    <d v="2020-05-28T00:00:00"/>
    <s v="Delivered"/>
    <n v="0"/>
    <s v="Completed"/>
    <n v="0"/>
    <x v="2"/>
    <x v="1"/>
    <x v="1"/>
    <n v="49"/>
    <s v="USD"/>
    <n v="24.49"/>
    <n v="0"/>
    <n v="0"/>
    <n v="24.49"/>
    <n v="0.49979591836734688"/>
    <s v="Monticello"/>
    <s v="Minnesota"/>
    <s v="B2C"/>
    <x v="3"/>
    <s v="Male"/>
  </r>
  <r>
    <n v="451"/>
    <n v="184"/>
    <d v="2021-02-06T00:00:00"/>
    <s v="Processing"/>
    <n v="1"/>
    <s v="Backlogs"/>
    <n v="0"/>
    <x v="0"/>
    <x v="0"/>
    <x v="1"/>
    <n v="40"/>
    <s v="USD"/>
    <n v="886.08"/>
    <n v="0"/>
    <n v="886.08"/>
    <n v="0"/>
    <n v="22.152000000000001"/>
    <s v="El Paso"/>
    <s v="Texas"/>
    <s v="B2C"/>
    <x v="3"/>
    <s v="Male"/>
  </r>
  <r>
    <n v="452"/>
    <n v="668"/>
    <d v="2021-09-26T00:00:00"/>
    <s v="Returned"/>
    <n v="0"/>
    <s v="Completed"/>
    <n v="1"/>
    <x v="1"/>
    <x v="0"/>
    <x v="0"/>
    <n v="53"/>
    <s v="USD"/>
    <n v="453.24"/>
    <n v="453.24"/>
    <n v="0"/>
    <n v="0"/>
    <n v="8.5516981132075465"/>
    <s v="Santa Monica"/>
    <s v="California"/>
    <s v="B2B"/>
    <x v="0"/>
    <s v="Male"/>
  </r>
  <r>
    <n v="453"/>
    <n v="494"/>
    <d v="2020-08-08T00:00:00"/>
    <s v="Returned"/>
    <n v="0"/>
    <s v="Completed"/>
    <n v="1"/>
    <x v="0"/>
    <x v="2"/>
    <x v="2"/>
    <n v="64"/>
    <s v="USD"/>
    <n v="966.31"/>
    <n v="966.31"/>
    <n v="0"/>
    <n v="0"/>
    <n v="15.098593749999999"/>
    <s v="Mobile"/>
    <s v="Alabama"/>
    <s v="B2C"/>
    <x v="0"/>
    <s v="Female"/>
  </r>
  <r>
    <n v="454"/>
    <n v="671"/>
    <d v="2021-06-08T00:00:00"/>
    <s v="Shipped"/>
    <n v="0"/>
    <s v="Completed"/>
    <n v="0"/>
    <x v="1"/>
    <x v="1"/>
    <x v="0"/>
    <n v="90"/>
    <s v="USD"/>
    <n v="889.7"/>
    <n v="0"/>
    <n v="0"/>
    <n v="889.7"/>
    <n v="9.8855555555555554"/>
    <s v="Fort Lauderdale"/>
    <s v="Florida"/>
    <s v="B2B"/>
    <x v="2"/>
    <s v="Male"/>
  </r>
  <r>
    <n v="455"/>
    <n v="617"/>
    <d v="2020-03-03T00:00:00"/>
    <s v="Shipped"/>
    <n v="0"/>
    <s v="Completed"/>
    <n v="0"/>
    <x v="2"/>
    <x v="0"/>
    <x v="0"/>
    <n v="68"/>
    <s v="USD"/>
    <n v="26.16"/>
    <n v="0"/>
    <n v="0"/>
    <n v="26.16"/>
    <n v="0.38470588235294118"/>
    <s v="Atlanta"/>
    <s v="Georgia"/>
    <s v="B2C"/>
    <x v="0"/>
    <s v="Male"/>
  </r>
  <r>
    <n v="456"/>
    <n v="669"/>
    <d v="2020-11-23T00:00:00"/>
    <s v="Pending"/>
    <n v="1"/>
    <s v="Backlogs"/>
    <n v="0"/>
    <x v="1"/>
    <x v="0"/>
    <x v="2"/>
    <n v="74"/>
    <s v="USD"/>
    <n v="339"/>
    <n v="0"/>
    <n v="339"/>
    <n v="0"/>
    <n v="4.5810810810810807"/>
    <s v="Oakland"/>
    <s v="California"/>
    <s v="B2C"/>
    <x v="3"/>
    <s v="Male"/>
  </r>
  <r>
    <n v="457"/>
    <n v="62"/>
    <d v="2021-06-04T00:00:00"/>
    <s v="Delivered"/>
    <n v="0"/>
    <s v="Completed"/>
    <n v="0"/>
    <x v="0"/>
    <x v="0"/>
    <x v="2"/>
    <n v="61"/>
    <s v="USD"/>
    <n v="892.17"/>
    <n v="0"/>
    <n v="0"/>
    <n v="892.17"/>
    <n v="14.625737704918032"/>
    <s v="Lake Worth"/>
    <s v="Florida"/>
    <s v="B2C"/>
    <x v="0"/>
    <s v="Male"/>
  </r>
  <r>
    <n v="458"/>
    <n v="623"/>
    <d v="2021-09-22T00:00:00"/>
    <s v="Pending"/>
    <n v="1"/>
    <s v="Backlogs"/>
    <n v="0"/>
    <x v="2"/>
    <x v="2"/>
    <x v="1"/>
    <n v="20"/>
    <s v="USD"/>
    <n v="378.32"/>
    <n v="0"/>
    <n v="378.32"/>
    <n v="0"/>
    <n v="18.916"/>
    <s v="Minneapolis"/>
    <s v="Minnesota"/>
    <s v="B2B"/>
    <x v="2"/>
    <s v="Male"/>
  </r>
  <r>
    <n v="459"/>
    <n v="867"/>
    <d v="2020-01-01T00:00:00"/>
    <s v="Returned"/>
    <n v="0"/>
    <s v="Completed"/>
    <n v="1"/>
    <x v="1"/>
    <x v="1"/>
    <x v="2"/>
    <n v="77"/>
    <s v="USD"/>
    <n v="587.49"/>
    <n v="587.49"/>
    <n v="0"/>
    <n v="0"/>
    <n v="7.6297402597402595"/>
    <s v="Naples"/>
    <s v="Florida"/>
    <s v="B2C"/>
    <x v="1"/>
    <s v="Female"/>
  </r>
  <r>
    <n v="460"/>
    <n v="607"/>
    <d v="2021-04-20T00:00:00"/>
    <s v="Shipped"/>
    <n v="0"/>
    <s v="Completed"/>
    <n v="0"/>
    <x v="1"/>
    <x v="0"/>
    <x v="0"/>
    <n v="22"/>
    <s v="USD"/>
    <n v="883.3"/>
    <n v="0"/>
    <n v="0"/>
    <n v="883.3"/>
    <n v="40.15"/>
    <s v="Chicago"/>
    <s v="Illinois"/>
    <s v="B2B"/>
    <x v="2"/>
    <s v="Male"/>
  </r>
  <r>
    <n v="461"/>
    <n v="187"/>
    <d v="2020-08-31T00:00:00"/>
    <s v="Pending"/>
    <n v="1"/>
    <s v="Backlogs"/>
    <n v="0"/>
    <x v="0"/>
    <x v="0"/>
    <x v="1"/>
    <n v="66"/>
    <s v="USD"/>
    <n v="408.55"/>
    <n v="0"/>
    <n v="408.55"/>
    <n v="0"/>
    <n v="6.1901515151515154"/>
    <s v="Madison"/>
    <s v="Wisconsin"/>
    <s v="B2C"/>
    <x v="1"/>
    <s v="Male"/>
  </r>
  <r>
    <n v="462"/>
    <n v="385"/>
    <d v="2021-07-31T00:00:00"/>
    <s v="Processing"/>
    <n v="1"/>
    <s v="Backlogs"/>
    <n v="0"/>
    <x v="2"/>
    <x v="2"/>
    <x v="2"/>
    <n v="23"/>
    <s v="USD"/>
    <n v="590.29999999999995"/>
    <n v="0"/>
    <n v="590.29999999999995"/>
    <n v="0"/>
    <n v="25.665217391304346"/>
    <s v="Paterson"/>
    <s v="New Jersey"/>
    <s v="B2C"/>
    <x v="1"/>
    <s v="Male"/>
  </r>
  <r>
    <n v="463"/>
    <n v="655"/>
    <d v="2021-08-13T00:00:00"/>
    <s v="Returned"/>
    <n v="0"/>
    <s v="Completed"/>
    <n v="1"/>
    <x v="0"/>
    <x v="1"/>
    <x v="2"/>
    <n v="17"/>
    <s v="USD"/>
    <n v="826.44"/>
    <n v="826.44"/>
    <n v="0"/>
    <n v="0"/>
    <n v="48.614117647058826"/>
    <s v="Phoenix"/>
    <s v="Arizona"/>
    <s v="B2B"/>
    <x v="1"/>
    <s v="Male"/>
  </r>
  <r>
    <n v="464"/>
    <n v="661"/>
    <d v="2021-12-02T00:00:00"/>
    <s v="Shipped"/>
    <n v="0"/>
    <s v="Completed"/>
    <n v="0"/>
    <x v="2"/>
    <x v="0"/>
    <x v="0"/>
    <n v="39"/>
    <s v="USD"/>
    <n v="11.04"/>
    <n v="0"/>
    <n v="0"/>
    <n v="11.04"/>
    <n v="0.28307692307692306"/>
    <s v="Charleston"/>
    <s v="West Virginia"/>
    <s v="B2B"/>
    <x v="0"/>
    <s v="Male"/>
  </r>
  <r>
    <n v="465"/>
    <n v="190"/>
    <d v="2021-02-24T00:00:00"/>
    <s v="Processing"/>
    <n v="1"/>
    <s v="Backlogs"/>
    <n v="0"/>
    <x v="2"/>
    <x v="0"/>
    <x v="2"/>
    <n v="43"/>
    <s v="USD"/>
    <n v="602.82000000000005"/>
    <n v="0"/>
    <n v="602.82000000000005"/>
    <n v="0"/>
    <n v="14.019069767441861"/>
    <s v="Silver Spring"/>
    <s v="Maryland"/>
    <s v="B2C"/>
    <x v="0"/>
    <s v="Male"/>
  </r>
  <r>
    <n v="466"/>
    <n v="848"/>
    <d v="2020-12-31T00:00:00"/>
    <s v="Returned"/>
    <n v="0"/>
    <s v="Completed"/>
    <n v="1"/>
    <x v="2"/>
    <x v="1"/>
    <x v="1"/>
    <n v="64"/>
    <s v="USD"/>
    <n v="725.9"/>
    <n v="725.9"/>
    <n v="0"/>
    <n v="0"/>
    <n v="11.3421875"/>
    <s v="Toledo"/>
    <s v="Ohio"/>
    <s v="B2C"/>
    <x v="0"/>
    <s v="Female"/>
  </r>
  <r>
    <n v="467"/>
    <n v="765"/>
    <d v="2020-04-02T00:00:00"/>
    <s v="Shipped"/>
    <n v="0"/>
    <s v="Completed"/>
    <n v="0"/>
    <x v="1"/>
    <x v="0"/>
    <x v="0"/>
    <n v="60"/>
    <s v="USD"/>
    <n v="257.88"/>
    <n v="0"/>
    <n v="0"/>
    <n v="257.88"/>
    <n v="4.298"/>
    <s v="New Orleans"/>
    <s v="Louisiana"/>
    <s v="B2B"/>
    <x v="3"/>
    <s v="Male"/>
  </r>
  <r>
    <n v="468"/>
    <n v="225"/>
    <d v="2021-12-17T00:00:00"/>
    <s v="Returned"/>
    <n v="0"/>
    <s v="Completed"/>
    <n v="1"/>
    <x v="1"/>
    <x v="0"/>
    <x v="0"/>
    <n v="71"/>
    <s v="USD"/>
    <n v="741.16"/>
    <n v="741.16"/>
    <n v="0"/>
    <n v="0"/>
    <n v="10.438873239436619"/>
    <s v="White Plains"/>
    <s v="New York"/>
    <s v="B2B"/>
    <x v="3"/>
    <s v="Male"/>
  </r>
  <r>
    <n v="469"/>
    <n v="325"/>
    <d v="2020-07-13T00:00:00"/>
    <s v="Shipped"/>
    <n v="0"/>
    <s v="Completed"/>
    <n v="0"/>
    <x v="1"/>
    <x v="0"/>
    <x v="0"/>
    <n v="35"/>
    <s v="USD"/>
    <n v="649.54"/>
    <n v="0"/>
    <n v="0"/>
    <n v="649.54"/>
    <n v="18.558285714285713"/>
    <s v="Lubbock"/>
    <s v="Texas"/>
    <s v="B2B"/>
    <x v="1"/>
    <s v="Male"/>
  </r>
  <r>
    <n v="470"/>
    <n v="336"/>
    <d v="2021-11-06T00:00:00"/>
    <s v="Delivered"/>
    <n v="0"/>
    <s v="Completed"/>
    <n v="0"/>
    <x v="0"/>
    <x v="1"/>
    <x v="0"/>
    <n v="100"/>
    <s v="USD"/>
    <n v="140.75"/>
    <n v="0"/>
    <n v="0"/>
    <n v="140.75"/>
    <n v="1.4075"/>
    <s v="Houston"/>
    <s v="Texas"/>
    <s v="B2B"/>
    <x v="0"/>
    <s v="Female"/>
  </r>
  <r>
    <n v="471"/>
    <n v="170"/>
    <d v="2020-11-04T00:00:00"/>
    <s v="Pending"/>
    <n v="1"/>
    <s v="Backlogs"/>
    <n v="0"/>
    <x v="2"/>
    <x v="0"/>
    <x v="1"/>
    <n v="2"/>
    <s v="USD"/>
    <n v="834.48"/>
    <n v="0"/>
    <n v="834.48"/>
    <n v="0"/>
    <n v="417.24"/>
    <s v="Oklahoma City"/>
    <s v="Oklahoma"/>
    <s v="B2C"/>
    <x v="2"/>
    <s v="Male"/>
  </r>
  <r>
    <n v="472"/>
    <n v="91"/>
    <d v="2021-10-26T00:00:00"/>
    <s v="Delivered"/>
    <n v="0"/>
    <s v="Completed"/>
    <n v="0"/>
    <x v="2"/>
    <x v="1"/>
    <x v="0"/>
    <n v="60"/>
    <s v="USD"/>
    <n v="646.54999999999995"/>
    <n v="0"/>
    <n v="0"/>
    <n v="646.54999999999995"/>
    <n v="10.775833333333333"/>
    <s v="Buffalo"/>
    <s v="New York"/>
    <s v="B2B"/>
    <x v="1"/>
    <s v="Male"/>
  </r>
  <r>
    <n v="473"/>
    <n v="960"/>
    <d v="2020-08-29T00:00:00"/>
    <s v="Processing"/>
    <n v="1"/>
    <s v="Backlogs"/>
    <n v="0"/>
    <x v="1"/>
    <x v="2"/>
    <x v="1"/>
    <n v="35"/>
    <s v="USD"/>
    <n v="888.92"/>
    <n v="0"/>
    <n v="888.92"/>
    <n v="0"/>
    <n v="25.397714285714283"/>
    <s v="Muskegon"/>
    <s v="Michigan"/>
    <s v="B2C"/>
    <x v="0"/>
    <s v="Male"/>
  </r>
  <r>
    <n v="474"/>
    <n v="831"/>
    <d v="2020-05-14T00:00:00"/>
    <s v="Returned"/>
    <n v="0"/>
    <s v="Completed"/>
    <n v="1"/>
    <x v="2"/>
    <x v="0"/>
    <x v="0"/>
    <n v="5"/>
    <s v="USD"/>
    <n v="820.46"/>
    <n v="820.46"/>
    <n v="0"/>
    <n v="0"/>
    <n v="164.09200000000001"/>
    <s v="Fort Pierce"/>
    <s v="Florida"/>
    <s v="B2C"/>
    <x v="3"/>
    <s v="Female"/>
  </r>
  <r>
    <n v="475"/>
    <n v="345"/>
    <d v="2020-12-03T00:00:00"/>
    <s v="Shipped"/>
    <n v="0"/>
    <s v="Completed"/>
    <n v="0"/>
    <x v="2"/>
    <x v="0"/>
    <x v="2"/>
    <n v="2"/>
    <s v="USD"/>
    <n v="143.72"/>
    <n v="0"/>
    <n v="0"/>
    <n v="143.72"/>
    <n v="71.86"/>
    <s v="Rockford"/>
    <s v="Illinois"/>
    <s v="B2C"/>
    <x v="3"/>
    <s v="Female"/>
  </r>
  <r>
    <n v="476"/>
    <n v="708"/>
    <d v="2020-08-31T00:00:00"/>
    <s v="Returned"/>
    <n v="0"/>
    <s v="Completed"/>
    <n v="1"/>
    <x v="1"/>
    <x v="1"/>
    <x v="1"/>
    <n v="47"/>
    <s v="USD"/>
    <n v="617.73"/>
    <n v="617.73"/>
    <n v="0"/>
    <n v="0"/>
    <n v="13.143191489361703"/>
    <s v="Pittsburgh"/>
    <s v="Pennsylvania"/>
    <s v="B2B"/>
    <x v="0"/>
    <s v="Female"/>
  </r>
  <r>
    <n v="477"/>
    <n v="374"/>
    <d v="2021-08-10T00:00:00"/>
    <s v="Pending"/>
    <n v="1"/>
    <s v="Backlogs"/>
    <n v="0"/>
    <x v="1"/>
    <x v="2"/>
    <x v="2"/>
    <n v="95"/>
    <s v="USD"/>
    <n v="629.51"/>
    <n v="0"/>
    <n v="629.51"/>
    <n v="0"/>
    <n v="6.6264210526315788"/>
    <s v="Katy"/>
    <s v="Texas"/>
    <s v="B2C"/>
    <x v="2"/>
    <s v="Female"/>
  </r>
  <r>
    <n v="478"/>
    <n v="31"/>
    <d v="2021-08-25T00:00:00"/>
    <s v="Shipped"/>
    <n v="0"/>
    <s v="Completed"/>
    <n v="0"/>
    <x v="1"/>
    <x v="1"/>
    <x v="0"/>
    <n v="10"/>
    <s v="USD"/>
    <n v="384.16"/>
    <n v="0"/>
    <n v="0"/>
    <n v="384.16"/>
    <n v="38.416000000000004"/>
    <s v="Las Vegas"/>
    <s v="Nevada"/>
    <s v="B2B"/>
    <x v="3"/>
    <s v="Female"/>
  </r>
  <r>
    <n v="479"/>
    <n v="393"/>
    <d v="2020-07-17T00:00:00"/>
    <s v="Shipped"/>
    <n v="0"/>
    <s v="Completed"/>
    <n v="0"/>
    <x v="0"/>
    <x v="0"/>
    <x v="2"/>
    <n v="42"/>
    <s v="USD"/>
    <n v="885.54"/>
    <n v="0"/>
    <n v="0"/>
    <n v="885.54"/>
    <n v="21.084285714285713"/>
    <s v="San Jose"/>
    <s v="California"/>
    <s v="B2B"/>
    <x v="3"/>
    <s v="Female"/>
  </r>
  <r>
    <n v="480"/>
    <n v="458"/>
    <d v="2021-01-26T00:00:00"/>
    <s v="Pending"/>
    <n v="1"/>
    <s v="Backlogs"/>
    <n v="0"/>
    <x v="0"/>
    <x v="0"/>
    <x v="2"/>
    <n v="68"/>
    <s v="USD"/>
    <n v="489.24"/>
    <n v="0"/>
    <n v="489.24"/>
    <n v="0"/>
    <n v="7.1947058823529417"/>
    <s v="Corpus Christi"/>
    <s v="Texas"/>
    <s v="B2C"/>
    <x v="3"/>
    <s v="Male"/>
  </r>
  <r>
    <n v="481"/>
    <n v="548"/>
    <d v="2020-04-20T00:00:00"/>
    <s v="Processing"/>
    <n v="1"/>
    <s v="Backlogs"/>
    <n v="0"/>
    <x v="0"/>
    <x v="2"/>
    <x v="2"/>
    <n v="67"/>
    <s v="USD"/>
    <n v="700.37"/>
    <n v="0"/>
    <n v="700.37"/>
    <n v="0"/>
    <n v="10.453283582089552"/>
    <s v="New York City"/>
    <s v="New York"/>
    <s v="B2B"/>
    <x v="3"/>
    <s v="Male"/>
  </r>
  <r>
    <n v="482"/>
    <n v="75"/>
    <d v="2020-12-06T00:00:00"/>
    <s v="Pending"/>
    <n v="1"/>
    <s v="Backlogs"/>
    <n v="0"/>
    <x v="1"/>
    <x v="0"/>
    <x v="1"/>
    <n v="49"/>
    <s v="USD"/>
    <n v="716.59"/>
    <n v="0"/>
    <n v="716.59"/>
    <n v="0"/>
    <n v="14.624285714285715"/>
    <s v="Saint Louis"/>
    <s v="Missouri"/>
    <s v="B2C"/>
    <x v="0"/>
    <s v="Male"/>
  </r>
  <r>
    <n v="483"/>
    <n v="624"/>
    <d v="2021-02-01T00:00:00"/>
    <s v="Pending"/>
    <n v="1"/>
    <s v="Backlogs"/>
    <n v="0"/>
    <x v="1"/>
    <x v="2"/>
    <x v="1"/>
    <n v="68"/>
    <s v="USD"/>
    <n v="477.85"/>
    <n v="0"/>
    <n v="477.85"/>
    <n v="0"/>
    <n v="7.0272058823529413"/>
    <s v="Chattanooga"/>
    <s v="Tennessee"/>
    <s v="B2C"/>
    <x v="1"/>
    <s v="Female"/>
  </r>
  <r>
    <n v="484"/>
    <n v="862"/>
    <d v="2020-05-25T00:00:00"/>
    <s v="Delivered"/>
    <n v="0"/>
    <s v="Completed"/>
    <n v="0"/>
    <x v="1"/>
    <x v="2"/>
    <x v="0"/>
    <n v="44"/>
    <s v="USD"/>
    <n v="673.23"/>
    <n v="0"/>
    <n v="0"/>
    <n v="673.23"/>
    <n v="15.300681818181818"/>
    <s v="Kansas City"/>
    <s v="Missouri"/>
    <s v="B2B"/>
    <x v="0"/>
    <s v="Female"/>
  </r>
  <r>
    <n v="485"/>
    <n v="914"/>
    <d v="2021-11-05T00:00:00"/>
    <s v="Pending"/>
    <n v="1"/>
    <s v="Backlogs"/>
    <n v="0"/>
    <x v="2"/>
    <x v="2"/>
    <x v="1"/>
    <n v="65"/>
    <s v="USD"/>
    <n v="147.84"/>
    <n v="0"/>
    <n v="147.84"/>
    <n v="0"/>
    <n v="2.2744615384615385"/>
    <s v="Orlando"/>
    <s v="Florida"/>
    <s v="B2C"/>
    <x v="1"/>
    <s v="Male"/>
  </r>
  <r>
    <n v="486"/>
    <n v="659"/>
    <d v="2021-03-17T00:00:00"/>
    <s v="Shipped"/>
    <n v="0"/>
    <s v="Completed"/>
    <n v="0"/>
    <x v="1"/>
    <x v="0"/>
    <x v="1"/>
    <n v="70"/>
    <s v="USD"/>
    <n v="439.77"/>
    <n v="0"/>
    <n v="0"/>
    <n v="439.77"/>
    <n v="6.2824285714285715"/>
    <s v="Phoenix"/>
    <s v="Arizona"/>
    <s v="B2C"/>
    <x v="2"/>
    <s v="Male"/>
  </r>
  <r>
    <n v="487"/>
    <n v="134"/>
    <d v="2021-05-11T00:00:00"/>
    <s v="Returned"/>
    <n v="0"/>
    <s v="Completed"/>
    <n v="1"/>
    <x v="0"/>
    <x v="0"/>
    <x v="2"/>
    <n v="85"/>
    <s v="USD"/>
    <n v="740.08"/>
    <n v="740.08"/>
    <n v="0"/>
    <n v="0"/>
    <n v="8.706823529411766"/>
    <s v="Fort Smith"/>
    <s v="Arkansas"/>
    <s v="B2B"/>
    <x v="1"/>
    <s v="Female"/>
  </r>
  <r>
    <n v="488"/>
    <n v="594"/>
    <d v="2020-05-17T00:00:00"/>
    <s v="Processing"/>
    <n v="1"/>
    <s v="Backlogs"/>
    <n v="0"/>
    <x v="2"/>
    <x v="1"/>
    <x v="0"/>
    <n v="11"/>
    <s v="USD"/>
    <n v="766.37"/>
    <n v="0"/>
    <n v="766.37"/>
    <n v="0"/>
    <n v="69.67"/>
    <s v="Saint Petersburg"/>
    <s v="Florida"/>
    <s v="B2C"/>
    <x v="3"/>
    <s v="Female"/>
  </r>
  <r>
    <n v="489"/>
    <n v="776"/>
    <d v="2020-11-28T00:00:00"/>
    <s v="Delivered"/>
    <n v="0"/>
    <s v="Completed"/>
    <n v="0"/>
    <x v="1"/>
    <x v="1"/>
    <x v="0"/>
    <n v="67"/>
    <s v="USD"/>
    <n v="120.71"/>
    <n v="0"/>
    <n v="0"/>
    <n v="120.71"/>
    <n v="1.801641791044776"/>
    <s v="Greensboro"/>
    <s v="North Carolina"/>
    <s v="B2C"/>
    <x v="2"/>
    <s v="Male"/>
  </r>
  <r>
    <n v="490"/>
    <n v="861"/>
    <d v="2021-04-02T00:00:00"/>
    <s v="Returned"/>
    <n v="0"/>
    <s v="Completed"/>
    <n v="1"/>
    <x v="2"/>
    <x v="1"/>
    <x v="1"/>
    <n v="50"/>
    <s v="USD"/>
    <n v="853.62"/>
    <n v="853.62"/>
    <n v="0"/>
    <n v="0"/>
    <n v="17.072400000000002"/>
    <s v="Fort Worth"/>
    <s v="Texas"/>
    <s v="B2B"/>
    <x v="2"/>
    <s v="Male"/>
  </r>
  <r>
    <n v="491"/>
    <n v="594"/>
    <d v="2020-07-08T00:00:00"/>
    <s v="Pending"/>
    <n v="1"/>
    <s v="Backlogs"/>
    <n v="0"/>
    <x v="0"/>
    <x v="2"/>
    <x v="1"/>
    <n v="7"/>
    <s v="USD"/>
    <n v="339.39"/>
    <n v="0"/>
    <n v="339.39"/>
    <n v="0"/>
    <n v="48.484285714285711"/>
    <s v="Carson City"/>
    <s v="Nevada"/>
    <s v="B2C"/>
    <x v="0"/>
    <s v="Female"/>
  </r>
  <r>
    <n v="492"/>
    <n v="411"/>
    <d v="2020-11-20T00:00:00"/>
    <s v="Returned"/>
    <n v="0"/>
    <s v="Completed"/>
    <n v="1"/>
    <x v="1"/>
    <x v="1"/>
    <x v="2"/>
    <n v="9"/>
    <s v="USD"/>
    <n v="670.97"/>
    <n v="670.97"/>
    <n v="0"/>
    <n v="0"/>
    <n v="74.552222222222227"/>
    <s v="Monticello"/>
    <s v="Minnesota"/>
    <s v="B2C"/>
    <x v="0"/>
    <s v="Male"/>
  </r>
  <r>
    <n v="493"/>
    <n v="814"/>
    <d v="2021-11-21T00:00:00"/>
    <s v="Pending"/>
    <n v="1"/>
    <s v="Backlogs"/>
    <n v="0"/>
    <x v="0"/>
    <x v="1"/>
    <x v="1"/>
    <n v="61"/>
    <s v="USD"/>
    <n v="869.79"/>
    <n v="0"/>
    <n v="869.79"/>
    <n v="0"/>
    <n v="14.258852459016392"/>
    <s v="Van Nuys"/>
    <s v="California"/>
    <s v="B2C"/>
    <x v="2"/>
    <s v="Female"/>
  </r>
  <r>
    <n v="494"/>
    <n v="750"/>
    <d v="2021-01-10T00:00:00"/>
    <s v="Pending"/>
    <n v="1"/>
    <s v="Backlogs"/>
    <n v="0"/>
    <x v="0"/>
    <x v="1"/>
    <x v="1"/>
    <n v="86"/>
    <s v="USD"/>
    <n v="85.58"/>
    <n v="0"/>
    <n v="85.58"/>
    <n v="0"/>
    <n v="0.99511627906976741"/>
    <s v="Fort Worth"/>
    <s v="Texas"/>
    <s v="B2C"/>
    <x v="0"/>
    <s v="Male"/>
  </r>
  <r>
    <n v="495"/>
    <n v="215"/>
    <d v="2020-02-22T00:00:00"/>
    <s v="Pending"/>
    <n v="1"/>
    <s v="Backlogs"/>
    <n v="0"/>
    <x v="2"/>
    <x v="2"/>
    <x v="1"/>
    <n v="78"/>
    <s v="USD"/>
    <n v="650.35"/>
    <n v="0"/>
    <n v="650.35"/>
    <n v="0"/>
    <n v="8.3378205128205138"/>
    <s v="Visalia"/>
    <s v="California"/>
    <s v="B2B"/>
    <x v="1"/>
    <s v="Female"/>
  </r>
  <r>
    <n v="496"/>
    <n v="691"/>
    <d v="2021-01-16T00:00:00"/>
    <s v="Returned"/>
    <n v="0"/>
    <s v="Completed"/>
    <n v="1"/>
    <x v="2"/>
    <x v="1"/>
    <x v="1"/>
    <n v="17"/>
    <s v="USD"/>
    <n v="284.68"/>
    <n v="284.68"/>
    <n v="0"/>
    <n v="0"/>
    <n v="16.745882352941177"/>
    <s v="Long Beach"/>
    <s v="California"/>
    <s v="B2C"/>
    <x v="3"/>
    <s v="Male"/>
  </r>
  <r>
    <n v="497"/>
    <n v="308"/>
    <d v="2021-08-15T00:00:00"/>
    <s v="Returned"/>
    <n v="0"/>
    <s v="Completed"/>
    <n v="1"/>
    <x v="0"/>
    <x v="0"/>
    <x v="0"/>
    <n v="67"/>
    <s v="USD"/>
    <n v="266.55"/>
    <n v="266.55"/>
    <n v="0"/>
    <n v="0"/>
    <n v="3.9783582089552239"/>
    <s v="Saint Paul"/>
    <s v="Minnesota"/>
    <s v="B2C"/>
    <x v="3"/>
    <s v="Male"/>
  </r>
  <r>
    <n v="498"/>
    <n v="815"/>
    <d v="2020-06-23T00:00:00"/>
    <s v="Delivered"/>
    <n v="0"/>
    <s v="Completed"/>
    <n v="0"/>
    <x v="0"/>
    <x v="2"/>
    <x v="0"/>
    <n v="88"/>
    <s v="USD"/>
    <n v="192.73"/>
    <n v="0"/>
    <n v="0"/>
    <n v="192.73"/>
    <n v="2.1901136363636362"/>
    <s v="Seattle"/>
    <s v="Washington"/>
    <s v="B2B"/>
    <x v="0"/>
    <s v="Female"/>
  </r>
  <r>
    <n v="499"/>
    <n v="941"/>
    <d v="2020-12-31T00:00:00"/>
    <s v="Returned"/>
    <n v="0"/>
    <s v="Completed"/>
    <n v="1"/>
    <x v="1"/>
    <x v="0"/>
    <x v="1"/>
    <n v="25"/>
    <s v="USD"/>
    <n v="145.96"/>
    <n v="145.96"/>
    <n v="0"/>
    <n v="0"/>
    <n v="5.8384"/>
    <s v="Ocala"/>
    <s v="Florida"/>
    <s v="B2B"/>
    <x v="0"/>
    <s v="Male"/>
  </r>
  <r>
    <n v="500"/>
    <n v="580"/>
    <d v="2021-10-05T00:00:00"/>
    <s v="Shipped"/>
    <n v="0"/>
    <s v="Completed"/>
    <n v="0"/>
    <x v="1"/>
    <x v="2"/>
    <x v="1"/>
    <n v="15"/>
    <s v="USD"/>
    <n v="708.22"/>
    <n v="0"/>
    <n v="0"/>
    <n v="708.22"/>
    <n v="47.214666666666666"/>
    <s v="Boise"/>
    <s v="Idaho"/>
    <s v="B2C"/>
    <x v="3"/>
    <s v="Male"/>
  </r>
  <r>
    <n v="501"/>
    <n v="922"/>
    <d v="2020-09-03T00:00:00"/>
    <s v="Delivered"/>
    <n v="0"/>
    <s v="Completed"/>
    <n v="0"/>
    <x v="2"/>
    <x v="2"/>
    <x v="2"/>
    <n v="46"/>
    <s v="USD"/>
    <n v="312.60000000000002"/>
    <n v="0"/>
    <n v="0"/>
    <n v="312.60000000000002"/>
    <n v="6.7956521739130435"/>
    <s v="New York City"/>
    <s v="New York"/>
    <s v="B2C"/>
    <x v="2"/>
    <s v="Male"/>
  </r>
  <r>
    <n v="502"/>
    <n v="520"/>
    <d v="2021-05-06T00:00:00"/>
    <s v="Shipped"/>
    <n v="0"/>
    <s v="Completed"/>
    <n v="0"/>
    <x v="1"/>
    <x v="2"/>
    <x v="0"/>
    <n v="16"/>
    <s v="USD"/>
    <n v="967.02"/>
    <n v="0"/>
    <n v="0"/>
    <n v="967.02"/>
    <n v="60.438749999999999"/>
    <s v="Hattiesburg"/>
    <s v="Mississippi"/>
    <s v="B2B"/>
    <x v="2"/>
    <s v="Female"/>
  </r>
  <r>
    <n v="503"/>
    <n v="536"/>
    <d v="2020-04-17T00:00:00"/>
    <s v="Delivered"/>
    <n v="0"/>
    <s v="Completed"/>
    <n v="0"/>
    <x v="0"/>
    <x v="1"/>
    <x v="2"/>
    <n v="56"/>
    <s v="USD"/>
    <n v="777.26"/>
    <n v="0"/>
    <n v="0"/>
    <n v="777.26"/>
    <n v="13.879642857142857"/>
    <s v="Boise"/>
    <s v="Idaho"/>
    <s v="B2B"/>
    <x v="1"/>
    <s v="Male"/>
  </r>
  <r>
    <n v="504"/>
    <n v="706"/>
    <d v="2020-04-20T00:00:00"/>
    <s v="Shipped"/>
    <n v="0"/>
    <s v="Completed"/>
    <n v="0"/>
    <x v="2"/>
    <x v="2"/>
    <x v="1"/>
    <n v="91"/>
    <s v="USD"/>
    <n v="114.65"/>
    <n v="0"/>
    <n v="0"/>
    <n v="114.65"/>
    <n v="1.2598901098901099"/>
    <s v="Denver"/>
    <s v="Colorado"/>
    <s v="B2C"/>
    <x v="2"/>
    <s v="Female"/>
  </r>
  <r>
    <n v="505"/>
    <n v="916"/>
    <d v="2020-09-29T00:00:00"/>
    <s v="Delivered"/>
    <n v="0"/>
    <s v="Completed"/>
    <n v="0"/>
    <x v="1"/>
    <x v="2"/>
    <x v="2"/>
    <n v="98"/>
    <s v="USD"/>
    <n v="663.95"/>
    <n v="0"/>
    <n v="0"/>
    <n v="663.95"/>
    <n v="6.7750000000000004"/>
    <s v="Philadelphia"/>
    <s v="Pennsylvania"/>
    <s v="B2B"/>
    <x v="3"/>
    <s v="Female"/>
  </r>
  <r>
    <n v="506"/>
    <n v="885"/>
    <d v="2020-06-05T00:00:00"/>
    <s v="Shipped"/>
    <n v="0"/>
    <s v="Completed"/>
    <n v="0"/>
    <x v="1"/>
    <x v="1"/>
    <x v="0"/>
    <n v="37"/>
    <s v="USD"/>
    <n v="402.12"/>
    <n v="0"/>
    <n v="0"/>
    <n v="402.12"/>
    <n v="10.868108108108109"/>
    <s v="Raleigh"/>
    <s v="North Carolina"/>
    <s v="B2C"/>
    <x v="0"/>
    <s v="Male"/>
  </r>
  <r>
    <n v="507"/>
    <n v="109"/>
    <d v="2020-01-06T00:00:00"/>
    <s v="Shipped"/>
    <n v="0"/>
    <s v="Completed"/>
    <n v="0"/>
    <x v="1"/>
    <x v="0"/>
    <x v="2"/>
    <n v="48"/>
    <s v="USD"/>
    <n v="480.47"/>
    <n v="0"/>
    <n v="0"/>
    <n v="480.47"/>
    <n v="10.009791666666667"/>
    <s v="Wichita"/>
    <s v="Kansas"/>
    <s v="B2C"/>
    <x v="1"/>
    <s v="Male"/>
  </r>
  <r>
    <n v="508"/>
    <n v="810"/>
    <d v="2021-05-21T00:00:00"/>
    <s v="Shipped"/>
    <n v="0"/>
    <s v="Completed"/>
    <n v="0"/>
    <x v="1"/>
    <x v="2"/>
    <x v="2"/>
    <n v="60"/>
    <s v="USD"/>
    <n v="895.71"/>
    <n v="0"/>
    <n v="0"/>
    <n v="895.71"/>
    <n v="14.928500000000001"/>
    <s v="Oceanside"/>
    <s v="California"/>
    <s v="B2C"/>
    <x v="0"/>
    <s v="Male"/>
  </r>
  <r>
    <n v="509"/>
    <n v="328"/>
    <d v="2020-09-20T00:00:00"/>
    <s v="Delivered"/>
    <n v="0"/>
    <s v="Completed"/>
    <n v="0"/>
    <x v="2"/>
    <x v="0"/>
    <x v="0"/>
    <n v="34"/>
    <s v="USD"/>
    <n v="345.42"/>
    <n v="0"/>
    <n v="0"/>
    <n v="345.42"/>
    <n v="10.159411764705883"/>
    <s v="Des Moines"/>
    <s v="Iowa"/>
    <s v="B2C"/>
    <x v="1"/>
    <s v="Male"/>
  </r>
  <r>
    <n v="510"/>
    <n v="823"/>
    <d v="2020-12-23T00:00:00"/>
    <s v="Returned"/>
    <n v="0"/>
    <s v="Completed"/>
    <n v="1"/>
    <x v="2"/>
    <x v="1"/>
    <x v="1"/>
    <n v="31"/>
    <s v="USD"/>
    <n v="687.76"/>
    <n v="687.76"/>
    <n v="0"/>
    <n v="0"/>
    <n v="22.185806451612901"/>
    <s v="Springfield"/>
    <s v="Massachusetts"/>
    <s v="B2C"/>
    <x v="1"/>
    <s v="Male"/>
  </r>
  <r>
    <n v="511"/>
    <n v="443"/>
    <d v="2021-02-10T00:00:00"/>
    <s v="Delivered"/>
    <n v="0"/>
    <s v="Completed"/>
    <n v="0"/>
    <x v="2"/>
    <x v="1"/>
    <x v="2"/>
    <n v="90"/>
    <s v="USD"/>
    <n v="764.15"/>
    <n v="0"/>
    <n v="0"/>
    <n v="764.15"/>
    <n v="8.4905555555555559"/>
    <s v="Memphis"/>
    <s v="Tennessee"/>
    <s v="B2B"/>
    <x v="2"/>
    <s v="Male"/>
  </r>
  <r>
    <n v="512"/>
    <n v="606"/>
    <d v="2020-08-01T00:00:00"/>
    <s v="Delivered"/>
    <n v="0"/>
    <s v="Completed"/>
    <n v="0"/>
    <x v="2"/>
    <x v="1"/>
    <x v="2"/>
    <n v="67"/>
    <s v="USD"/>
    <n v="243.34"/>
    <n v="0"/>
    <n v="0"/>
    <n v="243.34"/>
    <n v="3.6319402985074629"/>
    <s v="Midland"/>
    <s v="Texas"/>
    <s v="B2B"/>
    <x v="0"/>
    <s v="Male"/>
  </r>
  <r>
    <n v="513"/>
    <n v="564"/>
    <d v="2021-08-06T00:00:00"/>
    <s v="Processing"/>
    <n v="1"/>
    <s v="Backlogs"/>
    <n v="0"/>
    <x v="1"/>
    <x v="1"/>
    <x v="1"/>
    <n v="41"/>
    <s v="USD"/>
    <n v="939.1"/>
    <n v="0"/>
    <n v="939.1"/>
    <n v="0"/>
    <n v="22.904878048780489"/>
    <s v="Clearwater"/>
    <s v="Florida"/>
    <s v="B2B"/>
    <x v="0"/>
    <s v="Female"/>
  </r>
  <r>
    <n v="514"/>
    <n v="588"/>
    <d v="2020-08-27T00:00:00"/>
    <s v="Shipped"/>
    <n v="0"/>
    <s v="Completed"/>
    <n v="0"/>
    <x v="2"/>
    <x v="0"/>
    <x v="0"/>
    <n v="57"/>
    <s v="USD"/>
    <n v="679.32"/>
    <n v="0"/>
    <n v="0"/>
    <n v="679.32"/>
    <n v="11.917894736842106"/>
    <s v="Houston"/>
    <s v="Texas"/>
    <s v="B2B"/>
    <x v="0"/>
    <s v="Male"/>
  </r>
  <r>
    <n v="515"/>
    <n v="252"/>
    <d v="2021-10-14T00:00:00"/>
    <s v="Delivered"/>
    <n v="0"/>
    <s v="Completed"/>
    <n v="0"/>
    <x v="2"/>
    <x v="1"/>
    <x v="2"/>
    <n v="72"/>
    <s v="USD"/>
    <n v="357.13"/>
    <n v="0"/>
    <n v="0"/>
    <n v="357.13"/>
    <n v="4.9601388888888884"/>
    <s v="Denver"/>
    <s v="Colorado"/>
    <s v="B2C"/>
    <x v="3"/>
    <s v="Male"/>
  </r>
  <r>
    <n v="516"/>
    <n v="212"/>
    <d v="2020-04-07T00:00:00"/>
    <s v="Pending"/>
    <n v="1"/>
    <s v="Backlogs"/>
    <n v="0"/>
    <x v="0"/>
    <x v="2"/>
    <x v="1"/>
    <n v="38"/>
    <s v="USD"/>
    <n v="475.05"/>
    <n v="0"/>
    <n v="475.05"/>
    <n v="0"/>
    <n v="12.501315789473685"/>
    <s v="Washington"/>
    <s v="District of Columbia"/>
    <s v="B2B"/>
    <x v="3"/>
    <s v="Female"/>
  </r>
  <r>
    <n v="517"/>
    <n v="878"/>
    <d v="2020-08-13T00:00:00"/>
    <s v="Processing"/>
    <n v="1"/>
    <s v="Backlogs"/>
    <n v="0"/>
    <x v="2"/>
    <x v="2"/>
    <x v="1"/>
    <n v="14"/>
    <s v="USD"/>
    <n v="975.48"/>
    <n v="0"/>
    <n v="975.48"/>
    <n v="0"/>
    <n v="69.677142857142854"/>
    <s v="Albany"/>
    <s v="Georgia"/>
    <s v="B2B"/>
    <x v="0"/>
    <s v="Female"/>
  </r>
  <r>
    <n v="518"/>
    <n v="256"/>
    <d v="2021-10-05T00:00:00"/>
    <s v="Returned"/>
    <n v="0"/>
    <s v="Completed"/>
    <n v="1"/>
    <x v="1"/>
    <x v="0"/>
    <x v="1"/>
    <n v="89"/>
    <s v="USD"/>
    <n v="60.97"/>
    <n v="60.97"/>
    <n v="0"/>
    <n v="0"/>
    <n v="0.68505617977528088"/>
    <s v="Vancouver"/>
    <s v="Washington"/>
    <s v="B2C"/>
    <x v="0"/>
    <s v="Male"/>
  </r>
  <r>
    <n v="519"/>
    <n v="155"/>
    <d v="2021-03-05T00:00:00"/>
    <s v="Pending"/>
    <n v="1"/>
    <s v="Backlogs"/>
    <n v="0"/>
    <x v="1"/>
    <x v="2"/>
    <x v="1"/>
    <n v="41"/>
    <s v="USD"/>
    <n v="978.36"/>
    <n v="0"/>
    <n v="978.36"/>
    <n v="0"/>
    <n v="23.862439024390245"/>
    <s v="Oxnard"/>
    <s v="California"/>
    <s v="B2C"/>
    <x v="0"/>
    <s v="Male"/>
  </r>
  <r>
    <n v="520"/>
    <n v="745"/>
    <d v="2020-11-08T00:00:00"/>
    <s v="Returned"/>
    <n v="0"/>
    <s v="Completed"/>
    <n v="1"/>
    <x v="2"/>
    <x v="0"/>
    <x v="2"/>
    <n v="77"/>
    <s v="USD"/>
    <n v="905.01"/>
    <n v="905.01"/>
    <n v="0"/>
    <n v="0"/>
    <n v="11.753376623376623"/>
    <s v="Des Moines"/>
    <s v="Iowa"/>
    <s v="B2C"/>
    <x v="2"/>
    <s v="Male"/>
  </r>
  <r>
    <n v="521"/>
    <n v="770"/>
    <d v="2021-12-02T00:00:00"/>
    <s v="Pending"/>
    <n v="1"/>
    <s v="Backlogs"/>
    <n v="0"/>
    <x v="1"/>
    <x v="0"/>
    <x v="2"/>
    <n v="90"/>
    <s v="USD"/>
    <n v="632.4"/>
    <n v="0"/>
    <n v="632.4"/>
    <n v="0"/>
    <n v="7.0266666666666664"/>
    <s v="Cheyenne"/>
    <s v="Wyoming"/>
    <s v="B2B"/>
    <x v="0"/>
    <s v="Female"/>
  </r>
  <r>
    <n v="522"/>
    <n v="430"/>
    <d v="2021-09-05T00:00:00"/>
    <s v="Returned"/>
    <n v="0"/>
    <s v="Completed"/>
    <n v="1"/>
    <x v="1"/>
    <x v="0"/>
    <x v="0"/>
    <n v="67"/>
    <s v="USD"/>
    <n v="715.49"/>
    <n v="715.49"/>
    <n v="0"/>
    <n v="0"/>
    <n v="10.678955223880598"/>
    <s v="Saint Louis"/>
    <s v="Missouri"/>
    <s v="B2B"/>
    <x v="3"/>
    <s v="Female"/>
  </r>
  <r>
    <n v="523"/>
    <n v="508"/>
    <d v="2020-11-03T00:00:00"/>
    <s v="Returned"/>
    <n v="0"/>
    <s v="Completed"/>
    <n v="1"/>
    <x v="2"/>
    <x v="2"/>
    <x v="2"/>
    <n v="92"/>
    <s v="USD"/>
    <n v="205.92"/>
    <n v="205.92"/>
    <n v="0"/>
    <n v="0"/>
    <n v="2.2382608695652171"/>
    <s v="San Francisco"/>
    <s v="California"/>
    <s v="B2B"/>
    <x v="3"/>
    <s v="Female"/>
  </r>
  <r>
    <n v="524"/>
    <n v="656"/>
    <d v="2020-04-23T00:00:00"/>
    <s v="Delivered"/>
    <n v="0"/>
    <s v="Completed"/>
    <n v="0"/>
    <x v="2"/>
    <x v="1"/>
    <x v="0"/>
    <n v="8"/>
    <s v="USD"/>
    <n v="487.56"/>
    <n v="0"/>
    <n v="0"/>
    <n v="487.56"/>
    <n v="60.945"/>
    <s v="Lancaster"/>
    <s v="Pennsylvania"/>
    <s v="B2B"/>
    <x v="1"/>
    <s v="Male"/>
  </r>
  <r>
    <n v="525"/>
    <n v="951"/>
    <d v="2020-10-08T00:00:00"/>
    <s v="Shipped"/>
    <n v="0"/>
    <s v="Completed"/>
    <n v="0"/>
    <x v="0"/>
    <x v="2"/>
    <x v="2"/>
    <n v="61"/>
    <s v="USD"/>
    <n v="102.44"/>
    <n v="0"/>
    <n v="0"/>
    <n v="102.44"/>
    <n v="1.6793442622950818"/>
    <s v="Saint Petersburg"/>
    <s v="Florida"/>
    <s v="B2B"/>
    <x v="1"/>
    <s v="Male"/>
  </r>
  <r>
    <n v="526"/>
    <n v="875"/>
    <d v="2021-08-17T00:00:00"/>
    <s v="Pending"/>
    <n v="1"/>
    <s v="Backlogs"/>
    <n v="0"/>
    <x v="0"/>
    <x v="2"/>
    <x v="2"/>
    <n v="67"/>
    <s v="USD"/>
    <n v="279.31"/>
    <n v="0"/>
    <n v="279.31"/>
    <n v="0"/>
    <n v="4.1688059701492541"/>
    <s v="Houston"/>
    <s v="Texas"/>
    <s v="B2B"/>
    <x v="3"/>
    <s v="Male"/>
  </r>
  <r>
    <n v="527"/>
    <n v="262"/>
    <d v="2020-01-10T00:00:00"/>
    <s v="Processing"/>
    <n v="1"/>
    <s v="Backlogs"/>
    <n v="0"/>
    <x v="0"/>
    <x v="1"/>
    <x v="1"/>
    <n v="26"/>
    <s v="USD"/>
    <n v="569.27"/>
    <n v="0"/>
    <n v="569.27"/>
    <n v="0"/>
    <n v="21.895"/>
    <s v="Tampa"/>
    <s v="Florida"/>
    <s v="B2B"/>
    <x v="3"/>
    <s v="Male"/>
  </r>
  <r>
    <n v="528"/>
    <n v="946"/>
    <d v="2021-02-09T00:00:00"/>
    <s v="Shipped"/>
    <n v="0"/>
    <s v="Completed"/>
    <n v="0"/>
    <x v="0"/>
    <x v="0"/>
    <x v="2"/>
    <n v="55"/>
    <s v="USD"/>
    <n v="60.92"/>
    <n v="0"/>
    <n v="0"/>
    <n v="60.92"/>
    <n v="1.1076363636363638"/>
    <s v="Canton"/>
    <s v="Ohio"/>
    <s v="B2C"/>
    <x v="0"/>
    <s v="Male"/>
  </r>
  <r>
    <n v="529"/>
    <n v="768"/>
    <d v="2020-12-29T00:00:00"/>
    <s v="Returned"/>
    <n v="0"/>
    <s v="Completed"/>
    <n v="1"/>
    <x v="1"/>
    <x v="1"/>
    <x v="2"/>
    <n v="65"/>
    <s v="USD"/>
    <n v="993.78"/>
    <n v="993.78"/>
    <n v="0"/>
    <n v="0"/>
    <n v="15.288923076923076"/>
    <s v="Warren"/>
    <s v="Michigan"/>
    <s v="B2C"/>
    <x v="3"/>
    <s v="Male"/>
  </r>
  <r>
    <n v="530"/>
    <n v="452"/>
    <d v="2020-01-17T00:00:00"/>
    <s v="Returned"/>
    <n v="0"/>
    <s v="Completed"/>
    <n v="1"/>
    <x v="1"/>
    <x v="2"/>
    <x v="0"/>
    <n v="43"/>
    <s v="USD"/>
    <n v="229.02"/>
    <n v="229.02"/>
    <n v="0"/>
    <n v="0"/>
    <n v="5.326046511627907"/>
    <s v="Des Moines"/>
    <s v="Iowa"/>
    <s v="B2C"/>
    <x v="1"/>
    <s v="Male"/>
  </r>
  <r>
    <n v="531"/>
    <n v="296"/>
    <d v="2021-03-30T00:00:00"/>
    <s v="Returned"/>
    <n v="0"/>
    <s v="Completed"/>
    <n v="1"/>
    <x v="1"/>
    <x v="1"/>
    <x v="0"/>
    <n v="67"/>
    <s v="USD"/>
    <n v="278.64999999999998"/>
    <n v="278.64999999999998"/>
    <n v="0"/>
    <n v="0"/>
    <n v="4.1589552238805965"/>
    <s v="Lexington"/>
    <s v="Kentucky"/>
    <s v="B2B"/>
    <x v="0"/>
    <s v="Female"/>
  </r>
  <r>
    <n v="532"/>
    <n v="802"/>
    <d v="2021-04-12T00:00:00"/>
    <s v="Pending"/>
    <n v="1"/>
    <s v="Backlogs"/>
    <n v="0"/>
    <x v="1"/>
    <x v="1"/>
    <x v="2"/>
    <n v="77"/>
    <s v="USD"/>
    <n v="616.84"/>
    <n v="0"/>
    <n v="616.84"/>
    <n v="0"/>
    <n v="8.0109090909090916"/>
    <s v="New York City"/>
    <s v="New York"/>
    <s v="B2B"/>
    <x v="3"/>
    <s v="Male"/>
  </r>
  <r>
    <n v="533"/>
    <n v="714"/>
    <d v="2021-09-26T00:00:00"/>
    <s v="Processing"/>
    <n v="1"/>
    <s v="Backlogs"/>
    <n v="0"/>
    <x v="0"/>
    <x v="0"/>
    <x v="0"/>
    <n v="20"/>
    <s v="USD"/>
    <n v="223.78"/>
    <n v="0"/>
    <n v="223.78"/>
    <n v="0"/>
    <n v="11.189"/>
    <s v="Dallas"/>
    <s v="Texas"/>
    <s v="B2B"/>
    <x v="1"/>
    <s v="Male"/>
  </r>
  <r>
    <n v="534"/>
    <n v="28"/>
    <d v="2021-04-14T00:00:00"/>
    <s v="Processing"/>
    <n v="1"/>
    <s v="Backlogs"/>
    <n v="0"/>
    <x v="1"/>
    <x v="2"/>
    <x v="2"/>
    <n v="1"/>
    <s v="USD"/>
    <n v="92.82"/>
    <n v="0"/>
    <n v="92.82"/>
    <n v="0"/>
    <n v="92.82"/>
    <s v="North Little Rock"/>
    <s v="Arkansas"/>
    <s v="B2B"/>
    <x v="3"/>
    <s v="Male"/>
  </r>
  <r>
    <n v="535"/>
    <n v="58"/>
    <d v="2021-01-18T00:00:00"/>
    <s v="Pending"/>
    <n v="1"/>
    <s v="Backlogs"/>
    <n v="0"/>
    <x v="2"/>
    <x v="1"/>
    <x v="2"/>
    <n v="57"/>
    <s v="USD"/>
    <n v="554.91999999999996"/>
    <n v="0"/>
    <n v="554.91999999999996"/>
    <n v="0"/>
    <n v="9.7354385964912282"/>
    <s v="Columbia"/>
    <s v="South Carolina"/>
    <s v="B2B"/>
    <x v="3"/>
    <s v="Female"/>
  </r>
  <r>
    <n v="536"/>
    <n v="337"/>
    <d v="2021-03-11T00:00:00"/>
    <s v="Delivered"/>
    <n v="0"/>
    <s v="Completed"/>
    <n v="0"/>
    <x v="2"/>
    <x v="0"/>
    <x v="0"/>
    <n v="98"/>
    <s v="USD"/>
    <n v="382.97"/>
    <n v="0"/>
    <n v="0"/>
    <n v="382.97"/>
    <n v="3.9078571428571429"/>
    <s v="Fort Pierce"/>
    <s v="Florida"/>
    <s v="B2C"/>
    <x v="2"/>
    <s v="Male"/>
  </r>
  <r>
    <n v="537"/>
    <n v="923"/>
    <d v="2020-12-10T00:00:00"/>
    <s v="Shipped"/>
    <n v="0"/>
    <s v="Completed"/>
    <n v="0"/>
    <x v="2"/>
    <x v="2"/>
    <x v="0"/>
    <n v="72"/>
    <s v="USD"/>
    <n v="457.27"/>
    <n v="0"/>
    <n v="0"/>
    <n v="457.27"/>
    <n v="6.3509722222222216"/>
    <s v="Missoula"/>
    <s v="Montana"/>
    <s v="B2B"/>
    <x v="2"/>
    <s v="Male"/>
  </r>
  <r>
    <n v="538"/>
    <n v="859"/>
    <d v="2020-11-20T00:00:00"/>
    <s v="Pending"/>
    <n v="1"/>
    <s v="Backlogs"/>
    <n v="0"/>
    <x v="2"/>
    <x v="2"/>
    <x v="2"/>
    <n v="65"/>
    <s v="USD"/>
    <n v="572.09"/>
    <n v="0"/>
    <n v="572.09"/>
    <n v="0"/>
    <n v="8.8013846153846167"/>
    <s v="Philadelphia"/>
    <s v="Pennsylvania"/>
    <s v="B2C"/>
    <x v="1"/>
    <s v="Male"/>
  </r>
  <r>
    <n v="539"/>
    <n v="691"/>
    <d v="2021-04-25T00:00:00"/>
    <s v="Returned"/>
    <n v="0"/>
    <s v="Completed"/>
    <n v="1"/>
    <x v="0"/>
    <x v="2"/>
    <x v="1"/>
    <n v="95"/>
    <s v="USD"/>
    <n v="997.39"/>
    <n v="997.39"/>
    <n v="0"/>
    <n v="0"/>
    <n v="10.498842105263158"/>
    <s v="Tacoma"/>
    <s v="Washington"/>
    <s v="B2B"/>
    <x v="2"/>
    <s v="Female"/>
  </r>
  <r>
    <n v="540"/>
    <n v="80"/>
    <d v="2021-04-24T00:00:00"/>
    <s v="Delivered"/>
    <n v="0"/>
    <s v="Completed"/>
    <n v="0"/>
    <x v="2"/>
    <x v="1"/>
    <x v="2"/>
    <n v="1"/>
    <s v="USD"/>
    <n v="862.64"/>
    <n v="0"/>
    <n v="0"/>
    <n v="862.64"/>
    <n v="862.64"/>
    <s v="Las Vegas"/>
    <s v="Nevada"/>
    <s v="B2B"/>
    <x v="1"/>
    <s v="Female"/>
  </r>
  <r>
    <n v="541"/>
    <n v="687"/>
    <d v="2020-12-04T00:00:00"/>
    <s v="Pending"/>
    <n v="1"/>
    <s v="Backlogs"/>
    <n v="0"/>
    <x v="2"/>
    <x v="2"/>
    <x v="0"/>
    <n v="86"/>
    <s v="USD"/>
    <n v="431.53"/>
    <n v="0"/>
    <n v="431.53"/>
    <n v="0"/>
    <n v="5.0177906976744184"/>
    <s v="Austin"/>
    <s v="Texas"/>
    <s v="B2C"/>
    <x v="2"/>
    <s v="Male"/>
  </r>
  <r>
    <n v="542"/>
    <n v="708"/>
    <d v="2020-09-17T00:00:00"/>
    <s v="Processing"/>
    <n v="1"/>
    <s v="Backlogs"/>
    <n v="0"/>
    <x v="2"/>
    <x v="1"/>
    <x v="1"/>
    <n v="44"/>
    <s v="USD"/>
    <n v="520.73"/>
    <n v="0"/>
    <n v="520.73"/>
    <n v="0"/>
    <n v="11.834772727272728"/>
    <s v="Peoria"/>
    <s v="Illinois"/>
    <s v="B2C"/>
    <x v="0"/>
    <s v="Male"/>
  </r>
  <r>
    <n v="543"/>
    <n v="117"/>
    <d v="2021-07-05T00:00:00"/>
    <s v="Returned"/>
    <n v="0"/>
    <s v="Completed"/>
    <n v="1"/>
    <x v="1"/>
    <x v="0"/>
    <x v="1"/>
    <n v="23"/>
    <s v="USD"/>
    <n v="913.36"/>
    <n v="913.36"/>
    <n v="0"/>
    <n v="0"/>
    <n v="39.711304347826086"/>
    <s v="Madison"/>
    <s v="Wisconsin"/>
    <s v="B2B"/>
    <x v="2"/>
    <s v="Male"/>
  </r>
  <r>
    <n v="544"/>
    <n v="587"/>
    <d v="2020-10-18T00:00:00"/>
    <s v="Delivered"/>
    <n v="0"/>
    <s v="Completed"/>
    <n v="0"/>
    <x v="1"/>
    <x v="2"/>
    <x v="0"/>
    <n v="100"/>
    <s v="USD"/>
    <n v="450.2"/>
    <n v="0"/>
    <n v="0"/>
    <n v="450.2"/>
    <n v="4.5019999999999998"/>
    <s v="Omaha"/>
    <s v="Nebraska"/>
    <s v="B2C"/>
    <x v="3"/>
    <s v="Male"/>
  </r>
  <r>
    <n v="545"/>
    <n v="300"/>
    <d v="2021-01-22T00:00:00"/>
    <s v="Delivered"/>
    <n v="0"/>
    <s v="Completed"/>
    <n v="0"/>
    <x v="0"/>
    <x v="0"/>
    <x v="2"/>
    <n v="29"/>
    <s v="USD"/>
    <n v="101.39"/>
    <n v="0"/>
    <n v="0"/>
    <n v="101.39"/>
    <n v="3.4962068965517243"/>
    <s v="Saint Louis"/>
    <s v="Missouri"/>
    <s v="B2C"/>
    <x v="0"/>
    <s v="Male"/>
  </r>
  <r>
    <n v="546"/>
    <n v="193"/>
    <d v="2021-09-29T00:00:00"/>
    <s v="Processing"/>
    <n v="1"/>
    <s v="Backlogs"/>
    <n v="0"/>
    <x v="2"/>
    <x v="2"/>
    <x v="0"/>
    <n v="9"/>
    <s v="USD"/>
    <n v="659.51"/>
    <n v="0"/>
    <n v="659.51"/>
    <n v="0"/>
    <n v="73.278888888888886"/>
    <s v="Houston"/>
    <s v="Texas"/>
    <s v="B2B"/>
    <x v="3"/>
    <s v="Female"/>
  </r>
  <r>
    <n v="547"/>
    <n v="251"/>
    <d v="2020-03-18T00:00:00"/>
    <s v="Processing"/>
    <n v="1"/>
    <s v="Backlogs"/>
    <n v="0"/>
    <x v="0"/>
    <x v="1"/>
    <x v="1"/>
    <n v="38"/>
    <s v="USD"/>
    <n v="903.9"/>
    <n v="0"/>
    <n v="903.9"/>
    <n v="0"/>
    <n v="23.786842105263158"/>
    <s v="Chicago"/>
    <s v="Illinois"/>
    <s v="B2C"/>
    <x v="0"/>
    <s v="Female"/>
  </r>
  <r>
    <n v="548"/>
    <n v="900"/>
    <d v="2021-11-25T00:00:00"/>
    <s v="Processing"/>
    <n v="1"/>
    <s v="Backlogs"/>
    <n v="0"/>
    <x v="2"/>
    <x v="1"/>
    <x v="2"/>
    <n v="59"/>
    <s v="USD"/>
    <n v="716.36"/>
    <n v="0"/>
    <n v="716.36"/>
    <n v="0"/>
    <n v="12.141694915254238"/>
    <s v="Arlington"/>
    <s v="Texas"/>
    <s v="B2C"/>
    <x v="2"/>
    <s v="Female"/>
  </r>
  <r>
    <n v="549"/>
    <n v="876"/>
    <d v="2021-01-28T00:00:00"/>
    <s v="Pending"/>
    <n v="1"/>
    <s v="Backlogs"/>
    <n v="0"/>
    <x v="1"/>
    <x v="0"/>
    <x v="0"/>
    <n v="23"/>
    <s v="USD"/>
    <n v="549.17999999999995"/>
    <n v="0"/>
    <n v="549.17999999999995"/>
    <n v="0"/>
    <n v="23.877391304347825"/>
    <s v="Amarillo"/>
    <s v="Texas"/>
    <s v="B2C"/>
    <x v="1"/>
    <s v="Male"/>
  </r>
  <r>
    <n v="550"/>
    <n v="613"/>
    <d v="2021-12-12T00:00:00"/>
    <s v="Shipped"/>
    <n v="0"/>
    <s v="Completed"/>
    <n v="0"/>
    <x v="2"/>
    <x v="0"/>
    <x v="0"/>
    <n v="86"/>
    <s v="USD"/>
    <n v="896.69"/>
    <n v="0"/>
    <n v="0"/>
    <n v="896.69"/>
    <n v="10.426627906976744"/>
    <s v="North Little Rock"/>
    <s v="Arkansas"/>
    <s v="B2B"/>
    <x v="3"/>
    <s v="Male"/>
  </r>
  <r>
    <n v="551"/>
    <n v="813"/>
    <d v="2021-01-25T00:00:00"/>
    <s v="Returned"/>
    <n v="0"/>
    <s v="Completed"/>
    <n v="1"/>
    <x v="0"/>
    <x v="0"/>
    <x v="0"/>
    <n v="42"/>
    <s v="USD"/>
    <n v="884.34"/>
    <n v="884.34"/>
    <n v="0"/>
    <n v="0"/>
    <n v="21.055714285714288"/>
    <s v="Trenton"/>
    <s v="New Jersey"/>
    <s v="B2C"/>
    <x v="3"/>
    <s v="Female"/>
  </r>
  <r>
    <n v="552"/>
    <n v="669"/>
    <d v="2021-11-09T00:00:00"/>
    <s v="Delivered"/>
    <n v="0"/>
    <s v="Completed"/>
    <n v="0"/>
    <x v="0"/>
    <x v="0"/>
    <x v="0"/>
    <n v="58"/>
    <s v="USD"/>
    <n v="580.11"/>
    <n v="0"/>
    <n v="0"/>
    <n v="580.11"/>
    <n v="10.001896551724139"/>
    <s v="Torrance"/>
    <s v="California"/>
    <s v="B2B"/>
    <x v="2"/>
    <s v="Male"/>
  </r>
  <r>
    <n v="553"/>
    <n v="531"/>
    <d v="2020-08-23T00:00:00"/>
    <s v="Pending"/>
    <n v="1"/>
    <s v="Backlogs"/>
    <n v="0"/>
    <x v="1"/>
    <x v="2"/>
    <x v="0"/>
    <n v="90"/>
    <s v="USD"/>
    <n v="49.18"/>
    <n v="0"/>
    <n v="49.18"/>
    <n v="0"/>
    <n v="0.5464444444444444"/>
    <s v="Alexandria"/>
    <s v="Virginia"/>
    <s v="B2C"/>
    <x v="0"/>
    <s v="Female"/>
  </r>
  <r>
    <n v="554"/>
    <n v="755"/>
    <d v="2021-03-30T00:00:00"/>
    <s v="Shipped"/>
    <n v="0"/>
    <s v="Completed"/>
    <n v="0"/>
    <x v="0"/>
    <x v="2"/>
    <x v="0"/>
    <n v="69"/>
    <s v="USD"/>
    <n v="458.33"/>
    <n v="0"/>
    <n v="0"/>
    <n v="458.33"/>
    <n v="6.6424637681159417"/>
    <s v="Philadelphia"/>
    <s v="Pennsylvania"/>
    <s v="B2C"/>
    <x v="0"/>
    <s v="Male"/>
  </r>
  <r>
    <n v="555"/>
    <n v="560"/>
    <d v="2020-09-23T00:00:00"/>
    <s v="Pending"/>
    <n v="1"/>
    <s v="Backlogs"/>
    <n v="0"/>
    <x v="0"/>
    <x v="1"/>
    <x v="1"/>
    <n v="52"/>
    <s v="USD"/>
    <n v="967.77"/>
    <n v="0"/>
    <n v="967.77"/>
    <n v="0"/>
    <n v="18.610961538461538"/>
    <s v="Orlando"/>
    <s v="Florida"/>
    <s v="B2B"/>
    <x v="1"/>
    <s v="Male"/>
  </r>
  <r>
    <n v="556"/>
    <n v="226"/>
    <d v="2021-07-02T00:00:00"/>
    <s v="Pending"/>
    <n v="1"/>
    <s v="Backlogs"/>
    <n v="0"/>
    <x v="2"/>
    <x v="1"/>
    <x v="1"/>
    <n v="45"/>
    <s v="USD"/>
    <n v="344.02"/>
    <n v="0"/>
    <n v="344.02"/>
    <n v="0"/>
    <n v="7.6448888888888886"/>
    <s v="Oklahoma City"/>
    <s v="Oklahoma"/>
    <s v="B2C"/>
    <x v="0"/>
    <s v="Male"/>
  </r>
  <r>
    <n v="557"/>
    <n v="450"/>
    <d v="2020-05-10T00:00:00"/>
    <s v="Returned"/>
    <n v="0"/>
    <s v="Completed"/>
    <n v="1"/>
    <x v="2"/>
    <x v="0"/>
    <x v="0"/>
    <n v="17"/>
    <s v="USD"/>
    <n v="700.33"/>
    <n v="700.33"/>
    <n v="0"/>
    <n v="0"/>
    <n v="41.195882352941176"/>
    <s v="Waterbury"/>
    <s v="Connecticut"/>
    <s v="B2B"/>
    <x v="2"/>
    <s v="Male"/>
  </r>
  <r>
    <n v="558"/>
    <n v="512"/>
    <d v="2021-05-14T00:00:00"/>
    <s v="Pending"/>
    <n v="1"/>
    <s v="Backlogs"/>
    <n v="0"/>
    <x v="1"/>
    <x v="0"/>
    <x v="1"/>
    <n v="62"/>
    <s v="USD"/>
    <n v="572.26"/>
    <n v="0"/>
    <n v="572.26"/>
    <n v="0"/>
    <n v="9.23"/>
    <s v="Everett"/>
    <s v="Washington"/>
    <s v="B2C"/>
    <x v="0"/>
    <s v="Male"/>
  </r>
  <r>
    <n v="559"/>
    <n v="653"/>
    <d v="2021-06-18T00:00:00"/>
    <s v="Shipped"/>
    <n v="0"/>
    <s v="Completed"/>
    <n v="0"/>
    <x v="1"/>
    <x v="0"/>
    <x v="2"/>
    <n v="91"/>
    <s v="USD"/>
    <n v="629.1"/>
    <n v="0"/>
    <n v="0"/>
    <n v="629.1"/>
    <n v="6.9131868131868135"/>
    <s v="Albany"/>
    <s v="New York"/>
    <s v="B2C"/>
    <x v="2"/>
    <s v="Female"/>
  </r>
  <r>
    <n v="560"/>
    <n v="709"/>
    <d v="2021-05-13T00:00:00"/>
    <s v="Returned"/>
    <n v="0"/>
    <s v="Completed"/>
    <n v="1"/>
    <x v="1"/>
    <x v="0"/>
    <x v="0"/>
    <n v="27"/>
    <s v="USD"/>
    <n v="844.25"/>
    <n v="844.25"/>
    <n v="0"/>
    <n v="0"/>
    <n v="31.268518518518519"/>
    <s v="Tucson"/>
    <s v="Arizona"/>
    <s v="B2B"/>
    <x v="0"/>
    <s v="Male"/>
  </r>
  <r>
    <n v="561"/>
    <n v="394"/>
    <d v="2021-05-24T00:00:00"/>
    <s v="Delivered"/>
    <n v="0"/>
    <s v="Completed"/>
    <n v="0"/>
    <x v="0"/>
    <x v="0"/>
    <x v="2"/>
    <n v="96"/>
    <s v="USD"/>
    <n v="856.7"/>
    <n v="0"/>
    <n v="0"/>
    <n v="856.7"/>
    <n v="8.9239583333333332"/>
    <s v="East Saint Louis"/>
    <s v="Illinois"/>
    <s v="B2C"/>
    <x v="3"/>
    <s v="Female"/>
  </r>
  <r>
    <n v="562"/>
    <n v="966"/>
    <d v="2020-10-04T00:00:00"/>
    <s v="Processing"/>
    <n v="1"/>
    <s v="Backlogs"/>
    <n v="0"/>
    <x v="0"/>
    <x v="2"/>
    <x v="0"/>
    <n v="98"/>
    <s v="USD"/>
    <n v="525.65"/>
    <n v="0"/>
    <n v="525.65"/>
    <n v="0"/>
    <n v="5.3637755102040812"/>
    <s v="Atlanta"/>
    <s v="Georgia"/>
    <s v="B2C"/>
    <x v="1"/>
    <s v="Female"/>
  </r>
  <r>
    <n v="563"/>
    <n v="47"/>
    <d v="2021-05-11T00:00:00"/>
    <s v="Pending"/>
    <n v="1"/>
    <s v="Backlogs"/>
    <n v="0"/>
    <x v="2"/>
    <x v="0"/>
    <x v="2"/>
    <n v="22"/>
    <s v="USD"/>
    <n v="332.67"/>
    <n v="0"/>
    <n v="332.67"/>
    <n v="0"/>
    <n v="15.121363636363638"/>
    <s v="Las Vegas"/>
    <s v="Nevada"/>
    <s v="B2B"/>
    <x v="0"/>
    <s v="Female"/>
  </r>
  <r>
    <n v="564"/>
    <n v="293"/>
    <d v="2020-02-18T00:00:00"/>
    <s v="Pending"/>
    <n v="1"/>
    <s v="Backlogs"/>
    <n v="0"/>
    <x v="2"/>
    <x v="1"/>
    <x v="2"/>
    <n v="3"/>
    <s v="USD"/>
    <n v="960.32"/>
    <n v="0"/>
    <n v="960.32"/>
    <n v="0"/>
    <n v="320.10666666666668"/>
    <s v="Duluth"/>
    <s v="Minnesota"/>
    <s v="B2B"/>
    <x v="3"/>
    <s v="Male"/>
  </r>
  <r>
    <n v="565"/>
    <n v="166"/>
    <d v="2020-11-04T00:00:00"/>
    <s v="Shipped"/>
    <n v="0"/>
    <s v="Completed"/>
    <n v="0"/>
    <x v="1"/>
    <x v="2"/>
    <x v="1"/>
    <n v="81"/>
    <s v="USD"/>
    <n v="734.65"/>
    <n v="0"/>
    <n v="0"/>
    <n v="734.65"/>
    <n v="9.0697530864197535"/>
    <s v="Washington"/>
    <s v="District of Columbia"/>
    <s v="B2B"/>
    <x v="1"/>
    <s v="Male"/>
  </r>
  <r>
    <n v="566"/>
    <n v="515"/>
    <d v="2020-08-24T00:00:00"/>
    <s v="Processing"/>
    <n v="1"/>
    <s v="Backlogs"/>
    <n v="0"/>
    <x v="1"/>
    <x v="2"/>
    <x v="0"/>
    <n v="52"/>
    <s v="USD"/>
    <n v="922.44"/>
    <n v="0"/>
    <n v="922.44"/>
    <n v="0"/>
    <n v="17.739230769230769"/>
    <s v="Duluth"/>
    <s v="Minnesota"/>
    <s v="B2B"/>
    <x v="2"/>
    <s v="Male"/>
  </r>
  <r>
    <n v="567"/>
    <n v="710"/>
    <d v="2020-01-05T00:00:00"/>
    <s v="Processing"/>
    <n v="1"/>
    <s v="Backlogs"/>
    <n v="0"/>
    <x v="0"/>
    <x v="2"/>
    <x v="1"/>
    <n v="96"/>
    <s v="USD"/>
    <n v="127.99"/>
    <n v="0"/>
    <n v="127.99"/>
    <n v="0"/>
    <n v="1.3332291666666667"/>
    <s v="Fort Myers"/>
    <s v="Florida"/>
    <s v="B2B"/>
    <x v="0"/>
    <s v="Male"/>
  </r>
  <r>
    <n v="568"/>
    <n v="149"/>
    <d v="2021-05-29T00:00:00"/>
    <s v="Delivered"/>
    <n v="0"/>
    <s v="Completed"/>
    <n v="0"/>
    <x v="2"/>
    <x v="2"/>
    <x v="1"/>
    <n v="67"/>
    <s v="USD"/>
    <n v="720.12"/>
    <n v="0"/>
    <n v="0"/>
    <n v="720.12"/>
    <n v="10.748059701492537"/>
    <s v="Billings"/>
    <s v="Montana"/>
    <s v="B2B"/>
    <x v="3"/>
    <s v="Male"/>
  </r>
  <r>
    <n v="569"/>
    <n v="962"/>
    <d v="2020-05-16T00:00:00"/>
    <s v="Delivered"/>
    <n v="0"/>
    <s v="Completed"/>
    <n v="0"/>
    <x v="2"/>
    <x v="1"/>
    <x v="1"/>
    <n v="47"/>
    <s v="USD"/>
    <n v="571.37"/>
    <n v="0"/>
    <n v="0"/>
    <n v="571.37"/>
    <n v="12.156808510638298"/>
    <s v="Gary"/>
    <s v="Indiana"/>
    <s v="B2C"/>
    <x v="2"/>
    <s v="Male"/>
  </r>
  <r>
    <n v="570"/>
    <n v="103"/>
    <d v="2021-09-04T00:00:00"/>
    <s v="Processing"/>
    <n v="1"/>
    <s v="Backlogs"/>
    <n v="0"/>
    <x v="2"/>
    <x v="0"/>
    <x v="1"/>
    <n v="7"/>
    <s v="USD"/>
    <n v="763.69"/>
    <n v="0"/>
    <n v="763.69"/>
    <n v="0"/>
    <n v="109.09857142857143"/>
    <s v="Hartford"/>
    <s v="Connecticut"/>
    <s v="B2C"/>
    <x v="0"/>
    <s v="Male"/>
  </r>
  <r>
    <n v="571"/>
    <n v="402"/>
    <d v="2020-11-30T00:00:00"/>
    <s v="Processing"/>
    <n v="1"/>
    <s v="Backlogs"/>
    <n v="0"/>
    <x v="0"/>
    <x v="2"/>
    <x v="2"/>
    <n v="16"/>
    <s v="USD"/>
    <n v="631.73"/>
    <n v="0"/>
    <n v="631.73"/>
    <n v="0"/>
    <n v="39.483125000000001"/>
    <s v="Albany"/>
    <s v="New York"/>
    <s v="B2C"/>
    <x v="0"/>
    <s v="Female"/>
  </r>
  <r>
    <n v="572"/>
    <n v="144"/>
    <d v="2021-02-25T00:00:00"/>
    <s v="Returned"/>
    <n v="0"/>
    <s v="Completed"/>
    <n v="1"/>
    <x v="1"/>
    <x v="1"/>
    <x v="2"/>
    <n v="67"/>
    <s v="USD"/>
    <n v="434.98"/>
    <n v="434.98"/>
    <n v="0"/>
    <n v="0"/>
    <n v="6.4922388059701497"/>
    <s v="Washington"/>
    <s v="District of Columbia"/>
    <s v="B2B"/>
    <x v="0"/>
    <s v="Female"/>
  </r>
  <r>
    <n v="573"/>
    <n v="230"/>
    <d v="2020-08-29T00:00:00"/>
    <s v="Shipped"/>
    <n v="0"/>
    <s v="Completed"/>
    <n v="0"/>
    <x v="1"/>
    <x v="2"/>
    <x v="1"/>
    <n v="45"/>
    <s v="USD"/>
    <n v="241.99"/>
    <n v="0"/>
    <n v="0"/>
    <n v="241.99"/>
    <n v="5.3775555555555554"/>
    <s v="Waterbury"/>
    <s v="Connecticut"/>
    <s v="B2B"/>
    <x v="3"/>
    <s v="Male"/>
  </r>
  <r>
    <n v="574"/>
    <n v="660"/>
    <d v="2021-04-18T00:00:00"/>
    <s v="Returned"/>
    <n v="0"/>
    <s v="Completed"/>
    <n v="1"/>
    <x v="2"/>
    <x v="2"/>
    <x v="0"/>
    <n v="67"/>
    <s v="USD"/>
    <n v="455.03"/>
    <n v="455.03"/>
    <n v="0"/>
    <n v="0"/>
    <n v="6.7914925373134327"/>
    <s v="New Hyde Park"/>
    <s v="New York"/>
    <s v="B2B"/>
    <x v="0"/>
    <s v="Male"/>
  </r>
  <r>
    <n v="575"/>
    <n v="287"/>
    <d v="2021-03-19T00:00:00"/>
    <s v="Processing"/>
    <n v="1"/>
    <s v="Backlogs"/>
    <n v="0"/>
    <x v="2"/>
    <x v="1"/>
    <x v="1"/>
    <n v="50"/>
    <s v="USD"/>
    <n v="618.65"/>
    <n v="0"/>
    <n v="618.65"/>
    <n v="0"/>
    <n v="12.372999999999999"/>
    <s v="Bronx"/>
    <s v="New York"/>
    <s v="B2B"/>
    <x v="3"/>
    <s v="Male"/>
  </r>
  <r>
    <n v="576"/>
    <n v="162"/>
    <d v="2020-04-25T00:00:00"/>
    <s v="Processing"/>
    <n v="1"/>
    <s v="Backlogs"/>
    <n v="0"/>
    <x v="0"/>
    <x v="2"/>
    <x v="1"/>
    <n v="81"/>
    <s v="USD"/>
    <n v="989.11"/>
    <n v="0"/>
    <n v="989.11"/>
    <n v="0"/>
    <n v="12.211234567901235"/>
    <s v="Charlotte"/>
    <s v="North Carolina"/>
    <s v="B2B"/>
    <x v="2"/>
    <s v="Male"/>
  </r>
  <r>
    <n v="577"/>
    <n v="713"/>
    <d v="2021-07-18T00:00:00"/>
    <s v="Pending"/>
    <n v="1"/>
    <s v="Backlogs"/>
    <n v="0"/>
    <x v="2"/>
    <x v="2"/>
    <x v="2"/>
    <n v="30"/>
    <s v="USD"/>
    <n v="637.14"/>
    <n v="0"/>
    <n v="637.14"/>
    <n v="0"/>
    <n v="21.238"/>
    <s v="Tucson"/>
    <s v="Arizona"/>
    <s v="B2B"/>
    <x v="0"/>
    <s v="Female"/>
  </r>
  <r>
    <n v="578"/>
    <n v="46"/>
    <d v="2021-04-13T00:00:00"/>
    <s v="Returned"/>
    <n v="0"/>
    <s v="Completed"/>
    <n v="1"/>
    <x v="1"/>
    <x v="0"/>
    <x v="2"/>
    <n v="19"/>
    <s v="USD"/>
    <n v="911.95"/>
    <n v="911.95"/>
    <n v="0"/>
    <n v="0"/>
    <n v="47.997368421052634"/>
    <s v="Omaha"/>
    <s v="Nebraska"/>
    <s v="B2C"/>
    <x v="0"/>
    <s v="Female"/>
  </r>
  <r>
    <n v="579"/>
    <n v="803"/>
    <d v="2020-11-07T00:00:00"/>
    <s v="Processing"/>
    <n v="1"/>
    <s v="Backlogs"/>
    <n v="0"/>
    <x v="0"/>
    <x v="0"/>
    <x v="2"/>
    <n v="72"/>
    <s v="USD"/>
    <n v="833.27"/>
    <n v="0"/>
    <n v="833.27"/>
    <n v="0"/>
    <n v="11.573194444444445"/>
    <s v="Las Vegas"/>
    <s v="Nevada"/>
    <s v="B2B"/>
    <x v="1"/>
    <s v="Male"/>
  </r>
  <r>
    <n v="580"/>
    <n v="651"/>
    <d v="2020-09-07T00:00:00"/>
    <s v="Delivered"/>
    <n v="0"/>
    <s v="Completed"/>
    <n v="0"/>
    <x v="2"/>
    <x v="1"/>
    <x v="1"/>
    <n v="68"/>
    <s v="USD"/>
    <n v="995.8"/>
    <n v="0"/>
    <n v="0"/>
    <n v="995.8"/>
    <n v="14.644117647058822"/>
    <s v="South Bend"/>
    <s v="Indiana"/>
    <s v="B2C"/>
    <x v="0"/>
    <s v="Male"/>
  </r>
  <r>
    <n v="581"/>
    <n v="161"/>
    <d v="2020-09-06T00:00:00"/>
    <s v="Shipped"/>
    <n v="0"/>
    <s v="Completed"/>
    <n v="0"/>
    <x v="0"/>
    <x v="2"/>
    <x v="2"/>
    <n v="7"/>
    <s v="USD"/>
    <n v="269.99"/>
    <n v="0"/>
    <n v="0"/>
    <n v="269.99"/>
    <n v="38.57"/>
    <s v="Houston"/>
    <s v="Texas"/>
    <s v="B2C"/>
    <x v="3"/>
    <s v="Female"/>
  </r>
  <r>
    <n v="582"/>
    <n v="995"/>
    <d v="2020-01-01T00:00:00"/>
    <s v="Returned"/>
    <n v="0"/>
    <s v="Completed"/>
    <n v="1"/>
    <x v="1"/>
    <x v="0"/>
    <x v="0"/>
    <n v="99"/>
    <s v="USD"/>
    <n v="212.91"/>
    <n v="212.91"/>
    <n v="0"/>
    <n v="0"/>
    <n v="2.1506060606060604"/>
    <s v="Richmond"/>
    <s v="Virginia"/>
    <s v="B2C"/>
    <x v="3"/>
    <s v="Male"/>
  </r>
  <r>
    <n v="583"/>
    <n v="461"/>
    <d v="2020-09-14T00:00:00"/>
    <s v="Shipped"/>
    <n v="0"/>
    <s v="Completed"/>
    <n v="0"/>
    <x v="2"/>
    <x v="0"/>
    <x v="2"/>
    <n v="73"/>
    <s v="USD"/>
    <n v="519.6"/>
    <n v="0"/>
    <n v="0"/>
    <n v="519.6"/>
    <n v="7.1178082191780829"/>
    <s v="El Paso"/>
    <s v="Texas"/>
    <s v="B2B"/>
    <x v="1"/>
    <s v="Female"/>
  </r>
  <r>
    <n v="584"/>
    <n v="566"/>
    <d v="2020-03-23T00:00:00"/>
    <s v="Delivered"/>
    <n v="0"/>
    <s v="Completed"/>
    <n v="0"/>
    <x v="0"/>
    <x v="1"/>
    <x v="0"/>
    <n v="31"/>
    <s v="USD"/>
    <n v="16.78"/>
    <n v="0"/>
    <n v="0"/>
    <n v="16.78"/>
    <n v="0.54129032258064524"/>
    <s v="Elmira"/>
    <s v="New York"/>
    <s v="B2B"/>
    <x v="0"/>
    <s v="Female"/>
  </r>
  <r>
    <n v="585"/>
    <n v="432"/>
    <d v="2020-10-13T00:00:00"/>
    <s v="Pending"/>
    <n v="1"/>
    <s v="Backlogs"/>
    <n v="0"/>
    <x v="2"/>
    <x v="1"/>
    <x v="2"/>
    <n v="26"/>
    <s v="USD"/>
    <n v="10.7"/>
    <n v="0"/>
    <n v="10.7"/>
    <n v="0"/>
    <n v="0.41153846153846152"/>
    <s v="Pinellas Park"/>
    <s v="Florida"/>
    <s v="B2B"/>
    <x v="3"/>
    <s v="Male"/>
  </r>
  <r>
    <n v="586"/>
    <n v="844"/>
    <d v="2021-04-01T00:00:00"/>
    <s v="Returned"/>
    <n v="0"/>
    <s v="Completed"/>
    <n v="1"/>
    <x v="1"/>
    <x v="0"/>
    <x v="1"/>
    <n v="73"/>
    <s v="USD"/>
    <n v="863.38"/>
    <n v="863.38"/>
    <n v="0"/>
    <n v="0"/>
    <n v="11.827123287671233"/>
    <s v="Sacramento"/>
    <s v="California"/>
    <s v="B2B"/>
    <x v="2"/>
    <s v="Male"/>
  </r>
  <r>
    <n v="587"/>
    <n v="135"/>
    <d v="2021-11-18T00:00:00"/>
    <s v="Returned"/>
    <n v="0"/>
    <s v="Completed"/>
    <n v="1"/>
    <x v="2"/>
    <x v="0"/>
    <x v="0"/>
    <n v="29"/>
    <s v="USD"/>
    <n v="774.17"/>
    <n v="774.17"/>
    <n v="0"/>
    <n v="0"/>
    <n v="26.69551724137931"/>
    <s v="Charlotte"/>
    <s v="North Carolina"/>
    <s v="B2B"/>
    <x v="0"/>
    <s v="Male"/>
  </r>
  <r>
    <n v="588"/>
    <n v="379"/>
    <d v="2020-10-01T00:00:00"/>
    <s v="Processing"/>
    <n v="1"/>
    <s v="Backlogs"/>
    <n v="0"/>
    <x v="1"/>
    <x v="1"/>
    <x v="2"/>
    <n v="93"/>
    <s v="USD"/>
    <n v="374.78"/>
    <n v="0"/>
    <n v="374.78"/>
    <n v="0"/>
    <n v="4.029892473118279"/>
    <s v="Denton"/>
    <s v="Texas"/>
    <s v="B2C"/>
    <x v="0"/>
    <s v="Male"/>
  </r>
  <r>
    <n v="589"/>
    <n v="594"/>
    <d v="2020-04-16T00:00:00"/>
    <s v="Pending"/>
    <n v="1"/>
    <s v="Backlogs"/>
    <n v="0"/>
    <x v="1"/>
    <x v="0"/>
    <x v="2"/>
    <n v="20"/>
    <s v="USD"/>
    <n v="391.5"/>
    <n v="0"/>
    <n v="391.5"/>
    <n v="0"/>
    <n v="19.574999999999999"/>
    <s v="San Diego"/>
    <s v="California"/>
    <s v="B2C"/>
    <x v="2"/>
    <s v="Male"/>
  </r>
  <r>
    <n v="590"/>
    <n v="865"/>
    <d v="2021-07-24T00:00:00"/>
    <s v="Returned"/>
    <n v="0"/>
    <s v="Completed"/>
    <n v="1"/>
    <x v="1"/>
    <x v="0"/>
    <x v="2"/>
    <n v="96"/>
    <s v="USD"/>
    <n v="912.75"/>
    <n v="912.75"/>
    <n v="0"/>
    <n v="0"/>
    <n v="9.5078125"/>
    <s v="Vero Beach"/>
    <s v="Florida"/>
    <s v="B2B"/>
    <x v="3"/>
    <s v="Male"/>
  </r>
  <r>
    <n v="591"/>
    <n v="140"/>
    <d v="2021-10-05T00:00:00"/>
    <s v="Returned"/>
    <n v="0"/>
    <s v="Completed"/>
    <n v="1"/>
    <x v="1"/>
    <x v="2"/>
    <x v="0"/>
    <n v="63"/>
    <s v="USD"/>
    <n v="568.15"/>
    <n v="568.15"/>
    <n v="0"/>
    <n v="0"/>
    <n v="9.0182539682539673"/>
    <s v="Beaumont"/>
    <s v="Texas"/>
    <s v="B2B"/>
    <x v="0"/>
    <s v="Female"/>
  </r>
  <r>
    <n v="592"/>
    <n v="226"/>
    <d v="2020-08-27T00:00:00"/>
    <s v="Shipped"/>
    <n v="0"/>
    <s v="Completed"/>
    <n v="0"/>
    <x v="0"/>
    <x v="1"/>
    <x v="1"/>
    <n v="83"/>
    <s v="USD"/>
    <n v="5.09"/>
    <n v="0"/>
    <n v="0"/>
    <n v="5.09"/>
    <n v="6.1325301204819278E-2"/>
    <s v="Atlanta"/>
    <s v="Georgia"/>
    <s v="B2B"/>
    <x v="3"/>
    <s v="Male"/>
  </r>
  <r>
    <n v="593"/>
    <n v="442"/>
    <d v="2021-11-17T00:00:00"/>
    <s v="Pending"/>
    <n v="1"/>
    <s v="Backlogs"/>
    <n v="0"/>
    <x v="1"/>
    <x v="1"/>
    <x v="1"/>
    <n v="63"/>
    <s v="USD"/>
    <n v="511.35"/>
    <n v="0"/>
    <n v="511.35"/>
    <n v="0"/>
    <n v="8.1166666666666671"/>
    <s v="Dallas"/>
    <s v="Texas"/>
    <s v="B2C"/>
    <x v="0"/>
    <s v="Male"/>
  </r>
  <r>
    <n v="594"/>
    <n v="296"/>
    <d v="2021-09-06T00:00:00"/>
    <s v="Pending"/>
    <n v="1"/>
    <s v="Backlogs"/>
    <n v="0"/>
    <x v="0"/>
    <x v="0"/>
    <x v="2"/>
    <n v="12"/>
    <s v="USD"/>
    <n v="953.88"/>
    <n v="0"/>
    <n v="953.88"/>
    <n v="0"/>
    <n v="79.489999999999995"/>
    <s v="Houston"/>
    <s v="Texas"/>
    <s v="B2B"/>
    <x v="0"/>
    <s v="Male"/>
  </r>
  <r>
    <n v="595"/>
    <n v="603"/>
    <d v="2021-12-21T00:00:00"/>
    <s v="Delivered"/>
    <n v="0"/>
    <s v="Completed"/>
    <n v="0"/>
    <x v="2"/>
    <x v="2"/>
    <x v="2"/>
    <n v="74"/>
    <s v="USD"/>
    <n v="912.69"/>
    <n v="0"/>
    <n v="0"/>
    <n v="912.69"/>
    <n v="12.33364864864865"/>
    <s v="Sacramento"/>
    <s v="California"/>
    <s v="B2C"/>
    <x v="2"/>
    <s v="Male"/>
  </r>
  <r>
    <n v="596"/>
    <n v="427"/>
    <d v="2021-10-28T00:00:00"/>
    <s v="Returned"/>
    <n v="0"/>
    <s v="Completed"/>
    <n v="1"/>
    <x v="2"/>
    <x v="2"/>
    <x v="1"/>
    <n v="77"/>
    <s v="USD"/>
    <n v="682.97"/>
    <n v="682.97"/>
    <n v="0"/>
    <n v="0"/>
    <n v="8.8697402597402597"/>
    <s v="Gainesville"/>
    <s v="Florida"/>
    <s v="B2C"/>
    <x v="3"/>
    <s v="Male"/>
  </r>
  <r>
    <n v="597"/>
    <n v="594"/>
    <d v="2020-12-08T00:00:00"/>
    <s v="Processing"/>
    <n v="1"/>
    <s v="Backlogs"/>
    <n v="0"/>
    <x v="1"/>
    <x v="2"/>
    <x v="2"/>
    <n v="74"/>
    <s v="USD"/>
    <n v="251.01"/>
    <n v="0"/>
    <n v="251.01"/>
    <n v="0"/>
    <n v="3.392027027027027"/>
    <s v="Naperville"/>
    <s v="Illinois"/>
    <s v="B2B"/>
    <x v="2"/>
    <s v="Male"/>
  </r>
  <r>
    <n v="598"/>
    <n v="406"/>
    <d v="2021-06-06T00:00:00"/>
    <s v="Returned"/>
    <n v="0"/>
    <s v="Completed"/>
    <n v="1"/>
    <x v="2"/>
    <x v="0"/>
    <x v="0"/>
    <n v="77"/>
    <s v="USD"/>
    <n v="664.69"/>
    <n v="664.69"/>
    <n v="0"/>
    <n v="0"/>
    <n v="8.6323376623376635"/>
    <s v="Indianapolis"/>
    <s v="Indiana"/>
    <s v="B2B"/>
    <x v="3"/>
    <s v="Male"/>
  </r>
  <r>
    <n v="599"/>
    <n v="697"/>
    <d v="2021-03-21T00:00:00"/>
    <s v="Processing"/>
    <n v="1"/>
    <s v="Backlogs"/>
    <n v="0"/>
    <x v="2"/>
    <x v="2"/>
    <x v="2"/>
    <n v="48"/>
    <s v="USD"/>
    <n v="358.38"/>
    <n v="0"/>
    <n v="358.38"/>
    <n v="0"/>
    <n v="7.4662499999999996"/>
    <s v="Pensacola"/>
    <s v="Florida"/>
    <s v="B2B"/>
    <x v="3"/>
    <s v="Male"/>
  </r>
  <r>
    <n v="600"/>
    <n v="616"/>
    <d v="2020-12-27T00:00:00"/>
    <s v="Delivered"/>
    <n v="0"/>
    <s v="Completed"/>
    <n v="0"/>
    <x v="1"/>
    <x v="1"/>
    <x v="1"/>
    <n v="86"/>
    <s v="USD"/>
    <n v="182.81"/>
    <n v="0"/>
    <n v="0"/>
    <n v="182.81"/>
    <n v="2.1256976744186047"/>
    <s v="Los Angeles"/>
    <s v="California"/>
    <s v="B2B"/>
    <x v="1"/>
    <s v="Male"/>
  </r>
  <r>
    <n v="601"/>
    <n v="418"/>
    <d v="2020-12-02T00:00:00"/>
    <s v="Returned"/>
    <n v="0"/>
    <s v="Completed"/>
    <n v="1"/>
    <x v="0"/>
    <x v="0"/>
    <x v="0"/>
    <n v="22"/>
    <s v="USD"/>
    <n v="110.69"/>
    <n v="110.69"/>
    <n v="0"/>
    <n v="0"/>
    <n v="5.0313636363636363"/>
    <s v="Miami"/>
    <s v="Florida"/>
    <s v="B2B"/>
    <x v="1"/>
    <s v="Male"/>
  </r>
  <r>
    <n v="602"/>
    <n v="839"/>
    <d v="2020-11-30T00:00:00"/>
    <s v="Delivered"/>
    <n v="0"/>
    <s v="Completed"/>
    <n v="0"/>
    <x v="1"/>
    <x v="2"/>
    <x v="0"/>
    <n v="15"/>
    <s v="USD"/>
    <n v="208.69"/>
    <n v="0"/>
    <n v="0"/>
    <n v="208.69"/>
    <n v="13.912666666666667"/>
    <s v="Salt Lake City"/>
    <s v="Utah"/>
    <s v="B2C"/>
    <x v="0"/>
    <s v="Male"/>
  </r>
  <r>
    <n v="603"/>
    <n v="887"/>
    <d v="2020-08-20T00:00:00"/>
    <s v="Processing"/>
    <n v="1"/>
    <s v="Backlogs"/>
    <n v="0"/>
    <x v="2"/>
    <x v="1"/>
    <x v="0"/>
    <n v="24"/>
    <s v="USD"/>
    <n v="600.12"/>
    <n v="0"/>
    <n v="600.12"/>
    <n v="0"/>
    <n v="25.004999999999999"/>
    <s v="New York City"/>
    <s v="New York"/>
    <s v="B2B"/>
    <x v="2"/>
    <s v="Male"/>
  </r>
  <r>
    <n v="604"/>
    <n v="660"/>
    <d v="2020-12-23T00:00:00"/>
    <s v="Returned"/>
    <n v="0"/>
    <s v="Completed"/>
    <n v="1"/>
    <x v="2"/>
    <x v="0"/>
    <x v="2"/>
    <n v="45"/>
    <s v="USD"/>
    <n v="682.97"/>
    <n v="682.97"/>
    <n v="0"/>
    <n v="0"/>
    <n v="15.177111111111111"/>
    <s v="Minneapolis"/>
    <s v="Minnesota"/>
    <s v="B2C"/>
    <x v="2"/>
    <s v="Female"/>
  </r>
  <r>
    <n v="605"/>
    <n v="330"/>
    <d v="2021-01-08T00:00:00"/>
    <s v="Returned"/>
    <n v="0"/>
    <s v="Completed"/>
    <n v="1"/>
    <x v="1"/>
    <x v="0"/>
    <x v="1"/>
    <n v="9"/>
    <s v="USD"/>
    <n v="746.28"/>
    <n v="746.28"/>
    <n v="0"/>
    <n v="0"/>
    <n v="82.92"/>
    <s v="Lexington"/>
    <s v="Kentucky"/>
    <s v="B2B"/>
    <x v="0"/>
    <s v="Male"/>
  </r>
  <r>
    <n v="606"/>
    <n v="346"/>
    <d v="2020-06-11T00:00:00"/>
    <s v="Returned"/>
    <n v="0"/>
    <s v="Completed"/>
    <n v="1"/>
    <x v="1"/>
    <x v="1"/>
    <x v="0"/>
    <n v="52"/>
    <s v="USD"/>
    <n v="656.39"/>
    <n v="656.39"/>
    <n v="0"/>
    <n v="0"/>
    <n v="12.622884615384615"/>
    <s v="Nashville"/>
    <s v="Tennessee"/>
    <s v="B2B"/>
    <x v="2"/>
    <s v="Female"/>
  </r>
  <r>
    <n v="607"/>
    <n v="272"/>
    <d v="2021-11-19T00:00:00"/>
    <s v="Delivered"/>
    <n v="0"/>
    <s v="Completed"/>
    <n v="0"/>
    <x v="1"/>
    <x v="1"/>
    <x v="0"/>
    <n v="9"/>
    <s v="USD"/>
    <n v="859.48"/>
    <n v="0"/>
    <n v="0"/>
    <n v="859.48"/>
    <n v="95.497777777777785"/>
    <s v="Long Beach"/>
    <s v="California"/>
    <s v="B2C"/>
    <x v="0"/>
    <s v="Female"/>
  </r>
  <r>
    <n v="608"/>
    <n v="966"/>
    <d v="2020-04-15T00:00:00"/>
    <s v="Processing"/>
    <n v="1"/>
    <s v="Backlogs"/>
    <n v="0"/>
    <x v="0"/>
    <x v="2"/>
    <x v="2"/>
    <n v="57"/>
    <s v="USD"/>
    <n v="418.24"/>
    <n v="0"/>
    <n v="418.24"/>
    <n v="0"/>
    <n v="7.3375438596491227"/>
    <s v="Dulles"/>
    <s v="Virginia"/>
    <s v="B2C"/>
    <x v="2"/>
    <s v="Male"/>
  </r>
  <r>
    <n v="609"/>
    <n v="173"/>
    <d v="2020-09-16T00:00:00"/>
    <s v="Pending"/>
    <n v="1"/>
    <s v="Backlogs"/>
    <n v="0"/>
    <x v="0"/>
    <x v="0"/>
    <x v="2"/>
    <n v="19"/>
    <s v="USD"/>
    <n v="861.6"/>
    <n v="0"/>
    <n v="861.6"/>
    <n v="0"/>
    <n v="45.347368421052636"/>
    <s v="Dallas"/>
    <s v="Texas"/>
    <s v="B2C"/>
    <x v="2"/>
    <s v="Female"/>
  </r>
  <r>
    <n v="610"/>
    <n v="958"/>
    <d v="2021-01-03T00:00:00"/>
    <s v="Processing"/>
    <n v="1"/>
    <s v="Backlogs"/>
    <n v="0"/>
    <x v="0"/>
    <x v="0"/>
    <x v="1"/>
    <n v="39"/>
    <s v="USD"/>
    <n v="340.52"/>
    <n v="0"/>
    <n v="340.52"/>
    <n v="0"/>
    <n v="8.7312820512820508"/>
    <s v="Jersey City"/>
    <s v="New Jersey"/>
    <s v="B2B"/>
    <x v="2"/>
    <s v="Male"/>
  </r>
  <r>
    <n v="611"/>
    <n v="566"/>
    <d v="2020-04-19T00:00:00"/>
    <s v="Processing"/>
    <n v="1"/>
    <s v="Backlogs"/>
    <n v="0"/>
    <x v="1"/>
    <x v="2"/>
    <x v="0"/>
    <n v="68"/>
    <s v="USD"/>
    <n v="182.48"/>
    <n v="0"/>
    <n v="182.48"/>
    <n v="0"/>
    <n v="2.6835294117647059"/>
    <s v="Charlottesville"/>
    <s v="Virginia"/>
    <s v="B2C"/>
    <x v="2"/>
    <s v="Female"/>
  </r>
  <r>
    <n v="612"/>
    <n v="16"/>
    <d v="2021-01-21T00:00:00"/>
    <s v="Shipped"/>
    <n v="0"/>
    <s v="Completed"/>
    <n v="0"/>
    <x v="0"/>
    <x v="1"/>
    <x v="2"/>
    <n v="22"/>
    <s v="USD"/>
    <n v="738.13"/>
    <n v="0"/>
    <n v="0"/>
    <n v="738.13"/>
    <n v="33.551363636363639"/>
    <s v="Tucson"/>
    <s v="Arizona"/>
    <s v="B2B"/>
    <x v="3"/>
    <s v="Male"/>
  </r>
  <r>
    <n v="613"/>
    <n v="466"/>
    <d v="2021-02-14T00:00:00"/>
    <s v="Shipped"/>
    <n v="0"/>
    <s v="Completed"/>
    <n v="0"/>
    <x v="0"/>
    <x v="0"/>
    <x v="1"/>
    <n v="54"/>
    <s v="USD"/>
    <n v="207.24"/>
    <n v="0"/>
    <n v="0"/>
    <n v="207.24"/>
    <n v="3.8377777777777777"/>
    <s v="Wilmington"/>
    <s v="Delaware"/>
    <s v="B2C"/>
    <x v="0"/>
    <s v="Male"/>
  </r>
  <r>
    <n v="614"/>
    <n v="391"/>
    <d v="2020-12-14T00:00:00"/>
    <s v="Shipped"/>
    <n v="0"/>
    <s v="Completed"/>
    <n v="0"/>
    <x v="2"/>
    <x v="2"/>
    <x v="0"/>
    <n v="45"/>
    <s v="USD"/>
    <n v="464.46"/>
    <n v="0"/>
    <n v="0"/>
    <n v="464.46"/>
    <n v="10.321333333333333"/>
    <s v="Baltimore"/>
    <s v="Maryland"/>
    <s v="B2C"/>
    <x v="2"/>
    <s v="Female"/>
  </r>
  <r>
    <n v="615"/>
    <n v="969"/>
    <d v="2021-10-06T00:00:00"/>
    <s v="Pending"/>
    <n v="1"/>
    <s v="Backlogs"/>
    <n v="0"/>
    <x v="0"/>
    <x v="1"/>
    <x v="1"/>
    <n v="67"/>
    <s v="USD"/>
    <n v="627.94000000000005"/>
    <n v="0"/>
    <n v="627.94000000000005"/>
    <n v="0"/>
    <n v="9.3722388059701505"/>
    <s v="Dallas"/>
    <s v="Texas"/>
    <s v="B2B"/>
    <x v="1"/>
    <s v="Male"/>
  </r>
  <r>
    <n v="616"/>
    <n v="754"/>
    <d v="2020-02-02T00:00:00"/>
    <s v="Returned"/>
    <n v="0"/>
    <s v="Completed"/>
    <n v="1"/>
    <x v="0"/>
    <x v="2"/>
    <x v="1"/>
    <n v="44"/>
    <s v="USD"/>
    <n v="866.33"/>
    <n v="866.33"/>
    <n v="0"/>
    <n v="0"/>
    <n v="19.689318181818184"/>
    <s v="Austin"/>
    <s v="Texas"/>
    <s v="B2C"/>
    <x v="3"/>
    <s v="Male"/>
  </r>
  <r>
    <n v="617"/>
    <n v="774"/>
    <d v="2021-01-07T00:00:00"/>
    <s v="Delivered"/>
    <n v="0"/>
    <s v="Completed"/>
    <n v="0"/>
    <x v="0"/>
    <x v="2"/>
    <x v="0"/>
    <n v="96"/>
    <s v="USD"/>
    <n v="526.25"/>
    <n v="0"/>
    <n v="0"/>
    <n v="526.25"/>
    <n v="5.481770833333333"/>
    <s v="Springfield"/>
    <s v="Illinois"/>
    <s v="B2B"/>
    <x v="2"/>
    <s v="Male"/>
  </r>
  <r>
    <n v="618"/>
    <n v="323"/>
    <d v="2021-08-16T00:00:00"/>
    <s v="Processing"/>
    <n v="1"/>
    <s v="Backlogs"/>
    <n v="0"/>
    <x v="1"/>
    <x v="0"/>
    <x v="0"/>
    <n v="31"/>
    <s v="USD"/>
    <n v="249.51"/>
    <n v="0"/>
    <n v="249.51"/>
    <n v="0"/>
    <n v="8.0487096774193549"/>
    <s v="Lake Charles"/>
    <s v="Louisiana"/>
    <s v="B2C"/>
    <x v="1"/>
    <s v="Female"/>
  </r>
  <r>
    <n v="619"/>
    <n v="630"/>
    <d v="2021-01-22T00:00:00"/>
    <s v="Shipped"/>
    <n v="0"/>
    <s v="Completed"/>
    <n v="0"/>
    <x v="1"/>
    <x v="2"/>
    <x v="2"/>
    <n v="53"/>
    <s v="USD"/>
    <n v="526.76"/>
    <n v="0"/>
    <n v="0"/>
    <n v="526.76"/>
    <n v="9.9388679245283011"/>
    <s v="San Diego"/>
    <s v="California"/>
    <s v="B2B"/>
    <x v="3"/>
    <s v="Male"/>
  </r>
  <r>
    <n v="620"/>
    <n v="610"/>
    <d v="2021-10-07T00:00:00"/>
    <s v="Returned"/>
    <n v="0"/>
    <s v="Completed"/>
    <n v="1"/>
    <x v="2"/>
    <x v="1"/>
    <x v="1"/>
    <n v="79"/>
    <s v="USD"/>
    <n v="229.08"/>
    <n v="229.08"/>
    <n v="0"/>
    <n v="0"/>
    <n v="2.8997468354430382"/>
    <s v="Lakewood"/>
    <s v="Washington"/>
    <s v="B2B"/>
    <x v="1"/>
    <s v="Male"/>
  </r>
  <r>
    <n v="621"/>
    <n v="277"/>
    <d v="2021-12-06T00:00:00"/>
    <s v="Processing"/>
    <n v="1"/>
    <s v="Backlogs"/>
    <n v="0"/>
    <x v="1"/>
    <x v="1"/>
    <x v="2"/>
    <n v="54"/>
    <s v="USD"/>
    <n v="352"/>
    <n v="0"/>
    <n v="352"/>
    <n v="0"/>
    <n v="6.5185185185185182"/>
    <s v="Fresno"/>
    <s v="California"/>
    <s v="B2C"/>
    <x v="1"/>
    <s v="Male"/>
  </r>
  <r>
    <n v="622"/>
    <n v="987"/>
    <d v="2021-01-29T00:00:00"/>
    <s v="Delivered"/>
    <n v="0"/>
    <s v="Completed"/>
    <n v="0"/>
    <x v="1"/>
    <x v="1"/>
    <x v="2"/>
    <n v="23"/>
    <s v="USD"/>
    <n v="327.64"/>
    <n v="0"/>
    <n v="0"/>
    <n v="327.64"/>
    <n v="14.245217391304347"/>
    <s v="Silver Spring"/>
    <s v="Maryland"/>
    <s v="B2B"/>
    <x v="0"/>
    <s v="Female"/>
  </r>
  <r>
    <n v="623"/>
    <n v="297"/>
    <d v="2020-06-29T00:00:00"/>
    <s v="Shipped"/>
    <n v="0"/>
    <s v="Completed"/>
    <n v="0"/>
    <x v="0"/>
    <x v="2"/>
    <x v="2"/>
    <n v="84"/>
    <s v="USD"/>
    <n v="333.96"/>
    <n v="0"/>
    <n v="0"/>
    <n v="333.96"/>
    <n v="3.9757142857142855"/>
    <s v="Decatur"/>
    <s v="Georgia"/>
    <s v="B2B"/>
    <x v="1"/>
    <s v="Female"/>
  </r>
  <r>
    <n v="624"/>
    <n v="823"/>
    <d v="2021-12-22T00:00:00"/>
    <s v="Returned"/>
    <n v="0"/>
    <s v="Completed"/>
    <n v="1"/>
    <x v="2"/>
    <x v="2"/>
    <x v="1"/>
    <n v="61"/>
    <s v="USD"/>
    <n v="715.84"/>
    <n v="715.84"/>
    <n v="0"/>
    <n v="0"/>
    <n v="11.735081967213116"/>
    <s v="Washington"/>
    <s v="District of Columbia"/>
    <s v="B2B"/>
    <x v="0"/>
    <s v="Male"/>
  </r>
  <r>
    <n v="625"/>
    <n v="967"/>
    <d v="2021-07-26T00:00:00"/>
    <s v="Shipped"/>
    <n v="0"/>
    <s v="Completed"/>
    <n v="0"/>
    <x v="0"/>
    <x v="0"/>
    <x v="0"/>
    <n v="47"/>
    <s v="USD"/>
    <n v="85.29"/>
    <n v="0"/>
    <n v="0"/>
    <n v="85.29"/>
    <n v="1.8146808510638299"/>
    <s v="Norfolk"/>
    <s v="Virginia"/>
    <s v="B2B"/>
    <x v="0"/>
    <s v="Male"/>
  </r>
  <r>
    <n v="626"/>
    <n v="868"/>
    <d v="2020-12-23T00:00:00"/>
    <s v="Returned"/>
    <n v="0"/>
    <s v="Completed"/>
    <n v="1"/>
    <x v="2"/>
    <x v="1"/>
    <x v="0"/>
    <n v="3"/>
    <s v="USD"/>
    <n v="390.5"/>
    <n v="390.5"/>
    <n v="0"/>
    <n v="0"/>
    <n v="130.16666666666666"/>
    <s v="Tucson"/>
    <s v="Arizona"/>
    <s v="B2B"/>
    <x v="3"/>
    <s v="Male"/>
  </r>
  <r>
    <n v="627"/>
    <n v="1"/>
    <d v="2021-10-10T00:00:00"/>
    <s v="Processing"/>
    <n v="1"/>
    <s v="Backlogs"/>
    <n v="0"/>
    <x v="0"/>
    <x v="1"/>
    <x v="2"/>
    <n v="2"/>
    <s v="USD"/>
    <n v="680.69"/>
    <n v="0"/>
    <n v="680.69"/>
    <n v="0"/>
    <n v="340.34500000000003"/>
    <s v="Baton Rouge"/>
    <s v="Louisiana"/>
    <s v="B2B"/>
    <x v="1"/>
    <s v="Male"/>
  </r>
  <r>
    <n v="628"/>
    <n v="114"/>
    <d v="2021-06-29T00:00:00"/>
    <s v="Returned"/>
    <n v="0"/>
    <s v="Completed"/>
    <n v="1"/>
    <x v="1"/>
    <x v="0"/>
    <x v="0"/>
    <n v="19"/>
    <s v="USD"/>
    <n v="341.5"/>
    <n v="341.5"/>
    <n v="0"/>
    <n v="0"/>
    <n v="17.973684210526315"/>
    <s v="Savannah"/>
    <s v="Georgia"/>
    <s v="B2B"/>
    <x v="0"/>
    <s v="Male"/>
  </r>
  <r>
    <n v="629"/>
    <n v="443"/>
    <d v="2021-09-13T00:00:00"/>
    <s v="Pending"/>
    <n v="1"/>
    <s v="Backlogs"/>
    <n v="0"/>
    <x v="0"/>
    <x v="0"/>
    <x v="1"/>
    <n v="15"/>
    <s v="USD"/>
    <n v="727.44"/>
    <n v="0"/>
    <n v="727.44"/>
    <n v="0"/>
    <n v="48.496000000000002"/>
    <s v="Columbia"/>
    <s v="South Carolina"/>
    <s v="B2B"/>
    <x v="2"/>
    <s v="Male"/>
  </r>
  <r>
    <n v="630"/>
    <n v="668"/>
    <d v="2021-11-15T00:00:00"/>
    <s v="Delivered"/>
    <n v="0"/>
    <s v="Completed"/>
    <n v="0"/>
    <x v="2"/>
    <x v="1"/>
    <x v="0"/>
    <n v="87"/>
    <s v="USD"/>
    <n v="894.31"/>
    <n v="0"/>
    <n v="0"/>
    <n v="894.31"/>
    <n v="10.279425287356322"/>
    <s v="Waco"/>
    <s v="Texas"/>
    <s v="B2B"/>
    <x v="0"/>
    <s v="Male"/>
  </r>
  <r>
    <n v="631"/>
    <n v="228"/>
    <d v="2020-08-18T00:00:00"/>
    <s v="Returned"/>
    <n v="0"/>
    <s v="Completed"/>
    <n v="1"/>
    <x v="0"/>
    <x v="1"/>
    <x v="2"/>
    <n v="87"/>
    <s v="USD"/>
    <n v="64.63"/>
    <n v="64.63"/>
    <n v="0"/>
    <n v="0"/>
    <n v="0.74287356321839071"/>
    <s v="Saint Louis"/>
    <s v="Missouri"/>
    <s v="B2B"/>
    <x v="1"/>
    <s v="Female"/>
  </r>
  <r>
    <n v="632"/>
    <n v="338"/>
    <d v="2021-12-24T00:00:00"/>
    <s v="Processing"/>
    <n v="1"/>
    <s v="Backlogs"/>
    <n v="0"/>
    <x v="1"/>
    <x v="2"/>
    <x v="1"/>
    <n v="40"/>
    <s v="USD"/>
    <n v="133.34"/>
    <n v="0"/>
    <n v="133.34"/>
    <n v="0"/>
    <n v="3.3334999999999999"/>
    <s v="San Antonio"/>
    <s v="Texas"/>
    <s v="B2C"/>
    <x v="2"/>
    <s v="Male"/>
  </r>
  <r>
    <n v="633"/>
    <n v="560"/>
    <d v="2021-06-02T00:00:00"/>
    <s v="Returned"/>
    <n v="0"/>
    <s v="Completed"/>
    <n v="1"/>
    <x v="2"/>
    <x v="0"/>
    <x v="2"/>
    <n v="27"/>
    <s v="USD"/>
    <n v="292.05"/>
    <n v="292.05"/>
    <n v="0"/>
    <n v="0"/>
    <n v="10.816666666666666"/>
    <s v="Seattle"/>
    <s v="Washington"/>
    <s v="B2B"/>
    <x v="0"/>
    <s v="Male"/>
  </r>
  <r>
    <n v="634"/>
    <n v="801"/>
    <d v="2021-08-04T00:00:00"/>
    <s v="Delivered"/>
    <n v="0"/>
    <s v="Completed"/>
    <n v="0"/>
    <x v="1"/>
    <x v="1"/>
    <x v="1"/>
    <n v="52"/>
    <s v="USD"/>
    <n v="208.7"/>
    <n v="0"/>
    <n v="0"/>
    <n v="208.7"/>
    <n v="4.013461538461538"/>
    <s v="Oklahoma City"/>
    <s v="Oklahoma"/>
    <s v="B2B"/>
    <x v="0"/>
    <s v="Male"/>
  </r>
  <r>
    <n v="635"/>
    <n v="993"/>
    <d v="2020-08-10T00:00:00"/>
    <s v="Shipped"/>
    <n v="0"/>
    <s v="Completed"/>
    <n v="0"/>
    <x v="2"/>
    <x v="1"/>
    <x v="0"/>
    <n v="54"/>
    <s v="USD"/>
    <n v="500.36"/>
    <n v="0"/>
    <n v="0"/>
    <n v="500.36"/>
    <n v="9.2659259259259255"/>
    <s v="Fort Pierce"/>
    <s v="Florida"/>
    <s v="B2C"/>
    <x v="3"/>
    <s v="Male"/>
  </r>
  <r>
    <n v="636"/>
    <n v="74"/>
    <d v="2021-02-24T00:00:00"/>
    <s v="Returned"/>
    <n v="0"/>
    <s v="Completed"/>
    <n v="1"/>
    <x v="2"/>
    <x v="2"/>
    <x v="2"/>
    <n v="75"/>
    <s v="USD"/>
    <n v="296.42"/>
    <n v="296.42"/>
    <n v="0"/>
    <n v="0"/>
    <n v="3.952266666666667"/>
    <s v="Los Angeles"/>
    <s v="California"/>
    <s v="B2B"/>
    <x v="2"/>
    <s v="Male"/>
  </r>
  <r>
    <n v="637"/>
    <n v="787"/>
    <d v="2020-02-13T00:00:00"/>
    <s v="Shipped"/>
    <n v="0"/>
    <s v="Completed"/>
    <n v="0"/>
    <x v="2"/>
    <x v="1"/>
    <x v="2"/>
    <n v="52"/>
    <s v="USD"/>
    <n v="505.46"/>
    <n v="0"/>
    <n v="0"/>
    <n v="505.46"/>
    <n v="9.7203846153846154"/>
    <s v="Denver"/>
    <s v="Colorado"/>
    <s v="B2B"/>
    <x v="2"/>
    <s v="Female"/>
  </r>
  <r>
    <n v="638"/>
    <n v="935"/>
    <d v="2021-06-06T00:00:00"/>
    <s v="Returned"/>
    <n v="0"/>
    <s v="Completed"/>
    <n v="1"/>
    <x v="0"/>
    <x v="2"/>
    <x v="1"/>
    <n v="67"/>
    <s v="USD"/>
    <n v="859.92"/>
    <n v="859.92"/>
    <n v="0"/>
    <n v="0"/>
    <n v="12.834626865671641"/>
    <s v="Jeffersonville"/>
    <s v="Indiana"/>
    <s v="B2B"/>
    <x v="0"/>
    <s v="Female"/>
  </r>
  <r>
    <n v="639"/>
    <n v="220"/>
    <d v="2020-02-10T00:00:00"/>
    <s v="Delivered"/>
    <n v="0"/>
    <s v="Completed"/>
    <n v="0"/>
    <x v="2"/>
    <x v="0"/>
    <x v="1"/>
    <n v="62"/>
    <s v="USD"/>
    <n v="388.88"/>
    <n v="0"/>
    <n v="0"/>
    <n v="388.88"/>
    <n v="6.2722580645161292"/>
    <s v="Lehigh Acres"/>
    <s v="Florida"/>
    <s v="B2B"/>
    <x v="3"/>
    <s v="Male"/>
  </r>
  <r>
    <n v="640"/>
    <n v="355"/>
    <d v="2021-06-14T00:00:00"/>
    <s v="Processing"/>
    <n v="1"/>
    <s v="Backlogs"/>
    <n v="0"/>
    <x v="0"/>
    <x v="0"/>
    <x v="1"/>
    <n v="66"/>
    <s v="USD"/>
    <n v="864.34"/>
    <n v="0"/>
    <n v="864.34"/>
    <n v="0"/>
    <n v="13.096060606060606"/>
    <s v="Lincoln"/>
    <s v="Nebraska"/>
    <s v="B2C"/>
    <x v="0"/>
    <s v="Male"/>
  </r>
  <r>
    <n v="641"/>
    <n v="295"/>
    <d v="2020-05-01T00:00:00"/>
    <s v="Pending"/>
    <n v="1"/>
    <s v="Backlogs"/>
    <n v="0"/>
    <x v="2"/>
    <x v="1"/>
    <x v="0"/>
    <n v="69"/>
    <s v="USD"/>
    <n v="438.64"/>
    <n v="0"/>
    <n v="438.64"/>
    <n v="0"/>
    <n v="6.3571014492753619"/>
    <s v="Grand Rapids"/>
    <s v="Michigan"/>
    <s v="B2B"/>
    <x v="3"/>
    <s v="Male"/>
  </r>
  <r>
    <n v="642"/>
    <n v="802"/>
    <d v="2021-11-06T00:00:00"/>
    <s v="Pending"/>
    <n v="1"/>
    <s v="Backlogs"/>
    <n v="0"/>
    <x v="0"/>
    <x v="0"/>
    <x v="0"/>
    <n v="60"/>
    <s v="USD"/>
    <n v="933.71"/>
    <n v="0"/>
    <n v="933.71"/>
    <n v="0"/>
    <n v="15.561833333333334"/>
    <s v="Colorado Springs"/>
    <s v="Colorado"/>
    <s v="B2B"/>
    <x v="0"/>
    <s v="Female"/>
  </r>
  <r>
    <n v="643"/>
    <n v="162"/>
    <d v="2020-05-02T00:00:00"/>
    <s v="Delivered"/>
    <n v="0"/>
    <s v="Completed"/>
    <n v="0"/>
    <x v="2"/>
    <x v="0"/>
    <x v="0"/>
    <n v="32"/>
    <s v="USD"/>
    <n v="298.10000000000002"/>
    <n v="0"/>
    <n v="0"/>
    <n v="298.10000000000002"/>
    <n v="9.3156250000000007"/>
    <s v="Omaha"/>
    <s v="Nebraska"/>
    <s v="B2B"/>
    <x v="1"/>
    <s v="Male"/>
  </r>
  <r>
    <n v="644"/>
    <n v="523"/>
    <d v="2021-09-05T00:00:00"/>
    <s v="Processing"/>
    <n v="1"/>
    <s v="Backlogs"/>
    <n v="0"/>
    <x v="1"/>
    <x v="2"/>
    <x v="1"/>
    <n v="42"/>
    <s v="USD"/>
    <n v="27.34"/>
    <n v="0"/>
    <n v="27.34"/>
    <n v="0"/>
    <n v="0.65095238095238095"/>
    <s v="Riverside"/>
    <s v="California"/>
    <s v="B2B"/>
    <x v="1"/>
    <s v="Female"/>
  </r>
  <r>
    <n v="645"/>
    <n v="673"/>
    <d v="2020-09-25T00:00:00"/>
    <s v="Delivered"/>
    <n v="0"/>
    <s v="Completed"/>
    <n v="0"/>
    <x v="0"/>
    <x v="1"/>
    <x v="1"/>
    <n v="37"/>
    <s v="USD"/>
    <n v="688.96"/>
    <n v="0"/>
    <n v="0"/>
    <n v="688.96"/>
    <n v="18.620540540540542"/>
    <s v="San Jose"/>
    <s v="California"/>
    <s v="B2B"/>
    <x v="0"/>
    <s v="Female"/>
  </r>
  <r>
    <n v="646"/>
    <n v="675"/>
    <d v="2020-01-12T00:00:00"/>
    <s v="Returned"/>
    <n v="0"/>
    <s v="Completed"/>
    <n v="1"/>
    <x v="1"/>
    <x v="2"/>
    <x v="1"/>
    <n v="57"/>
    <s v="USD"/>
    <n v="913.46"/>
    <n v="913.46"/>
    <n v="0"/>
    <n v="0"/>
    <n v="16.02561403508772"/>
    <s v="Amarillo"/>
    <s v="Texas"/>
    <s v="B2C"/>
    <x v="3"/>
    <s v="Male"/>
  </r>
  <r>
    <n v="647"/>
    <n v="282"/>
    <d v="2020-08-08T00:00:00"/>
    <s v="Shipped"/>
    <n v="0"/>
    <s v="Completed"/>
    <n v="0"/>
    <x v="0"/>
    <x v="0"/>
    <x v="0"/>
    <n v="30"/>
    <s v="USD"/>
    <n v="532.54"/>
    <n v="0"/>
    <n v="0"/>
    <n v="532.54"/>
    <n v="17.751333333333331"/>
    <s v="London"/>
    <s v="Kentucky"/>
    <s v="B2C"/>
    <x v="2"/>
    <s v="Female"/>
  </r>
  <r>
    <n v="648"/>
    <n v="634"/>
    <d v="2021-08-19T00:00:00"/>
    <s v="Processing"/>
    <n v="1"/>
    <s v="Backlogs"/>
    <n v="0"/>
    <x v="1"/>
    <x v="1"/>
    <x v="2"/>
    <n v="99"/>
    <s v="USD"/>
    <n v="844.51"/>
    <n v="0"/>
    <n v="844.51"/>
    <n v="0"/>
    <n v="8.53040404040404"/>
    <s v="New York City"/>
    <s v="New York"/>
    <s v="B2C"/>
    <x v="3"/>
    <s v="Male"/>
  </r>
  <r>
    <n v="649"/>
    <n v="635"/>
    <d v="2020-10-10T00:00:00"/>
    <s v="Pending"/>
    <n v="1"/>
    <s v="Backlogs"/>
    <n v="0"/>
    <x v="1"/>
    <x v="0"/>
    <x v="2"/>
    <n v="50"/>
    <s v="USD"/>
    <n v="748.85"/>
    <n v="0"/>
    <n v="748.85"/>
    <n v="0"/>
    <n v="14.977"/>
    <s v="Aurora"/>
    <s v="Colorado"/>
    <s v="B2B"/>
    <x v="3"/>
    <s v="Male"/>
  </r>
  <r>
    <n v="650"/>
    <n v="936"/>
    <d v="2021-03-11T00:00:00"/>
    <s v="Delivered"/>
    <n v="0"/>
    <s v="Completed"/>
    <n v="0"/>
    <x v="1"/>
    <x v="0"/>
    <x v="0"/>
    <n v="41"/>
    <s v="USD"/>
    <n v="37.64"/>
    <n v="0"/>
    <n v="0"/>
    <n v="37.64"/>
    <n v="0.91804878048780492"/>
    <s v="Tulsa"/>
    <s v="Oklahoma"/>
    <s v="B2C"/>
    <x v="1"/>
    <s v="Male"/>
  </r>
  <r>
    <n v="651"/>
    <n v="859"/>
    <d v="2021-03-07T00:00:00"/>
    <s v="Delivered"/>
    <n v="0"/>
    <s v="Completed"/>
    <n v="0"/>
    <x v="0"/>
    <x v="2"/>
    <x v="1"/>
    <n v="66"/>
    <s v="USD"/>
    <n v="440.39"/>
    <n v="0"/>
    <n v="0"/>
    <n v="440.39"/>
    <n v="6.6725757575757569"/>
    <s v="Los Angeles"/>
    <s v="California"/>
    <s v="B2B"/>
    <x v="0"/>
    <s v="Male"/>
  </r>
  <r>
    <n v="652"/>
    <n v="717"/>
    <d v="2020-09-01T00:00:00"/>
    <s v="Shipped"/>
    <n v="0"/>
    <s v="Completed"/>
    <n v="0"/>
    <x v="2"/>
    <x v="1"/>
    <x v="2"/>
    <n v="13"/>
    <s v="USD"/>
    <n v="490.17"/>
    <n v="0"/>
    <n v="0"/>
    <n v="490.17"/>
    <n v="37.705384615384617"/>
    <s v="Tulsa"/>
    <s v="Oklahoma"/>
    <s v="B2B"/>
    <x v="0"/>
    <s v="Male"/>
  </r>
  <r>
    <n v="653"/>
    <n v="631"/>
    <d v="2021-02-16T00:00:00"/>
    <s v="Processing"/>
    <n v="1"/>
    <s v="Backlogs"/>
    <n v="0"/>
    <x v="1"/>
    <x v="0"/>
    <x v="1"/>
    <n v="21"/>
    <s v="USD"/>
    <n v="693.05"/>
    <n v="0"/>
    <n v="693.05"/>
    <n v="0"/>
    <n v="33.002380952380953"/>
    <s v="Saint Louis"/>
    <s v="Missouri"/>
    <s v="B2C"/>
    <x v="0"/>
    <s v="Female"/>
  </r>
  <r>
    <n v="654"/>
    <n v="605"/>
    <d v="2020-11-20T00:00:00"/>
    <s v="Pending"/>
    <n v="1"/>
    <s v="Backlogs"/>
    <n v="0"/>
    <x v="2"/>
    <x v="2"/>
    <x v="0"/>
    <n v="16"/>
    <s v="USD"/>
    <n v="302.31"/>
    <n v="0"/>
    <n v="302.31"/>
    <n v="0"/>
    <n v="18.894375"/>
    <s v="Seattle"/>
    <s v="Washington"/>
    <s v="B2B"/>
    <x v="1"/>
    <s v="Female"/>
  </r>
  <r>
    <n v="655"/>
    <n v="655"/>
    <d v="2021-03-31T00:00:00"/>
    <s v="Pending"/>
    <n v="1"/>
    <s v="Backlogs"/>
    <n v="0"/>
    <x v="2"/>
    <x v="0"/>
    <x v="2"/>
    <n v="83"/>
    <s v="USD"/>
    <n v="135.59"/>
    <n v="0"/>
    <n v="135.59"/>
    <n v="0"/>
    <n v="1.6336144578313254"/>
    <s v="San Bernardino"/>
    <s v="California"/>
    <s v="B2C"/>
    <x v="3"/>
    <s v="Male"/>
  </r>
  <r>
    <n v="656"/>
    <n v="271"/>
    <d v="2020-12-26T00:00:00"/>
    <s v="Delivered"/>
    <n v="0"/>
    <s v="Completed"/>
    <n v="0"/>
    <x v="2"/>
    <x v="1"/>
    <x v="1"/>
    <n v="48"/>
    <s v="USD"/>
    <n v="366.52"/>
    <n v="0"/>
    <n v="0"/>
    <n v="366.52"/>
    <n v="7.6358333333333333"/>
    <s v="Dallas"/>
    <s v="Texas"/>
    <s v="B2C"/>
    <x v="0"/>
    <s v="Female"/>
  </r>
  <r>
    <n v="657"/>
    <n v="184"/>
    <d v="2021-12-04T00:00:00"/>
    <s v="Processing"/>
    <n v="1"/>
    <s v="Backlogs"/>
    <n v="0"/>
    <x v="2"/>
    <x v="1"/>
    <x v="0"/>
    <n v="13"/>
    <s v="USD"/>
    <n v="368.2"/>
    <n v="0"/>
    <n v="368.2"/>
    <n v="0"/>
    <n v="28.323076923076922"/>
    <s v="New Castle"/>
    <s v="Pennsylvania"/>
    <s v="B2B"/>
    <x v="2"/>
    <s v="Male"/>
  </r>
  <r>
    <n v="658"/>
    <n v="909"/>
    <d v="2021-11-11T00:00:00"/>
    <s v="Delivered"/>
    <n v="0"/>
    <s v="Completed"/>
    <n v="0"/>
    <x v="1"/>
    <x v="2"/>
    <x v="2"/>
    <n v="73"/>
    <s v="USD"/>
    <n v="467.49"/>
    <n v="0"/>
    <n v="0"/>
    <n v="467.49"/>
    <n v="6.4039726027397261"/>
    <s v="Daytona Beach"/>
    <s v="Florida"/>
    <s v="B2C"/>
    <x v="2"/>
    <s v="Female"/>
  </r>
  <r>
    <n v="659"/>
    <n v="282"/>
    <d v="2020-10-06T00:00:00"/>
    <s v="Returned"/>
    <n v="0"/>
    <s v="Completed"/>
    <n v="1"/>
    <x v="2"/>
    <x v="0"/>
    <x v="2"/>
    <n v="7"/>
    <s v="USD"/>
    <n v="154.76"/>
    <n v="154.76"/>
    <n v="0"/>
    <n v="0"/>
    <n v="22.108571428571427"/>
    <s v="Kansas City"/>
    <s v="Missouri"/>
    <s v="B2B"/>
    <x v="3"/>
    <s v="Female"/>
  </r>
  <r>
    <n v="660"/>
    <n v="446"/>
    <d v="2021-02-03T00:00:00"/>
    <s v="Shipped"/>
    <n v="0"/>
    <s v="Completed"/>
    <n v="0"/>
    <x v="1"/>
    <x v="1"/>
    <x v="2"/>
    <n v="41"/>
    <s v="USD"/>
    <n v="855.34"/>
    <n v="0"/>
    <n v="0"/>
    <n v="855.34"/>
    <n v="20.861951219512196"/>
    <s v="Corpus Christi"/>
    <s v="Texas"/>
    <s v="B2C"/>
    <x v="2"/>
    <s v="Male"/>
  </r>
  <r>
    <n v="661"/>
    <n v="924"/>
    <d v="2020-09-07T00:00:00"/>
    <s v="Delivered"/>
    <n v="0"/>
    <s v="Completed"/>
    <n v="0"/>
    <x v="2"/>
    <x v="1"/>
    <x v="0"/>
    <n v="42"/>
    <s v="USD"/>
    <n v="141.44"/>
    <n v="0"/>
    <n v="0"/>
    <n v="141.44"/>
    <n v="3.3676190476190477"/>
    <s v="Lincoln"/>
    <s v="Nebraska"/>
    <s v="B2B"/>
    <x v="1"/>
    <s v="Female"/>
  </r>
  <r>
    <n v="662"/>
    <n v="728"/>
    <d v="2021-09-16T00:00:00"/>
    <s v="Processing"/>
    <n v="1"/>
    <s v="Backlogs"/>
    <n v="0"/>
    <x v="2"/>
    <x v="0"/>
    <x v="2"/>
    <n v="14"/>
    <s v="USD"/>
    <n v="51.26"/>
    <n v="0"/>
    <n v="51.26"/>
    <n v="0"/>
    <n v="3.6614285714285715"/>
    <s v="Fort Wayne"/>
    <s v="Indiana"/>
    <s v="B2B"/>
    <x v="0"/>
    <s v="Female"/>
  </r>
  <r>
    <n v="663"/>
    <n v="241"/>
    <d v="2020-03-05T00:00:00"/>
    <s v="Shipped"/>
    <n v="0"/>
    <s v="Completed"/>
    <n v="0"/>
    <x v="1"/>
    <x v="1"/>
    <x v="1"/>
    <n v="16"/>
    <s v="USD"/>
    <n v="284.08"/>
    <n v="0"/>
    <n v="0"/>
    <n v="284.08"/>
    <n v="17.754999999999999"/>
    <s v="San Francisco"/>
    <s v="California"/>
    <s v="B2C"/>
    <x v="2"/>
    <s v="Male"/>
  </r>
  <r>
    <n v="664"/>
    <n v="557"/>
    <d v="2021-08-16T00:00:00"/>
    <s v="Delivered"/>
    <n v="0"/>
    <s v="Completed"/>
    <n v="0"/>
    <x v="1"/>
    <x v="2"/>
    <x v="0"/>
    <n v="34"/>
    <s v="USD"/>
    <n v="220.63"/>
    <n v="0"/>
    <n v="0"/>
    <n v="220.63"/>
    <n v="6.4891176470588237"/>
    <s v="New York City"/>
    <s v="New York"/>
    <s v="B2C"/>
    <x v="2"/>
    <s v="Female"/>
  </r>
  <r>
    <n v="665"/>
    <n v="140"/>
    <d v="2021-02-02T00:00:00"/>
    <s v="Pending"/>
    <n v="1"/>
    <s v="Backlogs"/>
    <n v="0"/>
    <x v="0"/>
    <x v="2"/>
    <x v="2"/>
    <n v="31"/>
    <s v="USD"/>
    <n v="347.11"/>
    <n v="0"/>
    <n v="347.11"/>
    <n v="0"/>
    <n v="11.197096774193549"/>
    <s v="Santa Fe"/>
    <s v="New Mexico"/>
    <s v="B2B"/>
    <x v="0"/>
    <s v="Male"/>
  </r>
  <r>
    <n v="666"/>
    <n v="304"/>
    <d v="2021-01-21T00:00:00"/>
    <s v="Shipped"/>
    <n v="0"/>
    <s v="Completed"/>
    <n v="0"/>
    <x v="2"/>
    <x v="0"/>
    <x v="1"/>
    <n v="86"/>
    <s v="USD"/>
    <n v="302.55"/>
    <n v="0"/>
    <n v="0"/>
    <n v="302.55"/>
    <n v="3.5180232558139535"/>
    <s v="Montgomery"/>
    <s v="Alabama"/>
    <s v="B2B"/>
    <x v="3"/>
    <s v="Male"/>
  </r>
  <r>
    <n v="667"/>
    <n v="187"/>
    <d v="2021-04-21T00:00:00"/>
    <s v="Processing"/>
    <n v="1"/>
    <s v="Backlogs"/>
    <n v="0"/>
    <x v="1"/>
    <x v="0"/>
    <x v="2"/>
    <n v="27"/>
    <s v="USD"/>
    <n v="647.37"/>
    <n v="0"/>
    <n v="647.37"/>
    <n v="0"/>
    <n v="23.976666666666667"/>
    <s v="Knoxville"/>
    <s v="Tennessee"/>
    <s v="B2C"/>
    <x v="3"/>
    <s v="Female"/>
  </r>
  <r>
    <n v="668"/>
    <n v="521"/>
    <d v="2020-06-20T00:00:00"/>
    <s v="Shipped"/>
    <n v="0"/>
    <s v="Completed"/>
    <n v="0"/>
    <x v="0"/>
    <x v="0"/>
    <x v="0"/>
    <n v="63"/>
    <s v="USD"/>
    <n v="427.47"/>
    <n v="0"/>
    <n v="0"/>
    <n v="427.47"/>
    <n v="6.7852380952380953"/>
    <s v="Baltimore"/>
    <s v="Maryland"/>
    <s v="B2B"/>
    <x v="0"/>
    <s v="Male"/>
  </r>
  <r>
    <n v="669"/>
    <n v="61"/>
    <d v="2020-11-14T00:00:00"/>
    <s v="Shipped"/>
    <n v="0"/>
    <s v="Completed"/>
    <n v="0"/>
    <x v="0"/>
    <x v="0"/>
    <x v="0"/>
    <n v="91"/>
    <s v="USD"/>
    <n v="461.92"/>
    <n v="0"/>
    <n v="0"/>
    <n v="461.92"/>
    <n v="5.0760439560439563"/>
    <s v="Baton Rouge"/>
    <s v="Louisiana"/>
    <s v="B2B"/>
    <x v="0"/>
    <s v="Female"/>
  </r>
  <r>
    <n v="670"/>
    <n v="187"/>
    <d v="2021-06-06T00:00:00"/>
    <s v="Pending"/>
    <n v="1"/>
    <s v="Backlogs"/>
    <n v="0"/>
    <x v="0"/>
    <x v="1"/>
    <x v="1"/>
    <n v="87"/>
    <s v="USD"/>
    <n v="970.67"/>
    <n v="0"/>
    <n v="970.67"/>
    <n v="0"/>
    <n v="11.157126436781608"/>
    <s v="Indianapolis"/>
    <s v="Indiana"/>
    <s v="B2B"/>
    <x v="3"/>
    <s v="Male"/>
  </r>
  <r>
    <n v="671"/>
    <n v="503"/>
    <d v="2021-03-18T00:00:00"/>
    <s v="Shipped"/>
    <n v="0"/>
    <s v="Completed"/>
    <n v="0"/>
    <x v="1"/>
    <x v="2"/>
    <x v="2"/>
    <n v="42"/>
    <s v="USD"/>
    <n v="7.25"/>
    <n v="0"/>
    <n v="0"/>
    <n v="7.25"/>
    <n v="0.17261904761904762"/>
    <s v="Denver"/>
    <s v="Colorado"/>
    <s v="B2B"/>
    <x v="0"/>
    <s v="Female"/>
  </r>
  <r>
    <n v="672"/>
    <n v="65"/>
    <d v="2021-07-28T00:00:00"/>
    <s v="Processing"/>
    <n v="1"/>
    <s v="Backlogs"/>
    <n v="0"/>
    <x v="1"/>
    <x v="0"/>
    <x v="1"/>
    <n v="100"/>
    <s v="USD"/>
    <n v="852.08"/>
    <n v="0"/>
    <n v="852.08"/>
    <n v="0"/>
    <n v="8.5208000000000013"/>
    <s v="Tulsa"/>
    <s v="Oklahoma"/>
    <s v="B2B"/>
    <x v="0"/>
    <s v="Female"/>
  </r>
  <r>
    <n v="673"/>
    <n v="104"/>
    <d v="2021-01-29T00:00:00"/>
    <s v="Returned"/>
    <n v="0"/>
    <s v="Completed"/>
    <n v="1"/>
    <x v="1"/>
    <x v="0"/>
    <x v="1"/>
    <n v="25"/>
    <s v="USD"/>
    <n v="792.54"/>
    <n v="792.54"/>
    <n v="0"/>
    <n v="0"/>
    <n v="31.701599999999999"/>
    <s v="Houston"/>
    <s v="Texas"/>
    <s v="B2C"/>
    <x v="0"/>
    <s v="Male"/>
  </r>
  <r>
    <n v="674"/>
    <n v="597"/>
    <d v="2021-09-20T00:00:00"/>
    <s v="Delivered"/>
    <n v="0"/>
    <s v="Completed"/>
    <n v="0"/>
    <x v="0"/>
    <x v="2"/>
    <x v="0"/>
    <n v="47"/>
    <s v="USD"/>
    <n v="722.42"/>
    <n v="0"/>
    <n v="0"/>
    <n v="722.42"/>
    <n v="15.37063829787234"/>
    <s v="Hialeah"/>
    <s v="Florida"/>
    <s v="B2B"/>
    <x v="0"/>
    <s v="Male"/>
  </r>
  <r>
    <n v="675"/>
    <n v="168"/>
    <d v="2021-11-19T00:00:00"/>
    <s v="Processing"/>
    <n v="1"/>
    <s v="Backlogs"/>
    <n v="0"/>
    <x v="0"/>
    <x v="1"/>
    <x v="2"/>
    <n v="75"/>
    <s v="USD"/>
    <n v="778.82"/>
    <n v="0"/>
    <n v="778.82"/>
    <n v="0"/>
    <n v="10.384266666666667"/>
    <s v="San Antonio"/>
    <s v="Texas"/>
    <s v="B2B"/>
    <x v="0"/>
    <s v="Female"/>
  </r>
  <r>
    <n v="676"/>
    <n v="385"/>
    <d v="2020-08-01T00:00:00"/>
    <s v="Shipped"/>
    <n v="0"/>
    <s v="Completed"/>
    <n v="0"/>
    <x v="1"/>
    <x v="0"/>
    <x v="0"/>
    <n v="36"/>
    <s v="USD"/>
    <n v="422.06"/>
    <n v="0"/>
    <n v="0"/>
    <n v="422.06"/>
    <n v="11.723888888888888"/>
    <s v="Ann Arbor"/>
    <s v="Michigan"/>
    <s v="B2C"/>
    <x v="1"/>
    <s v="Female"/>
  </r>
  <r>
    <n v="677"/>
    <n v="531"/>
    <d v="2020-04-28T00:00:00"/>
    <s v="Delivered"/>
    <n v="0"/>
    <s v="Completed"/>
    <n v="0"/>
    <x v="1"/>
    <x v="2"/>
    <x v="2"/>
    <n v="43"/>
    <s v="USD"/>
    <n v="517.15"/>
    <n v="0"/>
    <n v="0"/>
    <n v="517.15"/>
    <n v="12.026744186046511"/>
    <s v="Arlington"/>
    <s v="Texas"/>
    <s v="B2B"/>
    <x v="2"/>
    <s v="Female"/>
  </r>
  <r>
    <n v="678"/>
    <n v="742"/>
    <d v="2021-09-11T00:00:00"/>
    <s v="Delivered"/>
    <n v="0"/>
    <s v="Completed"/>
    <n v="0"/>
    <x v="0"/>
    <x v="2"/>
    <x v="1"/>
    <n v="3"/>
    <s v="USD"/>
    <n v="190.41"/>
    <n v="0"/>
    <n v="0"/>
    <n v="190.41"/>
    <n v="63.47"/>
    <s v="Montgomery"/>
    <s v="Alabama"/>
    <s v="B2B"/>
    <x v="3"/>
    <s v="Female"/>
  </r>
  <r>
    <n v="679"/>
    <n v="799"/>
    <d v="2020-08-15T00:00:00"/>
    <s v="Returned"/>
    <n v="0"/>
    <s v="Completed"/>
    <n v="1"/>
    <x v="0"/>
    <x v="2"/>
    <x v="1"/>
    <n v="68"/>
    <s v="USD"/>
    <n v="326.63"/>
    <n v="326.63"/>
    <n v="0"/>
    <n v="0"/>
    <n v="4.8033823529411768"/>
    <s v="Saint Cloud"/>
    <s v="Minnesota"/>
    <s v="B2B"/>
    <x v="2"/>
    <s v="Male"/>
  </r>
  <r>
    <n v="680"/>
    <n v="132"/>
    <d v="2021-02-27T00:00:00"/>
    <s v="Returned"/>
    <n v="0"/>
    <s v="Completed"/>
    <n v="1"/>
    <x v="1"/>
    <x v="1"/>
    <x v="2"/>
    <n v="13"/>
    <s v="USD"/>
    <n v="111.92"/>
    <n v="111.92"/>
    <n v="0"/>
    <n v="0"/>
    <n v="8.6092307692307699"/>
    <s v="Palmdale"/>
    <s v="California"/>
    <s v="B2C"/>
    <x v="2"/>
    <s v="Female"/>
  </r>
  <r>
    <n v="681"/>
    <n v="141"/>
    <d v="2021-11-04T00:00:00"/>
    <s v="Pending"/>
    <n v="1"/>
    <s v="Backlogs"/>
    <n v="0"/>
    <x v="2"/>
    <x v="1"/>
    <x v="0"/>
    <n v="75"/>
    <s v="USD"/>
    <n v="110.17"/>
    <n v="0"/>
    <n v="110.17"/>
    <n v="0"/>
    <n v="1.4689333333333334"/>
    <s v="Modesto"/>
    <s v="California"/>
    <s v="B2B"/>
    <x v="1"/>
    <s v="Male"/>
  </r>
  <r>
    <n v="682"/>
    <n v="147"/>
    <d v="2020-10-31T00:00:00"/>
    <s v="Returned"/>
    <n v="0"/>
    <s v="Completed"/>
    <n v="1"/>
    <x v="2"/>
    <x v="0"/>
    <x v="1"/>
    <n v="48"/>
    <s v="USD"/>
    <n v="959.82"/>
    <n v="959.82"/>
    <n v="0"/>
    <n v="0"/>
    <n v="19.99625"/>
    <s v="Temple"/>
    <s v="Texas"/>
    <s v="B2B"/>
    <x v="0"/>
    <s v="Female"/>
  </r>
  <r>
    <n v="683"/>
    <n v="182"/>
    <d v="2020-04-02T00:00:00"/>
    <s v="Shipped"/>
    <n v="0"/>
    <s v="Completed"/>
    <n v="0"/>
    <x v="1"/>
    <x v="2"/>
    <x v="0"/>
    <n v="20"/>
    <s v="USD"/>
    <n v="856.85"/>
    <n v="0"/>
    <n v="0"/>
    <n v="856.85"/>
    <n v="42.842500000000001"/>
    <s v="Longview"/>
    <s v="Texas"/>
    <s v="B2B"/>
    <x v="0"/>
    <s v="Male"/>
  </r>
  <r>
    <n v="684"/>
    <n v="794"/>
    <d v="2021-09-24T00:00:00"/>
    <s v="Delivered"/>
    <n v="0"/>
    <s v="Completed"/>
    <n v="0"/>
    <x v="2"/>
    <x v="1"/>
    <x v="2"/>
    <n v="40"/>
    <s v="USD"/>
    <n v="266.49"/>
    <n v="0"/>
    <n v="0"/>
    <n v="266.49"/>
    <n v="6.6622500000000002"/>
    <s v="Sacramento"/>
    <s v="California"/>
    <s v="B2C"/>
    <x v="0"/>
    <s v="Male"/>
  </r>
  <r>
    <n v="685"/>
    <n v="209"/>
    <d v="2021-05-29T00:00:00"/>
    <s v="Pending"/>
    <n v="1"/>
    <s v="Backlogs"/>
    <n v="0"/>
    <x v="1"/>
    <x v="2"/>
    <x v="0"/>
    <n v="95"/>
    <s v="USD"/>
    <n v="554.62"/>
    <n v="0"/>
    <n v="554.62"/>
    <n v="0"/>
    <n v="5.8381052631578951"/>
    <s v="Jersey City"/>
    <s v="New Jersey"/>
    <s v="B2C"/>
    <x v="1"/>
    <s v="Male"/>
  </r>
  <r>
    <n v="686"/>
    <n v="941"/>
    <d v="2020-03-11T00:00:00"/>
    <s v="Processing"/>
    <n v="1"/>
    <s v="Backlogs"/>
    <n v="0"/>
    <x v="1"/>
    <x v="1"/>
    <x v="2"/>
    <n v="66"/>
    <s v="USD"/>
    <n v="330.19"/>
    <n v="0"/>
    <n v="330.19"/>
    <n v="0"/>
    <n v="5.0028787878787879"/>
    <s v="San Francisco"/>
    <s v="California"/>
    <s v="B2B"/>
    <x v="2"/>
    <s v="Female"/>
  </r>
  <r>
    <n v="687"/>
    <n v="228"/>
    <d v="2020-10-11T00:00:00"/>
    <s v="Delivered"/>
    <n v="0"/>
    <s v="Completed"/>
    <n v="0"/>
    <x v="2"/>
    <x v="2"/>
    <x v="0"/>
    <n v="52"/>
    <s v="USD"/>
    <n v="164.88"/>
    <n v="0"/>
    <n v="0"/>
    <n v="164.88"/>
    <n v="3.1707692307692308"/>
    <s v="Erie"/>
    <s v="Pennsylvania"/>
    <s v="B2B"/>
    <x v="0"/>
    <s v="Male"/>
  </r>
  <r>
    <n v="688"/>
    <n v="333"/>
    <d v="2020-10-06T00:00:00"/>
    <s v="Returned"/>
    <n v="0"/>
    <s v="Completed"/>
    <n v="1"/>
    <x v="1"/>
    <x v="1"/>
    <x v="1"/>
    <n v="35"/>
    <s v="USD"/>
    <n v="434.93"/>
    <n v="434.93"/>
    <n v="0"/>
    <n v="0"/>
    <n v="12.426571428571428"/>
    <s v="Washington"/>
    <s v="District of Columbia"/>
    <s v="B2B"/>
    <x v="1"/>
    <s v="Male"/>
  </r>
  <r>
    <n v="689"/>
    <n v="590"/>
    <d v="2021-12-15T00:00:00"/>
    <s v="Pending"/>
    <n v="1"/>
    <s v="Backlogs"/>
    <n v="0"/>
    <x v="0"/>
    <x v="1"/>
    <x v="0"/>
    <n v="15"/>
    <s v="USD"/>
    <n v="123.44"/>
    <n v="0"/>
    <n v="123.44"/>
    <n v="0"/>
    <n v="8.2293333333333329"/>
    <s v="Wilkes Barre"/>
    <s v="Pennsylvania"/>
    <s v="B2C"/>
    <x v="0"/>
    <s v="Male"/>
  </r>
  <r>
    <n v="690"/>
    <n v="149"/>
    <d v="2020-04-24T00:00:00"/>
    <s v="Processing"/>
    <n v="1"/>
    <s v="Backlogs"/>
    <n v="0"/>
    <x v="0"/>
    <x v="2"/>
    <x v="2"/>
    <n v="74"/>
    <s v="USD"/>
    <n v="133.02000000000001"/>
    <n v="0"/>
    <n v="133.02000000000001"/>
    <n v="0"/>
    <n v="1.7975675675675677"/>
    <s v="Los Angeles"/>
    <s v="California"/>
    <s v="B2B"/>
    <x v="0"/>
    <s v="Female"/>
  </r>
  <r>
    <n v="691"/>
    <n v="875"/>
    <d v="2021-06-22T00:00:00"/>
    <s v="Processing"/>
    <n v="1"/>
    <s v="Backlogs"/>
    <n v="0"/>
    <x v="1"/>
    <x v="2"/>
    <x v="2"/>
    <n v="17"/>
    <s v="USD"/>
    <n v="480.92"/>
    <n v="0"/>
    <n v="480.92"/>
    <n v="0"/>
    <n v="28.289411764705882"/>
    <s v="Buffalo"/>
    <s v="New York"/>
    <s v="B2C"/>
    <x v="2"/>
    <s v="Male"/>
  </r>
  <r>
    <n v="692"/>
    <n v="24"/>
    <d v="2020-05-17T00:00:00"/>
    <s v="Pending"/>
    <n v="1"/>
    <s v="Backlogs"/>
    <n v="0"/>
    <x v="2"/>
    <x v="2"/>
    <x v="2"/>
    <n v="31"/>
    <s v="USD"/>
    <n v="722.13"/>
    <n v="0"/>
    <n v="722.13"/>
    <n v="0"/>
    <n v="23.294516129032257"/>
    <s v="Littleton"/>
    <s v="Colorado"/>
    <s v="B2C"/>
    <x v="1"/>
    <s v="Male"/>
  </r>
  <r>
    <n v="693"/>
    <n v="841"/>
    <d v="2020-01-08T00:00:00"/>
    <s v="Delivered"/>
    <n v="0"/>
    <s v="Completed"/>
    <n v="0"/>
    <x v="0"/>
    <x v="2"/>
    <x v="1"/>
    <n v="92"/>
    <s v="USD"/>
    <n v="408.96"/>
    <n v="0"/>
    <n v="0"/>
    <n v="408.96"/>
    <n v="4.4452173913043476"/>
    <s v="Glendale"/>
    <s v="Arizona"/>
    <s v="B2C"/>
    <x v="1"/>
    <s v="Male"/>
  </r>
  <r>
    <n v="694"/>
    <n v="862"/>
    <d v="2021-12-25T00:00:00"/>
    <s v="Shipped"/>
    <n v="0"/>
    <s v="Completed"/>
    <n v="0"/>
    <x v="0"/>
    <x v="1"/>
    <x v="0"/>
    <n v="37"/>
    <s v="USD"/>
    <n v="215.22"/>
    <n v="0"/>
    <n v="0"/>
    <n v="215.22"/>
    <n v="5.8167567567567566"/>
    <s v="Greensboro"/>
    <s v="North Carolina"/>
    <s v="B2B"/>
    <x v="2"/>
    <s v="Female"/>
  </r>
  <r>
    <n v="695"/>
    <n v="839"/>
    <d v="2020-01-14T00:00:00"/>
    <s v="Shipped"/>
    <n v="0"/>
    <s v="Completed"/>
    <n v="0"/>
    <x v="2"/>
    <x v="1"/>
    <x v="1"/>
    <n v="12"/>
    <s v="USD"/>
    <n v="694.98"/>
    <n v="0"/>
    <n v="0"/>
    <n v="694.98"/>
    <n v="57.914999999999999"/>
    <s v="Brooksville"/>
    <s v="Florida"/>
    <s v="B2C"/>
    <x v="3"/>
    <s v="Male"/>
  </r>
  <r>
    <n v="696"/>
    <n v="324"/>
    <d v="2021-11-13T00:00:00"/>
    <s v="Shipped"/>
    <n v="0"/>
    <s v="Completed"/>
    <n v="0"/>
    <x v="1"/>
    <x v="2"/>
    <x v="0"/>
    <n v="82"/>
    <s v="USD"/>
    <n v="347.17"/>
    <n v="0"/>
    <n v="0"/>
    <n v="347.17"/>
    <n v="4.2337804878048786"/>
    <s v="Colorado Springs"/>
    <s v="Colorado"/>
    <s v="B2B"/>
    <x v="0"/>
    <s v="Female"/>
  </r>
  <r>
    <n v="697"/>
    <n v="107"/>
    <d v="2021-10-07T00:00:00"/>
    <s v="Shipped"/>
    <n v="0"/>
    <s v="Completed"/>
    <n v="0"/>
    <x v="2"/>
    <x v="0"/>
    <x v="0"/>
    <n v="68"/>
    <s v="USD"/>
    <n v="70.17"/>
    <n v="0"/>
    <n v="0"/>
    <n v="70.17"/>
    <n v="1.0319117647058824"/>
    <s v="Fresno"/>
    <s v="California"/>
    <s v="B2B"/>
    <x v="0"/>
    <s v="Male"/>
  </r>
  <r>
    <n v="698"/>
    <n v="397"/>
    <d v="2021-01-28T00:00:00"/>
    <s v="Processing"/>
    <n v="1"/>
    <s v="Backlogs"/>
    <n v="0"/>
    <x v="0"/>
    <x v="2"/>
    <x v="1"/>
    <n v="53"/>
    <s v="USD"/>
    <n v="346.17"/>
    <n v="0"/>
    <n v="346.17"/>
    <n v="0"/>
    <n v="6.5315094339622641"/>
    <s v="Kansas City"/>
    <s v="Missouri"/>
    <s v="B2B"/>
    <x v="2"/>
    <s v="Female"/>
  </r>
  <r>
    <n v="699"/>
    <n v="66"/>
    <d v="2021-07-02T00:00:00"/>
    <s v="Processing"/>
    <n v="1"/>
    <s v="Backlogs"/>
    <n v="0"/>
    <x v="2"/>
    <x v="0"/>
    <x v="2"/>
    <n v="17"/>
    <s v="USD"/>
    <n v="779.96"/>
    <n v="0"/>
    <n v="779.96"/>
    <n v="0"/>
    <n v="45.88"/>
    <s v="Wichita"/>
    <s v="Kansas"/>
    <s v="B2B"/>
    <x v="3"/>
    <s v="Female"/>
  </r>
  <r>
    <n v="700"/>
    <n v="664"/>
    <d v="2020-09-22T00:00:00"/>
    <s v="Processing"/>
    <n v="1"/>
    <s v="Backlogs"/>
    <n v="0"/>
    <x v="0"/>
    <x v="2"/>
    <x v="1"/>
    <n v="43"/>
    <s v="USD"/>
    <n v="888.93"/>
    <n v="0"/>
    <n v="888.93"/>
    <n v="0"/>
    <n v="20.672790697674419"/>
    <s v="Atlanta"/>
    <s v="Georgia"/>
    <s v="B2B"/>
    <x v="2"/>
    <s v="Male"/>
  </r>
  <r>
    <n v="701"/>
    <n v="955"/>
    <d v="2020-05-06T00:00:00"/>
    <s v="Pending"/>
    <n v="1"/>
    <s v="Backlogs"/>
    <n v="0"/>
    <x v="1"/>
    <x v="2"/>
    <x v="0"/>
    <n v="61"/>
    <s v="USD"/>
    <n v="774.88"/>
    <n v="0"/>
    <n v="774.88"/>
    <n v="0"/>
    <n v="12.702950819672131"/>
    <s v="Norwalk"/>
    <s v="Connecticut"/>
    <s v="B2C"/>
    <x v="3"/>
    <s v="Female"/>
  </r>
  <r>
    <n v="702"/>
    <n v="172"/>
    <d v="2021-03-22T00:00:00"/>
    <s v="Delivered"/>
    <n v="0"/>
    <s v="Completed"/>
    <n v="0"/>
    <x v="2"/>
    <x v="2"/>
    <x v="2"/>
    <n v="43"/>
    <s v="USD"/>
    <n v="436.16"/>
    <n v="0"/>
    <n v="0"/>
    <n v="436.16"/>
    <n v="10.143255813953489"/>
    <s v="Brooklyn"/>
    <s v="New York"/>
    <s v="B2B"/>
    <x v="2"/>
    <s v="Male"/>
  </r>
  <r>
    <n v="703"/>
    <n v="339"/>
    <d v="2021-03-19T00:00:00"/>
    <s v="Shipped"/>
    <n v="0"/>
    <s v="Completed"/>
    <n v="0"/>
    <x v="2"/>
    <x v="0"/>
    <x v="2"/>
    <n v="54"/>
    <s v="USD"/>
    <n v="631.17999999999995"/>
    <n v="0"/>
    <n v="0"/>
    <n v="631.17999999999995"/>
    <n v="11.688518518518517"/>
    <s v="Durham"/>
    <s v="North Carolina"/>
    <s v="B2B"/>
    <x v="1"/>
    <s v="Male"/>
  </r>
  <r>
    <n v="704"/>
    <n v="878"/>
    <d v="2020-03-15T00:00:00"/>
    <s v="Pending"/>
    <n v="1"/>
    <s v="Backlogs"/>
    <n v="0"/>
    <x v="2"/>
    <x v="0"/>
    <x v="2"/>
    <n v="20"/>
    <s v="USD"/>
    <n v="725.19"/>
    <n v="0"/>
    <n v="725.19"/>
    <n v="0"/>
    <n v="36.259500000000003"/>
    <s v="Phoenix"/>
    <s v="Arizona"/>
    <s v="B2C"/>
    <x v="2"/>
    <s v="Male"/>
  </r>
  <r>
    <n v="705"/>
    <n v="814"/>
    <d v="2020-03-10T00:00:00"/>
    <s v="Shipped"/>
    <n v="0"/>
    <s v="Completed"/>
    <n v="0"/>
    <x v="1"/>
    <x v="2"/>
    <x v="2"/>
    <n v="44"/>
    <s v="USD"/>
    <n v="650.76"/>
    <n v="0"/>
    <n v="0"/>
    <n v="650.76"/>
    <n v="14.79"/>
    <s v="San Bernardino"/>
    <s v="California"/>
    <s v="B2B"/>
    <x v="0"/>
    <s v="Female"/>
  </r>
  <r>
    <n v="706"/>
    <n v="423"/>
    <d v="2020-06-07T00:00:00"/>
    <s v="Processing"/>
    <n v="1"/>
    <s v="Backlogs"/>
    <n v="0"/>
    <x v="1"/>
    <x v="0"/>
    <x v="1"/>
    <n v="90"/>
    <s v="USD"/>
    <n v="666.67"/>
    <n v="0"/>
    <n v="666.67"/>
    <n v="0"/>
    <n v="7.4074444444444438"/>
    <s v="Van Nuys"/>
    <s v="California"/>
    <s v="B2B"/>
    <x v="1"/>
    <s v="Male"/>
  </r>
  <r>
    <n v="707"/>
    <n v="172"/>
    <d v="2020-10-21T00:00:00"/>
    <s v="Processing"/>
    <n v="1"/>
    <s v="Backlogs"/>
    <n v="0"/>
    <x v="0"/>
    <x v="2"/>
    <x v="2"/>
    <n v="93"/>
    <s v="USD"/>
    <n v="559.34"/>
    <n v="0"/>
    <n v="559.34"/>
    <n v="0"/>
    <n v="6.0144086021505379"/>
    <s v="Fort Pierce"/>
    <s v="Florida"/>
    <s v="B2C"/>
    <x v="2"/>
    <s v="Male"/>
  </r>
  <r>
    <n v="708"/>
    <n v="38"/>
    <d v="2020-09-03T00:00:00"/>
    <s v="Shipped"/>
    <n v="0"/>
    <s v="Completed"/>
    <n v="0"/>
    <x v="0"/>
    <x v="1"/>
    <x v="0"/>
    <n v="37"/>
    <s v="USD"/>
    <n v="405.16"/>
    <n v="0"/>
    <n v="0"/>
    <n v="405.16"/>
    <n v="10.950270270270272"/>
    <s v="Mesa"/>
    <s v="Arizona"/>
    <s v="B2B"/>
    <x v="1"/>
    <s v="Male"/>
  </r>
  <r>
    <n v="709"/>
    <n v="701"/>
    <d v="2021-07-09T00:00:00"/>
    <s v="Shipped"/>
    <n v="0"/>
    <s v="Completed"/>
    <n v="0"/>
    <x v="1"/>
    <x v="2"/>
    <x v="2"/>
    <n v="42"/>
    <s v="USD"/>
    <n v="879.54"/>
    <n v="0"/>
    <n v="0"/>
    <n v="879.54"/>
    <n v="20.94142857142857"/>
    <s v="Duluth"/>
    <s v="Georgia"/>
    <s v="B2B"/>
    <x v="2"/>
    <s v="Female"/>
  </r>
  <r>
    <n v="710"/>
    <n v="82"/>
    <d v="2021-12-07T00:00:00"/>
    <s v="Pending"/>
    <n v="1"/>
    <s v="Backlogs"/>
    <n v="0"/>
    <x v="2"/>
    <x v="2"/>
    <x v="0"/>
    <n v="7"/>
    <s v="USD"/>
    <n v="449.82"/>
    <n v="0"/>
    <n v="449.82"/>
    <n v="0"/>
    <n v="64.260000000000005"/>
    <s v="Minneapolis"/>
    <s v="Minnesota"/>
    <s v="B2C"/>
    <x v="1"/>
    <s v="Male"/>
  </r>
  <r>
    <n v="711"/>
    <n v="102"/>
    <d v="2020-03-13T00:00:00"/>
    <s v="Processing"/>
    <n v="1"/>
    <s v="Backlogs"/>
    <n v="0"/>
    <x v="1"/>
    <x v="1"/>
    <x v="2"/>
    <n v="62"/>
    <s v="USD"/>
    <n v="212.96"/>
    <n v="0"/>
    <n v="212.96"/>
    <n v="0"/>
    <n v="3.4348387096774196"/>
    <s v="South Bend"/>
    <s v="Indiana"/>
    <s v="B2C"/>
    <x v="2"/>
    <s v="Male"/>
  </r>
  <r>
    <n v="712"/>
    <n v="719"/>
    <d v="2020-12-06T00:00:00"/>
    <s v="Processing"/>
    <n v="1"/>
    <s v="Backlogs"/>
    <n v="0"/>
    <x v="1"/>
    <x v="1"/>
    <x v="1"/>
    <n v="66"/>
    <s v="USD"/>
    <n v="814.76"/>
    <n v="0"/>
    <n v="814.76"/>
    <n v="0"/>
    <n v="12.344848484848484"/>
    <s v="Tacoma"/>
    <s v="Washington"/>
    <s v="B2C"/>
    <x v="2"/>
    <s v="Female"/>
  </r>
  <r>
    <n v="713"/>
    <n v="8"/>
    <d v="2021-10-10T00:00:00"/>
    <s v="Processing"/>
    <n v="1"/>
    <s v="Backlogs"/>
    <n v="0"/>
    <x v="2"/>
    <x v="2"/>
    <x v="1"/>
    <n v="11"/>
    <s v="USD"/>
    <n v="508.67"/>
    <n v="0"/>
    <n v="508.67"/>
    <n v="0"/>
    <n v="46.242727272727272"/>
    <s v="Fresno"/>
    <s v="California"/>
    <s v="B2B"/>
    <x v="1"/>
    <s v="Female"/>
  </r>
  <r>
    <n v="714"/>
    <n v="119"/>
    <d v="2020-03-17T00:00:00"/>
    <s v="Returned"/>
    <n v="0"/>
    <s v="Completed"/>
    <n v="1"/>
    <x v="2"/>
    <x v="0"/>
    <x v="1"/>
    <n v="92"/>
    <s v="USD"/>
    <n v="383.15"/>
    <n v="383.15"/>
    <n v="0"/>
    <n v="0"/>
    <n v="4.1646739130434778"/>
    <s v="Tucson"/>
    <s v="Arizona"/>
    <s v="B2B"/>
    <x v="1"/>
    <s v="Female"/>
  </r>
  <r>
    <n v="715"/>
    <n v="691"/>
    <d v="2020-12-31T00:00:00"/>
    <s v="Returned"/>
    <n v="0"/>
    <s v="Completed"/>
    <n v="1"/>
    <x v="1"/>
    <x v="2"/>
    <x v="1"/>
    <n v="72"/>
    <s v="USD"/>
    <n v="15.78"/>
    <n v="15.78"/>
    <n v="0"/>
    <n v="0"/>
    <n v="0.21916666666666665"/>
    <s v="Washington"/>
    <s v="District of Columbia"/>
    <s v="B2C"/>
    <x v="1"/>
    <s v="Female"/>
  </r>
  <r>
    <n v="716"/>
    <n v="897"/>
    <d v="2020-04-05T00:00:00"/>
    <s v="Pending"/>
    <n v="1"/>
    <s v="Backlogs"/>
    <n v="0"/>
    <x v="0"/>
    <x v="1"/>
    <x v="0"/>
    <n v="65"/>
    <s v="USD"/>
    <n v="804.35"/>
    <n v="0"/>
    <n v="804.35"/>
    <n v="0"/>
    <n v="12.374615384615385"/>
    <s v="Norman"/>
    <s v="Oklahoma"/>
    <s v="B2C"/>
    <x v="1"/>
    <s v="Male"/>
  </r>
  <r>
    <n v="717"/>
    <n v="472"/>
    <d v="2021-07-04T00:00:00"/>
    <s v="Delivered"/>
    <n v="0"/>
    <s v="Completed"/>
    <n v="0"/>
    <x v="1"/>
    <x v="0"/>
    <x v="0"/>
    <n v="43"/>
    <s v="USD"/>
    <n v="233.63"/>
    <n v="0"/>
    <n v="0"/>
    <n v="233.63"/>
    <n v="5.4332558139534886"/>
    <s v="Charlotte"/>
    <s v="North Carolina"/>
    <s v="B2C"/>
    <x v="2"/>
    <s v="Male"/>
  </r>
  <r>
    <n v="718"/>
    <n v="726"/>
    <d v="2021-06-17T00:00:00"/>
    <s v="Shipped"/>
    <n v="0"/>
    <s v="Completed"/>
    <n v="0"/>
    <x v="2"/>
    <x v="1"/>
    <x v="2"/>
    <n v="63"/>
    <s v="USD"/>
    <n v="502.77"/>
    <n v="0"/>
    <n v="0"/>
    <n v="502.77"/>
    <n v="7.9804761904761898"/>
    <s v="Schenectady"/>
    <s v="New York"/>
    <s v="B2B"/>
    <x v="2"/>
    <s v="Male"/>
  </r>
  <r>
    <n v="719"/>
    <n v="466"/>
    <d v="2021-05-29T00:00:00"/>
    <s v="Pending"/>
    <n v="1"/>
    <s v="Backlogs"/>
    <n v="0"/>
    <x v="0"/>
    <x v="2"/>
    <x v="2"/>
    <n v="66"/>
    <s v="USD"/>
    <n v="184.88"/>
    <n v="0"/>
    <n v="184.88"/>
    <n v="0"/>
    <n v="2.8012121212121213"/>
    <s v="Bronx"/>
    <s v="New York"/>
    <s v="B2C"/>
    <x v="1"/>
    <s v="Male"/>
  </r>
  <r>
    <n v="720"/>
    <n v="855"/>
    <d v="2020-09-05T00:00:00"/>
    <s v="Shipped"/>
    <n v="0"/>
    <s v="Completed"/>
    <n v="0"/>
    <x v="2"/>
    <x v="2"/>
    <x v="0"/>
    <n v="10"/>
    <s v="USD"/>
    <n v="473.65"/>
    <n v="0"/>
    <n v="0"/>
    <n v="473.65"/>
    <n v="47.364999999999995"/>
    <s v="Philadelphia"/>
    <s v="Pennsylvania"/>
    <s v="B2C"/>
    <x v="1"/>
    <s v="Male"/>
  </r>
  <r>
    <n v="721"/>
    <n v="878"/>
    <d v="2020-08-03T00:00:00"/>
    <s v="Shipped"/>
    <n v="0"/>
    <s v="Completed"/>
    <n v="0"/>
    <x v="1"/>
    <x v="0"/>
    <x v="0"/>
    <n v="63"/>
    <s v="USD"/>
    <n v="351.68"/>
    <n v="0"/>
    <n v="0"/>
    <n v="351.68"/>
    <n v="5.5822222222222226"/>
    <s v="Spokane"/>
    <s v="Washington"/>
    <s v="B2B"/>
    <x v="0"/>
    <s v="Male"/>
  </r>
  <r>
    <n v="722"/>
    <n v="956"/>
    <d v="2021-10-15T00:00:00"/>
    <s v="Processing"/>
    <n v="1"/>
    <s v="Backlogs"/>
    <n v="0"/>
    <x v="0"/>
    <x v="0"/>
    <x v="2"/>
    <n v="1"/>
    <s v="USD"/>
    <n v="923.43"/>
    <n v="0"/>
    <n v="923.43"/>
    <n v="0"/>
    <n v="923.43"/>
    <s v="Battle Creek"/>
    <s v="Michigan"/>
    <s v="B2B"/>
    <x v="1"/>
    <s v="Female"/>
  </r>
  <r>
    <n v="723"/>
    <n v="825"/>
    <d v="2020-04-01T00:00:00"/>
    <s v="Returned"/>
    <n v="0"/>
    <s v="Completed"/>
    <n v="1"/>
    <x v="2"/>
    <x v="2"/>
    <x v="2"/>
    <n v="3"/>
    <s v="USD"/>
    <n v="340.59"/>
    <n v="340.59"/>
    <n v="0"/>
    <n v="0"/>
    <n v="113.52999999999999"/>
    <s v="Saint Paul"/>
    <s v="Minnesota"/>
    <s v="B2B"/>
    <x v="3"/>
    <s v="Female"/>
  </r>
  <r>
    <n v="724"/>
    <n v="84"/>
    <d v="2021-12-28T00:00:00"/>
    <s v="Returned"/>
    <n v="0"/>
    <s v="Completed"/>
    <n v="1"/>
    <x v="2"/>
    <x v="0"/>
    <x v="2"/>
    <n v="85"/>
    <s v="USD"/>
    <n v="980.6"/>
    <n v="980.6"/>
    <n v="0"/>
    <n v="0"/>
    <n v="11.536470588235295"/>
    <s v="Fresno"/>
    <s v="California"/>
    <s v="B2B"/>
    <x v="1"/>
    <s v="Female"/>
  </r>
  <r>
    <n v="725"/>
    <n v="849"/>
    <d v="2021-05-10T00:00:00"/>
    <s v="Pending"/>
    <n v="1"/>
    <s v="Backlogs"/>
    <n v="0"/>
    <x v="0"/>
    <x v="0"/>
    <x v="2"/>
    <n v="20"/>
    <s v="USD"/>
    <n v="136.22"/>
    <n v="0"/>
    <n v="136.22"/>
    <n v="0"/>
    <n v="6.8109999999999999"/>
    <s v="Washington"/>
    <s v="District of Columbia"/>
    <s v="B2C"/>
    <x v="2"/>
    <s v="Male"/>
  </r>
  <r>
    <n v="726"/>
    <n v="784"/>
    <d v="2020-08-08T00:00:00"/>
    <s v="Processing"/>
    <n v="1"/>
    <s v="Backlogs"/>
    <n v="0"/>
    <x v="0"/>
    <x v="1"/>
    <x v="2"/>
    <n v="9"/>
    <s v="USD"/>
    <n v="834.7"/>
    <n v="0"/>
    <n v="834.7"/>
    <n v="0"/>
    <n v="92.744444444444454"/>
    <s v="Saint Louis"/>
    <s v="Missouri"/>
    <s v="B2C"/>
    <x v="2"/>
    <s v="Female"/>
  </r>
  <r>
    <n v="727"/>
    <n v="175"/>
    <d v="2021-06-20T00:00:00"/>
    <s v="Pending"/>
    <n v="1"/>
    <s v="Backlogs"/>
    <n v="0"/>
    <x v="1"/>
    <x v="0"/>
    <x v="1"/>
    <n v="61"/>
    <s v="USD"/>
    <n v="190.92"/>
    <n v="0"/>
    <n v="190.92"/>
    <n v="0"/>
    <n v="3.1298360655737705"/>
    <s v="Knoxville"/>
    <s v="Tennessee"/>
    <s v="B2C"/>
    <x v="0"/>
    <s v="Male"/>
  </r>
  <r>
    <n v="728"/>
    <n v="122"/>
    <d v="2021-12-06T00:00:00"/>
    <s v="Returned"/>
    <n v="0"/>
    <s v="Completed"/>
    <n v="1"/>
    <x v="2"/>
    <x v="1"/>
    <x v="0"/>
    <n v="59"/>
    <s v="USD"/>
    <n v="623.61"/>
    <n v="623.61"/>
    <n v="0"/>
    <n v="0"/>
    <n v="10.569661016949153"/>
    <s v="Lexington"/>
    <s v="Kentucky"/>
    <s v="B2C"/>
    <x v="0"/>
    <s v="Male"/>
  </r>
  <r>
    <n v="729"/>
    <n v="446"/>
    <d v="2021-11-20T00:00:00"/>
    <s v="Processing"/>
    <n v="1"/>
    <s v="Backlogs"/>
    <n v="0"/>
    <x v="2"/>
    <x v="1"/>
    <x v="0"/>
    <n v="49"/>
    <s v="USD"/>
    <n v="562.70000000000005"/>
    <n v="0"/>
    <n v="562.70000000000005"/>
    <n v="0"/>
    <n v="11.483673469387757"/>
    <s v="New York City"/>
    <s v="New York"/>
    <s v="B2C"/>
    <x v="0"/>
    <s v="Male"/>
  </r>
  <r>
    <n v="730"/>
    <n v="374"/>
    <d v="2020-03-31T00:00:00"/>
    <s v="Processing"/>
    <n v="1"/>
    <s v="Backlogs"/>
    <n v="0"/>
    <x v="2"/>
    <x v="2"/>
    <x v="2"/>
    <n v="90"/>
    <s v="USD"/>
    <n v="527.99"/>
    <n v="0"/>
    <n v="527.99"/>
    <n v="0"/>
    <n v="5.8665555555555553"/>
    <s v="Stamford"/>
    <s v="Connecticut"/>
    <s v="B2B"/>
    <x v="1"/>
    <s v="Female"/>
  </r>
  <r>
    <n v="731"/>
    <n v="67"/>
    <d v="2021-01-26T00:00:00"/>
    <s v="Delivered"/>
    <n v="0"/>
    <s v="Completed"/>
    <n v="0"/>
    <x v="1"/>
    <x v="1"/>
    <x v="1"/>
    <n v="58"/>
    <s v="USD"/>
    <n v="742.34"/>
    <n v="0"/>
    <n v="0"/>
    <n v="742.34"/>
    <n v="12.798965517241379"/>
    <s v="Buffalo"/>
    <s v="New York"/>
    <s v="B2B"/>
    <x v="0"/>
    <s v="Female"/>
  </r>
  <r>
    <n v="732"/>
    <n v="722"/>
    <d v="2021-08-12T00:00:00"/>
    <s v="Delivered"/>
    <n v="0"/>
    <s v="Completed"/>
    <n v="0"/>
    <x v="1"/>
    <x v="2"/>
    <x v="1"/>
    <n v="13"/>
    <s v="USD"/>
    <n v="415.98"/>
    <n v="0"/>
    <n v="0"/>
    <n v="415.98"/>
    <n v="31.998461538461541"/>
    <s v="San Jose"/>
    <s v="California"/>
    <s v="B2C"/>
    <x v="0"/>
    <s v="Male"/>
  </r>
  <r>
    <n v="733"/>
    <n v="319"/>
    <d v="2020-01-11T00:00:00"/>
    <s v="Processing"/>
    <n v="1"/>
    <s v="Backlogs"/>
    <n v="0"/>
    <x v="2"/>
    <x v="2"/>
    <x v="2"/>
    <n v="41"/>
    <s v="USD"/>
    <n v="686.23"/>
    <n v="0"/>
    <n v="686.23"/>
    <n v="0"/>
    <n v="16.737317073170733"/>
    <s v="Springfield"/>
    <s v="Ohio"/>
    <s v="B2B"/>
    <x v="2"/>
    <s v="Male"/>
  </r>
  <r>
    <n v="734"/>
    <n v="759"/>
    <d v="2020-03-11T00:00:00"/>
    <s v="Shipped"/>
    <n v="0"/>
    <s v="Completed"/>
    <n v="0"/>
    <x v="1"/>
    <x v="1"/>
    <x v="0"/>
    <n v="4"/>
    <s v="USD"/>
    <n v="426.82"/>
    <n v="0"/>
    <n v="0"/>
    <n v="426.82"/>
    <n v="106.705"/>
    <s v="Des Moines"/>
    <s v="Iowa"/>
    <s v="B2C"/>
    <x v="2"/>
    <s v="Male"/>
  </r>
  <r>
    <n v="735"/>
    <n v="332"/>
    <d v="2020-06-07T00:00:00"/>
    <s v="Delivered"/>
    <n v="0"/>
    <s v="Completed"/>
    <n v="0"/>
    <x v="2"/>
    <x v="2"/>
    <x v="1"/>
    <n v="41"/>
    <s v="USD"/>
    <n v="813.94"/>
    <n v="0"/>
    <n v="0"/>
    <n v="813.94"/>
    <n v="19.852195121951222"/>
    <s v="Portland"/>
    <s v="Oregon"/>
    <s v="B2C"/>
    <x v="3"/>
    <s v="Male"/>
  </r>
  <r>
    <n v="736"/>
    <n v="799"/>
    <d v="2020-08-27T00:00:00"/>
    <s v="Shipped"/>
    <n v="0"/>
    <s v="Completed"/>
    <n v="0"/>
    <x v="2"/>
    <x v="0"/>
    <x v="1"/>
    <n v="70"/>
    <s v="USD"/>
    <n v="746.48"/>
    <n v="0"/>
    <n v="0"/>
    <n v="746.48"/>
    <n v="10.664"/>
    <s v="Salt Lake City"/>
    <s v="Utah"/>
    <s v="B2B"/>
    <x v="3"/>
    <s v="Female"/>
  </r>
  <r>
    <n v="737"/>
    <n v="761"/>
    <d v="2021-05-31T00:00:00"/>
    <s v="Delivered"/>
    <n v="0"/>
    <s v="Completed"/>
    <n v="0"/>
    <x v="0"/>
    <x v="0"/>
    <x v="0"/>
    <n v="16"/>
    <s v="USD"/>
    <n v="419.21"/>
    <n v="0"/>
    <n v="0"/>
    <n v="419.21"/>
    <n v="26.200624999999999"/>
    <s v="Washington"/>
    <s v="District of Columbia"/>
    <s v="B2C"/>
    <x v="0"/>
    <s v="Male"/>
  </r>
  <r>
    <n v="738"/>
    <n v="22"/>
    <d v="2020-09-05T00:00:00"/>
    <s v="Shipped"/>
    <n v="0"/>
    <s v="Completed"/>
    <n v="0"/>
    <x v="2"/>
    <x v="1"/>
    <x v="0"/>
    <n v="83"/>
    <s v="USD"/>
    <n v="289.83"/>
    <n v="0"/>
    <n v="0"/>
    <n v="289.83"/>
    <n v="3.4919277108433735"/>
    <s v="Memphis"/>
    <s v="Tennessee"/>
    <s v="B2B"/>
    <x v="2"/>
    <s v="Male"/>
  </r>
  <r>
    <n v="739"/>
    <n v="238"/>
    <d v="2020-06-27T00:00:00"/>
    <s v="Returned"/>
    <n v="0"/>
    <s v="Completed"/>
    <n v="1"/>
    <x v="2"/>
    <x v="0"/>
    <x v="2"/>
    <n v="17"/>
    <s v="USD"/>
    <n v="233.56"/>
    <n v="233.56"/>
    <n v="0"/>
    <n v="0"/>
    <n v="13.738823529411764"/>
    <s v="Las Vegas"/>
    <s v="Nevada"/>
    <s v="B2C"/>
    <x v="0"/>
    <s v="Male"/>
  </r>
  <r>
    <n v="740"/>
    <n v="866"/>
    <d v="2020-01-18T00:00:00"/>
    <s v="Returned"/>
    <n v="0"/>
    <s v="Completed"/>
    <n v="1"/>
    <x v="2"/>
    <x v="1"/>
    <x v="2"/>
    <n v="85"/>
    <s v="USD"/>
    <n v="3.22"/>
    <n v="3.22"/>
    <n v="0"/>
    <n v="0"/>
    <n v="3.7882352941176471E-2"/>
    <s v="Saint Paul"/>
    <s v="Minnesota"/>
    <s v="B2B"/>
    <x v="0"/>
    <s v="Male"/>
  </r>
  <r>
    <n v="741"/>
    <n v="141"/>
    <d v="2021-05-27T00:00:00"/>
    <s v="Delivered"/>
    <n v="0"/>
    <s v="Completed"/>
    <n v="0"/>
    <x v="0"/>
    <x v="1"/>
    <x v="0"/>
    <n v="14"/>
    <s v="USD"/>
    <n v="646.09"/>
    <n v="0"/>
    <n v="0"/>
    <n v="646.09"/>
    <n v="46.149285714285718"/>
    <s v="Columbia"/>
    <s v="South Carolina"/>
    <s v="B2B"/>
    <x v="0"/>
    <s v="Male"/>
  </r>
  <r>
    <n v="742"/>
    <n v="799"/>
    <d v="2020-08-19T00:00:00"/>
    <s v="Pending"/>
    <n v="1"/>
    <s v="Backlogs"/>
    <n v="0"/>
    <x v="1"/>
    <x v="2"/>
    <x v="1"/>
    <n v="100"/>
    <s v="USD"/>
    <n v="44.29"/>
    <n v="0"/>
    <n v="44.29"/>
    <n v="0"/>
    <n v="0.44290000000000002"/>
    <s v="Pompano Beach"/>
    <s v="Florida"/>
    <s v="B2B"/>
    <x v="1"/>
    <s v="Female"/>
  </r>
  <r>
    <n v="743"/>
    <n v="553"/>
    <d v="2020-05-18T00:00:00"/>
    <s v="Processing"/>
    <n v="1"/>
    <s v="Backlogs"/>
    <n v="0"/>
    <x v="0"/>
    <x v="1"/>
    <x v="1"/>
    <n v="97"/>
    <s v="USD"/>
    <n v="847.05"/>
    <n v="0"/>
    <n v="847.05"/>
    <n v="0"/>
    <n v="8.7324742268041238"/>
    <s v="Morgantown"/>
    <s v="West Virginia"/>
    <s v="B2B"/>
    <x v="2"/>
    <s v="Male"/>
  </r>
  <r>
    <n v="744"/>
    <n v="934"/>
    <d v="2021-06-13T00:00:00"/>
    <s v="Returned"/>
    <n v="0"/>
    <s v="Completed"/>
    <n v="1"/>
    <x v="2"/>
    <x v="1"/>
    <x v="1"/>
    <n v="28"/>
    <s v="USD"/>
    <n v="858.65"/>
    <n v="858.65"/>
    <n v="0"/>
    <n v="0"/>
    <n v="30.666071428571428"/>
    <s v="Port Washington"/>
    <s v="New York"/>
    <s v="B2C"/>
    <x v="3"/>
    <s v="Female"/>
  </r>
  <r>
    <n v="745"/>
    <n v="371"/>
    <d v="2021-11-23T00:00:00"/>
    <s v="Shipped"/>
    <n v="0"/>
    <s v="Completed"/>
    <n v="0"/>
    <x v="1"/>
    <x v="0"/>
    <x v="2"/>
    <n v="85"/>
    <s v="USD"/>
    <n v="760.42"/>
    <n v="0"/>
    <n v="0"/>
    <n v="760.42"/>
    <n v="8.9461176470588235"/>
    <s v="Migrate"/>
    <s v="Kentucky"/>
    <s v="B2C"/>
    <x v="2"/>
    <s v="Male"/>
  </r>
  <r>
    <n v="746"/>
    <n v="559"/>
    <d v="2020-02-23T00:00:00"/>
    <s v="Processing"/>
    <n v="1"/>
    <s v="Backlogs"/>
    <n v="0"/>
    <x v="2"/>
    <x v="1"/>
    <x v="1"/>
    <n v="76"/>
    <s v="USD"/>
    <n v="618.30999999999995"/>
    <n v="0"/>
    <n v="618.30999999999995"/>
    <n v="0"/>
    <n v="8.1356578947368412"/>
    <s v="Savannah"/>
    <s v="Georgia"/>
    <s v="B2B"/>
    <x v="2"/>
    <s v="Male"/>
  </r>
  <r>
    <n v="747"/>
    <n v="804"/>
    <d v="2020-11-01T00:00:00"/>
    <s v="Processing"/>
    <n v="1"/>
    <s v="Backlogs"/>
    <n v="0"/>
    <x v="1"/>
    <x v="0"/>
    <x v="2"/>
    <n v="52"/>
    <s v="USD"/>
    <n v="587.6"/>
    <n v="0"/>
    <n v="587.6"/>
    <n v="0"/>
    <n v="11.3"/>
    <s v="Canton"/>
    <s v="Ohio"/>
    <s v="B2B"/>
    <x v="2"/>
    <s v="Female"/>
  </r>
  <r>
    <n v="748"/>
    <n v="605"/>
    <d v="2020-10-12T00:00:00"/>
    <s v="Shipped"/>
    <n v="0"/>
    <s v="Completed"/>
    <n v="0"/>
    <x v="1"/>
    <x v="1"/>
    <x v="2"/>
    <n v="50"/>
    <s v="USD"/>
    <n v="362.19"/>
    <n v="0"/>
    <n v="0"/>
    <n v="362.19"/>
    <n v="7.2438000000000002"/>
    <s v="Newport News"/>
    <s v="Virginia"/>
    <s v="B2C"/>
    <x v="1"/>
    <s v="Female"/>
  </r>
  <r>
    <n v="749"/>
    <n v="733"/>
    <d v="2021-08-21T00:00:00"/>
    <s v="Returned"/>
    <n v="0"/>
    <s v="Completed"/>
    <n v="1"/>
    <x v="1"/>
    <x v="1"/>
    <x v="0"/>
    <n v="90"/>
    <s v="USD"/>
    <n v="727.72"/>
    <n v="727.72"/>
    <n v="0"/>
    <n v="0"/>
    <n v="8.0857777777777784"/>
    <s v="Tampa"/>
    <s v="Florida"/>
    <s v="B2B"/>
    <x v="0"/>
    <s v="Male"/>
  </r>
  <r>
    <n v="750"/>
    <n v="791"/>
    <d v="2021-06-30T00:00:00"/>
    <s v="Shipped"/>
    <n v="0"/>
    <s v="Completed"/>
    <n v="0"/>
    <x v="0"/>
    <x v="0"/>
    <x v="2"/>
    <n v="63"/>
    <s v="USD"/>
    <n v="760.59"/>
    <n v="0"/>
    <n v="0"/>
    <n v="760.59"/>
    <n v="12.072857142857144"/>
    <s v="Naperville"/>
    <s v="Illinois"/>
    <s v="B2C"/>
    <x v="0"/>
    <s v="Female"/>
  </r>
  <r>
    <n v="751"/>
    <n v="521"/>
    <d v="2020-11-23T00:00:00"/>
    <s v="Delivered"/>
    <n v="0"/>
    <s v="Completed"/>
    <n v="0"/>
    <x v="1"/>
    <x v="0"/>
    <x v="1"/>
    <n v="51"/>
    <s v="USD"/>
    <n v="87.72"/>
    <n v="0"/>
    <n v="0"/>
    <n v="87.72"/>
    <n v="1.72"/>
    <s v="Arvada"/>
    <s v="Colorado"/>
    <s v="B2C"/>
    <x v="3"/>
    <s v="Male"/>
  </r>
  <r>
    <n v="752"/>
    <n v="110"/>
    <d v="2021-08-13T00:00:00"/>
    <s v="Shipped"/>
    <n v="0"/>
    <s v="Completed"/>
    <n v="0"/>
    <x v="0"/>
    <x v="1"/>
    <x v="1"/>
    <n v="38"/>
    <s v="USD"/>
    <n v="732.03"/>
    <n v="0"/>
    <n v="0"/>
    <n v="732.03"/>
    <n v="19.263947368421054"/>
    <s v="Detroit"/>
    <s v="Michigan"/>
    <s v="B2C"/>
    <x v="2"/>
    <s v="Female"/>
  </r>
  <r>
    <n v="753"/>
    <n v="882"/>
    <d v="2021-09-18T00:00:00"/>
    <s v="Pending"/>
    <n v="1"/>
    <s v="Backlogs"/>
    <n v="0"/>
    <x v="2"/>
    <x v="1"/>
    <x v="2"/>
    <n v="74"/>
    <s v="USD"/>
    <n v="655.41"/>
    <n v="0"/>
    <n v="655.41"/>
    <n v="0"/>
    <n v="8.8568918918918911"/>
    <s v="North Las Vegas"/>
    <s v="Nevada"/>
    <s v="B2B"/>
    <x v="0"/>
    <s v="Male"/>
  </r>
  <r>
    <n v="754"/>
    <n v="944"/>
    <d v="2021-12-23T00:00:00"/>
    <s v="Processing"/>
    <n v="1"/>
    <s v="Backlogs"/>
    <n v="0"/>
    <x v="0"/>
    <x v="2"/>
    <x v="0"/>
    <n v="65"/>
    <s v="USD"/>
    <n v="563.86"/>
    <n v="0"/>
    <n v="563.86"/>
    <n v="0"/>
    <n v="8.6747692307692308"/>
    <s v="Fort Worth"/>
    <s v="Texas"/>
    <s v="B2C"/>
    <x v="3"/>
    <s v="Female"/>
  </r>
  <r>
    <n v="755"/>
    <n v="587"/>
    <d v="2020-02-01T00:00:00"/>
    <s v="Pending"/>
    <n v="1"/>
    <s v="Backlogs"/>
    <n v="0"/>
    <x v="1"/>
    <x v="0"/>
    <x v="2"/>
    <n v="90"/>
    <s v="USD"/>
    <n v="392.86"/>
    <n v="0"/>
    <n v="392.86"/>
    <n v="0"/>
    <n v="4.3651111111111112"/>
    <s v="San Jose"/>
    <s v="California"/>
    <s v="B2B"/>
    <x v="1"/>
    <s v="Female"/>
  </r>
  <r>
    <n v="756"/>
    <n v="663"/>
    <d v="2021-02-13T00:00:00"/>
    <s v="Returned"/>
    <n v="0"/>
    <s v="Completed"/>
    <n v="1"/>
    <x v="1"/>
    <x v="2"/>
    <x v="2"/>
    <n v="64"/>
    <s v="USD"/>
    <n v="708.53"/>
    <n v="708.53"/>
    <n v="0"/>
    <n v="0"/>
    <n v="11.07078125"/>
    <s v="North Hollywood"/>
    <s v="California"/>
    <s v="B2C"/>
    <x v="2"/>
    <s v="Female"/>
  </r>
  <r>
    <n v="757"/>
    <n v="838"/>
    <d v="2020-02-25T00:00:00"/>
    <s v="Processing"/>
    <n v="1"/>
    <s v="Backlogs"/>
    <n v="0"/>
    <x v="1"/>
    <x v="0"/>
    <x v="1"/>
    <n v="11"/>
    <s v="USD"/>
    <n v="462.18"/>
    <n v="0"/>
    <n v="462.18"/>
    <n v="0"/>
    <n v="42.016363636363636"/>
    <s v="Glendale"/>
    <s v="California"/>
    <s v="B2B"/>
    <x v="3"/>
    <s v="Male"/>
  </r>
  <r>
    <n v="758"/>
    <n v="681"/>
    <d v="2020-02-03T00:00:00"/>
    <s v="Returned"/>
    <n v="0"/>
    <s v="Completed"/>
    <n v="1"/>
    <x v="2"/>
    <x v="0"/>
    <x v="2"/>
    <n v="91"/>
    <s v="USD"/>
    <n v="620.47"/>
    <n v="620.47"/>
    <n v="0"/>
    <n v="0"/>
    <n v="6.8183516483516486"/>
    <s v="Saint Cloud"/>
    <s v="Minnesota"/>
    <s v="B2C"/>
    <x v="3"/>
    <s v="Female"/>
  </r>
  <r>
    <n v="759"/>
    <n v="528"/>
    <d v="2020-09-30T00:00:00"/>
    <s v="Pending"/>
    <n v="1"/>
    <s v="Backlogs"/>
    <n v="0"/>
    <x v="0"/>
    <x v="0"/>
    <x v="0"/>
    <n v="48"/>
    <s v="USD"/>
    <n v="71.97"/>
    <n v="0"/>
    <n v="71.97"/>
    <n v="0"/>
    <n v="1.4993749999999999"/>
    <s v="Hagerstown"/>
    <s v="Maryland"/>
    <s v="B2C"/>
    <x v="2"/>
    <s v="Male"/>
  </r>
  <r>
    <n v="760"/>
    <n v="409"/>
    <d v="2020-11-03T00:00:00"/>
    <s v="Delivered"/>
    <n v="0"/>
    <s v="Completed"/>
    <n v="0"/>
    <x v="0"/>
    <x v="2"/>
    <x v="0"/>
    <n v="55"/>
    <s v="USD"/>
    <n v="121.65"/>
    <n v="0"/>
    <n v="0"/>
    <n v="121.65"/>
    <n v="2.2118181818181819"/>
    <s v="New York City"/>
    <s v="New York"/>
    <s v="B2B"/>
    <x v="3"/>
    <s v="Female"/>
  </r>
  <r>
    <n v="761"/>
    <n v="426"/>
    <d v="2021-01-28T00:00:00"/>
    <s v="Returned"/>
    <n v="0"/>
    <s v="Completed"/>
    <n v="1"/>
    <x v="0"/>
    <x v="1"/>
    <x v="0"/>
    <n v="28"/>
    <s v="USD"/>
    <n v="145.27000000000001"/>
    <n v="145.27000000000001"/>
    <n v="0"/>
    <n v="0"/>
    <n v="5.1882142857142863"/>
    <s v="Atlanta"/>
    <s v="Georgia"/>
    <s v="B2C"/>
    <x v="1"/>
    <s v="Male"/>
  </r>
  <r>
    <n v="762"/>
    <n v="131"/>
    <d v="2020-07-15T00:00:00"/>
    <s v="Delivered"/>
    <n v="0"/>
    <s v="Completed"/>
    <n v="0"/>
    <x v="2"/>
    <x v="0"/>
    <x v="2"/>
    <n v="81"/>
    <s v="USD"/>
    <n v="905.97"/>
    <n v="0"/>
    <n v="0"/>
    <n v="905.97"/>
    <n v="11.184814814814816"/>
    <s v="Washington"/>
    <s v="District of Columbia"/>
    <s v="B2C"/>
    <x v="2"/>
    <s v="Male"/>
  </r>
  <r>
    <n v="763"/>
    <n v="652"/>
    <d v="2021-07-13T00:00:00"/>
    <s v="Processing"/>
    <n v="1"/>
    <s v="Backlogs"/>
    <n v="0"/>
    <x v="0"/>
    <x v="0"/>
    <x v="0"/>
    <n v="4"/>
    <s v="USD"/>
    <n v="58.85"/>
    <n v="0"/>
    <n v="58.85"/>
    <n v="0"/>
    <n v="14.7125"/>
    <s v="Buffalo"/>
    <s v="New York"/>
    <s v="B2B"/>
    <x v="0"/>
    <s v="Female"/>
  </r>
  <r>
    <n v="764"/>
    <n v="151"/>
    <d v="2020-09-01T00:00:00"/>
    <s v="Processing"/>
    <n v="1"/>
    <s v="Backlogs"/>
    <n v="0"/>
    <x v="1"/>
    <x v="2"/>
    <x v="1"/>
    <n v="25"/>
    <s v="USD"/>
    <n v="705.85"/>
    <n v="0"/>
    <n v="705.85"/>
    <n v="0"/>
    <n v="28.234000000000002"/>
    <s v="Fort Lauderdale"/>
    <s v="Florida"/>
    <s v="B2B"/>
    <x v="0"/>
    <s v="Male"/>
  </r>
  <r>
    <n v="765"/>
    <n v="996"/>
    <d v="2020-04-07T00:00:00"/>
    <s v="Shipped"/>
    <n v="0"/>
    <s v="Completed"/>
    <n v="0"/>
    <x v="1"/>
    <x v="1"/>
    <x v="2"/>
    <n v="55"/>
    <s v="USD"/>
    <n v="932.25"/>
    <n v="0"/>
    <n v="0"/>
    <n v="932.25"/>
    <n v="16.95"/>
    <s v="Sacramento"/>
    <s v="California"/>
    <s v="B2B"/>
    <x v="1"/>
    <s v="Female"/>
  </r>
  <r>
    <n v="766"/>
    <n v="553"/>
    <d v="2020-06-02T00:00:00"/>
    <s v="Returned"/>
    <n v="0"/>
    <s v="Completed"/>
    <n v="1"/>
    <x v="2"/>
    <x v="2"/>
    <x v="1"/>
    <n v="53"/>
    <s v="USD"/>
    <n v="255.07"/>
    <n v="255.07"/>
    <n v="0"/>
    <n v="0"/>
    <n v="4.8126415094339619"/>
    <s v="Moreno Valley"/>
    <s v="California"/>
    <s v="B2B"/>
    <x v="2"/>
    <s v="Female"/>
  </r>
  <r>
    <n v="767"/>
    <n v="291"/>
    <d v="2020-11-17T00:00:00"/>
    <s v="Returned"/>
    <n v="0"/>
    <s v="Completed"/>
    <n v="1"/>
    <x v="0"/>
    <x v="1"/>
    <x v="0"/>
    <n v="25"/>
    <s v="USD"/>
    <n v="668.17"/>
    <n v="668.17"/>
    <n v="0"/>
    <n v="0"/>
    <n v="26.726799999999997"/>
    <s v="Miami"/>
    <s v="Florida"/>
    <s v="B2C"/>
    <x v="0"/>
    <s v="Male"/>
  </r>
  <r>
    <n v="768"/>
    <n v="43"/>
    <d v="2020-09-25T00:00:00"/>
    <s v="Delivered"/>
    <n v="0"/>
    <s v="Completed"/>
    <n v="0"/>
    <x v="0"/>
    <x v="2"/>
    <x v="2"/>
    <n v="58"/>
    <s v="USD"/>
    <n v="347.25"/>
    <n v="0"/>
    <n v="0"/>
    <n v="347.25"/>
    <n v="5.9870689655172411"/>
    <s v="New York City"/>
    <s v="New York"/>
    <s v="B2C"/>
    <x v="2"/>
    <s v="Male"/>
  </r>
  <r>
    <n v="769"/>
    <n v="398"/>
    <d v="2020-02-09T00:00:00"/>
    <s v="Delivered"/>
    <n v="0"/>
    <s v="Completed"/>
    <n v="0"/>
    <x v="0"/>
    <x v="0"/>
    <x v="0"/>
    <n v="45"/>
    <s v="USD"/>
    <n v="269.88"/>
    <n v="0"/>
    <n v="0"/>
    <n v="269.88"/>
    <n v="5.9973333333333336"/>
    <s v="Lubbock"/>
    <s v="Texas"/>
    <s v="B2C"/>
    <x v="0"/>
    <s v="Male"/>
  </r>
  <r>
    <n v="770"/>
    <n v="250"/>
    <d v="2020-11-30T00:00:00"/>
    <s v="Delivered"/>
    <n v="0"/>
    <s v="Completed"/>
    <n v="0"/>
    <x v="2"/>
    <x v="1"/>
    <x v="0"/>
    <n v="27"/>
    <s v="USD"/>
    <n v="268.06"/>
    <n v="0"/>
    <n v="0"/>
    <n v="268.06"/>
    <n v="9.9281481481481482"/>
    <s v="Syracuse"/>
    <s v="New York"/>
    <s v="B2C"/>
    <x v="0"/>
    <s v="Female"/>
  </r>
  <r>
    <n v="771"/>
    <n v="682"/>
    <d v="2021-12-06T00:00:00"/>
    <s v="Delivered"/>
    <n v="0"/>
    <s v="Completed"/>
    <n v="0"/>
    <x v="2"/>
    <x v="0"/>
    <x v="0"/>
    <n v="39"/>
    <s v="USD"/>
    <n v="984.98"/>
    <n v="0"/>
    <n v="0"/>
    <n v="984.98"/>
    <n v="25.255897435897435"/>
    <s v="Louisville"/>
    <s v="Kentucky"/>
    <s v="B2C"/>
    <x v="0"/>
    <s v="Male"/>
  </r>
  <r>
    <n v="772"/>
    <n v="768"/>
    <d v="2021-01-03T00:00:00"/>
    <s v="Processing"/>
    <n v="1"/>
    <s v="Backlogs"/>
    <n v="0"/>
    <x v="1"/>
    <x v="2"/>
    <x v="1"/>
    <n v="97"/>
    <s v="USD"/>
    <n v="278.23"/>
    <n v="0"/>
    <n v="278.23"/>
    <n v="0"/>
    <n v="2.8683505154639177"/>
    <s v="Wichita"/>
    <s v="Kansas"/>
    <s v="B2B"/>
    <x v="2"/>
    <s v="Female"/>
  </r>
  <r>
    <n v="773"/>
    <n v="107"/>
    <d v="2020-12-18T00:00:00"/>
    <s v="Returned"/>
    <n v="0"/>
    <s v="Completed"/>
    <n v="1"/>
    <x v="1"/>
    <x v="1"/>
    <x v="1"/>
    <n v="25"/>
    <s v="USD"/>
    <n v="3.57"/>
    <n v="3.57"/>
    <n v="0"/>
    <n v="0"/>
    <n v="0.14279999999999998"/>
    <s v="San Antonio"/>
    <s v="Texas"/>
    <s v="B2C"/>
    <x v="0"/>
    <s v="Male"/>
  </r>
  <r>
    <n v="774"/>
    <n v="619"/>
    <d v="2020-07-19T00:00:00"/>
    <s v="Pending"/>
    <n v="1"/>
    <s v="Backlogs"/>
    <n v="0"/>
    <x v="2"/>
    <x v="1"/>
    <x v="0"/>
    <n v="72"/>
    <s v="USD"/>
    <n v="603.41999999999996"/>
    <n v="0"/>
    <n v="603.41999999999996"/>
    <n v="0"/>
    <n v="8.3808333333333334"/>
    <s v="Fort Worth"/>
    <s v="Texas"/>
    <s v="B2B"/>
    <x v="2"/>
    <s v="Female"/>
  </r>
  <r>
    <n v="775"/>
    <n v="606"/>
    <d v="2020-02-14T00:00:00"/>
    <s v="Delivered"/>
    <n v="0"/>
    <s v="Completed"/>
    <n v="0"/>
    <x v="2"/>
    <x v="1"/>
    <x v="2"/>
    <n v="33"/>
    <s v="USD"/>
    <n v="298.32"/>
    <n v="0"/>
    <n v="0"/>
    <n v="298.32"/>
    <n v="9.0399999999999991"/>
    <s v="Provo"/>
    <s v="Utah"/>
    <s v="B2B"/>
    <x v="3"/>
    <s v="Female"/>
  </r>
  <r>
    <n v="776"/>
    <n v="986"/>
    <d v="2020-04-14T00:00:00"/>
    <s v="Processing"/>
    <n v="1"/>
    <s v="Backlogs"/>
    <n v="0"/>
    <x v="0"/>
    <x v="0"/>
    <x v="0"/>
    <n v="52"/>
    <s v="USD"/>
    <n v="556.26"/>
    <n v="0"/>
    <n v="556.26"/>
    <n v="0"/>
    <n v="10.697307692307692"/>
    <s v="Reston"/>
    <s v="Virginia"/>
    <s v="B2C"/>
    <x v="3"/>
    <s v="Female"/>
  </r>
  <r>
    <n v="777"/>
    <n v="500"/>
    <d v="2021-12-14T00:00:00"/>
    <s v="Shipped"/>
    <n v="0"/>
    <s v="Completed"/>
    <n v="0"/>
    <x v="2"/>
    <x v="2"/>
    <x v="2"/>
    <n v="96"/>
    <s v="USD"/>
    <n v="50.69"/>
    <n v="0"/>
    <n v="0"/>
    <n v="50.69"/>
    <n v="0.52802083333333327"/>
    <s v="San Antonio"/>
    <s v="Texas"/>
    <s v="B2C"/>
    <x v="2"/>
    <s v="Female"/>
  </r>
  <r>
    <n v="778"/>
    <n v="255"/>
    <d v="2021-01-08T00:00:00"/>
    <s v="Pending"/>
    <n v="1"/>
    <s v="Backlogs"/>
    <n v="0"/>
    <x v="2"/>
    <x v="0"/>
    <x v="2"/>
    <n v="36"/>
    <s v="USD"/>
    <n v="931.32"/>
    <n v="0"/>
    <n v="931.32"/>
    <n v="0"/>
    <n v="25.87"/>
    <s v="Lubbock"/>
    <s v="Texas"/>
    <s v="B2B"/>
    <x v="3"/>
    <s v="Male"/>
  </r>
  <r>
    <n v="779"/>
    <n v="783"/>
    <d v="2021-12-15T00:00:00"/>
    <s v="Delivered"/>
    <n v="0"/>
    <s v="Completed"/>
    <n v="0"/>
    <x v="2"/>
    <x v="0"/>
    <x v="2"/>
    <n v="33"/>
    <s v="USD"/>
    <n v="693.28"/>
    <n v="0"/>
    <n v="0"/>
    <n v="693.28"/>
    <n v="21.008484848484848"/>
    <s v="Birmingham"/>
    <s v="Alabama"/>
    <s v="B2B"/>
    <x v="1"/>
    <s v="Male"/>
  </r>
  <r>
    <n v="780"/>
    <n v="442"/>
    <d v="2021-09-07T00:00:00"/>
    <s v="Shipped"/>
    <n v="0"/>
    <s v="Completed"/>
    <n v="0"/>
    <x v="0"/>
    <x v="0"/>
    <x v="1"/>
    <n v="56"/>
    <s v="USD"/>
    <n v="9.41"/>
    <n v="0"/>
    <n v="0"/>
    <n v="9.41"/>
    <n v="0.16803571428571429"/>
    <s v="Jacksonville"/>
    <s v="Florida"/>
    <s v="B2C"/>
    <x v="1"/>
    <s v="Female"/>
  </r>
  <r>
    <n v="781"/>
    <n v="287"/>
    <d v="2021-11-24T00:00:00"/>
    <s v="Shipped"/>
    <n v="0"/>
    <s v="Completed"/>
    <n v="0"/>
    <x v="1"/>
    <x v="0"/>
    <x v="1"/>
    <n v="35"/>
    <s v="USD"/>
    <n v="616.6"/>
    <n v="0"/>
    <n v="0"/>
    <n v="616.6"/>
    <n v="17.617142857142859"/>
    <s v="Austin"/>
    <s v="Texas"/>
    <s v="B2C"/>
    <x v="2"/>
    <s v="Male"/>
  </r>
  <r>
    <n v="782"/>
    <n v="940"/>
    <d v="2020-01-09T00:00:00"/>
    <s v="Processing"/>
    <n v="1"/>
    <s v="Backlogs"/>
    <n v="0"/>
    <x v="0"/>
    <x v="1"/>
    <x v="2"/>
    <n v="11"/>
    <s v="USD"/>
    <n v="981.06"/>
    <n v="0"/>
    <n v="981.06"/>
    <n v="0"/>
    <n v="89.187272727272727"/>
    <s v="Washington"/>
    <s v="District of Columbia"/>
    <s v="B2C"/>
    <x v="0"/>
    <s v="Male"/>
  </r>
  <r>
    <n v="783"/>
    <n v="955"/>
    <d v="2020-02-16T00:00:00"/>
    <s v="Pending"/>
    <n v="1"/>
    <s v="Backlogs"/>
    <n v="0"/>
    <x v="2"/>
    <x v="2"/>
    <x v="0"/>
    <n v="76"/>
    <s v="USD"/>
    <n v="448.41"/>
    <n v="0"/>
    <n v="448.41"/>
    <n v="0"/>
    <n v="5.9001315789473692"/>
    <s v="Minneapolis"/>
    <s v="Minnesota"/>
    <s v="B2C"/>
    <x v="1"/>
    <s v="Male"/>
  </r>
  <r>
    <n v="784"/>
    <n v="298"/>
    <d v="2020-06-06T00:00:00"/>
    <s v="Processing"/>
    <n v="1"/>
    <s v="Backlogs"/>
    <n v="0"/>
    <x v="2"/>
    <x v="0"/>
    <x v="0"/>
    <n v="14"/>
    <s v="USD"/>
    <n v="459.91"/>
    <n v="0"/>
    <n v="459.91"/>
    <n v="0"/>
    <n v="32.85071428571429"/>
    <s v="Los Angeles"/>
    <s v="California"/>
    <s v="B2B"/>
    <x v="2"/>
    <s v="Female"/>
  </r>
  <r>
    <n v="785"/>
    <n v="120"/>
    <d v="2021-11-27T00:00:00"/>
    <s v="Delivered"/>
    <n v="0"/>
    <s v="Completed"/>
    <n v="0"/>
    <x v="1"/>
    <x v="2"/>
    <x v="2"/>
    <n v="69"/>
    <s v="USD"/>
    <n v="863.89"/>
    <n v="0"/>
    <n v="0"/>
    <n v="863.89"/>
    <n v="12.520144927536231"/>
    <s v="Melbourne"/>
    <s v="Florida"/>
    <s v="B2C"/>
    <x v="0"/>
    <s v="Male"/>
  </r>
  <r>
    <n v="786"/>
    <n v="18"/>
    <d v="2021-02-18T00:00:00"/>
    <s v="Shipped"/>
    <n v="0"/>
    <s v="Completed"/>
    <n v="0"/>
    <x v="1"/>
    <x v="0"/>
    <x v="1"/>
    <n v="2"/>
    <s v="USD"/>
    <n v="647.44000000000005"/>
    <n v="0"/>
    <n v="0"/>
    <n v="647.44000000000005"/>
    <n v="323.72000000000003"/>
    <s v="Huntington"/>
    <s v="West Virginia"/>
    <s v="B2B"/>
    <x v="3"/>
    <s v="Male"/>
  </r>
  <r>
    <n v="787"/>
    <n v="515"/>
    <d v="2021-03-05T00:00:00"/>
    <s v="Delivered"/>
    <n v="0"/>
    <s v="Completed"/>
    <n v="0"/>
    <x v="2"/>
    <x v="2"/>
    <x v="2"/>
    <n v="67"/>
    <s v="USD"/>
    <n v="349.34"/>
    <n v="0"/>
    <n v="0"/>
    <n v="349.34"/>
    <n v="5.2140298507462681"/>
    <s v="New Haven"/>
    <s v="Connecticut"/>
    <s v="B2C"/>
    <x v="2"/>
    <s v="Male"/>
  </r>
  <r>
    <n v="788"/>
    <n v="580"/>
    <d v="2021-09-15T00:00:00"/>
    <s v="Pending"/>
    <n v="1"/>
    <s v="Backlogs"/>
    <n v="0"/>
    <x v="0"/>
    <x v="1"/>
    <x v="1"/>
    <n v="92"/>
    <s v="USD"/>
    <n v="271.63"/>
    <n v="0"/>
    <n v="271.63"/>
    <n v="0"/>
    <n v="2.9525000000000001"/>
    <s v="Stockton"/>
    <s v="California"/>
    <s v="B2B"/>
    <x v="3"/>
    <s v="Male"/>
  </r>
  <r>
    <n v="789"/>
    <n v="962"/>
    <d v="2020-08-03T00:00:00"/>
    <s v="Shipped"/>
    <n v="0"/>
    <s v="Completed"/>
    <n v="0"/>
    <x v="2"/>
    <x v="2"/>
    <x v="2"/>
    <n v="61"/>
    <s v="USD"/>
    <n v="647.28"/>
    <n v="0"/>
    <n v="0"/>
    <n v="647.28"/>
    <n v="10.611147540983605"/>
    <s v="Miami"/>
    <s v="Florida"/>
    <s v="B2C"/>
    <x v="2"/>
    <s v="Female"/>
  </r>
  <r>
    <n v="790"/>
    <n v="645"/>
    <d v="2020-04-17T00:00:00"/>
    <s v="Processing"/>
    <n v="1"/>
    <s v="Backlogs"/>
    <n v="0"/>
    <x v="0"/>
    <x v="2"/>
    <x v="2"/>
    <n v="44"/>
    <s v="USD"/>
    <n v="986.48"/>
    <n v="0"/>
    <n v="986.48"/>
    <n v="0"/>
    <n v="22.42"/>
    <s v="Washington"/>
    <s v="District of Columbia"/>
    <s v="B2C"/>
    <x v="0"/>
    <s v="Male"/>
  </r>
  <r>
    <n v="791"/>
    <n v="343"/>
    <d v="2020-05-18T00:00:00"/>
    <s v="Processing"/>
    <n v="1"/>
    <s v="Backlogs"/>
    <n v="0"/>
    <x v="2"/>
    <x v="0"/>
    <x v="1"/>
    <n v="54"/>
    <s v="USD"/>
    <n v="217.9"/>
    <n v="0"/>
    <n v="217.9"/>
    <n v="0"/>
    <n v="4.0351851851851857"/>
    <s v="Charlotte"/>
    <s v="North Carolina"/>
    <s v="B2B"/>
    <x v="1"/>
    <s v="Male"/>
  </r>
  <r>
    <n v="792"/>
    <n v="346"/>
    <d v="2020-01-03T00:00:00"/>
    <s v="Shipped"/>
    <n v="0"/>
    <s v="Completed"/>
    <n v="0"/>
    <x v="2"/>
    <x v="2"/>
    <x v="0"/>
    <n v="45"/>
    <s v="USD"/>
    <n v="764.37"/>
    <n v="0"/>
    <n v="0"/>
    <n v="764.37"/>
    <n v="16.986000000000001"/>
    <s v="Charleston"/>
    <s v="West Virginia"/>
    <s v="B2B"/>
    <x v="3"/>
    <s v="Female"/>
  </r>
  <r>
    <n v="793"/>
    <n v="668"/>
    <d v="2020-01-01T00:00:00"/>
    <s v="Returned"/>
    <n v="0"/>
    <s v="Completed"/>
    <n v="1"/>
    <x v="1"/>
    <x v="0"/>
    <x v="1"/>
    <n v="56"/>
    <s v="USD"/>
    <n v="685.29"/>
    <n v="685.29"/>
    <n v="0"/>
    <n v="0"/>
    <n v="12.237321428571429"/>
    <s v="Lake Charles"/>
    <s v="Louisiana"/>
    <s v="B2B"/>
    <x v="0"/>
    <s v="Female"/>
  </r>
  <r>
    <n v="794"/>
    <n v="14"/>
    <d v="2021-06-26T00:00:00"/>
    <s v="Shipped"/>
    <n v="0"/>
    <s v="Completed"/>
    <n v="0"/>
    <x v="2"/>
    <x v="1"/>
    <x v="1"/>
    <n v="77"/>
    <s v="USD"/>
    <n v="877.28"/>
    <n v="0"/>
    <n v="0"/>
    <n v="877.28"/>
    <n v="11.393246753246753"/>
    <s v="Denver"/>
    <s v="Colorado"/>
    <s v="B2B"/>
    <x v="1"/>
    <s v="Male"/>
  </r>
  <r>
    <n v="795"/>
    <n v="159"/>
    <d v="2020-08-11T00:00:00"/>
    <s v="Pending"/>
    <n v="1"/>
    <s v="Backlogs"/>
    <n v="0"/>
    <x v="0"/>
    <x v="1"/>
    <x v="1"/>
    <n v="19"/>
    <s v="USD"/>
    <n v="895.44"/>
    <n v="0"/>
    <n v="895.44"/>
    <n v="0"/>
    <n v="47.12842105263158"/>
    <s v="Bronx"/>
    <s v="New York"/>
    <s v="B2B"/>
    <x v="2"/>
    <s v="Female"/>
  </r>
  <r>
    <n v="796"/>
    <n v="8"/>
    <d v="2020-11-01T00:00:00"/>
    <s v="Pending"/>
    <n v="1"/>
    <s v="Backlogs"/>
    <n v="0"/>
    <x v="2"/>
    <x v="1"/>
    <x v="0"/>
    <n v="66"/>
    <s v="USD"/>
    <n v="138.18"/>
    <n v="0"/>
    <n v="138.18"/>
    <n v="0"/>
    <n v="2.0936363636363637"/>
    <s v="Orlando"/>
    <s v="Florida"/>
    <s v="B2C"/>
    <x v="1"/>
    <s v="Female"/>
  </r>
  <r>
    <n v="797"/>
    <n v="676"/>
    <d v="2020-08-19T00:00:00"/>
    <s v="Shipped"/>
    <n v="0"/>
    <s v="Completed"/>
    <n v="0"/>
    <x v="0"/>
    <x v="2"/>
    <x v="1"/>
    <n v="49"/>
    <s v="USD"/>
    <n v="209.09"/>
    <n v="0"/>
    <n v="0"/>
    <n v="209.09"/>
    <n v="4.2671428571428569"/>
    <s v="Port Saint Lucie"/>
    <s v="Florida"/>
    <s v="B2C"/>
    <x v="0"/>
    <s v="Male"/>
  </r>
  <r>
    <n v="798"/>
    <n v="471"/>
    <d v="2021-01-01T00:00:00"/>
    <s v="Returned"/>
    <n v="0"/>
    <s v="Completed"/>
    <n v="1"/>
    <x v="1"/>
    <x v="2"/>
    <x v="1"/>
    <n v="68"/>
    <s v="USD"/>
    <n v="858.57"/>
    <n v="858.57"/>
    <n v="0"/>
    <n v="0"/>
    <n v="12.626029411764707"/>
    <s v="Spokane"/>
    <s v="Washington"/>
    <s v="B2C"/>
    <x v="1"/>
    <s v="Male"/>
  </r>
  <r>
    <n v="799"/>
    <n v="744"/>
    <d v="2020-07-06T00:00:00"/>
    <s v="Returned"/>
    <n v="0"/>
    <s v="Completed"/>
    <n v="1"/>
    <x v="0"/>
    <x v="0"/>
    <x v="0"/>
    <n v="71"/>
    <s v="USD"/>
    <n v="436.26"/>
    <n v="436.26"/>
    <n v="0"/>
    <n v="0"/>
    <n v="6.1445070422535206"/>
    <s v="Salinas"/>
    <s v="California"/>
    <s v="B2B"/>
    <x v="2"/>
    <s v="Male"/>
  </r>
  <r>
    <n v="800"/>
    <n v="277"/>
    <d v="2020-03-23T00:00:00"/>
    <s v="Pending"/>
    <n v="1"/>
    <s v="Backlogs"/>
    <n v="0"/>
    <x v="0"/>
    <x v="2"/>
    <x v="2"/>
    <n v="74"/>
    <s v="USD"/>
    <n v="208.48"/>
    <n v="0"/>
    <n v="208.48"/>
    <n v="0"/>
    <n v="2.8172972972972969"/>
    <s v="Fort Lauderdale"/>
    <s v="Florida"/>
    <s v="B2C"/>
    <x v="3"/>
    <s v="Male"/>
  </r>
  <r>
    <n v="801"/>
    <n v="337"/>
    <d v="2020-11-03T00:00:00"/>
    <s v="Pending"/>
    <n v="1"/>
    <s v="Backlogs"/>
    <n v="0"/>
    <x v="2"/>
    <x v="2"/>
    <x v="1"/>
    <n v="35"/>
    <s v="USD"/>
    <n v="15.5"/>
    <n v="0"/>
    <n v="15.5"/>
    <n v="0"/>
    <n v="0.44285714285714284"/>
    <s v="San Jose"/>
    <s v="California"/>
    <s v="B2C"/>
    <x v="3"/>
    <s v="Male"/>
  </r>
  <r>
    <n v="802"/>
    <n v="1000"/>
    <d v="2021-10-03T00:00:00"/>
    <s v="Delivered"/>
    <n v="0"/>
    <s v="Completed"/>
    <n v="0"/>
    <x v="1"/>
    <x v="1"/>
    <x v="0"/>
    <n v="80"/>
    <s v="USD"/>
    <n v="550.77"/>
    <n v="0"/>
    <n v="0"/>
    <n v="550.77"/>
    <n v="6.8846249999999998"/>
    <s v="Delray Beach"/>
    <s v="Florida"/>
    <s v="B2B"/>
    <x v="2"/>
    <s v="Male"/>
  </r>
  <r>
    <n v="803"/>
    <n v="937"/>
    <d v="2021-02-27T00:00:00"/>
    <s v="Returned"/>
    <n v="0"/>
    <s v="Completed"/>
    <n v="1"/>
    <x v="2"/>
    <x v="1"/>
    <x v="2"/>
    <n v="33"/>
    <s v="USD"/>
    <n v="828.99"/>
    <n v="828.99"/>
    <n v="0"/>
    <n v="0"/>
    <n v="25.120909090909091"/>
    <s v="Little Rock"/>
    <s v="Arkansas"/>
    <s v="B2B"/>
    <x v="1"/>
    <s v="Female"/>
  </r>
  <r>
    <n v="804"/>
    <n v="702"/>
    <d v="2020-07-05T00:00:00"/>
    <s v="Pending"/>
    <n v="1"/>
    <s v="Backlogs"/>
    <n v="0"/>
    <x v="2"/>
    <x v="0"/>
    <x v="1"/>
    <n v="25"/>
    <s v="USD"/>
    <n v="400.46"/>
    <n v="0"/>
    <n v="400.46"/>
    <n v="0"/>
    <n v="16.0184"/>
    <s v="San Diego"/>
    <s v="California"/>
    <s v="B2B"/>
    <x v="2"/>
    <s v="Female"/>
  </r>
  <r>
    <n v="805"/>
    <n v="779"/>
    <d v="2020-05-25T00:00:00"/>
    <s v="Returned"/>
    <n v="0"/>
    <s v="Completed"/>
    <n v="1"/>
    <x v="1"/>
    <x v="0"/>
    <x v="0"/>
    <n v="68"/>
    <s v="USD"/>
    <n v="44"/>
    <n v="44"/>
    <n v="0"/>
    <n v="0"/>
    <n v="0.6470588235294118"/>
    <s v="Corpus Christi"/>
    <s v="Texas"/>
    <s v="B2C"/>
    <x v="3"/>
    <s v="Male"/>
  </r>
  <r>
    <n v="806"/>
    <n v="299"/>
    <d v="2020-09-28T00:00:00"/>
    <s v="Returned"/>
    <n v="0"/>
    <s v="Completed"/>
    <n v="1"/>
    <x v="2"/>
    <x v="2"/>
    <x v="0"/>
    <n v="65"/>
    <s v="USD"/>
    <n v="705.12"/>
    <n v="705.12"/>
    <n v="0"/>
    <n v="0"/>
    <n v="10.848000000000001"/>
    <s v="Irvine"/>
    <s v="California"/>
    <s v="B2B"/>
    <x v="0"/>
    <s v="Female"/>
  </r>
  <r>
    <n v="807"/>
    <n v="191"/>
    <d v="2020-06-01T00:00:00"/>
    <s v="Pending"/>
    <n v="1"/>
    <s v="Backlogs"/>
    <n v="0"/>
    <x v="2"/>
    <x v="1"/>
    <x v="1"/>
    <n v="37"/>
    <s v="USD"/>
    <n v="701.32"/>
    <n v="0"/>
    <n v="701.32"/>
    <n v="0"/>
    <n v="18.954594594594596"/>
    <s v="Spring"/>
    <s v="Texas"/>
    <s v="B2B"/>
    <x v="3"/>
    <s v="Female"/>
  </r>
  <r>
    <n v="808"/>
    <n v="359"/>
    <d v="2021-06-13T00:00:00"/>
    <s v="Pending"/>
    <n v="1"/>
    <s v="Backlogs"/>
    <n v="0"/>
    <x v="1"/>
    <x v="0"/>
    <x v="1"/>
    <n v="60"/>
    <s v="USD"/>
    <n v="546.47"/>
    <n v="0"/>
    <n v="546.47"/>
    <n v="0"/>
    <n v="9.1078333333333337"/>
    <s v="Clearwater"/>
    <s v="Florida"/>
    <s v="B2B"/>
    <x v="0"/>
    <s v="Female"/>
  </r>
  <r>
    <n v="809"/>
    <n v="520"/>
    <d v="2021-01-18T00:00:00"/>
    <s v="Pending"/>
    <n v="1"/>
    <s v="Backlogs"/>
    <n v="0"/>
    <x v="1"/>
    <x v="2"/>
    <x v="0"/>
    <n v="60"/>
    <s v="USD"/>
    <n v="950.65"/>
    <n v="0"/>
    <n v="950.65"/>
    <n v="0"/>
    <n v="15.844166666666666"/>
    <s v="Montgomery"/>
    <s v="Alabama"/>
    <s v="B2C"/>
    <x v="1"/>
    <s v="Male"/>
  </r>
  <r>
    <n v="810"/>
    <n v="227"/>
    <d v="2021-12-20T00:00:00"/>
    <s v="Processing"/>
    <n v="1"/>
    <s v="Backlogs"/>
    <n v="0"/>
    <x v="1"/>
    <x v="0"/>
    <x v="0"/>
    <n v="81"/>
    <s v="USD"/>
    <n v="313.61"/>
    <n v="0"/>
    <n v="313.61"/>
    <n v="0"/>
    <n v="3.8717283950617287"/>
    <s v="Dayton"/>
    <s v="Ohio"/>
    <s v="B2B"/>
    <x v="3"/>
    <s v="Female"/>
  </r>
  <r>
    <n v="811"/>
    <n v="355"/>
    <d v="2020-02-19T00:00:00"/>
    <s v="Pending"/>
    <n v="1"/>
    <s v="Backlogs"/>
    <n v="0"/>
    <x v="0"/>
    <x v="2"/>
    <x v="0"/>
    <n v="80"/>
    <s v="USD"/>
    <n v="236.32"/>
    <n v="0"/>
    <n v="236.32"/>
    <n v="0"/>
    <n v="2.9539999999999997"/>
    <s v="Omaha"/>
    <s v="Nebraska"/>
    <s v="B2C"/>
    <x v="3"/>
    <s v="Female"/>
  </r>
  <r>
    <n v="812"/>
    <n v="576"/>
    <d v="2021-12-10T00:00:00"/>
    <s v="Processing"/>
    <n v="1"/>
    <s v="Backlogs"/>
    <n v="0"/>
    <x v="1"/>
    <x v="1"/>
    <x v="2"/>
    <n v="53"/>
    <s v="USD"/>
    <n v="933.89"/>
    <n v="0"/>
    <n v="933.89"/>
    <n v="0"/>
    <n v="17.620566037735848"/>
    <s v="Lake Worth"/>
    <s v="Florida"/>
    <s v="B2C"/>
    <x v="3"/>
    <s v="Female"/>
  </r>
  <r>
    <n v="813"/>
    <n v="359"/>
    <d v="2020-09-14T00:00:00"/>
    <s v="Shipped"/>
    <n v="0"/>
    <s v="Completed"/>
    <n v="0"/>
    <x v="2"/>
    <x v="0"/>
    <x v="0"/>
    <n v="94"/>
    <s v="USD"/>
    <n v="266.41000000000003"/>
    <n v="0"/>
    <n v="0"/>
    <n v="266.41000000000003"/>
    <n v="2.8341489361702132"/>
    <s v="Grand Junction"/>
    <s v="Colorado"/>
    <s v="B2B"/>
    <x v="1"/>
    <s v="Female"/>
  </r>
  <r>
    <n v="814"/>
    <n v="806"/>
    <d v="2020-03-11T00:00:00"/>
    <s v="Shipped"/>
    <n v="0"/>
    <s v="Completed"/>
    <n v="0"/>
    <x v="1"/>
    <x v="1"/>
    <x v="2"/>
    <n v="62"/>
    <s v="USD"/>
    <n v="604.49"/>
    <n v="0"/>
    <n v="0"/>
    <n v="604.49"/>
    <n v="9.7498387096774195"/>
    <s v="Huntsville"/>
    <s v="Alabama"/>
    <s v="B2C"/>
    <x v="3"/>
    <s v="Female"/>
  </r>
  <r>
    <n v="815"/>
    <n v="791"/>
    <d v="2020-07-04T00:00:00"/>
    <s v="Shipped"/>
    <n v="0"/>
    <s v="Completed"/>
    <n v="0"/>
    <x v="0"/>
    <x v="1"/>
    <x v="2"/>
    <n v="70"/>
    <s v="USD"/>
    <n v="963.47"/>
    <n v="0"/>
    <n v="0"/>
    <n v="963.47"/>
    <n v="13.763857142857143"/>
    <s v="Indianapolis"/>
    <s v="Indiana"/>
    <s v="B2C"/>
    <x v="3"/>
    <s v="Male"/>
  </r>
  <r>
    <n v="816"/>
    <n v="506"/>
    <d v="2021-06-19T00:00:00"/>
    <s v="Returned"/>
    <n v="0"/>
    <s v="Completed"/>
    <n v="1"/>
    <x v="2"/>
    <x v="2"/>
    <x v="2"/>
    <n v="65"/>
    <s v="USD"/>
    <n v="259.82"/>
    <n v="259.82"/>
    <n v="0"/>
    <n v="0"/>
    <n v="3.9972307692307689"/>
    <s v="Aiken"/>
    <s v="South Carolina"/>
    <s v="B2C"/>
    <x v="3"/>
    <s v="Female"/>
  </r>
  <r>
    <n v="817"/>
    <n v="313"/>
    <d v="2020-11-25T00:00:00"/>
    <s v="Shipped"/>
    <n v="0"/>
    <s v="Completed"/>
    <n v="0"/>
    <x v="1"/>
    <x v="1"/>
    <x v="0"/>
    <n v="96"/>
    <s v="USD"/>
    <n v="352.12"/>
    <n v="0"/>
    <n v="0"/>
    <n v="352.12"/>
    <n v="3.6679166666666667"/>
    <s v="Fort Collins"/>
    <s v="Colorado"/>
    <s v="B2B"/>
    <x v="1"/>
    <s v="Female"/>
  </r>
  <r>
    <n v="818"/>
    <n v="243"/>
    <d v="2020-09-26T00:00:00"/>
    <s v="Shipped"/>
    <n v="0"/>
    <s v="Completed"/>
    <n v="0"/>
    <x v="1"/>
    <x v="0"/>
    <x v="0"/>
    <n v="73"/>
    <s v="USD"/>
    <n v="989.3"/>
    <n v="0"/>
    <n v="0"/>
    <n v="989.3"/>
    <n v="13.552054794520547"/>
    <s v="Raleigh"/>
    <s v="North Carolina"/>
    <s v="B2C"/>
    <x v="1"/>
    <s v="Female"/>
  </r>
  <r>
    <n v="819"/>
    <n v="680"/>
    <d v="2020-02-06T00:00:00"/>
    <s v="Returned"/>
    <n v="0"/>
    <s v="Completed"/>
    <n v="1"/>
    <x v="1"/>
    <x v="1"/>
    <x v="2"/>
    <n v="80"/>
    <s v="USD"/>
    <n v="1.6"/>
    <n v="1.6"/>
    <n v="0"/>
    <n v="0"/>
    <n v="0.02"/>
    <s v="San Jose"/>
    <s v="California"/>
    <s v="B2C"/>
    <x v="0"/>
    <s v="Male"/>
  </r>
  <r>
    <n v="820"/>
    <n v="620"/>
    <d v="2021-02-25T00:00:00"/>
    <s v="Returned"/>
    <n v="0"/>
    <s v="Completed"/>
    <n v="1"/>
    <x v="1"/>
    <x v="2"/>
    <x v="1"/>
    <n v="100"/>
    <s v="USD"/>
    <n v="719.8"/>
    <n v="719.8"/>
    <n v="0"/>
    <n v="0"/>
    <n v="7.1979999999999995"/>
    <s v="Long Beach"/>
    <s v="California"/>
    <s v="B2C"/>
    <x v="1"/>
    <s v="Male"/>
  </r>
  <r>
    <n v="821"/>
    <n v="404"/>
    <d v="2021-01-28T00:00:00"/>
    <s v="Processing"/>
    <n v="1"/>
    <s v="Backlogs"/>
    <n v="0"/>
    <x v="2"/>
    <x v="0"/>
    <x v="2"/>
    <n v="9"/>
    <s v="USD"/>
    <n v="914.92"/>
    <n v="0"/>
    <n v="914.92"/>
    <n v="0"/>
    <n v="101.65777777777777"/>
    <s v="San Antonio"/>
    <s v="Texas"/>
    <s v="B2C"/>
    <x v="0"/>
    <s v="Male"/>
  </r>
  <r>
    <n v="822"/>
    <n v="820"/>
    <d v="2021-06-11T00:00:00"/>
    <s v="Delivered"/>
    <n v="0"/>
    <s v="Completed"/>
    <n v="0"/>
    <x v="0"/>
    <x v="0"/>
    <x v="0"/>
    <n v="66"/>
    <s v="USD"/>
    <n v="640.98"/>
    <n v="0"/>
    <n v="0"/>
    <n v="640.98"/>
    <n v="9.7118181818181828"/>
    <s v="Orlando"/>
    <s v="Florida"/>
    <s v="B2B"/>
    <x v="0"/>
    <s v="Male"/>
  </r>
  <r>
    <n v="823"/>
    <n v="430"/>
    <d v="2020-08-17T00:00:00"/>
    <s v="Pending"/>
    <n v="1"/>
    <s v="Backlogs"/>
    <n v="0"/>
    <x v="1"/>
    <x v="1"/>
    <x v="2"/>
    <n v="63"/>
    <s v="USD"/>
    <n v="573.30999999999995"/>
    <n v="0"/>
    <n v="573.30999999999995"/>
    <n v="0"/>
    <n v="9.1001587301587286"/>
    <s v="Sacramento"/>
    <s v="California"/>
    <s v="B2C"/>
    <x v="0"/>
    <s v="Male"/>
  </r>
  <r>
    <n v="824"/>
    <n v="27"/>
    <d v="2021-11-03T00:00:00"/>
    <s v="Pending"/>
    <n v="1"/>
    <s v="Backlogs"/>
    <n v="0"/>
    <x v="2"/>
    <x v="1"/>
    <x v="1"/>
    <n v="22"/>
    <s v="USD"/>
    <n v="119.61"/>
    <n v="0"/>
    <n v="119.61"/>
    <n v="0"/>
    <n v="5.4368181818181816"/>
    <s v="Dallas"/>
    <s v="Texas"/>
    <s v="B2C"/>
    <x v="0"/>
    <s v="Male"/>
  </r>
  <r>
    <n v="825"/>
    <n v="453"/>
    <d v="2021-11-20T00:00:00"/>
    <s v="Shipped"/>
    <n v="0"/>
    <s v="Completed"/>
    <n v="0"/>
    <x v="1"/>
    <x v="2"/>
    <x v="1"/>
    <n v="3"/>
    <s v="USD"/>
    <n v="443.02"/>
    <n v="0"/>
    <n v="0"/>
    <n v="443.02"/>
    <n v="147.67333333333332"/>
    <s v="Louisville"/>
    <s v="Kentucky"/>
    <s v="B2C"/>
    <x v="3"/>
    <s v="Female"/>
  </r>
  <r>
    <n v="826"/>
    <n v="734"/>
    <d v="2021-07-09T00:00:00"/>
    <s v="Processing"/>
    <n v="1"/>
    <s v="Backlogs"/>
    <n v="0"/>
    <x v="1"/>
    <x v="0"/>
    <x v="2"/>
    <n v="94"/>
    <s v="USD"/>
    <n v="894.18"/>
    <n v="0"/>
    <n v="894.18"/>
    <n v="0"/>
    <n v="9.5125531914893617"/>
    <s v="Austin"/>
    <s v="Texas"/>
    <s v="B2C"/>
    <x v="2"/>
    <s v="Female"/>
  </r>
  <r>
    <n v="827"/>
    <n v="474"/>
    <d v="2020-02-14T00:00:00"/>
    <s v="Delivered"/>
    <n v="0"/>
    <s v="Completed"/>
    <n v="0"/>
    <x v="2"/>
    <x v="0"/>
    <x v="1"/>
    <n v="12"/>
    <s v="USD"/>
    <n v="266.76"/>
    <n v="0"/>
    <n v="0"/>
    <n v="266.76"/>
    <n v="22.23"/>
    <s v="New York City"/>
    <s v="New York"/>
    <s v="B2C"/>
    <x v="0"/>
    <s v="Female"/>
  </r>
  <r>
    <n v="828"/>
    <n v="219"/>
    <d v="2021-02-24T00:00:00"/>
    <s v="Delivered"/>
    <n v="0"/>
    <s v="Completed"/>
    <n v="0"/>
    <x v="1"/>
    <x v="1"/>
    <x v="2"/>
    <n v="99"/>
    <s v="USD"/>
    <n v="594.29999999999995"/>
    <n v="0"/>
    <n v="0"/>
    <n v="594.29999999999995"/>
    <n v="6.0030303030303029"/>
    <s v="Spartanburg"/>
    <s v="South Carolina"/>
    <s v="B2C"/>
    <x v="1"/>
    <s v="Male"/>
  </r>
  <r>
    <n v="829"/>
    <n v="925"/>
    <d v="2020-11-19T00:00:00"/>
    <s v="Delivered"/>
    <n v="0"/>
    <s v="Completed"/>
    <n v="0"/>
    <x v="2"/>
    <x v="1"/>
    <x v="1"/>
    <n v="3"/>
    <s v="USD"/>
    <n v="144.86000000000001"/>
    <n v="0"/>
    <n v="0"/>
    <n v="144.86000000000001"/>
    <n v="48.286666666666669"/>
    <s v="Peoria"/>
    <s v="Illinois"/>
    <s v="B2C"/>
    <x v="1"/>
    <s v="Male"/>
  </r>
  <r>
    <n v="830"/>
    <n v="653"/>
    <d v="2021-10-08T00:00:00"/>
    <s v="Pending"/>
    <n v="1"/>
    <s v="Backlogs"/>
    <n v="0"/>
    <x v="2"/>
    <x v="0"/>
    <x v="2"/>
    <n v="93"/>
    <s v="USD"/>
    <n v="877.23"/>
    <n v="0"/>
    <n v="877.23"/>
    <n v="0"/>
    <n v="9.4325806451612912"/>
    <s v="Gainesville"/>
    <s v="Florida"/>
    <s v="B2B"/>
    <x v="0"/>
    <s v="Female"/>
  </r>
  <r>
    <n v="831"/>
    <n v="616"/>
    <d v="2021-03-29T00:00:00"/>
    <s v="Shipped"/>
    <n v="0"/>
    <s v="Completed"/>
    <n v="0"/>
    <x v="0"/>
    <x v="2"/>
    <x v="0"/>
    <n v="85"/>
    <s v="USD"/>
    <n v="805.54"/>
    <n v="0"/>
    <n v="0"/>
    <n v="805.54"/>
    <n v="9.4769411764705875"/>
    <s v="Albuquerque"/>
    <s v="New Mexico"/>
    <s v="B2B"/>
    <x v="2"/>
    <s v="Female"/>
  </r>
  <r>
    <n v="832"/>
    <n v="154"/>
    <d v="2020-10-02T00:00:00"/>
    <s v="Shipped"/>
    <n v="0"/>
    <s v="Completed"/>
    <n v="0"/>
    <x v="2"/>
    <x v="1"/>
    <x v="0"/>
    <n v="60"/>
    <s v="USD"/>
    <n v="483.75"/>
    <n v="0"/>
    <n v="0"/>
    <n v="483.75"/>
    <n v="8.0625"/>
    <s v="Jamaica"/>
    <s v="New York"/>
    <s v="B2C"/>
    <x v="3"/>
    <s v="Female"/>
  </r>
  <r>
    <n v="833"/>
    <n v="426"/>
    <d v="2021-06-22T00:00:00"/>
    <s v="Processing"/>
    <n v="1"/>
    <s v="Backlogs"/>
    <n v="0"/>
    <x v="2"/>
    <x v="2"/>
    <x v="0"/>
    <n v="31"/>
    <s v="USD"/>
    <n v="396.42"/>
    <n v="0"/>
    <n v="396.42"/>
    <n v="0"/>
    <n v="12.787741935483872"/>
    <s v="Anchorage"/>
    <s v="Alaska"/>
    <s v="B2C"/>
    <x v="3"/>
    <s v="Female"/>
  </r>
  <r>
    <n v="834"/>
    <n v="490"/>
    <d v="2020-06-23T00:00:00"/>
    <s v="Delivered"/>
    <n v="0"/>
    <s v="Completed"/>
    <n v="0"/>
    <x v="1"/>
    <x v="1"/>
    <x v="2"/>
    <n v="80"/>
    <s v="USD"/>
    <n v="209.46"/>
    <n v="0"/>
    <n v="0"/>
    <n v="209.46"/>
    <n v="2.6182500000000002"/>
    <s v="El Paso"/>
    <s v="Texas"/>
    <s v="B2B"/>
    <x v="2"/>
    <s v="Female"/>
  </r>
  <r>
    <n v="835"/>
    <n v="811"/>
    <d v="2021-02-10T00:00:00"/>
    <s v="Pending"/>
    <n v="1"/>
    <s v="Backlogs"/>
    <n v="0"/>
    <x v="1"/>
    <x v="1"/>
    <x v="1"/>
    <n v="62"/>
    <s v="USD"/>
    <n v="439.81"/>
    <n v="0"/>
    <n v="439.81"/>
    <n v="0"/>
    <n v="7.0937096774193549"/>
    <s v="Everett"/>
    <s v="Washington"/>
    <s v="B2B"/>
    <x v="0"/>
    <s v="Female"/>
  </r>
  <r>
    <n v="836"/>
    <n v="480"/>
    <d v="2020-05-21T00:00:00"/>
    <s v="Shipped"/>
    <n v="0"/>
    <s v="Completed"/>
    <n v="0"/>
    <x v="0"/>
    <x v="1"/>
    <x v="2"/>
    <n v="27"/>
    <s v="USD"/>
    <n v="358.27"/>
    <n v="0"/>
    <n v="0"/>
    <n v="358.27"/>
    <n v="13.269259259259259"/>
    <s v="Nashville"/>
    <s v="Tennessee"/>
    <s v="B2B"/>
    <x v="0"/>
    <s v="Female"/>
  </r>
  <r>
    <n v="837"/>
    <n v="241"/>
    <d v="2021-04-29T00:00:00"/>
    <s v="Delivered"/>
    <n v="0"/>
    <s v="Completed"/>
    <n v="0"/>
    <x v="1"/>
    <x v="2"/>
    <x v="0"/>
    <n v="37"/>
    <s v="USD"/>
    <n v="545.5"/>
    <n v="0"/>
    <n v="0"/>
    <n v="545.5"/>
    <n v="14.743243243243244"/>
    <s v="Littleton"/>
    <s v="Colorado"/>
    <s v="B2C"/>
    <x v="1"/>
    <s v="Male"/>
  </r>
  <r>
    <n v="838"/>
    <n v="612"/>
    <d v="2021-12-25T00:00:00"/>
    <s v="Pending"/>
    <n v="1"/>
    <s v="Backlogs"/>
    <n v="0"/>
    <x v="1"/>
    <x v="0"/>
    <x v="2"/>
    <n v="65"/>
    <s v="USD"/>
    <n v="725.26"/>
    <n v="0"/>
    <n v="725.26"/>
    <n v="0"/>
    <n v="11.157846153846153"/>
    <s v="New Orleans"/>
    <s v="Louisiana"/>
    <s v="B2B"/>
    <x v="0"/>
    <s v="Female"/>
  </r>
  <r>
    <n v="839"/>
    <n v="45"/>
    <d v="2021-06-08T00:00:00"/>
    <s v="Shipped"/>
    <n v="0"/>
    <s v="Completed"/>
    <n v="0"/>
    <x v="1"/>
    <x v="2"/>
    <x v="2"/>
    <n v="17"/>
    <s v="USD"/>
    <n v="408.32"/>
    <n v="0"/>
    <n v="0"/>
    <n v="408.32"/>
    <n v="24.018823529411765"/>
    <s v="Palatine"/>
    <s v="Illinois"/>
    <s v="B2C"/>
    <x v="1"/>
    <s v="Female"/>
  </r>
  <r>
    <n v="840"/>
    <n v="950"/>
    <d v="2021-06-23T00:00:00"/>
    <s v="Processing"/>
    <n v="1"/>
    <s v="Backlogs"/>
    <n v="0"/>
    <x v="0"/>
    <x v="2"/>
    <x v="1"/>
    <n v="66"/>
    <s v="USD"/>
    <n v="518.87"/>
    <n v="0"/>
    <n v="518.87"/>
    <n v="0"/>
    <n v="7.8616666666666664"/>
    <s v="Gatesville"/>
    <s v="Texas"/>
    <s v="B2C"/>
    <x v="1"/>
    <s v="Male"/>
  </r>
  <r>
    <n v="841"/>
    <n v="194"/>
    <d v="2020-10-28T00:00:00"/>
    <s v="Pending"/>
    <n v="1"/>
    <s v="Backlogs"/>
    <n v="0"/>
    <x v="1"/>
    <x v="0"/>
    <x v="2"/>
    <n v="20"/>
    <s v="USD"/>
    <n v="944.25"/>
    <n v="0"/>
    <n v="944.25"/>
    <n v="0"/>
    <n v="47.212499999999999"/>
    <s v="Frederick"/>
    <s v="Maryland"/>
    <s v="B2C"/>
    <x v="2"/>
    <s v="Female"/>
  </r>
  <r>
    <n v="842"/>
    <n v="124"/>
    <d v="2020-05-01T00:00:00"/>
    <s v="Returned"/>
    <n v="0"/>
    <s v="Completed"/>
    <n v="1"/>
    <x v="1"/>
    <x v="0"/>
    <x v="0"/>
    <n v="48"/>
    <s v="USD"/>
    <n v="658.26"/>
    <n v="658.26"/>
    <n v="0"/>
    <n v="0"/>
    <n v="13.713749999999999"/>
    <s v="Norcross"/>
    <s v="Georgia"/>
    <s v="B2B"/>
    <x v="1"/>
    <s v="Female"/>
  </r>
  <r>
    <n v="843"/>
    <n v="722"/>
    <d v="2020-06-30T00:00:00"/>
    <s v="Pending"/>
    <n v="1"/>
    <s v="Backlogs"/>
    <n v="0"/>
    <x v="1"/>
    <x v="0"/>
    <x v="0"/>
    <n v="85"/>
    <s v="USD"/>
    <n v="857.27"/>
    <n v="0"/>
    <n v="857.27"/>
    <n v="0"/>
    <n v="10.085529411764705"/>
    <s v="White Plains"/>
    <s v="New York"/>
    <s v="B2B"/>
    <x v="0"/>
    <s v="Male"/>
  </r>
  <r>
    <n v="844"/>
    <n v="366"/>
    <d v="2020-04-18T00:00:00"/>
    <s v="Returned"/>
    <n v="0"/>
    <s v="Completed"/>
    <n v="1"/>
    <x v="2"/>
    <x v="1"/>
    <x v="2"/>
    <n v="22"/>
    <s v="USD"/>
    <n v="537.47"/>
    <n v="537.47"/>
    <n v="0"/>
    <n v="0"/>
    <n v="24.430454545454548"/>
    <s v="Reston"/>
    <s v="Virginia"/>
    <s v="B2C"/>
    <x v="3"/>
    <s v="Female"/>
  </r>
  <r>
    <n v="845"/>
    <n v="307"/>
    <d v="2021-12-21T00:00:00"/>
    <s v="Processing"/>
    <n v="1"/>
    <s v="Backlogs"/>
    <n v="0"/>
    <x v="1"/>
    <x v="1"/>
    <x v="2"/>
    <n v="65"/>
    <s v="USD"/>
    <n v="657.68"/>
    <n v="0"/>
    <n v="657.68"/>
    <n v="0"/>
    <n v="10.118153846153845"/>
    <s v="Portsmouth"/>
    <s v="Virginia"/>
    <s v="B2C"/>
    <x v="1"/>
    <s v="Male"/>
  </r>
  <r>
    <n v="846"/>
    <n v="419"/>
    <d v="2020-01-02T00:00:00"/>
    <s v="Processing"/>
    <n v="1"/>
    <s v="Backlogs"/>
    <n v="0"/>
    <x v="2"/>
    <x v="0"/>
    <x v="0"/>
    <n v="35"/>
    <s v="USD"/>
    <n v="98.06"/>
    <n v="0"/>
    <n v="98.06"/>
    <n v="0"/>
    <n v="2.8017142857142856"/>
    <s v="Arlington"/>
    <s v="Virginia"/>
    <s v="B2C"/>
    <x v="1"/>
    <s v="Male"/>
  </r>
  <r>
    <n v="847"/>
    <n v="116"/>
    <d v="2020-01-04T00:00:00"/>
    <s v="Pending"/>
    <n v="1"/>
    <s v="Backlogs"/>
    <n v="0"/>
    <x v="2"/>
    <x v="2"/>
    <x v="0"/>
    <n v="35"/>
    <s v="USD"/>
    <n v="524.19000000000005"/>
    <n v="0"/>
    <n v="524.19000000000005"/>
    <n v="0"/>
    <n v="14.976857142857144"/>
    <s v="Sacramento"/>
    <s v="California"/>
    <s v="B2C"/>
    <x v="3"/>
    <s v="Male"/>
  </r>
  <r>
    <n v="848"/>
    <n v="642"/>
    <d v="2020-06-28T00:00:00"/>
    <s v="Returned"/>
    <n v="0"/>
    <s v="Completed"/>
    <n v="1"/>
    <x v="0"/>
    <x v="2"/>
    <x v="2"/>
    <n v="78"/>
    <s v="USD"/>
    <n v="231.47"/>
    <n v="231.47"/>
    <n v="0"/>
    <n v="0"/>
    <n v="2.9675641025641024"/>
    <s v="Washington"/>
    <s v="District of Columbia"/>
    <s v="B2B"/>
    <x v="0"/>
    <s v="Female"/>
  </r>
  <r>
    <n v="849"/>
    <n v="273"/>
    <d v="2020-05-17T00:00:00"/>
    <s v="Processing"/>
    <n v="1"/>
    <s v="Backlogs"/>
    <n v="0"/>
    <x v="1"/>
    <x v="2"/>
    <x v="2"/>
    <n v="81"/>
    <s v="USD"/>
    <n v="626.97"/>
    <n v="0"/>
    <n v="626.97"/>
    <n v="0"/>
    <n v="7.7403703703703703"/>
    <s v="Homestead"/>
    <s v="Florida"/>
    <s v="B2C"/>
    <x v="2"/>
    <s v="Female"/>
  </r>
  <r>
    <n v="850"/>
    <n v="955"/>
    <d v="2020-09-01T00:00:00"/>
    <s v="Shipped"/>
    <n v="0"/>
    <s v="Completed"/>
    <n v="0"/>
    <x v="2"/>
    <x v="0"/>
    <x v="2"/>
    <n v="14"/>
    <s v="USD"/>
    <n v="124.93"/>
    <n v="0"/>
    <n v="0"/>
    <n v="124.93"/>
    <n v="8.9235714285714298"/>
    <s v="Miami"/>
    <s v="Florida"/>
    <s v="B2C"/>
    <x v="1"/>
    <s v="Male"/>
  </r>
  <r>
    <n v="851"/>
    <n v="693"/>
    <d v="2021-04-16T00:00:00"/>
    <s v="Delivered"/>
    <n v="0"/>
    <s v="Completed"/>
    <n v="0"/>
    <x v="2"/>
    <x v="1"/>
    <x v="1"/>
    <n v="41"/>
    <s v="USD"/>
    <n v="362.26"/>
    <n v="0"/>
    <n v="0"/>
    <n v="362.26"/>
    <n v="8.8356097560975613"/>
    <s v="Asheville"/>
    <s v="North Carolina"/>
    <s v="B2B"/>
    <x v="1"/>
    <s v="Male"/>
  </r>
  <r>
    <n v="852"/>
    <n v="853"/>
    <d v="2021-02-26T00:00:00"/>
    <s v="Processing"/>
    <n v="1"/>
    <s v="Backlogs"/>
    <n v="0"/>
    <x v="2"/>
    <x v="0"/>
    <x v="1"/>
    <n v="2"/>
    <s v="USD"/>
    <n v="788.46"/>
    <n v="0"/>
    <n v="788.46"/>
    <n v="0"/>
    <n v="394.23"/>
    <s v="Saint Paul"/>
    <s v="Minnesota"/>
    <s v="B2C"/>
    <x v="3"/>
    <s v="Male"/>
  </r>
  <r>
    <n v="853"/>
    <n v="930"/>
    <d v="2021-03-08T00:00:00"/>
    <s v="Returned"/>
    <n v="0"/>
    <s v="Completed"/>
    <n v="1"/>
    <x v="2"/>
    <x v="2"/>
    <x v="2"/>
    <n v="91"/>
    <s v="USD"/>
    <n v="835.6"/>
    <n v="835.6"/>
    <n v="0"/>
    <n v="0"/>
    <n v="9.1824175824175835"/>
    <s v="Atlanta"/>
    <s v="Georgia"/>
    <s v="B2C"/>
    <x v="2"/>
    <s v="Male"/>
  </r>
  <r>
    <n v="854"/>
    <n v="247"/>
    <d v="2020-03-07T00:00:00"/>
    <s v="Shipped"/>
    <n v="0"/>
    <s v="Completed"/>
    <n v="0"/>
    <x v="2"/>
    <x v="1"/>
    <x v="0"/>
    <n v="16"/>
    <s v="USD"/>
    <n v="237.84"/>
    <n v="0"/>
    <n v="0"/>
    <n v="237.84"/>
    <n v="14.865"/>
    <s v="Scranton"/>
    <s v="Pennsylvania"/>
    <s v="B2B"/>
    <x v="1"/>
    <s v="Female"/>
  </r>
  <r>
    <n v="855"/>
    <n v="682"/>
    <d v="2020-07-18T00:00:00"/>
    <s v="Delivered"/>
    <n v="0"/>
    <s v="Completed"/>
    <n v="0"/>
    <x v="0"/>
    <x v="0"/>
    <x v="1"/>
    <n v="28"/>
    <s v="USD"/>
    <n v="777.73"/>
    <n v="0"/>
    <n v="0"/>
    <n v="777.73"/>
    <n v="27.776071428571431"/>
    <s v="Philadelphia"/>
    <s v="Pennsylvania"/>
    <s v="B2B"/>
    <x v="3"/>
    <s v="Female"/>
  </r>
  <r>
    <n v="856"/>
    <n v="173"/>
    <d v="2021-09-29T00:00:00"/>
    <s v="Delivered"/>
    <n v="0"/>
    <s v="Completed"/>
    <n v="0"/>
    <x v="1"/>
    <x v="2"/>
    <x v="0"/>
    <n v="62"/>
    <s v="USD"/>
    <n v="55.17"/>
    <n v="0"/>
    <n v="0"/>
    <n v="55.17"/>
    <n v="0.8898387096774194"/>
    <s v="Albuquerque"/>
    <s v="New Mexico"/>
    <s v="B2B"/>
    <x v="0"/>
    <s v="Male"/>
  </r>
  <r>
    <n v="857"/>
    <n v="195"/>
    <d v="2021-12-10T00:00:00"/>
    <s v="Pending"/>
    <n v="1"/>
    <s v="Backlogs"/>
    <n v="0"/>
    <x v="1"/>
    <x v="2"/>
    <x v="2"/>
    <n v="32"/>
    <s v="USD"/>
    <n v="702.83"/>
    <n v="0"/>
    <n v="702.83"/>
    <n v="0"/>
    <n v="21.963437500000001"/>
    <s v="Minneapolis"/>
    <s v="Minnesota"/>
    <s v="B2C"/>
    <x v="1"/>
    <s v="Female"/>
  </r>
  <r>
    <n v="858"/>
    <n v="586"/>
    <d v="2020-01-16T00:00:00"/>
    <s v="Processing"/>
    <n v="1"/>
    <s v="Backlogs"/>
    <n v="0"/>
    <x v="2"/>
    <x v="2"/>
    <x v="1"/>
    <n v="47"/>
    <s v="USD"/>
    <n v="199.28"/>
    <n v="0"/>
    <n v="199.28"/>
    <n v="0"/>
    <n v="4.24"/>
    <s v="Washington"/>
    <s v="District of Columbia"/>
    <s v="B2B"/>
    <x v="2"/>
    <s v="Male"/>
  </r>
  <r>
    <n v="859"/>
    <n v="615"/>
    <d v="2020-12-30T00:00:00"/>
    <s v="Delivered"/>
    <n v="0"/>
    <s v="Completed"/>
    <n v="0"/>
    <x v="2"/>
    <x v="0"/>
    <x v="2"/>
    <n v="52"/>
    <s v="USD"/>
    <n v="117.07"/>
    <n v="0"/>
    <n v="0"/>
    <n v="117.07"/>
    <n v="2.2513461538461539"/>
    <s v="Harrisburg"/>
    <s v="Pennsylvania"/>
    <s v="B2B"/>
    <x v="3"/>
    <s v="Male"/>
  </r>
  <r>
    <n v="860"/>
    <n v="738"/>
    <d v="2020-08-04T00:00:00"/>
    <s v="Processing"/>
    <n v="1"/>
    <s v="Backlogs"/>
    <n v="0"/>
    <x v="2"/>
    <x v="1"/>
    <x v="2"/>
    <n v="31"/>
    <s v="USD"/>
    <n v="410.23"/>
    <n v="0"/>
    <n v="410.23"/>
    <n v="0"/>
    <n v="13.233225806451614"/>
    <s v="Santa Ana"/>
    <s v="California"/>
    <s v="B2C"/>
    <x v="2"/>
    <s v="Female"/>
  </r>
  <r>
    <n v="861"/>
    <n v="45"/>
    <d v="2020-07-16T00:00:00"/>
    <s v="Delivered"/>
    <n v="0"/>
    <s v="Completed"/>
    <n v="0"/>
    <x v="1"/>
    <x v="1"/>
    <x v="0"/>
    <n v="5"/>
    <s v="USD"/>
    <n v="922.33"/>
    <n v="0"/>
    <n v="0"/>
    <n v="922.33"/>
    <n v="184.46600000000001"/>
    <s v="Washington"/>
    <s v="District of Columbia"/>
    <s v="B2C"/>
    <x v="2"/>
    <s v="Male"/>
  </r>
  <r>
    <n v="862"/>
    <n v="264"/>
    <d v="2020-09-17T00:00:00"/>
    <s v="Delivered"/>
    <n v="0"/>
    <s v="Completed"/>
    <n v="0"/>
    <x v="2"/>
    <x v="2"/>
    <x v="0"/>
    <n v="89"/>
    <s v="USD"/>
    <n v="444.11"/>
    <n v="0"/>
    <n v="0"/>
    <n v="444.11"/>
    <n v="4.99"/>
    <s v="Tampa"/>
    <s v="Florida"/>
    <s v="B2C"/>
    <x v="0"/>
    <s v="Male"/>
  </r>
  <r>
    <n v="863"/>
    <n v="852"/>
    <d v="2021-11-17T00:00:00"/>
    <s v="Shipped"/>
    <n v="0"/>
    <s v="Completed"/>
    <n v="0"/>
    <x v="2"/>
    <x v="0"/>
    <x v="2"/>
    <n v="94"/>
    <s v="USD"/>
    <n v="616"/>
    <n v="0"/>
    <n v="0"/>
    <n v="616"/>
    <n v="6.5531914893617023"/>
    <s v="Charlottesville"/>
    <s v="Virginia"/>
    <s v="B2B"/>
    <x v="0"/>
    <s v="Male"/>
  </r>
  <r>
    <n v="864"/>
    <n v="983"/>
    <d v="2021-10-29T00:00:00"/>
    <s v="Delivered"/>
    <n v="0"/>
    <s v="Completed"/>
    <n v="0"/>
    <x v="2"/>
    <x v="0"/>
    <x v="0"/>
    <n v="53"/>
    <s v="USD"/>
    <n v="252"/>
    <n v="0"/>
    <n v="0"/>
    <n v="252"/>
    <n v="4.7547169811320753"/>
    <s v="Edmond"/>
    <s v="Oklahoma"/>
    <s v="B2B"/>
    <x v="2"/>
    <s v="Male"/>
  </r>
  <r>
    <n v="865"/>
    <n v="758"/>
    <d v="2021-04-13T00:00:00"/>
    <s v="Processing"/>
    <n v="1"/>
    <s v="Backlogs"/>
    <n v="0"/>
    <x v="1"/>
    <x v="2"/>
    <x v="2"/>
    <n v="64"/>
    <s v="USD"/>
    <n v="256.48"/>
    <n v="0"/>
    <n v="256.48"/>
    <n v="0"/>
    <n v="4.0075000000000003"/>
    <s v="New York City"/>
    <s v="New York"/>
    <s v="B2C"/>
    <x v="3"/>
    <s v="Female"/>
  </r>
  <r>
    <n v="866"/>
    <n v="158"/>
    <d v="2020-10-30T00:00:00"/>
    <s v="Delivered"/>
    <n v="0"/>
    <s v="Completed"/>
    <n v="0"/>
    <x v="1"/>
    <x v="2"/>
    <x v="2"/>
    <n v="73"/>
    <s v="USD"/>
    <n v="726.8"/>
    <n v="0"/>
    <n v="0"/>
    <n v="726.8"/>
    <n v="9.956164383561644"/>
    <s v="Monroe"/>
    <s v="Louisiana"/>
    <s v="B2C"/>
    <x v="3"/>
    <s v="Male"/>
  </r>
  <r>
    <n v="867"/>
    <n v="580"/>
    <d v="2021-09-09T00:00:00"/>
    <s v="Delivered"/>
    <n v="0"/>
    <s v="Completed"/>
    <n v="0"/>
    <x v="2"/>
    <x v="0"/>
    <x v="1"/>
    <n v="11"/>
    <s v="USD"/>
    <n v="575.49"/>
    <n v="0"/>
    <n v="0"/>
    <n v="575.49"/>
    <n v="52.31727272727273"/>
    <s v="El Paso"/>
    <s v="Texas"/>
    <s v="B2C"/>
    <x v="3"/>
    <s v="Male"/>
  </r>
  <r>
    <n v="868"/>
    <n v="42"/>
    <d v="2020-01-27T00:00:00"/>
    <s v="Shipped"/>
    <n v="0"/>
    <s v="Completed"/>
    <n v="0"/>
    <x v="0"/>
    <x v="1"/>
    <x v="1"/>
    <n v="89"/>
    <s v="USD"/>
    <n v="683.78"/>
    <n v="0"/>
    <n v="0"/>
    <n v="683.78"/>
    <n v="7.6829213483146068"/>
    <s v="New York City"/>
    <s v="New York"/>
    <s v="B2B"/>
    <x v="2"/>
    <s v="Female"/>
  </r>
  <r>
    <n v="869"/>
    <n v="899"/>
    <d v="2020-12-11T00:00:00"/>
    <s v="Returned"/>
    <n v="0"/>
    <s v="Completed"/>
    <n v="1"/>
    <x v="2"/>
    <x v="2"/>
    <x v="2"/>
    <n v="33"/>
    <s v="USD"/>
    <n v="749.05"/>
    <n v="749.05"/>
    <n v="0"/>
    <n v="0"/>
    <n v="22.698484848484846"/>
    <s v="Scottsdale"/>
    <s v="Arizona"/>
    <s v="B2C"/>
    <x v="0"/>
    <s v="Male"/>
  </r>
  <r>
    <n v="870"/>
    <n v="507"/>
    <d v="2020-08-11T00:00:00"/>
    <s v="Processing"/>
    <n v="1"/>
    <s v="Backlogs"/>
    <n v="0"/>
    <x v="1"/>
    <x v="0"/>
    <x v="0"/>
    <n v="100"/>
    <s v="USD"/>
    <n v="167.18"/>
    <n v="0"/>
    <n v="167.18"/>
    <n v="0"/>
    <n v="1.6718000000000002"/>
    <s v="Detroit"/>
    <s v="Michigan"/>
    <s v="B2C"/>
    <x v="2"/>
    <s v="Male"/>
  </r>
  <r>
    <n v="871"/>
    <n v="644"/>
    <d v="2021-10-19T00:00:00"/>
    <s v="Pending"/>
    <n v="1"/>
    <s v="Backlogs"/>
    <n v="0"/>
    <x v="1"/>
    <x v="1"/>
    <x v="0"/>
    <n v="64"/>
    <s v="USD"/>
    <n v="155.78"/>
    <n v="0"/>
    <n v="155.78"/>
    <n v="0"/>
    <n v="2.4340625"/>
    <s v="Zephyrhills"/>
    <s v="Florida"/>
    <s v="B2C"/>
    <x v="1"/>
    <s v="Female"/>
  </r>
  <r>
    <n v="872"/>
    <n v="385"/>
    <d v="2020-10-30T00:00:00"/>
    <s v="Processing"/>
    <n v="1"/>
    <s v="Backlogs"/>
    <n v="0"/>
    <x v="2"/>
    <x v="0"/>
    <x v="0"/>
    <n v="66"/>
    <s v="USD"/>
    <n v="142.41"/>
    <n v="0"/>
    <n v="142.41"/>
    <n v="0"/>
    <n v="2.1577272727272727"/>
    <s v="Saint Louis"/>
    <s v="Missouri"/>
    <s v="B2C"/>
    <x v="1"/>
    <s v="Male"/>
  </r>
  <r>
    <n v="873"/>
    <n v="880"/>
    <d v="2021-07-03T00:00:00"/>
    <s v="Pending"/>
    <n v="1"/>
    <s v="Backlogs"/>
    <n v="0"/>
    <x v="2"/>
    <x v="2"/>
    <x v="0"/>
    <n v="51"/>
    <s v="USD"/>
    <n v="994.5"/>
    <n v="0"/>
    <n v="994.5"/>
    <n v="0"/>
    <n v="19.5"/>
    <s v="Arlington"/>
    <s v="Virginia"/>
    <s v="B2C"/>
    <x v="3"/>
    <s v="Male"/>
  </r>
  <r>
    <n v="874"/>
    <n v="688"/>
    <d v="2021-01-30T00:00:00"/>
    <s v="Delivered"/>
    <n v="0"/>
    <s v="Completed"/>
    <n v="0"/>
    <x v="1"/>
    <x v="2"/>
    <x v="1"/>
    <n v="7"/>
    <s v="USD"/>
    <n v="120.13"/>
    <n v="0"/>
    <n v="0"/>
    <n v="120.13"/>
    <n v="17.161428571428569"/>
    <s v="Columbia"/>
    <s v="Missouri"/>
    <s v="B2B"/>
    <x v="3"/>
    <s v="Male"/>
  </r>
  <r>
    <n v="875"/>
    <n v="999"/>
    <d v="2020-04-21T00:00:00"/>
    <s v="Returned"/>
    <n v="0"/>
    <s v="Completed"/>
    <n v="1"/>
    <x v="0"/>
    <x v="0"/>
    <x v="0"/>
    <n v="78"/>
    <s v="USD"/>
    <n v="948.66"/>
    <n v="948.66"/>
    <n v="0"/>
    <n v="0"/>
    <n v="12.162307692307692"/>
    <s v="Richmond"/>
    <s v="Virginia"/>
    <s v="B2B"/>
    <x v="2"/>
    <s v="Female"/>
  </r>
  <r>
    <n v="876"/>
    <n v="129"/>
    <d v="2020-08-28T00:00:00"/>
    <s v="Shipped"/>
    <n v="0"/>
    <s v="Completed"/>
    <n v="0"/>
    <x v="0"/>
    <x v="1"/>
    <x v="1"/>
    <n v="41"/>
    <s v="USD"/>
    <n v="923.87"/>
    <n v="0"/>
    <n v="0"/>
    <n v="923.87"/>
    <n v="22.533414634146343"/>
    <s v="Arlington"/>
    <s v="Virginia"/>
    <s v="B2B"/>
    <x v="2"/>
    <s v="Male"/>
  </r>
  <r>
    <n v="877"/>
    <n v="196"/>
    <d v="2020-06-01T00:00:00"/>
    <s v="Returned"/>
    <n v="0"/>
    <s v="Completed"/>
    <n v="1"/>
    <x v="1"/>
    <x v="2"/>
    <x v="1"/>
    <n v="34"/>
    <s v="USD"/>
    <n v="850.73"/>
    <n v="850.73"/>
    <n v="0"/>
    <n v="0"/>
    <n v="25.021470588235296"/>
    <s v="Hattiesburg"/>
    <s v="Mississippi"/>
    <s v="B2B"/>
    <x v="1"/>
    <s v="Male"/>
  </r>
  <r>
    <n v="878"/>
    <n v="962"/>
    <d v="2020-09-26T00:00:00"/>
    <s v="Pending"/>
    <n v="1"/>
    <s v="Backlogs"/>
    <n v="0"/>
    <x v="2"/>
    <x v="0"/>
    <x v="1"/>
    <n v="91"/>
    <s v="USD"/>
    <n v="740.25"/>
    <n v="0"/>
    <n v="740.25"/>
    <n v="0"/>
    <n v="8.134615384615385"/>
    <s v="Fort Lauderdale"/>
    <s v="Florida"/>
    <s v="B2C"/>
    <x v="3"/>
    <s v="Male"/>
  </r>
  <r>
    <n v="879"/>
    <n v="245"/>
    <d v="2021-07-26T00:00:00"/>
    <s v="Delivered"/>
    <n v="0"/>
    <s v="Completed"/>
    <n v="0"/>
    <x v="1"/>
    <x v="0"/>
    <x v="0"/>
    <n v="73"/>
    <s v="USD"/>
    <n v="785.33"/>
    <n v="0"/>
    <n v="0"/>
    <n v="785.33"/>
    <n v="10.757945205479453"/>
    <s v="Midland"/>
    <s v="Texas"/>
    <s v="B2C"/>
    <x v="1"/>
    <s v="Male"/>
  </r>
  <r>
    <n v="880"/>
    <n v="545"/>
    <d v="2021-07-21T00:00:00"/>
    <s v="Shipped"/>
    <n v="0"/>
    <s v="Completed"/>
    <n v="0"/>
    <x v="1"/>
    <x v="2"/>
    <x v="0"/>
    <n v="39"/>
    <s v="USD"/>
    <n v="198.65"/>
    <n v="0"/>
    <n v="0"/>
    <n v="198.65"/>
    <n v="5.0935897435897441"/>
    <s v="Long Beach"/>
    <s v="California"/>
    <s v="B2C"/>
    <x v="2"/>
    <s v="Male"/>
  </r>
  <r>
    <n v="881"/>
    <n v="772"/>
    <d v="2020-02-19T00:00:00"/>
    <s v="Returned"/>
    <n v="0"/>
    <s v="Completed"/>
    <n v="1"/>
    <x v="1"/>
    <x v="0"/>
    <x v="0"/>
    <n v="80"/>
    <s v="USD"/>
    <n v="290.39999999999998"/>
    <n v="290.39999999999998"/>
    <n v="0"/>
    <n v="0"/>
    <n v="3.63"/>
    <s v="Dallas"/>
    <s v="Texas"/>
    <s v="B2C"/>
    <x v="3"/>
    <s v="Male"/>
  </r>
  <r>
    <n v="882"/>
    <n v="830"/>
    <d v="2020-08-04T00:00:00"/>
    <s v="Pending"/>
    <n v="1"/>
    <s v="Backlogs"/>
    <n v="0"/>
    <x v="1"/>
    <x v="0"/>
    <x v="1"/>
    <n v="19"/>
    <s v="USD"/>
    <n v="74.87"/>
    <n v="0"/>
    <n v="74.87"/>
    <n v="0"/>
    <n v="3.9405263157894739"/>
    <s v="Dayton"/>
    <s v="Ohio"/>
    <s v="B2C"/>
    <x v="3"/>
    <s v="Male"/>
  </r>
  <r>
    <n v="883"/>
    <n v="25"/>
    <d v="2021-10-18T00:00:00"/>
    <s v="Returned"/>
    <n v="0"/>
    <s v="Completed"/>
    <n v="1"/>
    <x v="0"/>
    <x v="1"/>
    <x v="2"/>
    <n v="53"/>
    <s v="USD"/>
    <n v="635.4"/>
    <n v="635.4"/>
    <n v="0"/>
    <n v="0"/>
    <n v="11.988679245283018"/>
    <s v="Birmingham"/>
    <s v="Alabama"/>
    <s v="B2B"/>
    <x v="2"/>
    <s v="Female"/>
  </r>
  <r>
    <n v="884"/>
    <n v="382"/>
    <d v="2020-02-01T00:00:00"/>
    <s v="Shipped"/>
    <n v="0"/>
    <s v="Completed"/>
    <n v="0"/>
    <x v="1"/>
    <x v="2"/>
    <x v="2"/>
    <n v="84"/>
    <s v="USD"/>
    <n v="409.08"/>
    <n v="0"/>
    <n v="0"/>
    <n v="409.08"/>
    <n v="4.87"/>
    <s v="Raleigh"/>
    <s v="North Carolina"/>
    <s v="B2C"/>
    <x v="3"/>
    <s v="Male"/>
  </r>
  <r>
    <n v="885"/>
    <n v="164"/>
    <d v="2020-05-07T00:00:00"/>
    <s v="Processing"/>
    <n v="1"/>
    <s v="Backlogs"/>
    <n v="0"/>
    <x v="1"/>
    <x v="1"/>
    <x v="1"/>
    <n v="62"/>
    <s v="USD"/>
    <n v="808.25"/>
    <n v="0"/>
    <n v="808.25"/>
    <n v="0"/>
    <n v="13.036290322580646"/>
    <s v="Alexandria"/>
    <s v="Virginia"/>
    <s v="B2C"/>
    <x v="1"/>
    <s v="Male"/>
  </r>
  <r>
    <n v="886"/>
    <n v="663"/>
    <d v="2020-11-26T00:00:00"/>
    <s v="Shipped"/>
    <n v="0"/>
    <s v="Completed"/>
    <n v="0"/>
    <x v="0"/>
    <x v="2"/>
    <x v="1"/>
    <n v="58"/>
    <s v="USD"/>
    <n v="285.19"/>
    <n v="0"/>
    <n v="0"/>
    <n v="285.19"/>
    <n v="4.9170689655172417"/>
    <s v="Corona"/>
    <s v="California"/>
    <s v="B2C"/>
    <x v="0"/>
    <s v="Female"/>
  </r>
  <r>
    <n v="887"/>
    <n v="995"/>
    <d v="2021-01-21T00:00:00"/>
    <s v="Processing"/>
    <n v="1"/>
    <s v="Backlogs"/>
    <n v="0"/>
    <x v="2"/>
    <x v="1"/>
    <x v="2"/>
    <n v="33"/>
    <s v="USD"/>
    <n v="317.85000000000002"/>
    <n v="0"/>
    <n v="317.85000000000002"/>
    <n v="0"/>
    <n v="9.6318181818181827"/>
    <s v="Columbia"/>
    <s v="South Carolina"/>
    <s v="B2B"/>
    <x v="1"/>
    <s v="Female"/>
  </r>
  <r>
    <n v="888"/>
    <n v="207"/>
    <d v="2020-05-22T00:00:00"/>
    <s v="Processing"/>
    <n v="1"/>
    <s v="Backlogs"/>
    <n v="0"/>
    <x v="2"/>
    <x v="0"/>
    <x v="2"/>
    <n v="15"/>
    <s v="USD"/>
    <n v="437.9"/>
    <n v="0"/>
    <n v="437.9"/>
    <n v="0"/>
    <n v="29.193333333333332"/>
    <s v="San Francisco"/>
    <s v="California"/>
    <s v="B2C"/>
    <x v="0"/>
    <s v="Male"/>
  </r>
  <r>
    <n v="889"/>
    <n v="97"/>
    <d v="2020-06-20T00:00:00"/>
    <s v="Returned"/>
    <n v="0"/>
    <s v="Completed"/>
    <n v="1"/>
    <x v="1"/>
    <x v="2"/>
    <x v="0"/>
    <n v="80"/>
    <s v="USD"/>
    <n v="241.91"/>
    <n v="241.91"/>
    <n v="0"/>
    <n v="0"/>
    <n v="3.0238749999999999"/>
    <s v="New Orleans"/>
    <s v="Louisiana"/>
    <s v="B2C"/>
    <x v="3"/>
    <s v="Female"/>
  </r>
  <r>
    <n v="890"/>
    <n v="515"/>
    <d v="2020-03-08T00:00:00"/>
    <s v="Pending"/>
    <n v="1"/>
    <s v="Backlogs"/>
    <n v="0"/>
    <x v="0"/>
    <x v="0"/>
    <x v="2"/>
    <n v="99"/>
    <s v="USD"/>
    <n v="3.58"/>
    <n v="0"/>
    <n v="3.58"/>
    <n v="0"/>
    <n v="3.6161616161616165E-2"/>
    <s v="Houston"/>
    <s v="Texas"/>
    <s v="B2C"/>
    <x v="0"/>
    <s v="Male"/>
  </r>
  <r>
    <n v="891"/>
    <n v="889"/>
    <d v="2021-08-14T00:00:00"/>
    <s v="Shipped"/>
    <n v="0"/>
    <s v="Completed"/>
    <n v="0"/>
    <x v="2"/>
    <x v="2"/>
    <x v="0"/>
    <n v="36"/>
    <s v="USD"/>
    <n v="174.58"/>
    <n v="0"/>
    <n v="0"/>
    <n v="174.58"/>
    <n v="4.8494444444444449"/>
    <s v="Pasadena"/>
    <s v="California"/>
    <s v="B2C"/>
    <x v="2"/>
    <s v="Male"/>
  </r>
  <r>
    <n v="892"/>
    <n v="956"/>
    <d v="2021-04-22T00:00:00"/>
    <s v="Delivered"/>
    <n v="0"/>
    <s v="Completed"/>
    <n v="0"/>
    <x v="1"/>
    <x v="2"/>
    <x v="1"/>
    <n v="77"/>
    <s v="USD"/>
    <n v="602.24"/>
    <n v="0"/>
    <n v="0"/>
    <n v="602.24"/>
    <n v="7.8212987012987014"/>
    <s v="Denver"/>
    <s v="Colorado"/>
    <s v="B2B"/>
    <x v="0"/>
    <s v="Male"/>
  </r>
  <r>
    <n v="893"/>
    <n v="308"/>
    <d v="2021-05-18T00:00:00"/>
    <s v="Shipped"/>
    <n v="0"/>
    <s v="Completed"/>
    <n v="0"/>
    <x v="1"/>
    <x v="2"/>
    <x v="2"/>
    <n v="18"/>
    <s v="USD"/>
    <n v="287.83"/>
    <n v="0"/>
    <n v="0"/>
    <n v="287.83"/>
    <n v="15.990555555555554"/>
    <s v="Waterbury"/>
    <s v="Connecticut"/>
    <s v="B2C"/>
    <x v="1"/>
    <s v="Female"/>
  </r>
  <r>
    <n v="894"/>
    <n v="497"/>
    <d v="2021-09-07T00:00:00"/>
    <s v="Delivered"/>
    <n v="0"/>
    <s v="Completed"/>
    <n v="0"/>
    <x v="1"/>
    <x v="2"/>
    <x v="0"/>
    <n v="75"/>
    <s v="USD"/>
    <n v="451.18"/>
    <n v="0"/>
    <n v="0"/>
    <n v="451.18"/>
    <n v="6.0157333333333334"/>
    <s v="Atlanta"/>
    <s v="Georgia"/>
    <s v="B2B"/>
    <x v="1"/>
    <s v="Male"/>
  </r>
  <r>
    <n v="895"/>
    <n v="62"/>
    <d v="2020-09-17T00:00:00"/>
    <s v="Pending"/>
    <n v="1"/>
    <s v="Backlogs"/>
    <n v="0"/>
    <x v="0"/>
    <x v="1"/>
    <x v="2"/>
    <n v="93"/>
    <s v="USD"/>
    <n v="415.81"/>
    <n v="0"/>
    <n v="415.81"/>
    <n v="0"/>
    <n v="4.471075268817204"/>
    <s v="Olympia"/>
    <s v="Washington"/>
    <s v="B2B"/>
    <x v="0"/>
    <s v="Female"/>
  </r>
  <r>
    <n v="896"/>
    <n v="148"/>
    <d v="2021-04-30T00:00:00"/>
    <s v="Pending"/>
    <n v="1"/>
    <s v="Backlogs"/>
    <n v="0"/>
    <x v="2"/>
    <x v="0"/>
    <x v="2"/>
    <n v="90"/>
    <s v="USD"/>
    <n v="425.82"/>
    <n v="0"/>
    <n v="425.82"/>
    <n v="0"/>
    <n v="4.7313333333333336"/>
    <s v="New York City"/>
    <s v="New York"/>
    <s v="B2B"/>
    <x v="1"/>
    <s v="Male"/>
  </r>
  <r>
    <n v="897"/>
    <n v="963"/>
    <d v="2021-06-02T00:00:00"/>
    <s v="Processing"/>
    <n v="1"/>
    <s v="Backlogs"/>
    <n v="0"/>
    <x v="0"/>
    <x v="0"/>
    <x v="0"/>
    <n v="4"/>
    <s v="USD"/>
    <n v="943.06"/>
    <n v="0"/>
    <n v="943.06"/>
    <n v="0"/>
    <n v="235.76499999999999"/>
    <s v="Naples"/>
    <s v="Florida"/>
    <s v="B2C"/>
    <x v="3"/>
    <s v="Male"/>
  </r>
  <r>
    <n v="898"/>
    <n v="594"/>
    <d v="2021-05-05T00:00:00"/>
    <s v="Processing"/>
    <n v="1"/>
    <s v="Backlogs"/>
    <n v="0"/>
    <x v="2"/>
    <x v="0"/>
    <x v="0"/>
    <n v="80"/>
    <s v="USD"/>
    <n v="757.87"/>
    <n v="0"/>
    <n v="757.87"/>
    <n v="0"/>
    <n v="9.4733750000000008"/>
    <s v="Pasadena"/>
    <s v="California"/>
    <s v="B2B"/>
    <x v="3"/>
    <s v="Female"/>
  </r>
  <r>
    <n v="899"/>
    <n v="817"/>
    <d v="2020-07-17T00:00:00"/>
    <s v="Returned"/>
    <n v="0"/>
    <s v="Completed"/>
    <n v="1"/>
    <x v="1"/>
    <x v="0"/>
    <x v="1"/>
    <n v="56"/>
    <s v="USD"/>
    <n v="151.07"/>
    <n v="151.07"/>
    <n v="0"/>
    <n v="0"/>
    <n v="2.6976785714285714"/>
    <s v="West Hartford"/>
    <s v="Connecticut"/>
    <s v="B2C"/>
    <x v="2"/>
    <s v="Male"/>
  </r>
  <r>
    <n v="900"/>
    <n v="619"/>
    <d v="2021-12-20T00:00:00"/>
    <s v="Returned"/>
    <n v="0"/>
    <s v="Completed"/>
    <n v="1"/>
    <x v="0"/>
    <x v="2"/>
    <x v="0"/>
    <n v="2"/>
    <s v="USD"/>
    <n v="276.66000000000003"/>
    <n v="276.66000000000003"/>
    <n v="0"/>
    <n v="0"/>
    <n v="138.33000000000001"/>
    <s v="Akron"/>
    <s v="Ohio"/>
    <s v="B2B"/>
    <x v="3"/>
    <s v="Male"/>
  </r>
  <r>
    <n v="901"/>
    <n v="774"/>
    <d v="2020-06-13T00:00:00"/>
    <s v="Processing"/>
    <n v="1"/>
    <s v="Backlogs"/>
    <n v="0"/>
    <x v="0"/>
    <x v="0"/>
    <x v="1"/>
    <n v="2"/>
    <s v="USD"/>
    <n v="206.26"/>
    <n v="0"/>
    <n v="206.26"/>
    <n v="0"/>
    <n v="103.13"/>
    <s v="Hollywood"/>
    <s v="Florida"/>
    <s v="B2C"/>
    <x v="0"/>
    <s v="Male"/>
  </r>
  <r>
    <n v="902"/>
    <n v="845"/>
    <d v="2020-03-31T00:00:00"/>
    <s v="Processing"/>
    <n v="1"/>
    <s v="Backlogs"/>
    <n v="0"/>
    <x v="0"/>
    <x v="0"/>
    <x v="2"/>
    <n v="99"/>
    <s v="USD"/>
    <n v="32.200000000000003"/>
    <n v="0"/>
    <n v="32.200000000000003"/>
    <n v="0"/>
    <n v="0.32525252525252529"/>
    <s v="Madison"/>
    <s v="Wisconsin"/>
    <s v="B2C"/>
    <x v="0"/>
    <s v="Male"/>
  </r>
  <r>
    <n v="903"/>
    <n v="298"/>
    <d v="2021-11-15T00:00:00"/>
    <s v="Pending"/>
    <n v="1"/>
    <s v="Backlogs"/>
    <n v="0"/>
    <x v="1"/>
    <x v="1"/>
    <x v="2"/>
    <n v="68"/>
    <s v="USD"/>
    <n v="556.84"/>
    <n v="0"/>
    <n v="556.84"/>
    <n v="0"/>
    <n v="8.1888235294117653"/>
    <s v="Lancaster"/>
    <s v="Pennsylvania"/>
    <s v="B2C"/>
    <x v="0"/>
    <s v="Male"/>
  </r>
  <r>
    <n v="904"/>
    <n v="989"/>
    <d v="2020-11-01T00:00:00"/>
    <s v="Delivered"/>
    <n v="0"/>
    <s v="Completed"/>
    <n v="0"/>
    <x v="2"/>
    <x v="0"/>
    <x v="1"/>
    <n v="38"/>
    <s v="USD"/>
    <n v="10.29"/>
    <n v="0"/>
    <n v="0"/>
    <n v="10.29"/>
    <n v="0.27078947368421052"/>
    <s v="Yonkers"/>
    <s v="New York"/>
    <s v="B2B"/>
    <x v="0"/>
    <s v="Male"/>
  </r>
  <r>
    <n v="905"/>
    <n v="528"/>
    <d v="2020-08-06T00:00:00"/>
    <s v="Processing"/>
    <n v="1"/>
    <s v="Backlogs"/>
    <n v="0"/>
    <x v="0"/>
    <x v="0"/>
    <x v="1"/>
    <n v="29"/>
    <s v="USD"/>
    <n v="763.67"/>
    <n v="0"/>
    <n v="763.67"/>
    <n v="0"/>
    <n v="26.333448275862068"/>
    <s v="Washington"/>
    <s v="District of Columbia"/>
    <s v="B2B"/>
    <x v="1"/>
    <s v="Male"/>
  </r>
  <r>
    <n v="906"/>
    <n v="851"/>
    <d v="2021-06-05T00:00:00"/>
    <s v="Delivered"/>
    <n v="0"/>
    <s v="Completed"/>
    <n v="0"/>
    <x v="1"/>
    <x v="0"/>
    <x v="0"/>
    <n v="24"/>
    <s v="USD"/>
    <n v="475.8"/>
    <n v="0"/>
    <n v="0"/>
    <n v="475.8"/>
    <n v="19.824999999999999"/>
    <s v="Anderson"/>
    <s v="Indiana"/>
    <s v="B2C"/>
    <x v="0"/>
    <s v="Male"/>
  </r>
  <r>
    <n v="907"/>
    <n v="215"/>
    <d v="2020-04-23T00:00:00"/>
    <s v="Processing"/>
    <n v="1"/>
    <s v="Backlogs"/>
    <n v="0"/>
    <x v="0"/>
    <x v="2"/>
    <x v="1"/>
    <n v="87"/>
    <s v="USD"/>
    <n v="794.84"/>
    <n v="0"/>
    <n v="794.84"/>
    <n v="0"/>
    <n v="9.136091954022989"/>
    <s v="Jacksonville"/>
    <s v="Florida"/>
    <s v="B2B"/>
    <x v="1"/>
    <s v="Male"/>
  </r>
  <r>
    <n v="908"/>
    <n v="301"/>
    <d v="2020-06-18T00:00:00"/>
    <s v="Returned"/>
    <n v="0"/>
    <s v="Completed"/>
    <n v="1"/>
    <x v="1"/>
    <x v="1"/>
    <x v="0"/>
    <n v="90"/>
    <s v="USD"/>
    <n v="597.67999999999995"/>
    <n v="597.67999999999995"/>
    <n v="0"/>
    <n v="0"/>
    <n v="6.6408888888888882"/>
    <s v="Atlanta"/>
    <s v="Georgia"/>
    <s v="B2B"/>
    <x v="3"/>
    <s v="Male"/>
  </r>
  <r>
    <n v="909"/>
    <n v="400"/>
    <d v="2021-01-27T00:00:00"/>
    <s v="Processing"/>
    <n v="1"/>
    <s v="Backlogs"/>
    <n v="0"/>
    <x v="1"/>
    <x v="2"/>
    <x v="2"/>
    <n v="84"/>
    <s v="USD"/>
    <n v="953.92"/>
    <n v="0"/>
    <n v="953.92"/>
    <n v="0"/>
    <n v="11.356190476190475"/>
    <s v="Muncie"/>
    <s v="Indiana"/>
    <s v="B2B"/>
    <x v="1"/>
    <s v="Male"/>
  </r>
  <r>
    <n v="910"/>
    <n v="45"/>
    <d v="2020-08-30T00:00:00"/>
    <s v="Shipped"/>
    <n v="0"/>
    <s v="Completed"/>
    <n v="0"/>
    <x v="0"/>
    <x v="1"/>
    <x v="0"/>
    <n v="31"/>
    <s v="USD"/>
    <n v="68.430000000000007"/>
    <n v="0"/>
    <n v="0"/>
    <n v="68.430000000000007"/>
    <n v="2.2074193548387098"/>
    <s v="Naples"/>
    <s v="Florida"/>
    <s v="B2B"/>
    <x v="3"/>
    <s v="Female"/>
  </r>
  <r>
    <n v="911"/>
    <n v="583"/>
    <d v="2020-12-16T00:00:00"/>
    <s v="Returned"/>
    <n v="0"/>
    <s v="Completed"/>
    <n v="1"/>
    <x v="0"/>
    <x v="0"/>
    <x v="2"/>
    <n v="18"/>
    <s v="USD"/>
    <n v="212.38"/>
    <n v="212.38"/>
    <n v="0"/>
    <n v="0"/>
    <n v="11.798888888888889"/>
    <s v="Augusta"/>
    <s v="Georgia"/>
    <s v="B2C"/>
    <x v="0"/>
    <s v="Female"/>
  </r>
  <r>
    <n v="912"/>
    <n v="740"/>
    <d v="2021-04-17T00:00:00"/>
    <s v="Pending"/>
    <n v="1"/>
    <s v="Backlogs"/>
    <n v="0"/>
    <x v="0"/>
    <x v="1"/>
    <x v="1"/>
    <n v="67"/>
    <s v="USD"/>
    <n v="892.35"/>
    <n v="0"/>
    <n v="892.35"/>
    <n v="0"/>
    <n v="13.318656716417911"/>
    <s v="Corona"/>
    <s v="California"/>
    <s v="B2B"/>
    <x v="2"/>
    <s v="Female"/>
  </r>
  <r>
    <n v="913"/>
    <n v="997"/>
    <d v="2021-01-30T00:00:00"/>
    <s v="Processing"/>
    <n v="1"/>
    <s v="Backlogs"/>
    <n v="0"/>
    <x v="1"/>
    <x v="0"/>
    <x v="0"/>
    <n v="69"/>
    <s v="USD"/>
    <n v="443.92"/>
    <n v="0"/>
    <n v="443.92"/>
    <n v="0"/>
    <n v="6.4336231884057975"/>
    <s v="Jacksonville"/>
    <s v="Florida"/>
    <s v="B2C"/>
    <x v="2"/>
    <s v="Male"/>
  </r>
  <r>
    <n v="914"/>
    <n v="407"/>
    <d v="2021-05-10T00:00:00"/>
    <s v="Shipped"/>
    <n v="0"/>
    <s v="Completed"/>
    <n v="0"/>
    <x v="0"/>
    <x v="1"/>
    <x v="2"/>
    <n v="32"/>
    <s v="USD"/>
    <n v="842.12"/>
    <n v="0"/>
    <n v="0"/>
    <n v="842.12"/>
    <n v="26.31625"/>
    <s v="San Diego"/>
    <s v="California"/>
    <s v="B2C"/>
    <x v="0"/>
    <s v="Female"/>
  </r>
  <r>
    <n v="915"/>
    <n v="831"/>
    <d v="2020-06-17T00:00:00"/>
    <s v="Shipped"/>
    <n v="0"/>
    <s v="Completed"/>
    <n v="0"/>
    <x v="1"/>
    <x v="1"/>
    <x v="0"/>
    <n v="21"/>
    <s v="USD"/>
    <n v="644.72"/>
    <n v="0"/>
    <n v="0"/>
    <n v="644.72"/>
    <n v="30.700952380952383"/>
    <s v="Alhambra"/>
    <s v="California"/>
    <s v="B2B"/>
    <x v="0"/>
    <s v="Male"/>
  </r>
  <r>
    <n v="916"/>
    <n v="353"/>
    <d v="2020-02-11T00:00:00"/>
    <s v="Shipped"/>
    <n v="0"/>
    <s v="Completed"/>
    <n v="0"/>
    <x v="2"/>
    <x v="1"/>
    <x v="1"/>
    <n v="68"/>
    <s v="USD"/>
    <n v="492.8"/>
    <n v="0"/>
    <n v="0"/>
    <n v="492.8"/>
    <n v="7.2470588235294118"/>
    <s v="Gainesville"/>
    <s v="Florida"/>
    <s v="B2C"/>
    <x v="1"/>
    <s v="Male"/>
  </r>
  <r>
    <n v="917"/>
    <n v="642"/>
    <d v="2020-01-26T00:00:00"/>
    <s v="Pending"/>
    <n v="1"/>
    <s v="Backlogs"/>
    <n v="0"/>
    <x v="1"/>
    <x v="2"/>
    <x v="0"/>
    <n v="97"/>
    <s v="USD"/>
    <n v="44.65"/>
    <n v="0"/>
    <n v="44.65"/>
    <n v="0"/>
    <n v="0.46030927835051544"/>
    <s v="Miami"/>
    <s v="Florida"/>
    <s v="B2B"/>
    <x v="3"/>
    <s v="Male"/>
  </r>
  <r>
    <n v="918"/>
    <n v="696"/>
    <d v="2021-02-20T00:00:00"/>
    <s v="Processing"/>
    <n v="1"/>
    <s v="Backlogs"/>
    <n v="0"/>
    <x v="2"/>
    <x v="0"/>
    <x v="1"/>
    <n v="25"/>
    <s v="USD"/>
    <n v="833.85"/>
    <n v="0"/>
    <n v="833.85"/>
    <n v="0"/>
    <n v="33.353999999999999"/>
    <s v="Fort Worth"/>
    <s v="Texas"/>
    <s v="B2B"/>
    <x v="1"/>
    <s v="Male"/>
  </r>
  <r>
    <n v="919"/>
    <n v="794"/>
    <d v="2020-10-17T00:00:00"/>
    <s v="Shipped"/>
    <n v="0"/>
    <s v="Completed"/>
    <n v="0"/>
    <x v="0"/>
    <x v="0"/>
    <x v="2"/>
    <n v="30"/>
    <s v="USD"/>
    <n v="764.06"/>
    <n v="0"/>
    <n v="0"/>
    <n v="764.06"/>
    <n v="25.468666666666664"/>
    <s v="Phoenix"/>
    <s v="Arizona"/>
    <s v="B2C"/>
    <x v="2"/>
    <s v="Female"/>
  </r>
  <r>
    <n v="920"/>
    <n v="32"/>
    <d v="2021-09-01T00:00:00"/>
    <s v="Shipped"/>
    <n v="0"/>
    <s v="Completed"/>
    <n v="0"/>
    <x v="0"/>
    <x v="1"/>
    <x v="2"/>
    <n v="66"/>
    <s v="USD"/>
    <n v="934.04"/>
    <n v="0"/>
    <n v="0"/>
    <n v="934.04"/>
    <n v="14.152121212121212"/>
    <s v="Colorado Springs"/>
    <s v="Colorado"/>
    <s v="B2C"/>
    <x v="1"/>
    <s v="Male"/>
  </r>
  <r>
    <n v="921"/>
    <n v="903"/>
    <d v="2020-06-20T00:00:00"/>
    <s v="Processing"/>
    <n v="1"/>
    <s v="Backlogs"/>
    <n v="0"/>
    <x v="0"/>
    <x v="2"/>
    <x v="1"/>
    <n v="55"/>
    <s v="USD"/>
    <n v="36.770000000000003"/>
    <n v="0"/>
    <n v="36.770000000000003"/>
    <n v="0"/>
    <n v="0.66854545454545455"/>
    <s v="Durham"/>
    <s v="North Carolina"/>
    <s v="B2C"/>
    <x v="0"/>
    <s v="Female"/>
  </r>
  <r>
    <n v="922"/>
    <n v="461"/>
    <d v="2020-12-14T00:00:00"/>
    <s v="Shipped"/>
    <n v="0"/>
    <s v="Completed"/>
    <n v="0"/>
    <x v="2"/>
    <x v="2"/>
    <x v="0"/>
    <n v="25"/>
    <s v="USD"/>
    <n v="124.1"/>
    <n v="0"/>
    <n v="0"/>
    <n v="124.1"/>
    <n v="4.9639999999999995"/>
    <s v="Naperville"/>
    <s v="Illinois"/>
    <s v="B2B"/>
    <x v="0"/>
    <s v="Male"/>
  </r>
  <r>
    <n v="923"/>
    <n v="166"/>
    <d v="2020-06-29T00:00:00"/>
    <s v="Processing"/>
    <n v="1"/>
    <s v="Backlogs"/>
    <n v="0"/>
    <x v="2"/>
    <x v="1"/>
    <x v="2"/>
    <n v="43"/>
    <s v="USD"/>
    <n v="439.59"/>
    <n v="0"/>
    <n v="439.59"/>
    <n v="0"/>
    <n v="10.223023255813953"/>
    <s v="San Diego"/>
    <s v="California"/>
    <s v="B2C"/>
    <x v="3"/>
    <s v="Male"/>
  </r>
  <r>
    <n v="924"/>
    <n v="590"/>
    <d v="2021-11-01T00:00:00"/>
    <s v="Shipped"/>
    <n v="0"/>
    <s v="Completed"/>
    <n v="0"/>
    <x v="0"/>
    <x v="2"/>
    <x v="0"/>
    <n v="67"/>
    <s v="USD"/>
    <n v="189.82"/>
    <n v="0"/>
    <n v="0"/>
    <n v="189.82"/>
    <n v="2.8331343283582089"/>
    <s v="Lancaster"/>
    <s v="California"/>
    <s v="B2C"/>
    <x v="2"/>
    <s v="Female"/>
  </r>
  <r>
    <n v="925"/>
    <n v="74"/>
    <d v="2020-04-09T00:00:00"/>
    <s v="Returned"/>
    <n v="0"/>
    <s v="Completed"/>
    <n v="1"/>
    <x v="1"/>
    <x v="1"/>
    <x v="2"/>
    <n v="85"/>
    <s v="USD"/>
    <n v="193.38"/>
    <n v="193.38"/>
    <n v="0"/>
    <n v="0"/>
    <n v="2.2750588235294118"/>
    <s v="Vero Beach"/>
    <s v="Florida"/>
    <s v="B2B"/>
    <x v="1"/>
    <s v="Male"/>
  </r>
  <r>
    <n v="926"/>
    <n v="224"/>
    <d v="2021-08-12T00:00:00"/>
    <s v="Processing"/>
    <n v="1"/>
    <s v="Backlogs"/>
    <n v="0"/>
    <x v="1"/>
    <x v="0"/>
    <x v="2"/>
    <n v="25"/>
    <s v="USD"/>
    <n v="865.2"/>
    <n v="0"/>
    <n v="865.2"/>
    <n v="0"/>
    <n v="34.608000000000004"/>
    <s v="Indianapolis"/>
    <s v="Indiana"/>
    <s v="B2B"/>
    <x v="2"/>
    <s v="Male"/>
  </r>
  <r>
    <n v="927"/>
    <n v="427"/>
    <d v="2020-04-06T00:00:00"/>
    <s v="Pending"/>
    <n v="1"/>
    <s v="Backlogs"/>
    <n v="0"/>
    <x v="2"/>
    <x v="0"/>
    <x v="1"/>
    <n v="87"/>
    <s v="USD"/>
    <n v="449.55"/>
    <n v="0"/>
    <n v="449.55"/>
    <n v="0"/>
    <n v="5.1672413793103447"/>
    <s v="Saint Paul"/>
    <s v="Minnesota"/>
    <s v="B2B"/>
    <x v="2"/>
    <s v="Female"/>
  </r>
  <r>
    <n v="928"/>
    <n v="927"/>
    <d v="2020-11-09T00:00:00"/>
    <s v="Delivered"/>
    <n v="0"/>
    <s v="Completed"/>
    <n v="0"/>
    <x v="2"/>
    <x v="1"/>
    <x v="1"/>
    <n v="6"/>
    <s v="USD"/>
    <n v="633.38"/>
    <n v="0"/>
    <n v="0"/>
    <n v="633.38"/>
    <n v="105.56333333333333"/>
    <s v="Washington"/>
    <s v="District of Columbia"/>
    <s v="B2B"/>
    <x v="0"/>
    <s v="Male"/>
  </r>
  <r>
    <n v="929"/>
    <n v="925"/>
    <d v="2021-08-09T00:00:00"/>
    <s v="Shipped"/>
    <n v="0"/>
    <s v="Completed"/>
    <n v="0"/>
    <x v="0"/>
    <x v="1"/>
    <x v="2"/>
    <n v="12"/>
    <s v="USD"/>
    <n v="10.4"/>
    <n v="0"/>
    <n v="0"/>
    <n v="10.4"/>
    <n v="0.8666666666666667"/>
    <s v="Rochester"/>
    <s v="New York"/>
    <s v="B2B"/>
    <x v="0"/>
    <s v="Male"/>
  </r>
  <r>
    <n v="930"/>
    <n v="362"/>
    <d v="2021-08-06T00:00:00"/>
    <s v="Shipped"/>
    <n v="0"/>
    <s v="Completed"/>
    <n v="0"/>
    <x v="2"/>
    <x v="1"/>
    <x v="2"/>
    <n v="91"/>
    <s v="USD"/>
    <n v="551.69000000000005"/>
    <n v="0"/>
    <n v="0"/>
    <n v="551.69000000000005"/>
    <n v="6.0625274725274734"/>
    <s v="Brooklyn"/>
    <s v="New York"/>
    <s v="B2B"/>
    <x v="3"/>
    <s v="Male"/>
  </r>
  <r>
    <n v="931"/>
    <n v="964"/>
    <d v="2020-03-10T00:00:00"/>
    <s v="Shipped"/>
    <n v="0"/>
    <s v="Completed"/>
    <n v="0"/>
    <x v="0"/>
    <x v="2"/>
    <x v="2"/>
    <n v="6"/>
    <s v="USD"/>
    <n v="180.96"/>
    <n v="0"/>
    <n v="0"/>
    <n v="180.96"/>
    <n v="30.16"/>
    <s v="Aiken"/>
    <s v="South Carolina"/>
    <s v="B2C"/>
    <x v="2"/>
    <s v="Male"/>
  </r>
  <r>
    <n v="932"/>
    <n v="240"/>
    <d v="2021-04-02T00:00:00"/>
    <s v="Delivered"/>
    <n v="0"/>
    <s v="Completed"/>
    <n v="0"/>
    <x v="2"/>
    <x v="0"/>
    <x v="0"/>
    <n v="82"/>
    <s v="USD"/>
    <n v="205.15"/>
    <n v="0"/>
    <n v="0"/>
    <n v="205.15"/>
    <n v="2.501829268292683"/>
    <s v="Bridgeport"/>
    <s v="Connecticut"/>
    <s v="B2B"/>
    <x v="3"/>
    <s v="Female"/>
  </r>
  <r>
    <n v="933"/>
    <n v="189"/>
    <d v="2020-10-13T00:00:00"/>
    <s v="Returned"/>
    <n v="0"/>
    <s v="Completed"/>
    <n v="1"/>
    <x v="0"/>
    <x v="0"/>
    <x v="1"/>
    <n v="52"/>
    <s v="USD"/>
    <n v="633.75"/>
    <n v="633.75"/>
    <n v="0"/>
    <n v="0"/>
    <n v="12.1875"/>
    <s v="Lawrenceville"/>
    <s v="Georgia"/>
    <s v="B2B"/>
    <x v="0"/>
    <s v="Female"/>
  </r>
  <r>
    <n v="934"/>
    <n v="754"/>
    <d v="2020-11-16T00:00:00"/>
    <s v="Returned"/>
    <n v="0"/>
    <s v="Completed"/>
    <n v="1"/>
    <x v="0"/>
    <x v="2"/>
    <x v="1"/>
    <n v="50"/>
    <s v="USD"/>
    <n v="376.26"/>
    <n v="376.26"/>
    <n v="0"/>
    <n v="0"/>
    <n v="7.5251999999999999"/>
    <s v="New York City"/>
    <s v="New York"/>
    <s v="B2B"/>
    <x v="3"/>
    <s v="Male"/>
  </r>
  <r>
    <n v="935"/>
    <n v="538"/>
    <d v="2020-05-21T00:00:00"/>
    <s v="Processing"/>
    <n v="1"/>
    <s v="Backlogs"/>
    <n v="0"/>
    <x v="2"/>
    <x v="1"/>
    <x v="0"/>
    <n v="38"/>
    <s v="USD"/>
    <n v="919.76"/>
    <n v="0"/>
    <n v="919.76"/>
    <n v="0"/>
    <n v="24.204210526315791"/>
    <s v="Atlanta"/>
    <s v="Georgia"/>
    <s v="B2C"/>
    <x v="1"/>
    <s v="Female"/>
  </r>
  <r>
    <n v="936"/>
    <n v="251"/>
    <d v="2021-08-17T00:00:00"/>
    <s v="Shipped"/>
    <n v="0"/>
    <s v="Completed"/>
    <n v="0"/>
    <x v="0"/>
    <x v="0"/>
    <x v="2"/>
    <n v="11"/>
    <s v="USD"/>
    <n v="412.81"/>
    <n v="0"/>
    <n v="0"/>
    <n v="412.81"/>
    <n v="37.528181818181821"/>
    <s v="Scranton"/>
    <s v="Pennsylvania"/>
    <s v="B2C"/>
    <x v="2"/>
    <s v="Male"/>
  </r>
  <r>
    <n v="937"/>
    <n v="793"/>
    <d v="2021-09-27T00:00:00"/>
    <s v="Shipped"/>
    <n v="0"/>
    <s v="Completed"/>
    <n v="0"/>
    <x v="1"/>
    <x v="1"/>
    <x v="1"/>
    <n v="41"/>
    <s v="USD"/>
    <n v="419.79"/>
    <n v="0"/>
    <n v="0"/>
    <n v="419.79"/>
    <n v="10.238780487804879"/>
    <s v="Macon"/>
    <s v="Georgia"/>
    <s v="B2C"/>
    <x v="3"/>
    <s v="Male"/>
  </r>
  <r>
    <n v="938"/>
    <n v="155"/>
    <d v="2020-02-02T00:00:00"/>
    <s v="Returned"/>
    <n v="0"/>
    <s v="Completed"/>
    <n v="1"/>
    <x v="1"/>
    <x v="2"/>
    <x v="1"/>
    <n v="73"/>
    <s v="USD"/>
    <n v="123.65"/>
    <n v="123.65"/>
    <n v="0"/>
    <n v="0"/>
    <n v="1.6938356164383563"/>
    <s v="Austin"/>
    <s v="Texas"/>
    <s v="B2C"/>
    <x v="0"/>
    <s v="Male"/>
  </r>
  <r>
    <n v="939"/>
    <n v="227"/>
    <d v="2021-03-01T00:00:00"/>
    <s v="Shipped"/>
    <n v="0"/>
    <s v="Completed"/>
    <n v="0"/>
    <x v="2"/>
    <x v="1"/>
    <x v="2"/>
    <n v="79"/>
    <s v="USD"/>
    <n v="996.25"/>
    <n v="0"/>
    <n v="0"/>
    <n v="996.25"/>
    <n v="12.610759493670885"/>
    <s v="Dayton"/>
    <s v="Ohio"/>
    <s v="B2B"/>
    <x v="1"/>
    <s v="Male"/>
  </r>
  <r>
    <n v="940"/>
    <n v="767"/>
    <d v="2021-09-20T00:00:00"/>
    <s v="Delivered"/>
    <n v="0"/>
    <s v="Completed"/>
    <n v="0"/>
    <x v="1"/>
    <x v="1"/>
    <x v="2"/>
    <n v="13"/>
    <s v="USD"/>
    <n v="570.41999999999996"/>
    <n v="0"/>
    <n v="0"/>
    <n v="570.41999999999996"/>
    <n v="43.878461538461536"/>
    <s v="Washington"/>
    <s v="District of Columbia"/>
    <s v="B2C"/>
    <x v="1"/>
    <s v="Male"/>
  </r>
  <r>
    <n v="941"/>
    <n v="690"/>
    <d v="2020-04-15T00:00:00"/>
    <s v="Shipped"/>
    <n v="0"/>
    <s v="Completed"/>
    <n v="0"/>
    <x v="2"/>
    <x v="0"/>
    <x v="2"/>
    <n v="84"/>
    <s v="USD"/>
    <n v="468.7"/>
    <n v="0"/>
    <n v="0"/>
    <n v="468.7"/>
    <n v="5.5797619047619049"/>
    <s v="Jacksonville"/>
    <s v="Florida"/>
    <s v="B2B"/>
    <x v="2"/>
    <s v="Female"/>
  </r>
  <r>
    <n v="942"/>
    <n v="726"/>
    <d v="2021-02-20T00:00:00"/>
    <s v="Pending"/>
    <n v="1"/>
    <s v="Backlogs"/>
    <n v="0"/>
    <x v="0"/>
    <x v="1"/>
    <x v="2"/>
    <n v="79"/>
    <s v="USD"/>
    <n v="697.04"/>
    <n v="0"/>
    <n v="697.04"/>
    <n v="0"/>
    <n v="8.8232911392405065"/>
    <s v="Tacoma"/>
    <s v="Washington"/>
    <s v="B2B"/>
    <x v="3"/>
    <s v="Male"/>
  </r>
  <r>
    <n v="943"/>
    <n v="504"/>
    <d v="2020-01-03T00:00:00"/>
    <s v="Returned"/>
    <n v="0"/>
    <s v="Completed"/>
    <n v="1"/>
    <x v="0"/>
    <x v="1"/>
    <x v="0"/>
    <n v="94"/>
    <s v="USD"/>
    <n v="810.77"/>
    <n v="810.77"/>
    <n v="0"/>
    <n v="0"/>
    <n v="8.6252127659574462"/>
    <s v="Washington"/>
    <s v="District of Columbia"/>
    <s v="B2C"/>
    <x v="1"/>
    <s v="Female"/>
  </r>
  <r>
    <n v="944"/>
    <n v="669"/>
    <d v="2020-11-22T00:00:00"/>
    <s v="Shipped"/>
    <n v="0"/>
    <s v="Completed"/>
    <n v="0"/>
    <x v="0"/>
    <x v="1"/>
    <x v="0"/>
    <n v="6"/>
    <s v="USD"/>
    <n v="526.91999999999996"/>
    <n v="0"/>
    <n v="0"/>
    <n v="526.91999999999996"/>
    <n v="87.82"/>
    <s v="Muskegon"/>
    <s v="Michigan"/>
    <s v="B2C"/>
    <x v="1"/>
    <s v="Male"/>
  </r>
  <r>
    <n v="945"/>
    <n v="85"/>
    <d v="2021-06-17T00:00:00"/>
    <s v="Shipped"/>
    <n v="0"/>
    <s v="Completed"/>
    <n v="0"/>
    <x v="0"/>
    <x v="2"/>
    <x v="0"/>
    <n v="82"/>
    <s v="USD"/>
    <n v="147.97"/>
    <n v="0"/>
    <n v="0"/>
    <n v="147.97"/>
    <n v="1.8045121951219512"/>
    <s v="Columbus"/>
    <s v="Ohio"/>
    <s v="B2B"/>
    <x v="0"/>
    <s v="Female"/>
  </r>
  <r>
    <n v="946"/>
    <n v="714"/>
    <d v="2021-11-17T00:00:00"/>
    <s v="Shipped"/>
    <n v="0"/>
    <s v="Completed"/>
    <n v="0"/>
    <x v="2"/>
    <x v="0"/>
    <x v="1"/>
    <n v="94"/>
    <s v="USD"/>
    <n v="477.02"/>
    <n v="0"/>
    <n v="0"/>
    <n v="477.02"/>
    <n v="5.0746808510638299"/>
    <s v="Kent"/>
    <s v="Washington"/>
    <s v="B2C"/>
    <x v="1"/>
    <s v="Female"/>
  </r>
  <r>
    <n v="947"/>
    <n v="892"/>
    <d v="2021-06-01T00:00:00"/>
    <s v="Shipped"/>
    <n v="0"/>
    <s v="Completed"/>
    <n v="0"/>
    <x v="1"/>
    <x v="2"/>
    <x v="2"/>
    <n v="35"/>
    <s v="USD"/>
    <n v="859.77"/>
    <n v="0"/>
    <n v="0"/>
    <n v="859.77"/>
    <n v="24.564857142857143"/>
    <s v="Baltimore"/>
    <s v="Maryland"/>
    <s v="B2C"/>
    <x v="1"/>
    <s v="Male"/>
  </r>
  <r>
    <n v="948"/>
    <n v="347"/>
    <d v="2020-11-18T00:00:00"/>
    <s v="Returned"/>
    <n v="0"/>
    <s v="Completed"/>
    <n v="1"/>
    <x v="0"/>
    <x v="1"/>
    <x v="1"/>
    <n v="73"/>
    <s v="USD"/>
    <n v="317.45999999999998"/>
    <n v="317.45999999999998"/>
    <n v="0"/>
    <n v="0"/>
    <n v="4.3487671232876712"/>
    <s v="Huntsville"/>
    <s v="Texas"/>
    <s v="B2C"/>
    <x v="0"/>
    <s v="Female"/>
  </r>
  <r>
    <n v="949"/>
    <n v="181"/>
    <d v="2021-12-03T00:00:00"/>
    <s v="Shipped"/>
    <n v="0"/>
    <s v="Completed"/>
    <n v="0"/>
    <x v="0"/>
    <x v="0"/>
    <x v="2"/>
    <n v="80"/>
    <s v="USD"/>
    <n v="216.44"/>
    <n v="0"/>
    <n v="0"/>
    <n v="216.44"/>
    <n v="2.7054999999999998"/>
    <s v="Rochester"/>
    <s v="New York"/>
    <s v="B2B"/>
    <x v="3"/>
    <s v="Male"/>
  </r>
  <r>
    <n v="950"/>
    <n v="130"/>
    <d v="2020-08-05T00:00:00"/>
    <s v="Shipped"/>
    <n v="0"/>
    <s v="Completed"/>
    <n v="0"/>
    <x v="0"/>
    <x v="0"/>
    <x v="2"/>
    <n v="90"/>
    <s v="USD"/>
    <n v="717.29"/>
    <n v="0"/>
    <n v="0"/>
    <n v="717.29"/>
    <n v="7.9698888888888888"/>
    <s v="Sacramento"/>
    <s v="California"/>
    <s v="B2C"/>
    <x v="0"/>
    <s v="Female"/>
  </r>
  <r>
    <n v="951"/>
    <n v="99"/>
    <d v="2021-06-04T00:00:00"/>
    <s v="Pending"/>
    <n v="1"/>
    <s v="Backlogs"/>
    <n v="0"/>
    <x v="1"/>
    <x v="2"/>
    <x v="0"/>
    <n v="70"/>
    <s v="USD"/>
    <n v="654.91999999999996"/>
    <n v="0"/>
    <n v="654.91999999999996"/>
    <n v="0"/>
    <n v="9.3559999999999999"/>
    <s v="Farmington"/>
    <s v="Michigan"/>
    <s v="B2C"/>
    <x v="2"/>
    <s v="Female"/>
  </r>
  <r>
    <n v="952"/>
    <n v="868"/>
    <d v="2020-11-15T00:00:00"/>
    <s v="Returned"/>
    <n v="0"/>
    <s v="Completed"/>
    <n v="1"/>
    <x v="1"/>
    <x v="2"/>
    <x v="2"/>
    <n v="76"/>
    <s v="USD"/>
    <n v="289.24"/>
    <n v="289.24"/>
    <n v="0"/>
    <n v="0"/>
    <n v="3.8057894736842108"/>
    <s v="New Castle"/>
    <s v="Pennsylvania"/>
    <s v="B2B"/>
    <x v="3"/>
    <s v="Male"/>
  </r>
  <r>
    <n v="953"/>
    <n v="288"/>
    <d v="2020-08-19T00:00:00"/>
    <s v="Returned"/>
    <n v="0"/>
    <s v="Completed"/>
    <n v="1"/>
    <x v="1"/>
    <x v="1"/>
    <x v="0"/>
    <n v="47"/>
    <s v="USD"/>
    <n v="7.4"/>
    <n v="7.4"/>
    <n v="0"/>
    <n v="0"/>
    <n v="0.1574468085106383"/>
    <s v="Midland"/>
    <s v="Michigan"/>
    <s v="B2B"/>
    <x v="1"/>
    <s v="Male"/>
  </r>
  <r>
    <n v="954"/>
    <n v="783"/>
    <d v="2021-08-13T00:00:00"/>
    <s v="Shipped"/>
    <n v="0"/>
    <s v="Completed"/>
    <n v="0"/>
    <x v="1"/>
    <x v="0"/>
    <x v="2"/>
    <n v="73"/>
    <s v="USD"/>
    <n v="964.71"/>
    <n v="0"/>
    <n v="0"/>
    <n v="964.71"/>
    <n v="13.215205479452056"/>
    <s v="Los Angeles"/>
    <s v="California"/>
    <s v="B2B"/>
    <x v="0"/>
    <s v="Female"/>
  </r>
  <r>
    <n v="955"/>
    <n v="462"/>
    <d v="2021-12-17T00:00:00"/>
    <s v="Delivered"/>
    <n v="0"/>
    <s v="Completed"/>
    <n v="0"/>
    <x v="1"/>
    <x v="1"/>
    <x v="0"/>
    <n v="28"/>
    <s v="USD"/>
    <n v="64.08"/>
    <n v="0"/>
    <n v="0"/>
    <n v="64.08"/>
    <n v="2.2885714285714287"/>
    <s v="Albany"/>
    <s v="New York"/>
    <s v="B2B"/>
    <x v="1"/>
    <s v="Male"/>
  </r>
  <r>
    <n v="956"/>
    <n v="430"/>
    <d v="2020-02-22T00:00:00"/>
    <s v="Shipped"/>
    <n v="0"/>
    <s v="Completed"/>
    <n v="0"/>
    <x v="2"/>
    <x v="0"/>
    <x v="2"/>
    <n v="46"/>
    <s v="USD"/>
    <n v="154.69999999999999"/>
    <n v="0"/>
    <n v="0"/>
    <n v="154.69999999999999"/>
    <n v="3.3630434782608694"/>
    <s v="Springfield"/>
    <s v="Illinois"/>
    <s v="B2B"/>
    <x v="2"/>
    <s v="Male"/>
  </r>
  <r>
    <n v="957"/>
    <n v="739"/>
    <d v="2020-09-04T00:00:00"/>
    <s v="Shipped"/>
    <n v="0"/>
    <s v="Completed"/>
    <n v="0"/>
    <x v="2"/>
    <x v="1"/>
    <x v="2"/>
    <n v="28"/>
    <s v="USD"/>
    <n v="331.38"/>
    <n v="0"/>
    <n v="0"/>
    <n v="331.38"/>
    <n v="11.834999999999999"/>
    <s v="Dallas"/>
    <s v="Texas"/>
    <s v="B2C"/>
    <x v="3"/>
    <s v="Female"/>
  </r>
  <r>
    <n v="958"/>
    <n v="840"/>
    <d v="2020-06-12T00:00:00"/>
    <s v="Shipped"/>
    <n v="0"/>
    <s v="Completed"/>
    <n v="0"/>
    <x v="2"/>
    <x v="2"/>
    <x v="0"/>
    <n v="83"/>
    <s v="USD"/>
    <n v="800.14"/>
    <n v="0"/>
    <n v="0"/>
    <n v="800.14"/>
    <n v="9.6402409638554207"/>
    <s v="Irving"/>
    <s v="Texas"/>
    <s v="B2B"/>
    <x v="2"/>
    <s v="Female"/>
  </r>
  <r>
    <n v="959"/>
    <n v="798"/>
    <d v="2020-01-16T00:00:00"/>
    <s v="Shipped"/>
    <n v="0"/>
    <s v="Completed"/>
    <n v="0"/>
    <x v="1"/>
    <x v="0"/>
    <x v="1"/>
    <n v="41"/>
    <s v="USD"/>
    <n v="171.68"/>
    <n v="0"/>
    <n v="0"/>
    <n v="171.68"/>
    <n v="4.1873170731707319"/>
    <s v="Atlanta"/>
    <s v="Georgia"/>
    <s v="B2C"/>
    <x v="3"/>
    <s v="Male"/>
  </r>
  <r>
    <n v="960"/>
    <n v="452"/>
    <d v="2021-10-08T00:00:00"/>
    <s v="Returned"/>
    <n v="0"/>
    <s v="Completed"/>
    <n v="1"/>
    <x v="0"/>
    <x v="0"/>
    <x v="1"/>
    <n v="68"/>
    <s v="USD"/>
    <n v="213.49"/>
    <n v="213.49"/>
    <n v="0"/>
    <n v="0"/>
    <n v="3.1395588235294118"/>
    <s v="Anchorage"/>
    <s v="Alaska"/>
    <s v="B2B"/>
    <x v="3"/>
    <s v="Male"/>
  </r>
  <r>
    <n v="961"/>
    <n v="418"/>
    <d v="2021-04-23T00:00:00"/>
    <s v="Delivered"/>
    <n v="0"/>
    <s v="Completed"/>
    <n v="0"/>
    <x v="2"/>
    <x v="0"/>
    <x v="2"/>
    <n v="26"/>
    <s v="USD"/>
    <n v="302.17"/>
    <n v="0"/>
    <n v="0"/>
    <n v="302.17"/>
    <n v="11.621923076923078"/>
    <s v="Ocala"/>
    <s v="Florida"/>
    <s v="B2C"/>
    <x v="2"/>
    <s v="Male"/>
  </r>
  <r>
    <n v="962"/>
    <n v="502"/>
    <d v="2021-10-31T00:00:00"/>
    <s v="Shipped"/>
    <n v="0"/>
    <s v="Completed"/>
    <n v="0"/>
    <x v="1"/>
    <x v="2"/>
    <x v="1"/>
    <n v="85"/>
    <s v="USD"/>
    <n v="960.78"/>
    <n v="0"/>
    <n v="0"/>
    <n v="960.78"/>
    <n v="11.303294117647059"/>
    <s v="Houston"/>
    <s v="Texas"/>
    <s v="B2C"/>
    <x v="0"/>
    <s v="Male"/>
  </r>
  <r>
    <n v="963"/>
    <n v="90"/>
    <d v="2021-07-30T00:00:00"/>
    <s v="Delivered"/>
    <n v="0"/>
    <s v="Completed"/>
    <n v="0"/>
    <x v="2"/>
    <x v="1"/>
    <x v="0"/>
    <n v="84"/>
    <s v="USD"/>
    <n v="583.54999999999995"/>
    <n v="0"/>
    <n v="0"/>
    <n v="583.54999999999995"/>
    <n v="6.9470238095238086"/>
    <s v="El Paso"/>
    <s v="Texas"/>
    <s v="B2C"/>
    <x v="2"/>
    <s v="Male"/>
  </r>
  <r>
    <n v="964"/>
    <n v="453"/>
    <d v="2021-10-26T00:00:00"/>
    <s v="Shipped"/>
    <n v="0"/>
    <s v="Completed"/>
    <n v="0"/>
    <x v="0"/>
    <x v="2"/>
    <x v="1"/>
    <n v="18"/>
    <s v="USD"/>
    <n v="448.16"/>
    <n v="0"/>
    <n v="0"/>
    <n v="448.16"/>
    <n v="24.89777777777778"/>
    <s v="Philadelphia"/>
    <s v="Pennsylvania"/>
    <s v="B2B"/>
    <x v="3"/>
    <s v="Male"/>
  </r>
  <r>
    <n v="965"/>
    <n v="231"/>
    <d v="2020-11-12T00:00:00"/>
    <s v="Shipped"/>
    <n v="0"/>
    <s v="Completed"/>
    <n v="0"/>
    <x v="2"/>
    <x v="2"/>
    <x v="2"/>
    <n v="15"/>
    <s v="USD"/>
    <n v="575.54999999999995"/>
    <n v="0"/>
    <n v="0"/>
    <n v="575.54999999999995"/>
    <n v="38.369999999999997"/>
    <s v="Richmond"/>
    <s v="Virginia"/>
    <s v="B2B"/>
    <x v="0"/>
    <s v="Male"/>
  </r>
  <r>
    <n v="966"/>
    <n v="182"/>
    <d v="2020-07-02T00:00:00"/>
    <s v="Pending"/>
    <n v="1"/>
    <s v="Backlogs"/>
    <n v="0"/>
    <x v="2"/>
    <x v="2"/>
    <x v="2"/>
    <n v="98"/>
    <s v="USD"/>
    <n v="132.69"/>
    <n v="0"/>
    <n v="132.69"/>
    <n v="0"/>
    <n v="1.3539795918367348"/>
    <s v="Madison"/>
    <s v="Wisconsin"/>
    <s v="B2C"/>
    <x v="2"/>
    <s v="Male"/>
  </r>
  <r>
    <n v="967"/>
    <n v="90"/>
    <d v="2021-11-08T00:00:00"/>
    <s v="Returned"/>
    <n v="0"/>
    <s v="Completed"/>
    <n v="1"/>
    <x v="1"/>
    <x v="0"/>
    <x v="0"/>
    <n v="75"/>
    <s v="USD"/>
    <n v="511.89"/>
    <n v="511.89"/>
    <n v="0"/>
    <n v="0"/>
    <n v="6.8251999999999997"/>
    <s v="Madison"/>
    <s v="Wisconsin"/>
    <s v="B2C"/>
    <x v="3"/>
    <s v="Male"/>
  </r>
  <r>
    <n v="968"/>
    <n v="457"/>
    <d v="2021-05-01T00:00:00"/>
    <s v="Processing"/>
    <n v="1"/>
    <s v="Backlogs"/>
    <n v="0"/>
    <x v="2"/>
    <x v="2"/>
    <x v="1"/>
    <n v="33"/>
    <s v="USD"/>
    <n v="206.86"/>
    <n v="0"/>
    <n v="206.86"/>
    <n v="0"/>
    <n v="6.2684848484848485"/>
    <s v="Montgomery"/>
    <s v="Alabama"/>
    <s v="B2C"/>
    <x v="2"/>
    <s v="Female"/>
  </r>
  <r>
    <n v="969"/>
    <n v="32"/>
    <d v="2021-12-04T00:00:00"/>
    <s v="Returned"/>
    <n v="0"/>
    <s v="Completed"/>
    <n v="1"/>
    <x v="1"/>
    <x v="1"/>
    <x v="0"/>
    <n v="17"/>
    <s v="USD"/>
    <n v="346.15"/>
    <n v="346.15"/>
    <n v="0"/>
    <n v="0"/>
    <n v="20.361764705882351"/>
    <s v="Littleton"/>
    <s v="Colorado"/>
    <s v="B2B"/>
    <x v="0"/>
    <s v="Female"/>
  </r>
  <r>
    <n v="970"/>
    <n v="661"/>
    <d v="2021-06-18T00:00:00"/>
    <s v="Delivered"/>
    <n v="0"/>
    <s v="Completed"/>
    <n v="0"/>
    <x v="0"/>
    <x v="1"/>
    <x v="1"/>
    <n v="28"/>
    <s v="USD"/>
    <n v="971.92"/>
    <n v="0"/>
    <n v="0"/>
    <n v="971.92"/>
    <n v="34.71142857142857"/>
    <s v="Dayton"/>
    <s v="Ohio"/>
    <s v="B2C"/>
    <x v="0"/>
    <s v="Male"/>
  </r>
  <r>
    <n v="971"/>
    <n v="56"/>
    <d v="2020-02-11T00:00:00"/>
    <s v="Delivered"/>
    <n v="0"/>
    <s v="Completed"/>
    <n v="0"/>
    <x v="0"/>
    <x v="2"/>
    <x v="0"/>
    <n v="86"/>
    <s v="USD"/>
    <n v="799.11"/>
    <n v="0"/>
    <n v="0"/>
    <n v="799.11"/>
    <n v="9.2919767441860461"/>
    <s v="Denver"/>
    <s v="Colorado"/>
    <s v="B2B"/>
    <x v="1"/>
    <s v="Female"/>
  </r>
  <r>
    <n v="972"/>
    <n v="788"/>
    <d v="2020-11-28T00:00:00"/>
    <s v="Delivered"/>
    <n v="0"/>
    <s v="Completed"/>
    <n v="0"/>
    <x v="0"/>
    <x v="0"/>
    <x v="1"/>
    <n v="21"/>
    <s v="USD"/>
    <n v="861.82"/>
    <n v="0"/>
    <n v="0"/>
    <n v="861.82"/>
    <n v="41.039047619047622"/>
    <s v="Green Bay"/>
    <s v="Wisconsin"/>
    <s v="B2B"/>
    <x v="0"/>
    <s v="Male"/>
  </r>
  <r>
    <n v="973"/>
    <n v="914"/>
    <d v="2021-08-20T00:00:00"/>
    <s v="Delivered"/>
    <n v="0"/>
    <s v="Completed"/>
    <n v="0"/>
    <x v="2"/>
    <x v="1"/>
    <x v="1"/>
    <n v="94"/>
    <s v="USD"/>
    <n v="486.3"/>
    <n v="0"/>
    <n v="0"/>
    <n v="486.3"/>
    <n v="5.1734042553191495"/>
    <s v="Charlotte"/>
    <s v="North Carolina"/>
    <s v="B2B"/>
    <x v="3"/>
    <s v="Female"/>
  </r>
  <r>
    <n v="974"/>
    <n v="815"/>
    <d v="2020-04-05T00:00:00"/>
    <s v="Processing"/>
    <n v="1"/>
    <s v="Backlogs"/>
    <n v="0"/>
    <x v="0"/>
    <x v="2"/>
    <x v="1"/>
    <n v="63"/>
    <s v="USD"/>
    <n v="415.7"/>
    <n v="0"/>
    <n v="415.7"/>
    <n v="0"/>
    <n v="6.5984126984126981"/>
    <s v="San Francisco"/>
    <s v="California"/>
    <s v="B2C"/>
    <x v="2"/>
    <s v="Female"/>
  </r>
  <r>
    <n v="975"/>
    <n v="849"/>
    <d v="2021-02-19T00:00:00"/>
    <s v="Shipped"/>
    <n v="0"/>
    <s v="Completed"/>
    <n v="0"/>
    <x v="0"/>
    <x v="1"/>
    <x v="1"/>
    <n v="65"/>
    <s v="USD"/>
    <n v="351.49"/>
    <n v="0"/>
    <n v="0"/>
    <n v="351.49"/>
    <n v="5.4075384615384614"/>
    <s v="East Saint Louis"/>
    <s v="Illinois"/>
    <s v="B2C"/>
    <x v="0"/>
    <s v="Male"/>
  </r>
  <r>
    <n v="976"/>
    <n v="653"/>
    <d v="2021-04-27T00:00:00"/>
    <s v="Returned"/>
    <n v="0"/>
    <s v="Completed"/>
    <n v="1"/>
    <x v="0"/>
    <x v="0"/>
    <x v="2"/>
    <n v="85"/>
    <s v="USD"/>
    <n v="588.61"/>
    <n v="588.61"/>
    <n v="0"/>
    <n v="0"/>
    <n v="6.924823529411765"/>
    <s v="Newton"/>
    <s v="Massachusetts"/>
    <s v="B2C"/>
    <x v="3"/>
    <s v="Female"/>
  </r>
  <r>
    <n v="977"/>
    <n v="899"/>
    <d v="2020-08-29T00:00:00"/>
    <s v="Delivered"/>
    <n v="0"/>
    <s v="Completed"/>
    <n v="0"/>
    <x v="0"/>
    <x v="0"/>
    <x v="2"/>
    <n v="53"/>
    <s v="USD"/>
    <n v="625.72"/>
    <n v="0"/>
    <n v="0"/>
    <n v="625.72"/>
    <n v="11.806037735849056"/>
    <s v="Tulsa"/>
    <s v="Oklahoma"/>
    <s v="B2B"/>
    <x v="3"/>
    <s v="Male"/>
  </r>
  <r>
    <n v="978"/>
    <n v="16"/>
    <d v="2021-07-30T00:00:00"/>
    <s v="Shipped"/>
    <n v="0"/>
    <s v="Completed"/>
    <n v="0"/>
    <x v="2"/>
    <x v="2"/>
    <x v="1"/>
    <n v="97"/>
    <s v="USD"/>
    <n v="654.89"/>
    <n v="0"/>
    <n v="0"/>
    <n v="654.89"/>
    <n v="6.7514432989690718"/>
    <s v="Amarillo"/>
    <s v="Texas"/>
    <s v="B2C"/>
    <x v="0"/>
    <s v="Female"/>
  </r>
  <r>
    <n v="979"/>
    <n v="634"/>
    <d v="2020-12-11T00:00:00"/>
    <s v="Shipped"/>
    <n v="0"/>
    <s v="Completed"/>
    <n v="0"/>
    <x v="2"/>
    <x v="2"/>
    <x v="1"/>
    <n v="19"/>
    <s v="USD"/>
    <n v="278.93"/>
    <n v="0"/>
    <n v="0"/>
    <n v="278.93"/>
    <n v="14.680526315789473"/>
    <s v="San Antonio"/>
    <s v="Texas"/>
    <s v="B2B"/>
    <x v="0"/>
    <s v="Female"/>
  </r>
  <r>
    <n v="980"/>
    <n v="18"/>
    <d v="2020-06-10T00:00:00"/>
    <s v="Returned"/>
    <n v="0"/>
    <s v="Completed"/>
    <n v="1"/>
    <x v="2"/>
    <x v="1"/>
    <x v="2"/>
    <n v="58"/>
    <s v="USD"/>
    <n v="346.14"/>
    <n v="346.14"/>
    <n v="0"/>
    <n v="0"/>
    <n v="5.9679310344827581"/>
    <s v="Ogden"/>
    <s v="Utah"/>
    <s v="B2C"/>
    <x v="0"/>
    <s v="Female"/>
  </r>
  <r>
    <n v="981"/>
    <n v="744"/>
    <d v="2021-10-21T00:00:00"/>
    <s v="Pending"/>
    <n v="1"/>
    <s v="Backlogs"/>
    <n v="0"/>
    <x v="2"/>
    <x v="2"/>
    <x v="0"/>
    <n v="20"/>
    <s v="USD"/>
    <n v="824.49"/>
    <n v="0"/>
    <n v="824.49"/>
    <n v="0"/>
    <n v="41.224499999999999"/>
    <s v="Nashville"/>
    <s v="Tennessee"/>
    <s v="B2C"/>
    <x v="3"/>
    <s v="Male"/>
  </r>
  <r>
    <n v="982"/>
    <n v="348"/>
    <d v="2020-12-19T00:00:00"/>
    <s v="Shipped"/>
    <n v="0"/>
    <s v="Completed"/>
    <n v="0"/>
    <x v="1"/>
    <x v="2"/>
    <x v="1"/>
    <n v="16"/>
    <s v="USD"/>
    <n v="198.33"/>
    <n v="0"/>
    <n v="0"/>
    <n v="198.33"/>
    <n v="12.395625000000001"/>
    <s v="Denver"/>
    <s v="Colorado"/>
    <s v="B2C"/>
    <x v="3"/>
    <s v="Male"/>
  </r>
  <r>
    <n v="983"/>
    <n v="438"/>
    <d v="2020-02-16T00:00:00"/>
    <s v="Processing"/>
    <n v="1"/>
    <s v="Backlogs"/>
    <n v="0"/>
    <x v="0"/>
    <x v="1"/>
    <x v="1"/>
    <n v="64"/>
    <s v="USD"/>
    <n v="380.1"/>
    <n v="0"/>
    <n v="380.1"/>
    <n v="0"/>
    <n v="5.9390625000000004"/>
    <s v="Erie"/>
    <s v="Pennsylvania"/>
    <s v="B2C"/>
    <x v="0"/>
    <s v="Female"/>
  </r>
  <r>
    <n v="984"/>
    <n v="667"/>
    <d v="2021-04-25T00:00:00"/>
    <s v="Returned"/>
    <n v="0"/>
    <s v="Completed"/>
    <n v="1"/>
    <x v="0"/>
    <x v="0"/>
    <x v="2"/>
    <n v="71"/>
    <s v="USD"/>
    <n v="446.97"/>
    <n v="446.97"/>
    <n v="0"/>
    <n v="0"/>
    <n v="6.2953521126760563"/>
    <s v="Anchorage"/>
    <s v="Alaska"/>
    <s v="B2C"/>
    <x v="0"/>
    <s v="Male"/>
  </r>
  <r>
    <n v="985"/>
    <n v="300"/>
    <d v="2021-09-08T00:00:00"/>
    <s v="Shipped"/>
    <n v="0"/>
    <s v="Completed"/>
    <n v="0"/>
    <x v="0"/>
    <x v="2"/>
    <x v="1"/>
    <n v="86"/>
    <s v="USD"/>
    <n v="644.88"/>
    <n v="0"/>
    <n v="0"/>
    <n v="644.88"/>
    <n v="7.4986046511627906"/>
    <s v="El Paso"/>
    <s v="Texas"/>
    <s v="B2C"/>
    <x v="3"/>
    <s v="Female"/>
  </r>
  <r>
    <n v="986"/>
    <n v="854"/>
    <d v="2020-04-28T00:00:00"/>
    <s v="Shipped"/>
    <n v="0"/>
    <s v="Completed"/>
    <n v="0"/>
    <x v="0"/>
    <x v="2"/>
    <x v="1"/>
    <n v="68"/>
    <s v="USD"/>
    <n v="317.86"/>
    <n v="0"/>
    <n v="0"/>
    <n v="317.86"/>
    <n v="4.6744117647058827"/>
    <s v="Tucson"/>
    <s v="Arizona"/>
    <s v="B2B"/>
    <x v="1"/>
    <s v="Male"/>
  </r>
  <r>
    <n v="987"/>
    <n v="815"/>
    <d v="2021-08-21T00:00:00"/>
    <s v="Returned"/>
    <n v="0"/>
    <s v="Completed"/>
    <n v="1"/>
    <x v="1"/>
    <x v="1"/>
    <x v="0"/>
    <n v="75"/>
    <s v="USD"/>
    <n v="242.45"/>
    <n v="242.45"/>
    <n v="0"/>
    <n v="0"/>
    <n v="3.2326666666666664"/>
    <s v="Memphis"/>
    <s v="Tennessee"/>
    <s v="B2B"/>
    <x v="1"/>
    <s v="Male"/>
  </r>
  <r>
    <n v="988"/>
    <n v="408"/>
    <d v="2020-01-16T00:00:00"/>
    <s v="Delivered"/>
    <n v="0"/>
    <s v="Completed"/>
    <n v="0"/>
    <x v="2"/>
    <x v="1"/>
    <x v="0"/>
    <n v="61"/>
    <s v="USD"/>
    <n v="779.05"/>
    <n v="0"/>
    <n v="0"/>
    <n v="779.05"/>
    <n v="12.771311475409835"/>
    <s v="Charlotte"/>
    <s v="North Carolina"/>
    <s v="B2C"/>
    <x v="0"/>
    <s v="Male"/>
  </r>
  <r>
    <n v="989"/>
    <n v="648"/>
    <d v="2021-12-26T00:00:00"/>
    <s v="Returned"/>
    <n v="0"/>
    <s v="Completed"/>
    <n v="1"/>
    <x v="1"/>
    <x v="2"/>
    <x v="0"/>
    <n v="94"/>
    <s v="USD"/>
    <n v="619.30999999999995"/>
    <n v="619.30999999999995"/>
    <n v="0"/>
    <n v="0"/>
    <n v="6.5884042553191486"/>
    <s v="Dallas"/>
    <s v="Texas"/>
    <s v="B2C"/>
    <x v="3"/>
    <s v="Female"/>
  </r>
  <r>
    <n v="990"/>
    <n v="438"/>
    <d v="2021-05-03T00:00:00"/>
    <s v="Returned"/>
    <n v="0"/>
    <s v="Completed"/>
    <n v="1"/>
    <x v="0"/>
    <x v="2"/>
    <x v="2"/>
    <n v="5"/>
    <s v="USD"/>
    <n v="570.52"/>
    <n v="570.52"/>
    <n v="0"/>
    <n v="0"/>
    <n v="114.104"/>
    <s v="Young America"/>
    <s v="Minnesota"/>
    <s v="B2C"/>
    <x v="3"/>
    <s v="Female"/>
  </r>
  <r>
    <n v="991"/>
    <n v="453"/>
    <d v="2020-01-25T00:00:00"/>
    <s v="Returned"/>
    <n v="0"/>
    <s v="Completed"/>
    <n v="1"/>
    <x v="2"/>
    <x v="1"/>
    <x v="2"/>
    <n v="89"/>
    <s v="USD"/>
    <n v="673.45"/>
    <n v="673.45"/>
    <n v="0"/>
    <n v="0"/>
    <n v="7.5668539325842703"/>
    <s v="Charleston"/>
    <s v="South Carolina"/>
    <s v="B2C"/>
    <x v="0"/>
    <s v="Female"/>
  </r>
  <r>
    <n v="992"/>
    <n v="792"/>
    <d v="2021-12-25T00:00:00"/>
    <s v="Returned"/>
    <n v="0"/>
    <s v="Completed"/>
    <n v="1"/>
    <x v="2"/>
    <x v="1"/>
    <x v="1"/>
    <n v="71"/>
    <s v="USD"/>
    <n v="104.76"/>
    <n v="104.76"/>
    <n v="0"/>
    <n v="0"/>
    <n v="1.475492957746479"/>
    <s v="Ocala"/>
    <s v="Florida"/>
    <s v="B2B"/>
    <x v="0"/>
    <s v="Female"/>
  </r>
  <r>
    <n v="993"/>
    <n v="105"/>
    <d v="2021-01-15T00:00:00"/>
    <s v="Processing"/>
    <n v="1"/>
    <s v="Backlogs"/>
    <n v="0"/>
    <x v="1"/>
    <x v="0"/>
    <x v="1"/>
    <n v="71"/>
    <s v="USD"/>
    <n v="479.7"/>
    <n v="0"/>
    <n v="479.7"/>
    <n v="0"/>
    <n v="6.7563380281690142"/>
    <s v="Austin"/>
    <s v="Texas"/>
    <s v="B2B"/>
    <x v="2"/>
    <s v="Male"/>
  </r>
  <r>
    <n v="994"/>
    <n v="604"/>
    <d v="2021-09-04T00:00:00"/>
    <s v="Returned"/>
    <n v="0"/>
    <s v="Completed"/>
    <n v="1"/>
    <x v="0"/>
    <x v="0"/>
    <x v="2"/>
    <n v="78"/>
    <s v="USD"/>
    <n v="114.92"/>
    <n v="114.92"/>
    <n v="0"/>
    <n v="0"/>
    <n v="1.4733333333333334"/>
    <s v="Colorado Springs"/>
    <s v="Colorado"/>
    <s v="B2B"/>
    <x v="0"/>
    <s v="Male"/>
  </r>
  <r>
    <n v="995"/>
    <n v="482"/>
    <d v="2021-09-04T00:00:00"/>
    <s v="Shipped"/>
    <n v="0"/>
    <s v="Completed"/>
    <n v="0"/>
    <x v="1"/>
    <x v="1"/>
    <x v="1"/>
    <n v="85"/>
    <s v="USD"/>
    <n v="572.25"/>
    <n v="0"/>
    <n v="0"/>
    <n v="572.25"/>
    <n v="6.7323529411764707"/>
    <s v="Philadelphia"/>
    <s v="Pennsylvania"/>
    <s v="B2B"/>
    <x v="1"/>
    <s v="Male"/>
  </r>
  <r>
    <n v="996"/>
    <n v="640"/>
    <d v="2021-11-30T00:00:00"/>
    <s v="Delivered"/>
    <n v="0"/>
    <s v="Completed"/>
    <n v="0"/>
    <x v="1"/>
    <x v="1"/>
    <x v="0"/>
    <n v="18"/>
    <s v="USD"/>
    <n v="676.17"/>
    <n v="0"/>
    <n v="0"/>
    <n v="676.17"/>
    <n v="37.564999999999998"/>
    <s v="Kansas City"/>
    <s v="Kansas"/>
    <s v="B2B"/>
    <x v="1"/>
    <s v="Male"/>
  </r>
  <r>
    <n v="997"/>
    <n v="758"/>
    <d v="2020-08-26T00:00:00"/>
    <s v="Delivered"/>
    <n v="0"/>
    <s v="Completed"/>
    <n v="0"/>
    <x v="1"/>
    <x v="1"/>
    <x v="1"/>
    <n v="79"/>
    <s v="USD"/>
    <n v="80.08"/>
    <n v="0"/>
    <n v="0"/>
    <n v="80.08"/>
    <n v="1.0136708860759494"/>
    <s v="Fort Worth"/>
    <s v="Texas"/>
    <s v="B2B"/>
    <x v="3"/>
    <s v="Female"/>
  </r>
  <r>
    <n v="998"/>
    <n v="532"/>
    <d v="2021-11-29T00:00:00"/>
    <s v="Delivered"/>
    <n v="0"/>
    <s v="Completed"/>
    <n v="0"/>
    <x v="1"/>
    <x v="0"/>
    <x v="0"/>
    <n v="10"/>
    <s v="USD"/>
    <n v="221.54"/>
    <n v="0"/>
    <n v="0"/>
    <n v="221.54"/>
    <n v="22.154"/>
    <s v="Dallas"/>
    <s v="Texas"/>
    <s v="B2B"/>
    <x v="1"/>
    <s v="Female"/>
  </r>
  <r>
    <n v="999"/>
    <n v="384"/>
    <d v="2020-05-17T00:00:00"/>
    <s v="Delivered"/>
    <n v="0"/>
    <s v="Completed"/>
    <n v="0"/>
    <x v="1"/>
    <x v="2"/>
    <x v="1"/>
    <n v="36"/>
    <s v="USD"/>
    <n v="906.8"/>
    <n v="0"/>
    <n v="0"/>
    <n v="906.8"/>
    <n v="25.188888888888886"/>
    <s v="Milwaukee"/>
    <s v="Wisconsin"/>
    <s v="B2B"/>
    <x v="3"/>
    <s v="Male"/>
  </r>
  <r>
    <n v="1000"/>
    <n v="72"/>
    <d v="2021-11-24T00:00:00"/>
    <s v="Pending"/>
    <n v="1"/>
    <s v="Backlogs"/>
    <n v="0"/>
    <x v="2"/>
    <x v="0"/>
    <x v="0"/>
    <n v="56"/>
    <s v="USD"/>
    <n v="819.83"/>
    <n v="0"/>
    <n v="819.83"/>
    <n v="0"/>
    <n v="14.639821428571429"/>
    <s v="Denver"/>
    <s v="Colorado"/>
    <s v="B2B"/>
    <x v="3"/>
    <s v="Fem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7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70.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7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67.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77.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78.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858D5-8A75-43E2-A463-14823730CA3B}" name="PivotTable7"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 Channel">
  <location ref="A115:D11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Total Revenue" fld="1" baseField="0" baseItem="0"/>
    <dataField name="Total Order" fld="2" subtotal="count" baseField="0" baseItem="0"/>
    <dataField name="Total Quantity"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caption="Total Quantity"/>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63CE9-D835-485D-922B-68E87B82EC89}" name="PivotTable3"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2:D2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Sum of Amount" fld="2" baseField="0" baseItem="0" numFmtId="164"/>
  </dataFields>
  <formats count="1">
    <format dxfId="49">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16A93-3F9A-4E27-AC7B-806E2A13C3EF}" name="PivotTable34" cacheId="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31:M14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2">
    <field x="1"/>
    <field x="0"/>
  </rowFields>
  <rowItems count="17">
    <i>
      <x/>
    </i>
    <i r="1">
      <x/>
    </i>
    <i r="1">
      <x v="1"/>
    </i>
    <i r="1">
      <x v="2"/>
    </i>
    <i>
      <x v="1"/>
    </i>
    <i r="1">
      <x/>
    </i>
    <i r="1">
      <x v="1"/>
    </i>
    <i r="1">
      <x v="2"/>
    </i>
    <i>
      <x v="2"/>
    </i>
    <i r="1">
      <x/>
    </i>
    <i r="1">
      <x v="1"/>
    </i>
    <i r="1">
      <x v="2"/>
    </i>
    <i>
      <x v="3"/>
    </i>
    <i r="1">
      <x/>
    </i>
    <i r="1">
      <x v="1"/>
    </i>
    <i r="1">
      <x v="2"/>
    </i>
    <i t="grand">
      <x/>
    </i>
  </rowItems>
  <colFields count="1">
    <field x="2"/>
  </colFields>
  <colItems count="4">
    <i>
      <x/>
    </i>
    <i>
      <x v="1"/>
    </i>
    <i>
      <x v="2"/>
    </i>
    <i t="grand">
      <x/>
    </i>
  </colItems>
  <dataFields count="1">
    <dataField name="Sum of Amount"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01231-85AB-40EF-9E89-9E2540539891}" name="PivotTable26"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97:H100" firstHeaderRow="1" firstDataRow="2" firstDataCol="1" rowPageCount="1" colPageCount="1"/>
  <pivotFields count="4">
    <pivotField axis="axisRow" allDrilled="1" subtotalTop="0" showAll="0" dataSourceSort="1" defaultSubtotal="0" defaultAttributeDrillState="1">
      <items count="1">
        <item x="0"/>
      </items>
    </pivotField>
    <pivotField axis="axisCol"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0"/>
  </rowFields>
  <rowItems count="2">
    <i>
      <x/>
    </i>
    <i t="grand">
      <x/>
    </i>
  </rowItems>
  <colFields count="1">
    <field x="1"/>
  </colFields>
  <colItems count="2">
    <i>
      <x/>
    </i>
    <i t="grand">
      <x/>
    </i>
  </colItems>
  <pageFields count="1">
    <pageField fld="3" hier="17" name="[Table24].[ship-state].&amp;[South Dakota]" cap="South Dakota"/>
  </pageFields>
  <dataFields count="1">
    <dataField name="Count of Return flag"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4].[ship-state].&amp;[South Dakot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turn fla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1D90F4-FD79-4119-9A09-16DF58D3982E}" name="PivotTable33"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22:N12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Count of Row ID (Order ID CORRECT)"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0F71E0-719D-4D69-B63C-149EC968D194}" name="PivotTable40"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D176:G189" firstHeaderRow="1" firstDataRow="2" firstDataCol="1"/>
  <pivotFields count="3">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2">
    <i>
      <x/>
    </i>
    <i>
      <x v="8"/>
    </i>
    <i>
      <x v="3"/>
    </i>
    <i>
      <x v="6"/>
    </i>
    <i>
      <x v="7"/>
    </i>
    <i>
      <x v="2"/>
    </i>
    <i>
      <x v="9"/>
    </i>
    <i>
      <x v="1"/>
    </i>
    <i>
      <x v="10"/>
    </i>
    <i>
      <x v="4"/>
    </i>
    <i>
      <x v="5"/>
    </i>
    <i t="grand">
      <x/>
    </i>
  </rowItems>
  <colFields count="1">
    <field x="1"/>
  </colFields>
  <colItems count="3">
    <i>
      <x/>
    </i>
    <i>
      <x v="1"/>
    </i>
    <i t="grand">
      <x/>
    </i>
  </colItems>
  <dataFields count="1">
    <dataField name="Count of Row ID (Order ID CORRECT)"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val="11" filterVal="11"/>
        </filterColumn>
      </autoFilter>
    </filter>
  </filters>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E70BE0-B88E-484E-83F5-42EF44B4E956}" name="PivotTable36"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59:L165"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Sum of Qty"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EF697D-6D9B-41B5-9D8D-307131269FE7}" name="PivotTable27"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64:L77" firstHeaderRow="1" firstDataRow="1" firstDataCol="1" rowPageCount="1" colPageCount="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2" hier="21" name="[Table24].[Date (Year)].&amp;[2021]" cap="2021"/>
  </pageFields>
  <dataFields count="1">
    <dataField name="Sum of Return flag"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4].[Date (Year)].&amp;[202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5D318-4AD2-4619-85F2-8C5B7CEFC03E}" name="PivotTable18"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2:I2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Sum of Qty" fld="2" baseField="0" baseItem="0"/>
  </dataFields>
  <formats count="1">
    <format dxfId="50">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A5B7A2-0DB4-40F4-83A9-5305B6C03D1F}" name="PivotTable2"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D1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Total order" fld="1" subtotal="count" baseField="0" baseItem="0"/>
    <dataField name="Total Quantity" fld="2" baseField="0" baseItem="0"/>
    <dataField name="Total Revenue"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caption="Total Quantity"/>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BAE352-FCE1-4B0E-8C0D-5D753A95575A}" name="PivotTable23"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74:G8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pageFields count="1">
    <pageField fld="0" hier="17" name="[Table24].[ship-state].[All]" cap="All"/>
  </pageFields>
  <dataFields count="1">
    <dataField name="Count of Row ID (Order ID CORRECT)" fld="2" subtotal="count"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7FB3F9-60B5-497D-A399-F439578CAC34}" name="PivotTable24"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6:H88" firstHeaderRow="0" firstDataRow="1" firstDataCol="1" rowPageCount="1" colPageCount="1"/>
  <pivotFields count="4">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2">
    <i>
      <x/>
    </i>
    <i t="grand">
      <x/>
    </i>
  </rowItems>
  <colFields count="1">
    <field x="-2"/>
  </colFields>
  <colItems count="2">
    <i>
      <x/>
    </i>
    <i i="1">
      <x v="1"/>
    </i>
  </colItems>
  <pageFields count="1">
    <pageField fld="3" hier="17" name="[Table24].[ship-state].&amp;[South Dakota]" cap="South Dakota"/>
  </pageFields>
  <dataFields count="2">
    <dataField name="total order" fld="2" subtotal="count" baseField="0" baseItem="0"/>
    <dataField name="Sum of Return flag"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4].[ship-state].&amp;[South Dakot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A0D6E1-A38A-4974-92A1-FC3EAD7F367B}" name="PivotTable19"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0:J36" firstHeaderRow="1" firstDataRow="3"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2">
    <field x="1"/>
    <field x="2"/>
  </colFields>
  <colItems count="9">
    <i>
      <x/>
      <x/>
    </i>
    <i r="1">
      <x v="1"/>
    </i>
    <i r="1">
      <x v="2"/>
    </i>
    <i r="1">
      <x v="3"/>
    </i>
    <i>
      <x v="1"/>
      <x/>
    </i>
    <i r="1">
      <x v="1"/>
    </i>
    <i r="1">
      <x v="2"/>
    </i>
    <i r="1">
      <x v="3"/>
    </i>
    <i t="grand">
      <x/>
    </i>
  </colItems>
  <dataFields count="1">
    <dataField name="Total Order" fld="3"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2">
    <colHierarchyUsage hierarchyUsage="2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EF5F26-2494-4246-9800-2831735ADADF}" name="PivotTable14"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4:E148"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4">
    <i>
      <x/>
    </i>
    <i i="1">
      <x v="1"/>
    </i>
    <i i="2">
      <x v="2"/>
    </i>
    <i i="3">
      <x v="3"/>
    </i>
  </colItems>
  <dataFields count="4">
    <dataField name="Revenue" fld="2" baseField="0" baseItem="0"/>
    <dataField name="Total Order" fld="1" subtotal="count" baseField="0" baseItem="1"/>
    <dataField name="Total Qty" fld="3" baseField="0" baseItem="0"/>
    <dataField name="Sum of Return flag" fld="4" baseField="0" baseItem="0"/>
  </dataFields>
  <pivotHierarchies count="4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caption="Total Qty"/>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536BEE-69E4-4019-BFD4-875DA4AD2A71}" name="PivotTable28"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80:N8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Total Orders" fld="1" subtotal="count" baseField="0" baseItem="0"/>
    <dataField name="Sum of Qty" fld="2" baseField="0" baseItem="0"/>
    <dataField name="Sum of Return flag"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D19C55-98DC-4C59-9E6B-033D215D4395}" name="PivotTable46"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82:T195" firstHeaderRow="1" firstDataRow="3"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s>
  <rowFields count="1">
    <field x="1"/>
  </rowFields>
  <rowItems count="11">
    <i>
      <x/>
    </i>
    <i>
      <x v="7"/>
    </i>
    <i>
      <x v="3"/>
    </i>
    <i>
      <x v="5"/>
    </i>
    <i>
      <x v="6"/>
    </i>
    <i>
      <x v="2"/>
    </i>
    <i>
      <x v="8"/>
    </i>
    <i>
      <x v="1"/>
    </i>
    <i>
      <x v="9"/>
    </i>
    <i>
      <x v="4"/>
    </i>
    <i t="grand">
      <x/>
    </i>
  </rowItems>
  <colFields count="2">
    <field x="3"/>
    <field x="2"/>
  </colFields>
  <colItems count="7">
    <i>
      <x/>
      <x/>
    </i>
    <i r="1">
      <x v="1"/>
    </i>
    <i>
      <x v="1"/>
      <x/>
    </i>
    <i r="1">
      <x v="1"/>
    </i>
    <i>
      <x v="2"/>
      <x/>
    </i>
    <i r="1">
      <x v="1"/>
    </i>
    <i t="grand">
      <x/>
    </i>
  </colItems>
  <dataFields count="1">
    <dataField name="Count of Row ID (Order ID CORRECT)"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1">
      <autoFilter ref="A1">
        <filterColumn colId="0">
          <top10 val="10" filterVal="10"/>
        </filterColumn>
      </autoFilter>
    </filter>
  </filters>
  <rowHierarchiesUsage count="1">
    <rowHierarchyUsage hierarchyUsage="17"/>
  </rowHierarchiesUsage>
  <colHierarchiesUsage count="2">
    <colHierarchyUsage hierarchyUsage="9"/>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998D91D-2603-4344-B3C2-3E57C77C330B}" name="PivotTable8" cacheId="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1:G12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4">
    <i>
      <x/>
    </i>
    <i>
      <x v="1"/>
    </i>
    <i>
      <x v="2"/>
    </i>
    <i t="grand">
      <x/>
    </i>
  </rowItems>
  <colFields count="1">
    <field x="1"/>
  </colFields>
  <colItems count="6">
    <i>
      <x/>
    </i>
    <i>
      <x v="1"/>
    </i>
    <i>
      <x v="2"/>
    </i>
    <i>
      <x v="3"/>
    </i>
    <i>
      <x v="4"/>
    </i>
    <i t="grand">
      <x/>
    </i>
  </colItems>
  <dataFields count="1">
    <dataField name="Status distribution by Sales Channel"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tatus distribution by Sales Channe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1DC0D49-16E2-4DCD-B34F-57367E9D5433}" name="PivotTable16"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D19" firstHeaderRow="0" firstDataRow="1" firstDataCol="1" rowPageCount="1"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4" hier="21" name="[Table24].[Date (Year)].[All]" cap="All"/>
  </pageFields>
  <dataFields count="3">
    <dataField name="Total Orders" fld="1" subtotal="count" baseField="0" baseItem="0"/>
    <dataField name="Sum of Amount" fld="2" baseField="0" baseItem="0"/>
    <dataField name="Sum of Qty"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E561624-6128-4FC4-90A4-09BF24BCFD2B}" name="PivotTable35" cacheId="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51:J15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EF55267-41B5-45B4-90B9-04653C779457}" name="PivotTable37"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60:G166"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name="Count of Row ID (Order ID CORRECT)" fld="2" subtotal="count"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4E89EB-BAE6-4F5E-AB15-11ADD04D7797}" name="PivotTable42"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6:B188" firstHeaderRow="1" firstDataRow="1" firstDataCol="1"/>
  <pivotFields count="2">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2">
    <i>
      <x v="8"/>
    </i>
    <i>
      <x/>
    </i>
    <i>
      <x v="3"/>
    </i>
    <i>
      <x v="6"/>
    </i>
    <i>
      <x v="7"/>
    </i>
    <i>
      <x v="2"/>
    </i>
    <i>
      <x v="10"/>
    </i>
    <i>
      <x v="5"/>
    </i>
    <i>
      <x v="1"/>
    </i>
    <i>
      <x v="9"/>
    </i>
    <i>
      <x v="4"/>
    </i>
    <i t="grand">
      <x/>
    </i>
  </rowItems>
  <colItems count="1">
    <i/>
  </colItems>
  <dataFields count="1">
    <dataField name="Sum of Qty"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1" filterVal="11"/>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55F18F2-6083-4B8C-9338-3FA6011DA87C}" name="PivotTable5"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Total order" fld="0" subtotal="count" baseField="0" baseItem="0">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70BB18D-815E-4D1D-AFA6-CCE5018A88BC}" name="PivotTable38"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69:E17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Orders returned"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Orders return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9F15EEA-B863-4B08-A0F4-B75A36AD7036}" name="PivotTable45"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147:R15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2"/>
  </colFields>
  <colItems count="3">
    <i>
      <x/>
    </i>
    <i i="1">
      <x v="1"/>
    </i>
    <i i="2">
      <x v="2"/>
    </i>
  </colItems>
  <dataFields count="3">
    <dataField name="Total order" fld="3" subtotal="count" baseField="2" baseItem="0"/>
    <dataField name="Sum of Qty" fld="0" baseField="0" baseItem="0"/>
    <dataField name="Sum of Amount"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1DCEA5B-036B-4DB1-AF80-13946091B6CA}" name="PivotTable32" cacheId="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14:N11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Sum of Qty"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7174D92-A1C3-4ABD-A32C-9FAC5CD402D0}" name="PivotTable17"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J19"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Orders" fld="0" subtotal="count" baseField="1" baseItem="0"/>
    <dataField name="Sum of Qty" fld="2" baseField="0" baseItem="0"/>
    <dataField name="Sum of Amount"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83C9E8C-4869-49F4-AFD5-F7677080AE0C}" name="PivotTable41"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77:J189" firstHeaderRow="1" firstDataRow="1" firstDataCol="1"/>
  <pivotFields count="2">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2">
    <i>
      <x/>
    </i>
    <i>
      <x v="8"/>
    </i>
    <i>
      <x v="3"/>
    </i>
    <i>
      <x v="6"/>
    </i>
    <i>
      <x v="2"/>
    </i>
    <i>
      <x v="7"/>
    </i>
    <i>
      <x v="5"/>
    </i>
    <i>
      <x v="10"/>
    </i>
    <i>
      <x v="9"/>
    </i>
    <i>
      <x v="4"/>
    </i>
    <i>
      <x v="1"/>
    </i>
    <i t="grand">
      <x/>
    </i>
  </rowItems>
  <colItems count="1">
    <i/>
  </colItems>
  <dataFields count="1">
    <dataField name="Sum of Amount"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7">
      <autoFilter ref="A1">
        <filterColumn colId="0">
          <top10 val="11" filterVal="11"/>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280A83F-3F2F-4841-957F-2B629C1A0758}" name="PivotTable31"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02:P108" firstHeaderRow="1" firstDataRow="3"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1"/>
    <field x="-2"/>
  </colFields>
  <colItems count="6">
    <i>
      <x/>
      <x/>
    </i>
    <i r="1" i="1">
      <x v="1"/>
    </i>
    <i>
      <x v="1"/>
      <x/>
    </i>
    <i r="1" i="1">
      <x v="1"/>
    </i>
    <i t="grand">
      <x/>
    </i>
    <i t="grand" i="1">
      <x/>
    </i>
  </colItems>
  <dataFields count="2">
    <dataField name="revenue" fld="2" baseField="0" baseItem="0"/>
    <dataField name="% contribution" fld="3" showDataAs="percentOfTotal" baseField="0" baseItem="0" numFmtId="10">
      <extLst>
        <ext xmlns:x14="http://schemas.microsoft.com/office/spreadsheetml/2009/9/main" uri="{E15A36E0-9728-4e99-A89B-3F7291B0FE68}">
          <x14:dataField sourceField="2" uniqueName="[__Xl2].[Measures].[Sum of Amount]"/>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2">
    <colHierarchyUsage hierarchyUsage="2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9369E71-9B51-4643-8F28-F42AB23A6AE5}" name="PivotTable9"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Category Performance">
  <location ref="H39:K4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Total Revenue" fld="1" baseField="0" baseItem="0"/>
    <dataField name="Total Order" fld="2" subtotal="count" baseField="0" baseItem="0"/>
    <dataField name="Total Quantiy"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caption="Total Quantiy"/>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37F953A-A5F1-43D6-BFEF-D37838560E43}" name="PivotTable20" cacheId="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8:D52"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Amount" fld="2"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7D0A21B-EBFD-4F50-9047-83D1CF56FD2B}" name="PivotTable21"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65:H67"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s>
  <rowFields count="1">
    <field x="1"/>
  </rowFields>
  <rowItems count="2">
    <i>
      <x/>
    </i>
    <i t="grand">
      <x/>
    </i>
  </rowItems>
  <colFields count="1">
    <field x="-2"/>
  </colFields>
  <colItems count="2">
    <i>
      <x/>
    </i>
    <i i="1">
      <x v="1"/>
    </i>
  </colItems>
  <pageFields count="1">
    <pageField fld="0" hier="17" name="[Table24].[ship-state].&amp;[South Dakota]" cap="South Dakota"/>
  </pageFields>
  <dataFields count="2">
    <dataField name="Total orders" fld="2" subtotal="count" baseField="1" baseItem="0"/>
    <dataField name="Returned orders" fld="3"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4].[ship-state].&amp;[South Dakot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caption="Returned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A8AD7B3-A51E-47F7-AE88-44D8ABE41A6B}" name="PivotTable22"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6:E61"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t="grand">
      <x/>
    </i>
  </rowItems>
  <colFields count="1">
    <field x="2"/>
  </colFields>
  <colItems count="4">
    <i>
      <x/>
    </i>
    <i>
      <x v="1"/>
    </i>
    <i>
      <x v="2"/>
    </i>
    <i t="grand">
      <x/>
    </i>
  </colItems>
  <dataFields count="1">
    <dataField name="Sum of Return flag"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6AE3915-A570-448B-A360-5A7B31F57785}" name="PivotTable15"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3:C111" firstHeaderRow="0" firstDataRow="1" firstDataCol="1"/>
  <pivotFields count="3">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8">
    <i>
      <x v="4"/>
    </i>
    <i>
      <x v="40"/>
    </i>
    <i>
      <x v="9"/>
    </i>
    <i>
      <x v="31"/>
    </i>
    <i>
      <x v="36"/>
    </i>
    <i>
      <x v="8"/>
    </i>
    <i>
      <x v="42"/>
    </i>
    <i>
      <x v="5"/>
    </i>
    <i>
      <x v="43"/>
    </i>
    <i>
      <x v="10"/>
    </i>
    <i>
      <x v="14"/>
    </i>
    <i>
      <x v="22"/>
    </i>
    <i>
      <x v="32"/>
    </i>
    <i>
      <x v="2"/>
    </i>
    <i>
      <x v="33"/>
    </i>
    <i>
      <x v="13"/>
    </i>
    <i>
      <x v="24"/>
    </i>
    <i>
      <x v="39"/>
    </i>
    <i>
      <x v="21"/>
    </i>
    <i>
      <x v="6"/>
    </i>
    <i>
      <x v="18"/>
    </i>
    <i>
      <x/>
    </i>
    <i>
      <x v="19"/>
    </i>
    <i>
      <x v="34"/>
    </i>
    <i>
      <x v="17"/>
    </i>
    <i>
      <x v="37"/>
    </i>
    <i>
      <x v="27"/>
    </i>
    <i>
      <x v="41"/>
    </i>
    <i>
      <x v="45"/>
    </i>
    <i>
      <x v="26"/>
    </i>
    <i>
      <x v="30"/>
    </i>
    <i>
      <x v="29"/>
    </i>
    <i>
      <x v="44"/>
    </i>
    <i>
      <x v="35"/>
    </i>
    <i>
      <x v="3"/>
    </i>
    <i>
      <x v="16"/>
    </i>
    <i>
      <x v="15"/>
    </i>
    <i>
      <x v="20"/>
    </i>
    <i>
      <x v="1"/>
    </i>
    <i>
      <x v="23"/>
    </i>
    <i>
      <x v="12"/>
    </i>
    <i>
      <x v="25"/>
    </i>
    <i>
      <x v="38"/>
    </i>
    <i>
      <x v="28"/>
    </i>
    <i>
      <x v="46"/>
    </i>
    <i>
      <x v="7"/>
    </i>
    <i>
      <x v="11"/>
    </i>
    <i t="grand">
      <x/>
    </i>
  </rowItems>
  <colFields count="1">
    <field x="-2"/>
  </colFields>
  <colItems count="2">
    <i>
      <x/>
    </i>
    <i i="1">
      <x v="1"/>
    </i>
  </colItems>
  <dataFields count="2">
    <dataField name="Total orders" fld="2" subtotal="count" baseField="0" baseItem="0"/>
    <dataField name="Returned orders"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caption="Returned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0DC65A6-B147-468E-8B04-7B2A9C5B9A1D}" name="PivotTable13"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6:C14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 Orders" fld="1" subtotal="count" baseField="0" baseItem="0"/>
    <dataField name="Sum of Qty"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E26377A-5101-4F55-A25E-D09BDEDD543F}" name="PivotTable43"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68:N171"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Amount"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994301C-A553-4862-92F5-6DD46DD6DE29}" name="PivotTable10"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45:N5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4">
    <i>
      <x/>
    </i>
    <i>
      <x v="1"/>
    </i>
    <i>
      <x v="2"/>
    </i>
    <i t="grand">
      <x/>
    </i>
  </rowItems>
  <colFields count="1">
    <field x="1"/>
  </colFields>
  <colItems count="6">
    <i>
      <x/>
    </i>
    <i>
      <x v="1"/>
    </i>
    <i>
      <x v="2"/>
    </i>
    <i>
      <x v="3"/>
    </i>
    <i>
      <x v="4"/>
    </i>
    <i t="grand">
      <x/>
    </i>
  </colItems>
  <dataFields count="1">
    <dataField name="Count of Row ID (Order ID CORRECT)"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744A0CE-EEF7-4FB8-9942-77D26E77BFAD}" name="PivotTable30"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95:N9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Total order" fld="1" subtotal="count" baseField="0" baseItem="0"/>
    <dataField name="Sum of Qty" fld="2" baseField="0" baseItem="0"/>
    <dataField name="Revenue"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CB66C4E-49D8-4462-A6E4-7AE359A50567}" name="PivotTable6" cacheId="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quantity sold"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602916F-04FA-4AA0-B3E6-661AED915340}" name="PivotTable39"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69:K173"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Sum of Return flag"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20F32DE5-9D4B-4632-9BE5-BA81DD7BB543}" name="PivotTable12"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22:L2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Total Orders"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2710A6AA-17FB-4D1E-B763-20BB8B9B8286}" name="PivotTable1"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0:F15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Count of Row ID (Order ID CORRECT)"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A1993F5D-138C-477E-A352-0F4A6D27462D}" name="PivotTable25"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56:K6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Fields count="1">
    <field x="1"/>
  </colFields>
  <colItems count="4">
    <i>
      <x/>
    </i>
    <i>
      <x v="1"/>
    </i>
    <i>
      <x v="2"/>
    </i>
    <i t="grand">
      <x/>
    </i>
  </colItems>
  <dataFields count="1">
    <dataField name="Sum of Return flag"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6FB097D-A277-4DCB-BEA6-C98E2721DD9B}" name="PivotTable4"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A392804C-83E9-4080-A6D6-EE79791E7199}" name="PivotTable29"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88:M9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Revenue" fld="1" baseField="0" baseItem="0"/>
    <dataField name="% contribution" fld="2" showDataAs="percentOfTotal" baseField="0" baseItem="0" numFmtId="10">
      <extLst>
        <ext xmlns:x14="http://schemas.microsoft.com/office/spreadsheetml/2009/9/main" uri="{E15A36E0-9728-4e99-A89B-3F7291B0FE68}">
          <x14:dataField sourceField="1" uniqueName="[__Xl2].[Measures].[Sum of Amount]"/>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contribu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A907682B-63B4-48EF-8366-1CA6D3372D8A}" name="PivotTable44"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75:N17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ow ID (Order ID CORREC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DB7241DD-7BEB-415C-B3F7-88AC9A27381C}" name="PivotTable11"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9:E134" firstHeaderRow="1" firstDataRow="2" firstDataCol="1" rowPageCount="1" colPageCount="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Fields count="1">
    <field x="0"/>
  </rowFields>
  <rowItems count="4">
    <i>
      <x/>
    </i>
    <i>
      <x v="1"/>
    </i>
    <i>
      <x v="2"/>
    </i>
    <i t="grand">
      <x/>
    </i>
  </rowItems>
  <colFields count="1">
    <field x="1"/>
  </colFields>
  <colItems count="4">
    <i>
      <x/>
    </i>
    <i>
      <x v="1"/>
    </i>
    <i>
      <x v="2"/>
    </i>
    <i t="grand">
      <x/>
    </i>
  </colItems>
  <pageFields count="1">
    <pageField fld="2" hier="3" name="[Table24].[Status].&amp;[Returned]" cap="Returned"/>
  </pageFields>
  <dataFields count="1">
    <dataField name="Count of Status" fld="3" subtotal="count" baseField="0" baseItem="0"/>
  </dataFields>
  <pivotHierarchies count="45">
    <pivotHierarchy dragToData="1"/>
    <pivotHierarchy dragToData="1"/>
    <pivotHierarchy dragToData="1"/>
    <pivotHierarchy multipleItemSelectionAllowed="1" dragToData="1">
      <members count="1" level="1">
        <member name="[Table24].[Status].&amp;[Retur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8890AC3D-9285-4D55-9C59-F281CEEF9230}" name="PivotTable4"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9:D7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Orders" fld="1" subtotal="count" baseField="0" baseItem="0"/>
    <dataField name="Quantity" fld="2" baseField="0" baseItem="0"/>
    <dataField name="Sum of Amount"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Quantity"/>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0460F6C0-C040-4D77-97A8-9A57621C0724}" name="PivotTable2"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9:D5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Revenue" fld="1" baseField="0" baseItem="0"/>
    <dataField name="Orders" fld="3" subtotal="count" baseField="0" baseItem="0"/>
    <dataField name="Quantity"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caption="Quantity"/>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7CB608E8-E377-4F64-A378-30EEE23790E9}" name="PivotTable54"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B1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Total Order" fld="0" subtotal="count"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2CEF8F27-2067-4E5B-84F3-E94B0106C927}" name="PivotTable3"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9:C6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 order" fld="1" subtotal="count" baseField="0" baseItem="0"/>
    <dataField name="Sum of Amount" fld="2"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092A353C-EE84-4E74-B423-A4BD3F858525}" name="PivotTable5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22:K3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Quantity" fld="0"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E40D0B78-DE11-43E1-9CBF-8779F297FF8D}" name="PivotTable52"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6:E1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Revenue" fld="0"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0763FD74-5FAD-4338-AD38-0B16974F1F8A}" name="PivotTable60"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0:D44"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4">
    <i>
      <x/>
    </i>
    <i>
      <x v="1"/>
    </i>
    <i>
      <x v="2"/>
    </i>
    <i t="grand">
      <x/>
    </i>
  </rowItems>
  <colFields count="1">
    <field x="-2"/>
  </colFields>
  <colItems count="3">
    <i>
      <x/>
    </i>
    <i i="1">
      <x v="1"/>
    </i>
    <i i="2">
      <x v="2"/>
    </i>
  </colItems>
  <dataFields count="3">
    <dataField name="Revenue" fld="0" baseField="1" baseItem="0"/>
    <dataField name="Orders" fld="2" subtotal="count" baseField="1" baseItem="0"/>
    <dataField name="Total Quantity" fld="3"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caption="Total Quantity"/>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D9784AFD-3E37-4D57-9224-E5FDE4A70933}" name="PivotTable56"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2:B3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Total Order"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FB1A92D7-4D73-4B20-B0A6-E5BF849E7B8B}" name="PivotTable53" cacheId="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N2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Revenue" fld="0"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EEB5BC9C-D90D-47EE-892E-1AD889845C8D}" name="PivotTable1"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49:S55" firstHeaderRow="1" firstDataRow="3"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4">
    <i>
      <x/>
    </i>
    <i>
      <x v="1"/>
    </i>
    <i>
      <x v="2"/>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Revenue" fld="2" baseField="0" baseItem="0"/>
    <dataField name="Orders" fld="3"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2">
    <colHierarchyUsage hierarchyUsage="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1EC8FE8F-84EA-4F00-9DD3-37680E2B8109}" name="PivotTable47"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numFmtId="169"/>
  </dataFields>
  <formats count="1">
    <format dxfId="66">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1DA22362-CF2A-4AB5-BD24-80373EFC6F03}" name="PivotTable6"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8:D126" firstHeaderRow="0" firstDataRow="1" firstDataCol="1"/>
  <pivotFields count="4">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8">
    <i>
      <x v="4"/>
    </i>
    <i>
      <x v="40"/>
    </i>
    <i>
      <x v="9"/>
    </i>
    <i>
      <x v="31"/>
    </i>
    <i>
      <x v="8"/>
    </i>
    <i>
      <x v="36"/>
    </i>
    <i>
      <x v="14"/>
    </i>
    <i>
      <x v="43"/>
    </i>
    <i>
      <x v="42"/>
    </i>
    <i>
      <x v="10"/>
    </i>
    <i>
      <x v="5"/>
    </i>
    <i>
      <x v="22"/>
    </i>
    <i>
      <x v="32"/>
    </i>
    <i>
      <x v="33"/>
    </i>
    <i>
      <x v="21"/>
    </i>
    <i>
      <x v="2"/>
    </i>
    <i>
      <x v="24"/>
    </i>
    <i>
      <x v="39"/>
    </i>
    <i>
      <x v="13"/>
    </i>
    <i>
      <x v="18"/>
    </i>
    <i>
      <x v="6"/>
    </i>
    <i>
      <x/>
    </i>
    <i>
      <x v="17"/>
    </i>
    <i>
      <x v="34"/>
    </i>
    <i>
      <x v="19"/>
    </i>
    <i>
      <x v="37"/>
    </i>
    <i>
      <x v="27"/>
    </i>
    <i>
      <x v="45"/>
    </i>
    <i>
      <x v="3"/>
    </i>
    <i>
      <x v="26"/>
    </i>
    <i>
      <x v="29"/>
    </i>
    <i>
      <x v="44"/>
    </i>
    <i>
      <x v="30"/>
    </i>
    <i>
      <x v="16"/>
    </i>
    <i>
      <x v="41"/>
    </i>
    <i>
      <x v="35"/>
    </i>
    <i>
      <x v="20"/>
    </i>
    <i>
      <x v="23"/>
    </i>
    <i>
      <x v="15"/>
    </i>
    <i>
      <x v="12"/>
    </i>
    <i>
      <x v="1"/>
    </i>
    <i>
      <x v="25"/>
    </i>
    <i>
      <x v="38"/>
    </i>
    <i>
      <x v="46"/>
    </i>
    <i>
      <x v="11"/>
    </i>
    <i>
      <x v="7"/>
    </i>
    <i>
      <x v="28"/>
    </i>
    <i t="grand">
      <x/>
    </i>
  </rowItems>
  <colFields count="1">
    <field x="-2"/>
  </colFields>
  <colItems count="3">
    <i>
      <x/>
    </i>
    <i i="1">
      <x v="1"/>
    </i>
    <i i="2">
      <x v="2"/>
    </i>
  </colItems>
  <dataFields count="3">
    <dataField name="Orders" fld="1" subtotal="count" baseField="0" baseItem="0"/>
    <dataField name="Quantity" fld="2" baseField="0" baseItem="0"/>
    <dataField name="Revenue"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caption="Quantity"/>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4A69652C-D9AB-46BC-8BBC-9CBB23256393}" name="PivotTable7"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78:J83" firstHeaderRow="0" firstDataRow="1" firstDataCol="1" rowPageCount="1" colPageCount="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pageFields count="1">
    <pageField fld="3" hier="18" name="[Table24].[B2B/B2C].&amp;[B2C]" cap="B2C"/>
  </pageFields>
  <dataFields count="2">
    <dataField name="Orders" fld="2" subtotal="count" baseField="0" baseItem="0"/>
    <dataField name="Total Revenue"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4].[B2B/B2C].&amp;[B2C]"/>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Orders"/>
    <pivotHierarchy dragToData="1"/>
    <pivotHierarchy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3110802F-84CD-4BEC-904C-5B901E51D855}" name="PivotTable5"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69:N7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4">
    <i>
      <x/>
    </i>
    <i>
      <x v="1"/>
    </i>
    <i>
      <x v="2"/>
    </i>
    <i t="grand">
      <x/>
    </i>
  </rowItems>
  <colFields count="1">
    <field x="1"/>
  </colFields>
  <colItems count="6">
    <i>
      <x/>
    </i>
    <i>
      <x v="1"/>
    </i>
    <i>
      <x v="2"/>
    </i>
    <i>
      <x v="3"/>
    </i>
    <i>
      <x v="4"/>
    </i>
    <i t="grand">
      <x/>
    </i>
  </colItems>
  <dataFields count="1">
    <dataField name="Order" fld="2" subtotal="count" baseField="0" baseItem="1"/>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1B9F3A2D-01EE-4ABF-B0E7-0ADB25341A9A}" name="PivotTable49"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Total Quantity" fld="0" baseField="0" baseItem="0" numFmtId="165"/>
  </dataFields>
  <formats count="1">
    <format dxfId="67">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D4BB0E17-8C15-4D68-8AAE-A298186381CA}" name="PivotTable5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4:E1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Orders"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BF9B862D-113C-4C45-A117-1ADAE5E97A60}" name="PivotTable48"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Total Orders" fld="0" subtotal="count" baseField="0" baseItem="0" numFmtId="165"/>
  </dataFields>
  <formats count="1">
    <format dxfId="68">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8FBBAA7B-BF6C-49D5-8995-3E528DD9D2E9}" name="PivotTable5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2:E2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Quantity" fld="0"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7BD27E99-AE32-4FE7-B81A-5BC52C787EF0}" name="PivotTable9"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J7"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Total Revenue" fld="1" baseField="0" baseItem="0" numFmtId="1"/>
    <dataField name="Count of Row ID (Order ID CORRECT)" fld="2" subtotal="count" baseField="0" baseItem="0"/>
  </dataFields>
  <formats count="1">
    <format dxfId="69">
      <pivotArea outline="0" collapsedLevelsAreSubtotals="1" fieldPosition="0">
        <references count="1">
          <reference field="4294967294" count="1" selected="0">
            <x v="0"/>
          </reference>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Count of Row ID (Order ID CORRE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4EC90517-F0DC-434C-99A0-20FA3B61F59C}" name="PivotTable58"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2:H2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Quantity" fld="0" baseField="1"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ABC0881B-13A1-4359-B623-FECD35DAFE57}" name="PivotTable5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B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Revenue"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1966E232-CE19-476B-81AE-C98AEB65CCDB}" name="PivotTable1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1:F35" firstHeaderRow="0" firstDataRow="1" firstDataCol="1"/>
  <pivotFields count="24">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pivotField showAll="0"/>
    <pivotField showAll="0"/>
    <pivotField dataField="1" showAll="0"/>
    <pivotField dataField="1" showAll="0"/>
    <pivotField dataField="1" numFmtId="2" showAll="0"/>
    <pivotField dataField="1"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4">
    <i>
      <x/>
    </i>
    <i>
      <x v="1"/>
    </i>
    <i>
      <x v="2"/>
    </i>
    <i t="grand">
      <x/>
    </i>
  </rowItems>
  <colFields count="1">
    <field x="-2"/>
  </colFields>
  <colItems count="5">
    <i>
      <x/>
    </i>
    <i i="1">
      <x v="1"/>
    </i>
    <i i="2">
      <x v="2"/>
    </i>
    <i i="3">
      <x v="3"/>
    </i>
    <i i="4">
      <x v="4"/>
    </i>
  </colItems>
  <dataFields count="5">
    <dataField name="Rate of Return" fld="6" subtotal="average" baseField="8" baseItem="0" numFmtId="9"/>
    <dataField name="Revenue Lost" fld="13" baseField="8" baseItem="0"/>
    <dataField name="Total Revenue" fld="12" baseField="8" baseItem="0"/>
    <dataField name="Revenue at Risks" fld="14" baseField="8" baseItem="0" numFmtId="2"/>
    <dataField name="Realized Revenues" fld="15" baseField="8"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078A179C-305A-4400-BD5E-6C57840E5C87}" name="PivotTable1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F21" firstHeaderRow="0" firstDataRow="1" firstDataCol="1"/>
  <pivotFields count="24">
    <pivotField showAll="0"/>
    <pivotField showAll="0"/>
    <pivotField showAll="0"/>
    <pivotField showAll="0"/>
    <pivotField showAll="0"/>
    <pivotField showAll="0"/>
    <pivotField dataField="1" showAll="0"/>
    <pivotField axis="axisRow" showAll="0">
      <items count="4">
        <item x="1"/>
        <item x="2"/>
        <item x="0"/>
        <item t="default"/>
      </items>
    </pivotField>
    <pivotField showAll="0"/>
    <pivotField showAll="0"/>
    <pivotField showAll="0"/>
    <pivotField showAll="0"/>
    <pivotField dataField="1" showAll="0"/>
    <pivotField dataField="1" showAll="0"/>
    <pivotField dataField="1" numFmtId="2" showAll="0"/>
    <pivotField dataField="1"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5">
    <i>
      <x/>
    </i>
    <i i="1">
      <x v="1"/>
    </i>
    <i i="2">
      <x v="2"/>
    </i>
    <i i="3">
      <x v="3"/>
    </i>
    <i i="4">
      <x v="4"/>
    </i>
  </colItems>
  <dataFields count="5">
    <dataField name="Rate of Return" fld="6" subtotal="average" baseField="8" baseItem="0" numFmtId="9"/>
    <dataField name="Revenue Lost" fld="13" baseField="8" baseItem="0"/>
    <dataField name="Total Revenue" fld="12" baseField="8" baseItem="0"/>
    <dataField name="Revenue at Risks" fld="14" baseField="7" baseItem="0" numFmtId="2"/>
    <dataField name="Realized Revenues" fld="15" baseField="7"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34BEBDC2-9E54-4DB0-857D-E6B427000235}" name="PivotTable18"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1:J35" firstHeaderRow="0" firstDataRow="1" firstDataCol="1"/>
  <pivotFields count="24">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dataField="1" showAll="0"/>
    <pivotField numFmtId="2" showAll="0"/>
    <pivotField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4">
    <i>
      <x/>
    </i>
    <i>
      <x v="1"/>
    </i>
    <i>
      <x v="2"/>
    </i>
    <i t="grand">
      <x/>
    </i>
  </rowItems>
  <colFields count="1">
    <field x="-2"/>
  </colFields>
  <colItems count="2">
    <i>
      <x/>
    </i>
    <i i="1">
      <x v="1"/>
    </i>
  </colItems>
  <dataFields count="2">
    <dataField name="Revenue Lost" fld="13" baseField="8" baseItem="0"/>
    <dataField name="Total Revenue" fld="12"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91F75A28-574B-4CC1-89B7-18379EB6E1F4}" name="PivotTable2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7:C135" firstHeaderRow="0" firstDataRow="1" firstDataCol="1"/>
  <pivotFields count="3">
    <pivotField axis="axisRow" allDrilled="1" subtotalTop="0" showAll="0"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 dataField="1" subtotalTop="0" showAll="0" defaultSubtota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No of Backlogs" fld="1" baseField="0" baseItem="0"/>
    <dataField name="Total Orders"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caption="No of Backlog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13AFAE47-383F-42D6-9C17-CF60EC541420}" name="PivotTable2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8:K53"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2" showAll="0"/>
    <pivotField numFmtId="2" showAll="0"/>
    <pivotField showAll="0"/>
    <pivotField showAll="0"/>
    <pivotField showAll="0"/>
    <pivotField showAll="0"/>
    <pivotField axis="axisRow" showAll="0">
      <items count="5">
        <item x="1"/>
        <item x="3"/>
        <item x="2"/>
        <item x="0"/>
        <item t="default"/>
      </items>
    </pivotField>
    <pivotField showAll="0"/>
    <pivotField dragToRow="0" dragToCol="0" dragToPage="0" showAll="0" defaultSubtotal="0"/>
    <pivotField dragToRow="0" dragToCol="0" dragToPage="0" showAll="0" defaultSubtotal="0"/>
  </pivotFields>
  <rowFields count="1">
    <field x="20"/>
  </rowFields>
  <rowItems count="5">
    <i>
      <x/>
    </i>
    <i>
      <x v="1"/>
    </i>
    <i>
      <x v="2"/>
    </i>
    <i>
      <x v="3"/>
    </i>
    <i t="grand">
      <x/>
    </i>
  </rowItems>
  <colFields count="1">
    <field x="-2"/>
  </colFields>
  <colItems count="2">
    <i>
      <x/>
    </i>
    <i i="1">
      <x v="1"/>
    </i>
  </colItems>
  <dataFields count="2">
    <dataField name="Revenue Lost" fld="13" baseField="8" baseItem="0"/>
    <dataField name="Total Revenue" fld="12"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19F1F201-C27D-4885-809D-EF6CD612BCC5}" name="PivotTable2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8:F53" firstHeaderRow="0" firstDataRow="1" firstDataCol="1"/>
  <pivotFields count="24">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dataField="1" numFmtId="2" showAll="0"/>
    <pivotField dataField="1" numFmtId="2" showAll="0"/>
    <pivotField showAll="0"/>
    <pivotField showAll="0"/>
    <pivotField showAll="0"/>
    <pivotField showAll="0"/>
    <pivotField axis="axisRow" showAll="0">
      <items count="5">
        <item x="1"/>
        <item x="3"/>
        <item x="2"/>
        <item x="0"/>
        <item t="default"/>
      </items>
    </pivotField>
    <pivotField showAll="0"/>
    <pivotField dragToRow="0" dragToCol="0" dragToPage="0" showAll="0" defaultSubtotal="0"/>
    <pivotField dragToRow="0" dragToCol="0" dragToPage="0" showAll="0" defaultSubtotal="0"/>
  </pivotFields>
  <rowFields count="1">
    <field x="20"/>
  </rowFields>
  <rowItems count="5">
    <i>
      <x/>
    </i>
    <i>
      <x v="1"/>
    </i>
    <i>
      <x v="2"/>
    </i>
    <i>
      <x v="3"/>
    </i>
    <i t="grand">
      <x/>
    </i>
  </rowItems>
  <colFields count="1">
    <field x="-2"/>
  </colFields>
  <colItems count="5">
    <i>
      <x/>
    </i>
    <i i="1">
      <x v="1"/>
    </i>
    <i i="2">
      <x v="2"/>
    </i>
    <i i="3">
      <x v="3"/>
    </i>
    <i i="4">
      <x v="4"/>
    </i>
  </colItems>
  <dataFields count="5">
    <dataField name="Rate of Return" fld="6" subtotal="average" baseField="8" baseItem="0" numFmtId="9"/>
    <dataField name="Revenue Lost" fld="13" baseField="8" baseItem="0"/>
    <dataField name="Total Revenue" fld="12" baseField="8" baseItem="0"/>
    <dataField name="Revenue at Risks" fld="14" baseField="20" baseItem="0" numFmtId="2"/>
    <dataField name="Realized Revenues" fld="15" baseField="2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D4D9FB4C-0D6B-40C6-9598-BC8FC1E8E53B}" name="PivotTable2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0:C84"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No of Backlogs" fld="1" baseField="0" baseItem="0"/>
    <dataField name="Total Orders"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caption="No of Backlog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1B6B1B7D-C7BE-421C-9A64-BA4EFDB1B3B8}" name="PivotTable2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5:A156"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5" name="[Table24].[Backlog].&amp;[Completed]" cap="Completed"/>
  </pageFields>
  <dataFields count="1">
    <dataField name="Sum of Amount" fld="1" baseField="0" baseItem="0"/>
  </dataFields>
  <pivotHierarchies count="45">
    <pivotHierarchy dragToData="1"/>
    <pivotHierarchy dragToData="1"/>
    <pivotHierarchy dragToData="1"/>
    <pivotHierarchy dragToData="1"/>
    <pivotHierarchy dragToData="1"/>
    <pivotHierarchy multipleItemSelectionAllowed="1" dragToData="1">
      <members count="1" level="1">
        <member name="[Table24].[Backlog].&amp;[Comple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F391DA10-8C6B-462A-955E-10E2D7BBA2E9}" name="PivotTable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F8" firstHeaderRow="0" firstDataRow="1" firstDataCol="1"/>
  <pivotFields count="24">
    <pivotField showAll="0"/>
    <pivotField showAll="0"/>
    <pivotField showAll="0"/>
    <pivotField showAll="0"/>
    <pivotField showAll="0"/>
    <pivotField showAll="0"/>
    <pivotField dataField="1" showAll="0"/>
    <pivotField showAll="0"/>
    <pivotField showAll="0"/>
    <pivotField axis="axisRow" showAll="0">
      <items count="4">
        <item x="1"/>
        <item x="2"/>
        <item x="0"/>
        <item t="default"/>
      </items>
    </pivotField>
    <pivotField showAll="0"/>
    <pivotField showAll="0"/>
    <pivotField dataField="1" showAll="0"/>
    <pivotField dataField="1" showAll="0"/>
    <pivotField dataField="1" numFmtId="2" showAll="0"/>
    <pivotField dataField="1"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9"/>
  </rowFields>
  <rowItems count="4">
    <i>
      <x/>
    </i>
    <i>
      <x v="1"/>
    </i>
    <i>
      <x v="2"/>
    </i>
    <i t="grand">
      <x/>
    </i>
  </rowItems>
  <colFields count="1">
    <field x="-2"/>
  </colFields>
  <colItems count="5">
    <i>
      <x/>
    </i>
    <i i="1">
      <x v="1"/>
    </i>
    <i i="2">
      <x v="2"/>
    </i>
    <i i="3">
      <x v="3"/>
    </i>
    <i i="4">
      <x v="4"/>
    </i>
  </colItems>
  <dataFields count="5">
    <dataField name="Rate of Return" fld="6" subtotal="average" baseField="8" baseItem="0" numFmtId="9"/>
    <dataField name="Revenue Lost" fld="13" baseField="8" baseItem="0"/>
    <dataField name="Total Revenue" fld="12" baseField="8" baseItem="0"/>
    <dataField name="Revenue at Risks" fld="14" baseField="9" baseItem="0" numFmtId="2"/>
    <dataField name="Realized Revenues" fld="15"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2957537E-8D64-47F0-81C6-6246A245692E}" name="PivotTable2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66:C7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No of Backlogs" fld="1" baseField="0" baseItem="0"/>
    <dataField name="Total Order" fld="2" subtotal="count" baseField="0" baseItem="0"/>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caption="No of Backlog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5D1DF599-CFC7-4E0A-BD23-675E5B80AE10}" name="PivotTable2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3:C7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No of Backlogs" fld="1" baseField="0" baseItem="0"/>
    <dataField name="Total Order"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caption="No of Backlog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F6BA8B12-62C5-4BAA-AE67-62F71AB8E58B}" name="PivotTable2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8:A149"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5" name="[Table24].[Backlog].&amp;[Backlogs]" cap="Backlogs"/>
  </pageFields>
  <dataFields count="1">
    <dataField name="Sum of Amount" fld="1" baseField="0" baseItem="0"/>
  </dataFields>
  <pivotHierarchies count="45">
    <pivotHierarchy dragToData="1"/>
    <pivotHierarchy dragToData="1"/>
    <pivotHierarchy dragToData="1"/>
    <pivotHierarchy dragToData="1"/>
    <pivotHierarchy dragToData="1"/>
    <pivotHierarchy multipleItemSelectionAllowed="1" dragToData="1">
      <members count="1" level="1">
        <member name="[Table24].[Backlog].&amp;[Backlog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F6144A5E-9C3F-4FD8-B85F-0AD2197FDEC1}" name="PivotTable3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39:D140"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ADB114BE-E48A-4B56-82B0-BD15B5C53DDE}" name="PivotTable30"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1:C17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Average of Unit_Price" fld="1" subtotal="average" baseField="0" baseItem="0"/>
    <dataField name="Average of Qty" fld="2" subtotal="average" baseField="0" baseItem="0"/>
  </dataFields>
  <formats count="1">
    <format dxfId="12">
      <pivotArea collapsedLevelsAreSubtotals="1" fieldPosition="0">
        <references count="2">
          <reference field="4294967294" count="1" selected="0">
            <x v="1"/>
          </reference>
          <reference field="0" count="0"/>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_Price"/>
    <pivotHierarchy dragToData="1" caption="Average of Qt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BE44FA2E-0C49-4A27-8856-3DB60FCCCA8D}" name="PivotTable2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41:A142"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3" name="[Table24].[Status].&amp;[Returned]" cap="Returned"/>
  </pageFields>
  <dataFields count="1">
    <dataField name="Total Revenue Lost" fld="1" baseField="0" baseItem="0"/>
  </dataFields>
  <pivotHierarchies count="45">
    <pivotHierarchy dragToData="1"/>
    <pivotHierarchy dragToData="1"/>
    <pivotHierarchy dragToData="1"/>
    <pivotHierarchy multipleItemSelectionAllowed="1" dragToData="1">
      <members count="1" level="1">
        <member name="[Table24].[Status].&amp;[Return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Los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SPHERE DASHBOARD.xlsx!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35C33360-C88F-4265-A168-44B6E52DBCA8}" name="PivotTable1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K8" firstHeaderRow="0" firstDataRow="1" firstDataCol="1"/>
  <pivotFields count="24">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dataField="1" showAll="0"/>
    <pivotField numFmtId="2" showAll="0"/>
    <pivotField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9"/>
  </rowFields>
  <rowItems count="4">
    <i>
      <x/>
    </i>
    <i>
      <x v="1"/>
    </i>
    <i>
      <x v="2"/>
    </i>
    <i t="grand">
      <x/>
    </i>
  </rowItems>
  <colFields count="1">
    <field x="-2"/>
  </colFields>
  <colItems count="2">
    <i>
      <x/>
    </i>
    <i i="1">
      <x v="1"/>
    </i>
  </colItems>
  <dataFields count="2">
    <dataField name="Revenue Lost" fld="13" baseField="8" baseItem="0"/>
    <dataField name="Total Revenue" fld="12"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B8E3FBF4-6E66-4B01-B3E3-3AC0DC6C7929}" name="PivotTable4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39:I143" firstHeaderRow="0" firstDataRow="1" firstDataCol="1"/>
  <pivotFields count="24">
    <pivotField showAll="0"/>
    <pivotField numFmtId="49" showAll="0"/>
    <pivotField numFmtId="14" showAll="0"/>
    <pivotField showAll="0"/>
    <pivotField showAll="0"/>
    <pivotField showAll="0"/>
    <pivotField showAll="0"/>
    <pivotField showAll="0"/>
    <pivotField showAll="0"/>
    <pivotField axis="axisRow" showAll="0">
      <items count="4">
        <item x="1"/>
        <item x="2"/>
        <item x="0"/>
        <item t="default"/>
      </items>
    </pivotField>
    <pivotField numFmtId="1" showAll="0"/>
    <pivotField showAll="0"/>
    <pivotField dataField="1" numFmtId="2" showAll="0"/>
    <pivotField numFmtId="2" showAll="0"/>
    <pivotField dataField="1" numFmtId="2" showAll="0"/>
    <pivotField numFmtId="2" showAll="0"/>
    <pivotField numFmtId="2"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9"/>
  </rowFields>
  <rowItems count="4">
    <i>
      <x/>
    </i>
    <i>
      <x v="1"/>
    </i>
    <i>
      <x v="2"/>
    </i>
    <i t="grand">
      <x/>
    </i>
  </rowItems>
  <colFields count="1">
    <field x="-2"/>
  </colFields>
  <colItems count="3">
    <i>
      <x/>
    </i>
    <i i="1">
      <x v="1"/>
    </i>
    <i i="2">
      <x v="2"/>
    </i>
  </colItems>
  <dataFields count="3">
    <dataField name="Revenue at Risks" fld="14" baseField="9" baseItem="0" numFmtId="2"/>
    <dataField name="Total Revenue" fld="12" baseField="9" baseItem="0" numFmtId="2"/>
    <dataField name="% Revenue at Risks" fld="23" baseField="9" baseItem="0" numFmtId="9"/>
  </dataFields>
  <formats count="1">
    <format dxfId="1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2D19C5AE-D6BB-46B4-AB52-FBD46E3A7845}" name="PivotTable1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J21" firstHeaderRow="0" firstDataRow="1" firstDataCol="1"/>
  <pivotFields count="24">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dataField="1" showAll="0"/>
    <pivotField dataField="1" showAll="0"/>
    <pivotField numFmtId="2" showAll="0"/>
    <pivotField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Revenue Lost" fld="13" baseField="8" baseItem="0"/>
    <dataField name="Total Revenue" fld="12"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AF02AF10-A371-411E-B830-055109C87C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9:F13" firstHeaderRow="1" firstDataRow="1" firstDataCol="1"/>
  <pivotFields count="18">
    <pivotField showAll="0"/>
    <pivotField numFmtId="14" showAll="0">
      <items count="544">
        <item x="328"/>
        <item x="491"/>
        <item x="319"/>
        <item x="492"/>
        <item x="320"/>
        <item x="37"/>
        <item x="440"/>
        <item x="473"/>
        <item x="291"/>
        <item x="226"/>
        <item x="168"/>
        <item x="175"/>
        <item x="442"/>
        <item x="496"/>
        <item x="363"/>
        <item x="313"/>
        <item x="138"/>
        <item x="221"/>
        <item x="249"/>
        <item x="263"/>
        <item x="538"/>
        <item x="517"/>
        <item x="80"/>
        <item x="215"/>
        <item x="29"/>
        <item x="467"/>
        <item x="411"/>
        <item x="68"/>
        <item x="109"/>
        <item x="5"/>
        <item x="108"/>
        <item x="420"/>
        <item x="516"/>
        <item x="419"/>
        <item x="470"/>
        <item x="474"/>
        <item x="304"/>
        <item x="382"/>
        <item x="484"/>
        <item x="349"/>
        <item x="463"/>
        <item x="202"/>
        <item x="150"/>
        <item x="186"/>
        <item x="315"/>
        <item x="325"/>
        <item x="227"/>
        <item x="430"/>
        <item x="143"/>
        <item x="97"/>
        <item x="507"/>
        <item x="447"/>
        <item x="438"/>
        <item x="229"/>
        <item x="448"/>
        <item x="140"/>
        <item x="250"/>
        <item x="98"/>
        <item x="373"/>
        <item x="299"/>
        <item x="57"/>
        <item x="223"/>
        <item x="56"/>
        <item x="64"/>
        <item x="4"/>
        <item x="244"/>
        <item x="333"/>
        <item x="230"/>
        <item x="255"/>
        <item x="449"/>
        <item x="522"/>
        <item x="183"/>
        <item x="65"/>
        <item x="521"/>
        <item x="2"/>
        <item x="196"/>
        <item x="171"/>
        <item x="176"/>
        <item x="66"/>
        <item x="266"/>
        <item x="353"/>
        <item x="490"/>
        <item x="407"/>
        <item x="81"/>
        <item x="505"/>
        <item x="360"/>
        <item x="284"/>
        <item x="390"/>
        <item x="292"/>
        <item x="145"/>
        <item x="119"/>
        <item x="289"/>
        <item x="422"/>
        <item x="280"/>
        <item x="162"/>
        <item x="445"/>
        <item x="3"/>
        <item x="191"/>
        <item x="379"/>
        <item x="113"/>
        <item x="248"/>
        <item x="337"/>
        <item x="385"/>
        <item x="343"/>
        <item x="461"/>
        <item x="146"/>
        <item x="237"/>
        <item x="341"/>
        <item x="8"/>
        <item x="89"/>
        <item x="134"/>
        <item x="106"/>
        <item x="483"/>
        <item x="26"/>
        <item x="115"/>
        <item x="475"/>
        <item x="207"/>
        <item x="16"/>
        <item x="88"/>
        <item x="404"/>
        <item x="530"/>
        <item x="9"/>
        <item x="515"/>
        <item x="243"/>
        <item x="174"/>
        <item x="432"/>
        <item x="167"/>
        <item x="262"/>
        <item x="459"/>
        <item x="493"/>
        <item x="414"/>
        <item x="274"/>
        <item x="294"/>
        <item x="22"/>
        <item x="180"/>
        <item x="485"/>
        <item x="238"/>
        <item x="480"/>
        <item x="17"/>
        <item x="346"/>
        <item x="216"/>
        <item x="302"/>
        <item x="308"/>
        <item x="15"/>
        <item x="335"/>
        <item x="234"/>
        <item x="0"/>
        <item x="307"/>
        <item x="141"/>
        <item x="218"/>
        <item x="133"/>
        <item x="104"/>
        <item x="197"/>
        <item x="300"/>
        <item x="154"/>
        <item x="82"/>
        <item x="298"/>
        <item x="356"/>
        <item x="453"/>
        <item x="498"/>
        <item x="528"/>
        <item x="510"/>
        <item x="35"/>
        <item x="324"/>
        <item x="314"/>
        <item x="478"/>
        <item x="102"/>
        <item x="193"/>
        <item x="436"/>
        <item x="267"/>
        <item x="417"/>
        <item x="460"/>
        <item x="402"/>
        <item x="376"/>
        <item x="383"/>
        <item x="541"/>
        <item x="358"/>
        <item x="208"/>
        <item x="293"/>
        <item x="513"/>
        <item x="130"/>
        <item x="282"/>
        <item x="351"/>
        <item x="72"/>
        <item x="452"/>
        <item x="199"/>
        <item x="391"/>
        <item x="189"/>
        <item x="188"/>
        <item x="228"/>
        <item x="87"/>
        <item x="405"/>
        <item x="370"/>
        <item x="264"/>
        <item x="444"/>
        <item x="377"/>
        <item x="423"/>
        <item x="93"/>
        <item x="161"/>
        <item x="482"/>
        <item x="235"/>
        <item x="468"/>
        <item x="393"/>
        <item x="488"/>
        <item x="381"/>
        <item x="205"/>
        <item x="92"/>
        <item x="285"/>
        <item x="424"/>
        <item x="10"/>
        <item x="464"/>
        <item x="260"/>
        <item x="155"/>
        <item x="518"/>
        <item x="177"/>
        <item x="212"/>
        <item x="69"/>
        <item x="259"/>
        <item x="151"/>
        <item x="489"/>
        <item x="499"/>
        <item x="54"/>
        <item x="39"/>
        <item x="359"/>
        <item x="71"/>
        <item x="219"/>
        <item x="318"/>
        <item x="181"/>
        <item x="251"/>
        <item x="275"/>
        <item x="125"/>
        <item x="51"/>
        <item x="13"/>
        <item x="529"/>
        <item x="523"/>
        <item x="53"/>
        <item x="526"/>
        <item x="107"/>
        <item x="301"/>
        <item x="99"/>
        <item x="326"/>
        <item x="123"/>
        <item x="163"/>
        <item x="344"/>
        <item x="110"/>
        <item x="185"/>
        <item x="316"/>
        <item x="401"/>
        <item x="338"/>
        <item x="369"/>
        <item x="340"/>
        <item x="117"/>
        <item x="306"/>
        <item x="210"/>
        <item x="367"/>
        <item x="501"/>
        <item x="118"/>
        <item x="409"/>
        <item x="239"/>
        <item x="50"/>
        <item x="11"/>
        <item x="535"/>
        <item x="55"/>
        <item x="42"/>
        <item x="21"/>
        <item x="290"/>
        <item x="40"/>
        <item x="278"/>
        <item x="400"/>
        <item x="83"/>
        <item x="19"/>
        <item x="497"/>
        <item x="332"/>
        <item x="479"/>
        <item x="20"/>
        <item x="406"/>
        <item x="156"/>
        <item x="147"/>
        <item x="100"/>
        <item x="403"/>
        <item x="127"/>
        <item x="348"/>
        <item x="129"/>
        <item x="322"/>
        <item x="539"/>
        <item x="350"/>
        <item x="365"/>
        <item x="63"/>
        <item x="159"/>
        <item x="372"/>
        <item x="120"/>
        <item x="149"/>
        <item x="375"/>
        <item x="195"/>
        <item x="512"/>
        <item x="74"/>
        <item x="121"/>
        <item x="504"/>
        <item x="45"/>
        <item x="431"/>
        <item x="428"/>
        <item x="1"/>
        <item x="211"/>
        <item x="323"/>
        <item x="84"/>
        <item x="362"/>
        <item x="355"/>
        <item x="214"/>
        <item x="253"/>
        <item x="148"/>
        <item x="408"/>
        <item x="144"/>
        <item x="46"/>
        <item x="206"/>
        <item x="312"/>
        <item x="533"/>
        <item x="33"/>
        <item x="132"/>
        <item x="190"/>
        <item x="310"/>
        <item x="387"/>
        <item x="160"/>
        <item x="245"/>
        <item x="524"/>
        <item x="44"/>
        <item x="269"/>
        <item x="112"/>
        <item x="495"/>
        <item x="366"/>
        <item x="270"/>
        <item x="90"/>
        <item x="31"/>
        <item x="32"/>
        <item x="389"/>
        <item x="399"/>
        <item x="446"/>
        <item x="286"/>
        <item x="173"/>
        <item x="272"/>
        <item x="6"/>
        <item x="487"/>
        <item x="38"/>
        <item x="425"/>
        <item x="392"/>
        <item x="345"/>
        <item x="257"/>
        <item x="172"/>
        <item x="165"/>
        <item x="364"/>
        <item x="85"/>
        <item x="7"/>
        <item x="256"/>
        <item x="494"/>
        <item x="514"/>
        <item x="388"/>
        <item x="14"/>
        <item x="329"/>
        <item x="240"/>
        <item x="75"/>
        <item x="166"/>
        <item x="295"/>
        <item x="368"/>
        <item x="24"/>
        <item x="534"/>
        <item x="311"/>
        <item x="157"/>
        <item x="509"/>
        <item x="279"/>
        <item x="537"/>
        <item x="101"/>
        <item x="352"/>
        <item x="283"/>
        <item x="455"/>
        <item x="34"/>
        <item x="380"/>
        <item x="122"/>
        <item x="508"/>
        <item x="59"/>
        <item x="246"/>
        <item x="354"/>
        <item x="128"/>
        <item x="94"/>
        <item x="179"/>
        <item x="296"/>
        <item x="86"/>
        <item x="384"/>
        <item x="297"/>
        <item x="458"/>
        <item x="525"/>
        <item x="418"/>
        <item x="327"/>
        <item x="511"/>
        <item x="398"/>
        <item x="91"/>
        <item x="231"/>
        <item x="258"/>
        <item x="78"/>
        <item x="252"/>
        <item x="220"/>
        <item x="421"/>
        <item x="451"/>
        <item x="139"/>
        <item x="288"/>
        <item x="456"/>
        <item x="142"/>
        <item x="126"/>
        <item x="477"/>
        <item x="281"/>
        <item x="247"/>
        <item x="60"/>
        <item x="131"/>
        <item x="378"/>
        <item x="503"/>
        <item x="450"/>
        <item x="371"/>
        <item x="271"/>
        <item x="209"/>
        <item x="201"/>
        <item x="170"/>
        <item x="469"/>
        <item x="268"/>
        <item x="233"/>
        <item x="184"/>
        <item x="506"/>
        <item x="321"/>
        <item x="394"/>
        <item x="265"/>
        <item x="433"/>
        <item x="305"/>
        <item x="25"/>
        <item x="242"/>
        <item x="261"/>
        <item x="36"/>
        <item x="357"/>
        <item x="224"/>
        <item x="339"/>
        <item x="114"/>
        <item x="457"/>
        <item x="330"/>
        <item x="136"/>
        <item x="182"/>
        <item x="412"/>
        <item x="361"/>
        <item x="135"/>
        <item x="169"/>
        <item x="465"/>
        <item x="23"/>
        <item x="273"/>
        <item x="164"/>
        <item x="70"/>
        <item x="52"/>
        <item x="519"/>
        <item x="62"/>
        <item x="386"/>
        <item x="287"/>
        <item x="192"/>
        <item x="276"/>
        <item x="536"/>
        <item x="500"/>
        <item x="435"/>
        <item x="204"/>
        <item x="241"/>
        <item x="476"/>
        <item x="429"/>
        <item x="77"/>
        <item x="434"/>
        <item x="105"/>
        <item x="200"/>
        <item x="48"/>
        <item x="73"/>
        <item x="12"/>
        <item x="277"/>
        <item x="236"/>
        <item x="18"/>
        <item x="153"/>
        <item x="116"/>
        <item x="481"/>
        <item x="28"/>
        <item x="410"/>
        <item x="187"/>
        <item x="486"/>
        <item x="416"/>
        <item x="30"/>
        <item x="95"/>
        <item x="124"/>
        <item x="254"/>
        <item x="96"/>
        <item x="502"/>
        <item x="47"/>
        <item x="76"/>
        <item x="232"/>
        <item x="49"/>
        <item x="158"/>
        <item x="397"/>
        <item x="317"/>
        <item x="531"/>
        <item x="520"/>
        <item x="137"/>
        <item x="198"/>
        <item x="437"/>
        <item x="342"/>
        <item x="336"/>
        <item x="532"/>
        <item x="27"/>
        <item x="427"/>
        <item x="443"/>
        <item x="225"/>
        <item x="213"/>
        <item x="395"/>
        <item x="43"/>
        <item x="178"/>
        <item x="67"/>
        <item x="347"/>
        <item x="462"/>
        <item x="472"/>
        <item x="309"/>
        <item x="194"/>
        <item x="103"/>
        <item x="542"/>
        <item x="540"/>
        <item x="111"/>
        <item x="331"/>
        <item x="527"/>
        <item x="426"/>
        <item x="61"/>
        <item x="413"/>
        <item x="303"/>
        <item x="152"/>
        <item x="41"/>
        <item x="374"/>
        <item x="471"/>
        <item x="439"/>
        <item x="334"/>
        <item x="58"/>
        <item x="222"/>
        <item x="396"/>
        <item x="415"/>
        <item x="466"/>
        <item x="217"/>
        <item x="441"/>
        <item x="79"/>
        <item x="454"/>
        <item x="203"/>
        <item t="default"/>
      </items>
    </pivotField>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3"/>
        <item x="2"/>
        <item x="0"/>
        <item t="default"/>
      </items>
    </pivotField>
    <pivotField showAll="0"/>
    <pivotField dataField="1" showAll="0"/>
    <pivotField showAll="0" defaultSubtotal="0"/>
    <pivotField showAll="0" defaultSubtotal="0"/>
    <pivotField showAll="0" defaultSubtotal="0">
      <items count="4">
        <item x="1"/>
        <item x="2"/>
        <item x="0"/>
        <item x="3"/>
      </items>
    </pivotField>
  </pivotFields>
  <rowFields count="1">
    <field x="5"/>
  </rowFields>
  <rowItems count="4">
    <i>
      <x v="2"/>
    </i>
    <i>
      <x/>
    </i>
    <i>
      <x v="1"/>
    </i>
    <i t="grand">
      <x/>
    </i>
  </rowItems>
  <colItems count="1">
    <i/>
  </colItems>
  <dataFields count="1">
    <dataField name="Sum of Generated Revenue" fld="14" baseField="0" baseItem="0" numFmtId="167"/>
  </dataFields>
  <formats count="2">
    <format dxfId="7">
      <pivotArea collapsedLevelsAreSubtotals="1" fieldPosition="0">
        <references count="1">
          <reference field="5" count="0"/>
        </references>
      </pivotArea>
    </format>
    <format dxfId="6">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F4558F79-64FA-458D-8B29-C9270271EF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9:C36" firstHeaderRow="0" firstDataRow="1" firstDataCol="1"/>
  <pivotFields count="18">
    <pivotField showAll="0"/>
    <pivotField numFmtId="14" showAll="0">
      <items count="544">
        <item x="328"/>
        <item x="491"/>
        <item x="319"/>
        <item x="492"/>
        <item x="320"/>
        <item x="37"/>
        <item x="440"/>
        <item x="473"/>
        <item x="291"/>
        <item x="226"/>
        <item x="168"/>
        <item x="175"/>
        <item x="442"/>
        <item x="496"/>
        <item x="363"/>
        <item x="313"/>
        <item x="138"/>
        <item x="221"/>
        <item x="249"/>
        <item x="263"/>
        <item x="538"/>
        <item x="517"/>
        <item x="80"/>
        <item x="215"/>
        <item x="29"/>
        <item x="467"/>
        <item x="411"/>
        <item x="68"/>
        <item x="109"/>
        <item x="5"/>
        <item x="108"/>
        <item x="420"/>
        <item x="516"/>
        <item x="419"/>
        <item x="470"/>
        <item x="474"/>
        <item x="304"/>
        <item x="382"/>
        <item x="484"/>
        <item x="349"/>
        <item x="463"/>
        <item x="202"/>
        <item x="150"/>
        <item x="186"/>
        <item x="315"/>
        <item x="325"/>
        <item x="227"/>
        <item x="430"/>
        <item x="143"/>
        <item x="97"/>
        <item x="507"/>
        <item x="447"/>
        <item x="438"/>
        <item x="229"/>
        <item x="448"/>
        <item x="140"/>
        <item x="250"/>
        <item x="98"/>
        <item x="373"/>
        <item x="299"/>
        <item x="57"/>
        <item x="223"/>
        <item x="56"/>
        <item x="64"/>
        <item x="4"/>
        <item x="244"/>
        <item x="333"/>
        <item x="230"/>
        <item x="255"/>
        <item x="449"/>
        <item x="522"/>
        <item x="183"/>
        <item x="65"/>
        <item x="521"/>
        <item x="2"/>
        <item x="196"/>
        <item x="171"/>
        <item x="176"/>
        <item x="66"/>
        <item x="266"/>
        <item x="353"/>
        <item x="490"/>
        <item x="407"/>
        <item x="81"/>
        <item x="505"/>
        <item x="360"/>
        <item x="284"/>
        <item x="390"/>
        <item x="292"/>
        <item x="145"/>
        <item x="119"/>
        <item x="289"/>
        <item x="422"/>
        <item x="280"/>
        <item x="162"/>
        <item x="445"/>
        <item x="3"/>
        <item x="191"/>
        <item x="379"/>
        <item x="113"/>
        <item x="248"/>
        <item x="337"/>
        <item x="385"/>
        <item x="343"/>
        <item x="461"/>
        <item x="146"/>
        <item x="237"/>
        <item x="341"/>
        <item x="8"/>
        <item x="89"/>
        <item x="134"/>
        <item x="106"/>
        <item x="483"/>
        <item x="26"/>
        <item x="115"/>
        <item x="475"/>
        <item x="207"/>
        <item x="16"/>
        <item x="88"/>
        <item x="404"/>
        <item x="530"/>
        <item x="9"/>
        <item x="515"/>
        <item x="243"/>
        <item x="174"/>
        <item x="432"/>
        <item x="167"/>
        <item x="262"/>
        <item x="459"/>
        <item x="493"/>
        <item x="414"/>
        <item x="274"/>
        <item x="294"/>
        <item x="22"/>
        <item x="180"/>
        <item x="485"/>
        <item x="238"/>
        <item x="480"/>
        <item x="17"/>
        <item x="346"/>
        <item x="216"/>
        <item x="302"/>
        <item x="308"/>
        <item x="15"/>
        <item x="335"/>
        <item x="234"/>
        <item x="0"/>
        <item x="307"/>
        <item x="141"/>
        <item x="218"/>
        <item x="133"/>
        <item x="104"/>
        <item x="197"/>
        <item x="300"/>
        <item x="154"/>
        <item x="82"/>
        <item x="298"/>
        <item x="356"/>
        <item x="453"/>
        <item x="498"/>
        <item x="528"/>
        <item x="510"/>
        <item x="35"/>
        <item x="324"/>
        <item x="314"/>
        <item x="478"/>
        <item x="102"/>
        <item x="193"/>
        <item x="436"/>
        <item x="267"/>
        <item x="417"/>
        <item x="460"/>
        <item x="402"/>
        <item x="376"/>
        <item x="383"/>
        <item x="541"/>
        <item x="358"/>
        <item x="208"/>
        <item x="293"/>
        <item x="513"/>
        <item x="130"/>
        <item x="282"/>
        <item x="351"/>
        <item x="72"/>
        <item x="452"/>
        <item x="199"/>
        <item x="391"/>
        <item x="189"/>
        <item x="188"/>
        <item x="228"/>
        <item x="87"/>
        <item x="405"/>
        <item x="370"/>
        <item x="264"/>
        <item x="444"/>
        <item x="377"/>
        <item x="423"/>
        <item x="93"/>
        <item x="161"/>
        <item x="482"/>
        <item x="235"/>
        <item x="468"/>
        <item x="393"/>
        <item x="488"/>
        <item x="381"/>
        <item x="205"/>
        <item x="92"/>
        <item x="285"/>
        <item x="424"/>
        <item x="10"/>
        <item x="464"/>
        <item x="260"/>
        <item x="155"/>
        <item x="518"/>
        <item x="177"/>
        <item x="212"/>
        <item x="69"/>
        <item x="259"/>
        <item x="151"/>
        <item x="489"/>
        <item x="499"/>
        <item x="54"/>
        <item x="39"/>
        <item x="359"/>
        <item x="71"/>
        <item x="219"/>
        <item x="318"/>
        <item x="181"/>
        <item x="251"/>
        <item x="275"/>
        <item x="125"/>
        <item x="51"/>
        <item x="13"/>
        <item x="529"/>
        <item x="523"/>
        <item x="53"/>
        <item x="526"/>
        <item x="107"/>
        <item x="301"/>
        <item x="99"/>
        <item x="326"/>
        <item x="123"/>
        <item x="163"/>
        <item x="344"/>
        <item x="110"/>
        <item x="185"/>
        <item x="316"/>
        <item x="401"/>
        <item x="338"/>
        <item x="369"/>
        <item x="340"/>
        <item x="117"/>
        <item x="306"/>
        <item x="210"/>
        <item x="367"/>
        <item x="501"/>
        <item x="118"/>
        <item x="409"/>
        <item x="239"/>
        <item x="50"/>
        <item x="11"/>
        <item x="535"/>
        <item x="55"/>
        <item x="42"/>
        <item x="21"/>
        <item x="290"/>
        <item x="40"/>
        <item x="278"/>
        <item x="400"/>
        <item x="83"/>
        <item x="19"/>
        <item x="497"/>
        <item x="332"/>
        <item x="479"/>
        <item x="20"/>
        <item x="406"/>
        <item x="156"/>
        <item x="147"/>
        <item x="100"/>
        <item x="403"/>
        <item x="127"/>
        <item x="348"/>
        <item x="129"/>
        <item x="322"/>
        <item x="539"/>
        <item x="350"/>
        <item x="365"/>
        <item x="63"/>
        <item x="159"/>
        <item x="372"/>
        <item x="120"/>
        <item x="149"/>
        <item x="375"/>
        <item x="195"/>
        <item x="512"/>
        <item x="74"/>
        <item x="121"/>
        <item x="504"/>
        <item x="45"/>
        <item x="431"/>
        <item x="428"/>
        <item x="1"/>
        <item x="211"/>
        <item x="323"/>
        <item x="84"/>
        <item x="362"/>
        <item x="355"/>
        <item x="214"/>
        <item x="253"/>
        <item x="148"/>
        <item x="408"/>
        <item x="144"/>
        <item x="46"/>
        <item x="206"/>
        <item x="312"/>
        <item x="533"/>
        <item x="33"/>
        <item x="132"/>
        <item x="190"/>
        <item x="310"/>
        <item x="387"/>
        <item x="160"/>
        <item x="245"/>
        <item x="524"/>
        <item x="44"/>
        <item x="269"/>
        <item x="112"/>
        <item x="495"/>
        <item x="366"/>
        <item x="270"/>
        <item x="90"/>
        <item x="31"/>
        <item x="32"/>
        <item x="389"/>
        <item x="399"/>
        <item x="446"/>
        <item x="286"/>
        <item x="173"/>
        <item x="272"/>
        <item x="6"/>
        <item x="487"/>
        <item x="38"/>
        <item x="425"/>
        <item x="392"/>
        <item x="345"/>
        <item x="257"/>
        <item x="172"/>
        <item x="165"/>
        <item x="364"/>
        <item x="85"/>
        <item x="7"/>
        <item x="256"/>
        <item x="494"/>
        <item x="514"/>
        <item x="388"/>
        <item x="14"/>
        <item x="329"/>
        <item x="240"/>
        <item x="75"/>
        <item x="166"/>
        <item x="295"/>
        <item x="368"/>
        <item x="24"/>
        <item x="534"/>
        <item x="311"/>
        <item x="157"/>
        <item x="509"/>
        <item x="279"/>
        <item x="537"/>
        <item x="101"/>
        <item x="352"/>
        <item x="283"/>
        <item x="455"/>
        <item x="34"/>
        <item x="380"/>
        <item x="122"/>
        <item x="508"/>
        <item x="59"/>
        <item x="246"/>
        <item x="354"/>
        <item x="128"/>
        <item x="94"/>
        <item x="179"/>
        <item x="296"/>
        <item x="86"/>
        <item x="384"/>
        <item x="297"/>
        <item x="458"/>
        <item x="525"/>
        <item x="418"/>
        <item x="327"/>
        <item x="511"/>
        <item x="398"/>
        <item x="91"/>
        <item x="231"/>
        <item x="258"/>
        <item x="78"/>
        <item x="252"/>
        <item x="220"/>
        <item x="421"/>
        <item x="451"/>
        <item x="139"/>
        <item x="288"/>
        <item x="456"/>
        <item x="142"/>
        <item x="126"/>
        <item x="477"/>
        <item x="281"/>
        <item x="247"/>
        <item x="60"/>
        <item x="131"/>
        <item x="378"/>
        <item x="503"/>
        <item x="450"/>
        <item x="371"/>
        <item x="271"/>
        <item x="209"/>
        <item x="201"/>
        <item x="170"/>
        <item x="469"/>
        <item x="268"/>
        <item x="233"/>
        <item x="184"/>
        <item x="506"/>
        <item x="321"/>
        <item x="394"/>
        <item x="265"/>
        <item x="433"/>
        <item x="305"/>
        <item x="25"/>
        <item x="242"/>
        <item x="261"/>
        <item x="36"/>
        <item x="357"/>
        <item x="224"/>
        <item x="339"/>
        <item x="114"/>
        <item x="457"/>
        <item x="330"/>
        <item x="136"/>
        <item x="182"/>
        <item x="412"/>
        <item x="361"/>
        <item x="135"/>
        <item x="169"/>
        <item x="465"/>
        <item x="23"/>
        <item x="273"/>
        <item x="164"/>
        <item x="70"/>
        <item x="52"/>
        <item x="519"/>
        <item x="62"/>
        <item x="386"/>
        <item x="287"/>
        <item x="192"/>
        <item x="276"/>
        <item x="536"/>
        <item x="500"/>
        <item x="435"/>
        <item x="204"/>
        <item x="241"/>
        <item x="476"/>
        <item x="429"/>
        <item x="77"/>
        <item x="434"/>
        <item x="105"/>
        <item x="200"/>
        <item x="48"/>
        <item x="73"/>
        <item x="12"/>
        <item x="277"/>
        <item x="236"/>
        <item x="18"/>
        <item x="153"/>
        <item x="116"/>
        <item x="481"/>
        <item x="28"/>
        <item x="410"/>
        <item x="187"/>
        <item x="486"/>
        <item x="416"/>
        <item x="30"/>
        <item x="95"/>
        <item x="124"/>
        <item x="254"/>
        <item x="96"/>
        <item x="502"/>
        <item x="47"/>
        <item x="76"/>
        <item x="232"/>
        <item x="49"/>
        <item x="158"/>
        <item x="397"/>
        <item x="317"/>
        <item x="531"/>
        <item x="520"/>
        <item x="137"/>
        <item x="198"/>
        <item x="437"/>
        <item x="342"/>
        <item x="336"/>
        <item x="532"/>
        <item x="27"/>
        <item x="427"/>
        <item x="443"/>
        <item x="225"/>
        <item x="213"/>
        <item x="395"/>
        <item x="43"/>
        <item x="178"/>
        <item x="67"/>
        <item x="347"/>
        <item x="462"/>
        <item x="472"/>
        <item x="309"/>
        <item x="194"/>
        <item x="103"/>
        <item x="542"/>
        <item x="540"/>
        <item x="111"/>
        <item x="331"/>
        <item x="527"/>
        <item x="426"/>
        <item x="61"/>
        <item x="413"/>
        <item x="303"/>
        <item x="152"/>
        <item x="41"/>
        <item x="374"/>
        <item x="471"/>
        <item x="439"/>
        <item x="334"/>
        <item x="58"/>
        <item x="222"/>
        <item x="396"/>
        <item x="415"/>
        <item x="466"/>
        <item x="217"/>
        <item x="441"/>
        <item x="79"/>
        <item x="454"/>
        <item x="203"/>
        <item t="default"/>
      </items>
    </pivotField>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x="0"/>
        <item x="5"/>
      </items>
    </pivotField>
    <pivotField axis="axisRow" showAll="0" defaultSubtotal="0">
      <items count="4">
        <item x="1"/>
        <item x="2"/>
        <item x="0"/>
        <item x="3"/>
      </items>
    </pivotField>
  </pivotFields>
  <rowFields count="2">
    <field x="17"/>
    <field x="15"/>
  </rowFields>
  <rowItems count="27">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Generated Revenue" fld="14" baseField="0" baseItem="0" numFmtId="166"/>
    <dataField name="Sum of Generated Revenue2" fld="14" baseField="0" baseItem="0" numFmtId="166"/>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E4260AA0-6A25-4995-ADD4-83F371381F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C4" firstHeaderRow="0" firstDataRow="1" firstDataCol="0"/>
  <pivotFields count="18">
    <pivotField dataField="1" showAll="0"/>
    <pivotField numFmtId="14" showAll="0">
      <items count="544">
        <item x="328"/>
        <item x="491"/>
        <item x="319"/>
        <item x="492"/>
        <item x="320"/>
        <item x="37"/>
        <item x="440"/>
        <item x="473"/>
        <item x="291"/>
        <item x="226"/>
        <item x="168"/>
        <item x="175"/>
        <item x="442"/>
        <item x="496"/>
        <item x="363"/>
        <item x="313"/>
        <item x="138"/>
        <item x="221"/>
        <item x="249"/>
        <item x="263"/>
        <item x="538"/>
        <item x="517"/>
        <item x="80"/>
        <item x="215"/>
        <item x="29"/>
        <item x="467"/>
        <item x="411"/>
        <item x="68"/>
        <item x="109"/>
        <item x="5"/>
        <item x="108"/>
        <item x="420"/>
        <item x="516"/>
        <item x="419"/>
        <item x="470"/>
        <item x="474"/>
        <item x="304"/>
        <item x="382"/>
        <item x="484"/>
        <item x="349"/>
        <item x="463"/>
        <item x="202"/>
        <item x="150"/>
        <item x="186"/>
        <item x="315"/>
        <item x="325"/>
        <item x="227"/>
        <item x="430"/>
        <item x="143"/>
        <item x="97"/>
        <item x="507"/>
        <item x="447"/>
        <item x="438"/>
        <item x="229"/>
        <item x="448"/>
        <item x="140"/>
        <item x="250"/>
        <item x="98"/>
        <item x="373"/>
        <item x="299"/>
        <item x="57"/>
        <item x="223"/>
        <item x="56"/>
        <item x="64"/>
        <item x="4"/>
        <item x="244"/>
        <item x="333"/>
        <item x="230"/>
        <item x="255"/>
        <item x="449"/>
        <item x="522"/>
        <item x="183"/>
        <item x="65"/>
        <item x="521"/>
        <item x="2"/>
        <item x="196"/>
        <item x="171"/>
        <item x="176"/>
        <item x="66"/>
        <item x="266"/>
        <item x="353"/>
        <item x="490"/>
        <item x="407"/>
        <item x="81"/>
        <item x="505"/>
        <item x="360"/>
        <item x="284"/>
        <item x="390"/>
        <item x="292"/>
        <item x="145"/>
        <item x="119"/>
        <item x="289"/>
        <item x="422"/>
        <item x="280"/>
        <item x="162"/>
        <item x="445"/>
        <item x="3"/>
        <item x="191"/>
        <item x="379"/>
        <item x="113"/>
        <item x="248"/>
        <item x="337"/>
        <item x="385"/>
        <item x="343"/>
        <item x="461"/>
        <item x="146"/>
        <item x="237"/>
        <item x="341"/>
        <item x="8"/>
        <item x="89"/>
        <item x="134"/>
        <item x="106"/>
        <item x="483"/>
        <item x="26"/>
        <item x="115"/>
        <item x="475"/>
        <item x="207"/>
        <item x="16"/>
        <item x="88"/>
        <item x="404"/>
        <item x="530"/>
        <item x="9"/>
        <item x="515"/>
        <item x="243"/>
        <item x="174"/>
        <item x="432"/>
        <item x="167"/>
        <item x="262"/>
        <item x="459"/>
        <item x="493"/>
        <item x="414"/>
        <item x="274"/>
        <item x="294"/>
        <item x="22"/>
        <item x="180"/>
        <item x="485"/>
        <item x="238"/>
        <item x="480"/>
        <item x="17"/>
        <item x="346"/>
        <item x="216"/>
        <item x="302"/>
        <item x="308"/>
        <item x="15"/>
        <item x="335"/>
        <item x="234"/>
        <item x="0"/>
        <item x="307"/>
        <item x="141"/>
        <item x="218"/>
        <item x="133"/>
        <item x="104"/>
        <item x="197"/>
        <item x="300"/>
        <item x="154"/>
        <item x="82"/>
        <item x="298"/>
        <item x="356"/>
        <item x="453"/>
        <item x="498"/>
        <item x="528"/>
        <item x="510"/>
        <item x="35"/>
        <item x="324"/>
        <item x="314"/>
        <item x="478"/>
        <item x="102"/>
        <item x="193"/>
        <item x="436"/>
        <item x="267"/>
        <item x="417"/>
        <item x="460"/>
        <item x="402"/>
        <item x="376"/>
        <item x="383"/>
        <item x="541"/>
        <item x="358"/>
        <item x="208"/>
        <item x="293"/>
        <item x="513"/>
        <item x="130"/>
        <item x="282"/>
        <item x="351"/>
        <item x="72"/>
        <item x="452"/>
        <item x="199"/>
        <item x="391"/>
        <item x="189"/>
        <item x="188"/>
        <item x="228"/>
        <item x="87"/>
        <item x="405"/>
        <item x="370"/>
        <item x="264"/>
        <item x="444"/>
        <item x="377"/>
        <item x="423"/>
        <item x="93"/>
        <item x="161"/>
        <item x="482"/>
        <item x="235"/>
        <item x="468"/>
        <item x="393"/>
        <item x="488"/>
        <item x="381"/>
        <item x="205"/>
        <item x="92"/>
        <item x="285"/>
        <item x="424"/>
        <item x="10"/>
        <item x="464"/>
        <item x="260"/>
        <item x="155"/>
        <item x="518"/>
        <item x="177"/>
        <item x="212"/>
        <item x="69"/>
        <item x="259"/>
        <item x="151"/>
        <item x="489"/>
        <item x="499"/>
        <item x="54"/>
        <item x="39"/>
        <item x="359"/>
        <item x="71"/>
        <item x="219"/>
        <item x="318"/>
        <item x="181"/>
        <item x="251"/>
        <item x="275"/>
        <item x="125"/>
        <item x="51"/>
        <item x="13"/>
        <item x="529"/>
        <item x="523"/>
        <item x="53"/>
        <item x="526"/>
        <item x="107"/>
        <item x="301"/>
        <item x="99"/>
        <item x="326"/>
        <item x="123"/>
        <item x="163"/>
        <item x="344"/>
        <item x="110"/>
        <item x="185"/>
        <item x="316"/>
        <item x="401"/>
        <item x="338"/>
        <item x="369"/>
        <item x="340"/>
        <item x="117"/>
        <item x="306"/>
        <item x="210"/>
        <item x="367"/>
        <item x="501"/>
        <item x="118"/>
        <item x="409"/>
        <item x="239"/>
        <item x="50"/>
        <item x="11"/>
        <item x="535"/>
        <item x="55"/>
        <item x="42"/>
        <item x="21"/>
        <item x="290"/>
        <item x="40"/>
        <item x="278"/>
        <item x="400"/>
        <item x="83"/>
        <item x="19"/>
        <item x="497"/>
        <item x="332"/>
        <item x="479"/>
        <item x="20"/>
        <item x="406"/>
        <item x="156"/>
        <item x="147"/>
        <item x="100"/>
        <item x="403"/>
        <item x="127"/>
        <item x="348"/>
        <item x="129"/>
        <item x="322"/>
        <item x="539"/>
        <item x="350"/>
        <item x="365"/>
        <item x="63"/>
        <item x="159"/>
        <item x="372"/>
        <item x="120"/>
        <item x="149"/>
        <item x="375"/>
        <item x="195"/>
        <item x="512"/>
        <item x="74"/>
        <item x="121"/>
        <item x="504"/>
        <item x="45"/>
        <item x="431"/>
        <item x="428"/>
        <item x="1"/>
        <item x="211"/>
        <item x="323"/>
        <item x="84"/>
        <item x="362"/>
        <item x="355"/>
        <item x="214"/>
        <item x="253"/>
        <item x="148"/>
        <item x="408"/>
        <item x="144"/>
        <item x="46"/>
        <item x="206"/>
        <item x="312"/>
        <item x="533"/>
        <item x="33"/>
        <item x="132"/>
        <item x="190"/>
        <item x="310"/>
        <item x="387"/>
        <item x="160"/>
        <item x="245"/>
        <item x="524"/>
        <item x="44"/>
        <item x="269"/>
        <item x="112"/>
        <item x="495"/>
        <item x="366"/>
        <item x="270"/>
        <item x="90"/>
        <item x="31"/>
        <item x="32"/>
        <item x="389"/>
        <item x="399"/>
        <item x="446"/>
        <item x="286"/>
        <item x="173"/>
        <item x="272"/>
        <item x="6"/>
        <item x="487"/>
        <item x="38"/>
        <item x="425"/>
        <item x="392"/>
        <item x="345"/>
        <item x="257"/>
        <item x="172"/>
        <item x="165"/>
        <item x="364"/>
        <item x="85"/>
        <item x="7"/>
        <item x="256"/>
        <item x="494"/>
        <item x="514"/>
        <item x="388"/>
        <item x="14"/>
        <item x="329"/>
        <item x="240"/>
        <item x="75"/>
        <item x="166"/>
        <item x="295"/>
        <item x="368"/>
        <item x="24"/>
        <item x="534"/>
        <item x="311"/>
        <item x="157"/>
        <item x="509"/>
        <item x="279"/>
        <item x="537"/>
        <item x="101"/>
        <item x="352"/>
        <item x="283"/>
        <item x="455"/>
        <item x="34"/>
        <item x="380"/>
        <item x="122"/>
        <item x="508"/>
        <item x="59"/>
        <item x="246"/>
        <item x="354"/>
        <item x="128"/>
        <item x="94"/>
        <item x="179"/>
        <item x="296"/>
        <item x="86"/>
        <item x="384"/>
        <item x="297"/>
        <item x="458"/>
        <item x="525"/>
        <item x="418"/>
        <item x="327"/>
        <item x="511"/>
        <item x="398"/>
        <item x="91"/>
        <item x="231"/>
        <item x="258"/>
        <item x="78"/>
        <item x="252"/>
        <item x="220"/>
        <item x="421"/>
        <item x="451"/>
        <item x="139"/>
        <item x="288"/>
        <item x="456"/>
        <item x="142"/>
        <item x="126"/>
        <item x="477"/>
        <item x="281"/>
        <item x="247"/>
        <item x="60"/>
        <item x="131"/>
        <item x="378"/>
        <item x="503"/>
        <item x="450"/>
        <item x="371"/>
        <item x="271"/>
        <item x="209"/>
        <item x="201"/>
        <item x="170"/>
        <item x="469"/>
        <item x="268"/>
        <item x="233"/>
        <item x="184"/>
        <item x="506"/>
        <item x="321"/>
        <item x="394"/>
        <item x="265"/>
        <item x="433"/>
        <item x="305"/>
        <item x="25"/>
        <item x="242"/>
        <item x="261"/>
        <item x="36"/>
        <item x="357"/>
        <item x="224"/>
        <item x="339"/>
        <item x="114"/>
        <item x="457"/>
        <item x="330"/>
        <item x="136"/>
        <item x="182"/>
        <item x="412"/>
        <item x="361"/>
        <item x="135"/>
        <item x="169"/>
        <item x="465"/>
        <item x="23"/>
        <item x="273"/>
        <item x="164"/>
        <item x="70"/>
        <item x="52"/>
        <item x="519"/>
        <item x="62"/>
        <item x="386"/>
        <item x="287"/>
        <item x="192"/>
        <item x="276"/>
        <item x="536"/>
        <item x="500"/>
        <item x="435"/>
        <item x="204"/>
        <item x="241"/>
        <item x="476"/>
        <item x="429"/>
        <item x="77"/>
        <item x="434"/>
        <item x="105"/>
        <item x="200"/>
        <item x="48"/>
        <item x="73"/>
        <item x="12"/>
        <item x="277"/>
        <item x="236"/>
        <item x="18"/>
        <item x="153"/>
        <item x="116"/>
        <item x="481"/>
        <item x="28"/>
        <item x="410"/>
        <item x="187"/>
        <item x="486"/>
        <item x="416"/>
        <item x="30"/>
        <item x="95"/>
        <item x="124"/>
        <item x="254"/>
        <item x="96"/>
        <item x="502"/>
        <item x="47"/>
        <item x="76"/>
        <item x="232"/>
        <item x="49"/>
        <item x="158"/>
        <item x="397"/>
        <item x="317"/>
        <item x="531"/>
        <item x="520"/>
        <item x="137"/>
        <item x="198"/>
        <item x="437"/>
        <item x="342"/>
        <item x="336"/>
        <item x="532"/>
        <item x="27"/>
        <item x="427"/>
        <item x="443"/>
        <item x="225"/>
        <item x="213"/>
        <item x="395"/>
        <item x="43"/>
        <item x="178"/>
        <item x="67"/>
        <item x="347"/>
        <item x="462"/>
        <item x="472"/>
        <item x="309"/>
        <item x="194"/>
        <item x="103"/>
        <item x="542"/>
        <item x="540"/>
        <item x="111"/>
        <item x="331"/>
        <item x="527"/>
        <item x="426"/>
        <item x="61"/>
        <item x="413"/>
        <item x="303"/>
        <item x="152"/>
        <item x="41"/>
        <item x="374"/>
        <item x="471"/>
        <item x="439"/>
        <item x="334"/>
        <item x="58"/>
        <item x="222"/>
        <item x="396"/>
        <item x="415"/>
        <item x="466"/>
        <item x="217"/>
        <item x="441"/>
        <item x="79"/>
        <item x="454"/>
        <item x="203"/>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1"/>
        <item x="3"/>
        <item x="2"/>
        <item x="0"/>
        <item t="default"/>
      </items>
    </pivotField>
    <pivotField showAll="0"/>
    <pivotField dataField="1" showAll="0"/>
    <pivotField showAll="0" defaultSubtotal="0"/>
    <pivotField showAll="0" defaultSubtotal="0"/>
    <pivotField showAll="0" defaultSubtotal="0">
      <items count="4">
        <item x="1"/>
        <item x="2"/>
        <item x="0"/>
        <item x="3"/>
      </items>
    </pivotField>
  </pivotFields>
  <rowItems count="1">
    <i/>
  </rowItems>
  <colFields count="1">
    <field x="-2"/>
  </colFields>
  <colItems count="3">
    <i>
      <x/>
    </i>
    <i i="1">
      <x v="1"/>
    </i>
    <i i="2">
      <x v="2"/>
    </i>
  </colItems>
  <dataFields count="3">
    <dataField name="Sum of Generated Revenue" fld="14" baseField="0" baseItem="0" numFmtId="167"/>
    <dataField name="Sum of Qty" fld="6" baseField="0" baseItem="0"/>
    <dataField name="Count of Order ID" fld="0" subtotal="count" baseField="0" baseItem="0"/>
  </dataFields>
  <formats count="2">
    <format dxfId="9">
      <pivotArea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ECEDF682-CC2A-4E16-84DA-06E6D814B8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9:M14" firstHeaderRow="1" firstDataRow="2" firstDataCol="1"/>
  <pivotFields count="18">
    <pivotField dataField="1" showAll="0"/>
    <pivotField numFmtId="14" showAll="0">
      <items count="544">
        <item x="328"/>
        <item x="491"/>
        <item x="319"/>
        <item x="492"/>
        <item x="320"/>
        <item x="37"/>
        <item x="440"/>
        <item x="473"/>
        <item x="291"/>
        <item x="226"/>
        <item x="168"/>
        <item x="175"/>
        <item x="442"/>
        <item x="496"/>
        <item x="363"/>
        <item x="313"/>
        <item x="138"/>
        <item x="221"/>
        <item x="249"/>
        <item x="263"/>
        <item x="538"/>
        <item x="517"/>
        <item x="80"/>
        <item x="215"/>
        <item x="29"/>
        <item x="467"/>
        <item x="411"/>
        <item x="68"/>
        <item x="109"/>
        <item x="5"/>
        <item x="108"/>
        <item x="420"/>
        <item x="516"/>
        <item x="419"/>
        <item x="470"/>
        <item x="474"/>
        <item x="304"/>
        <item x="382"/>
        <item x="484"/>
        <item x="349"/>
        <item x="463"/>
        <item x="202"/>
        <item x="150"/>
        <item x="186"/>
        <item x="315"/>
        <item x="325"/>
        <item x="227"/>
        <item x="430"/>
        <item x="143"/>
        <item x="97"/>
        <item x="507"/>
        <item x="447"/>
        <item x="438"/>
        <item x="229"/>
        <item x="448"/>
        <item x="140"/>
        <item x="250"/>
        <item x="98"/>
        <item x="373"/>
        <item x="299"/>
        <item x="57"/>
        <item x="223"/>
        <item x="56"/>
        <item x="64"/>
        <item x="4"/>
        <item x="244"/>
        <item x="333"/>
        <item x="230"/>
        <item x="255"/>
        <item x="449"/>
        <item x="522"/>
        <item x="183"/>
        <item x="65"/>
        <item x="521"/>
        <item x="2"/>
        <item x="196"/>
        <item x="171"/>
        <item x="176"/>
        <item x="66"/>
        <item x="266"/>
        <item x="353"/>
        <item x="490"/>
        <item x="407"/>
        <item x="81"/>
        <item x="505"/>
        <item x="360"/>
        <item x="284"/>
        <item x="390"/>
        <item x="292"/>
        <item x="145"/>
        <item x="119"/>
        <item x="289"/>
        <item x="422"/>
        <item x="280"/>
        <item x="162"/>
        <item x="445"/>
        <item x="3"/>
        <item x="191"/>
        <item x="379"/>
        <item x="113"/>
        <item x="248"/>
        <item x="337"/>
        <item x="385"/>
        <item x="343"/>
        <item x="461"/>
        <item x="146"/>
        <item x="237"/>
        <item x="341"/>
        <item x="8"/>
        <item x="89"/>
        <item x="134"/>
        <item x="106"/>
        <item x="483"/>
        <item x="26"/>
        <item x="115"/>
        <item x="475"/>
        <item x="207"/>
        <item x="16"/>
        <item x="88"/>
        <item x="404"/>
        <item x="530"/>
        <item x="9"/>
        <item x="515"/>
        <item x="243"/>
        <item x="174"/>
        <item x="432"/>
        <item x="167"/>
        <item x="262"/>
        <item x="459"/>
        <item x="493"/>
        <item x="414"/>
        <item x="274"/>
        <item x="294"/>
        <item x="22"/>
        <item x="180"/>
        <item x="485"/>
        <item x="238"/>
        <item x="480"/>
        <item x="17"/>
        <item x="346"/>
        <item x="216"/>
        <item x="302"/>
        <item x="308"/>
        <item x="15"/>
        <item x="335"/>
        <item x="234"/>
        <item x="0"/>
        <item x="307"/>
        <item x="141"/>
        <item x="218"/>
        <item x="133"/>
        <item x="104"/>
        <item x="197"/>
        <item x="300"/>
        <item x="154"/>
        <item x="82"/>
        <item x="298"/>
        <item x="356"/>
        <item x="453"/>
        <item x="498"/>
        <item x="528"/>
        <item x="510"/>
        <item x="35"/>
        <item x="324"/>
        <item x="314"/>
        <item x="478"/>
        <item x="102"/>
        <item x="193"/>
        <item x="436"/>
        <item x="267"/>
        <item x="417"/>
        <item x="460"/>
        <item x="402"/>
        <item x="376"/>
        <item x="383"/>
        <item x="541"/>
        <item x="358"/>
        <item x="208"/>
        <item x="293"/>
        <item x="513"/>
        <item x="130"/>
        <item x="282"/>
        <item x="351"/>
        <item x="72"/>
        <item x="452"/>
        <item x="199"/>
        <item x="391"/>
        <item x="189"/>
        <item x="188"/>
        <item x="228"/>
        <item x="87"/>
        <item x="405"/>
        <item x="370"/>
        <item x="264"/>
        <item x="444"/>
        <item x="377"/>
        <item x="423"/>
        <item x="93"/>
        <item x="161"/>
        <item x="482"/>
        <item x="235"/>
        <item x="468"/>
        <item x="393"/>
        <item x="488"/>
        <item x="381"/>
        <item x="205"/>
        <item x="92"/>
        <item x="285"/>
        <item x="424"/>
        <item x="10"/>
        <item x="464"/>
        <item x="260"/>
        <item x="155"/>
        <item x="518"/>
        <item x="177"/>
        <item x="212"/>
        <item x="69"/>
        <item x="259"/>
        <item x="151"/>
        <item x="489"/>
        <item x="499"/>
        <item x="54"/>
        <item x="39"/>
        <item x="359"/>
        <item x="71"/>
        <item x="219"/>
        <item x="318"/>
        <item x="181"/>
        <item x="251"/>
        <item x="275"/>
        <item x="125"/>
        <item x="51"/>
        <item x="13"/>
        <item x="529"/>
        <item x="523"/>
        <item x="53"/>
        <item x="526"/>
        <item x="107"/>
        <item x="301"/>
        <item x="99"/>
        <item x="326"/>
        <item x="123"/>
        <item x="163"/>
        <item x="344"/>
        <item x="110"/>
        <item x="185"/>
        <item x="316"/>
        <item x="401"/>
        <item x="338"/>
        <item x="369"/>
        <item x="340"/>
        <item x="117"/>
        <item x="306"/>
        <item x="210"/>
        <item x="367"/>
        <item x="501"/>
        <item x="118"/>
        <item x="409"/>
        <item x="239"/>
        <item x="50"/>
        <item x="11"/>
        <item x="535"/>
        <item x="55"/>
        <item x="42"/>
        <item x="21"/>
        <item x="290"/>
        <item x="40"/>
        <item x="278"/>
        <item x="400"/>
        <item x="83"/>
        <item x="19"/>
        <item x="497"/>
        <item x="332"/>
        <item x="479"/>
        <item x="20"/>
        <item x="406"/>
        <item x="156"/>
        <item x="147"/>
        <item x="100"/>
        <item x="403"/>
        <item x="127"/>
        <item x="348"/>
        <item x="129"/>
        <item x="322"/>
        <item x="539"/>
        <item x="350"/>
        <item x="365"/>
        <item x="63"/>
        <item x="159"/>
        <item x="372"/>
        <item x="120"/>
        <item x="149"/>
        <item x="375"/>
        <item x="195"/>
        <item x="512"/>
        <item x="74"/>
        <item x="121"/>
        <item x="504"/>
        <item x="45"/>
        <item x="431"/>
        <item x="428"/>
        <item x="1"/>
        <item x="211"/>
        <item x="323"/>
        <item x="84"/>
        <item x="362"/>
        <item x="355"/>
        <item x="214"/>
        <item x="253"/>
        <item x="148"/>
        <item x="408"/>
        <item x="144"/>
        <item x="46"/>
        <item x="206"/>
        <item x="312"/>
        <item x="533"/>
        <item x="33"/>
        <item x="132"/>
        <item x="190"/>
        <item x="310"/>
        <item x="387"/>
        <item x="160"/>
        <item x="245"/>
        <item x="524"/>
        <item x="44"/>
        <item x="269"/>
        <item x="112"/>
        <item x="495"/>
        <item x="366"/>
        <item x="270"/>
        <item x="90"/>
        <item x="31"/>
        <item x="32"/>
        <item x="389"/>
        <item x="399"/>
        <item x="446"/>
        <item x="286"/>
        <item x="173"/>
        <item x="272"/>
        <item x="6"/>
        <item x="487"/>
        <item x="38"/>
        <item x="425"/>
        <item x="392"/>
        <item x="345"/>
        <item x="257"/>
        <item x="172"/>
        <item x="165"/>
        <item x="364"/>
        <item x="85"/>
        <item x="7"/>
        <item x="256"/>
        <item x="494"/>
        <item x="514"/>
        <item x="388"/>
        <item x="14"/>
        <item x="329"/>
        <item x="240"/>
        <item x="75"/>
        <item x="166"/>
        <item x="295"/>
        <item x="368"/>
        <item x="24"/>
        <item x="534"/>
        <item x="311"/>
        <item x="157"/>
        <item x="509"/>
        <item x="279"/>
        <item x="537"/>
        <item x="101"/>
        <item x="352"/>
        <item x="283"/>
        <item x="455"/>
        <item x="34"/>
        <item x="380"/>
        <item x="122"/>
        <item x="508"/>
        <item x="59"/>
        <item x="246"/>
        <item x="354"/>
        <item x="128"/>
        <item x="94"/>
        <item x="179"/>
        <item x="296"/>
        <item x="86"/>
        <item x="384"/>
        <item x="297"/>
        <item x="458"/>
        <item x="525"/>
        <item x="418"/>
        <item x="327"/>
        <item x="511"/>
        <item x="398"/>
        <item x="91"/>
        <item x="231"/>
        <item x="258"/>
        <item x="78"/>
        <item x="252"/>
        <item x="220"/>
        <item x="421"/>
        <item x="451"/>
        <item x="139"/>
        <item x="288"/>
        <item x="456"/>
        <item x="142"/>
        <item x="126"/>
        <item x="477"/>
        <item x="281"/>
        <item x="247"/>
        <item x="60"/>
        <item x="131"/>
        <item x="378"/>
        <item x="503"/>
        <item x="450"/>
        <item x="371"/>
        <item x="271"/>
        <item x="209"/>
        <item x="201"/>
        <item x="170"/>
        <item x="469"/>
        <item x="268"/>
        <item x="233"/>
        <item x="184"/>
        <item x="506"/>
        <item x="321"/>
        <item x="394"/>
        <item x="265"/>
        <item x="433"/>
        <item x="305"/>
        <item x="25"/>
        <item x="242"/>
        <item x="261"/>
        <item x="36"/>
        <item x="357"/>
        <item x="224"/>
        <item x="339"/>
        <item x="114"/>
        <item x="457"/>
        <item x="330"/>
        <item x="136"/>
        <item x="182"/>
        <item x="412"/>
        <item x="361"/>
        <item x="135"/>
        <item x="169"/>
        <item x="465"/>
        <item x="23"/>
        <item x="273"/>
        <item x="164"/>
        <item x="70"/>
        <item x="52"/>
        <item x="519"/>
        <item x="62"/>
        <item x="386"/>
        <item x="287"/>
        <item x="192"/>
        <item x="276"/>
        <item x="536"/>
        <item x="500"/>
        <item x="435"/>
        <item x="204"/>
        <item x="241"/>
        <item x="476"/>
        <item x="429"/>
        <item x="77"/>
        <item x="434"/>
        <item x="105"/>
        <item x="200"/>
        <item x="48"/>
        <item x="73"/>
        <item x="12"/>
        <item x="277"/>
        <item x="236"/>
        <item x="18"/>
        <item x="153"/>
        <item x="116"/>
        <item x="481"/>
        <item x="28"/>
        <item x="410"/>
        <item x="187"/>
        <item x="486"/>
        <item x="416"/>
        <item x="30"/>
        <item x="95"/>
        <item x="124"/>
        <item x="254"/>
        <item x="96"/>
        <item x="502"/>
        <item x="47"/>
        <item x="76"/>
        <item x="232"/>
        <item x="49"/>
        <item x="158"/>
        <item x="397"/>
        <item x="317"/>
        <item x="531"/>
        <item x="520"/>
        <item x="137"/>
        <item x="198"/>
        <item x="437"/>
        <item x="342"/>
        <item x="336"/>
        <item x="532"/>
        <item x="27"/>
        <item x="427"/>
        <item x="443"/>
        <item x="225"/>
        <item x="213"/>
        <item x="395"/>
        <item x="43"/>
        <item x="178"/>
        <item x="67"/>
        <item x="347"/>
        <item x="462"/>
        <item x="472"/>
        <item x="309"/>
        <item x="194"/>
        <item x="103"/>
        <item x="542"/>
        <item x="540"/>
        <item x="111"/>
        <item x="331"/>
        <item x="527"/>
        <item x="426"/>
        <item x="61"/>
        <item x="413"/>
        <item x="303"/>
        <item x="152"/>
        <item x="41"/>
        <item x="374"/>
        <item x="471"/>
        <item x="439"/>
        <item x="334"/>
        <item x="58"/>
        <item x="222"/>
        <item x="396"/>
        <item x="415"/>
        <item x="466"/>
        <item x="217"/>
        <item x="441"/>
        <item x="79"/>
        <item x="454"/>
        <item x="203"/>
        <item t="default"/>
      </items>
    </pivotField>
    <pivotField showAll="0"/>
    <pivotField axis="axisRow" showAll="0" sortType="ascending">
      <items count="4">
        <item x="1"/>
        <item x="2"/>
        <item x="0"/>
        <item t="default"/>
      </items>
      <autoSortScope>
        <pivotArea dataOnly="0" outline="0" fieldPosition="0">
          <references count="2">
            <reference field="4294967294" count="1" selected="0">
              <x v="0"/>
            </reference>
            <reference field="5" count="1" selected="0">
              <x v="0"/>
            </reference>
          </references>
        </pivotArea>
      </autoSortScope>
    </pivotField>
    <pivotField showAll="0"/>
    <pivotField axis="axisCol" showAll="0">
      <items count="4">
        <item x="1"/>
        <item x="2"/>
        <item x="0"/>
        <item t="default"/>
      </items>
    </pivotField>
    <pivotField showAll="0"/>
    <pivotField showAll="0"/>
    <pivotField showAll="0"/>
    <pivotField showAll="0"/>
    <pivotField showAll="0"/>
    <pivotField showAll="0"/>
    <pivotField showAll="0">
      <items count="5">
        <item x="1"/>
        <item x="3"/>
        <item x="2"/>
        <item x="0"/>
        <item t="default"/>
      </items>
    </pivotField>
    <pivotField showAll="0"/>
    <pivotField showAll="0"/>
    <pivotField showAll="0" defaultSubtotal="0"/>
    <pivotField showAll="0" defaultSubtotal="0"/>
    <pivotField showAll="0" defaultSubtotal="0">
      <items count="4">
        <item x="1"/>
        <item x="2"/>
        <item x="0"/>
        <item x="3"/>
      </items>
    </pivotField>
  </pivotFields>
  <rowFields count="1">
    <field x="3"/>
  </rowFields>
  <rowItems count="4">
    <i>
      <x v="2"/>
    </i>
    <i>
      <x/>
    </i>
    <i>
      <x v="1"/>
    </i>
    <i t="grand">
      <x/>
    </i>
  </rowItems>
  <colFields count="1">
    <field x="5"/>
  </colFields>
  <colItems count="4">
    <i>
      <x/>
    </i>
    <i>
      <x v="1"/>
    </i>
    <i>
      <x v="2"/>
    </i>
    <i t="grand">
      <x/>
    </i>
  </colItems>
  <dataFields count="1">
    <dataField name="Count of Order ID" fld="0" subtotal="count" baseField="0" baseItem="0"/>
  </dataFields>
  <chartFormats count="3">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780208B4-27C8-40D1-927E-C05502D3A4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7:F21" firstHeaderRow="1" firstDataRow="1" firstDataCol="1"/>
  <pivotFields count="18">
    <pivotField dataField="1" showAll="0"/>
    <pivotField numFmtId="14" showAll="0">
      <items count="544">
        <item x="328"/>
        <item x="491"/>
        <item x="319"/>
        <item x="492"/>
        <item x="320"/>
        <item x="37"/>
        <item x="440"/>
        <item x="473"/>
        <item x="291"/>
        <item x="226"/>
        <item x="168"/>
        <item x="175"/>
        <item x="442"/>
        <item x="496"/>
        <item x="363"/>
        <item x="313"/>
        <item x="138"/>
        <item x="221"/>
        <item x="249"/>
        <item x="263"/>
        <item x="538"/>
        <item x="517"/>
        <item x="80"/>
        <item x="215"/>
        <item x="29"/>
        <item x="467"/>
        <item x="411"/>
        <item x="68"/>
        <item x="109"/>
        <item x="5"/>
        <item x="108"/>
        <item x="420"/>
        <item x="516"/>
        <item x="419"/>
        <item x="470"/>
        <item x="474"/>
        <item x="304"/>
        <item x="382"/>
        <item x="484"/>
        <item x="349"/>
        <item x="463"/>
        <item x="202"/>
        <item x="150"/>
        <item x="186"/>
        <item x="315"/>
        <item x="325"/>
        <item x="227"/>
        <item x="430"/>
        <item x="143"/>
        <item x="97"/>
        <item x="507"/>
        <item x="447"/>
        <item x="438"/>
        <item x="229"/>
        <item x="448"/>
        <item x="140"/>
        <item x="250"/>
        <item x="98"/>
        <item x="373"/>
        <item x="299"/>
        <item x="57"/>
        <item x="223"/>
        <item x="56"/>
        <item x="64"/>
        <item x="4"/>
        <item x="244"/>
        <item x="333"/>
        <item x="230"/>
        <item x="255"/>
        <item x="449"/>
        <item x="522"/>
        <item x="183"/>
        <item x="65"/>
        <item x="521"/>
        <item x="2"/>
        <item x="196"/>
        <item x="171"/>
        <item x="176"/>
        <item x="66"/>
        <item x="266"/>
        <item x="353"/>
        <item x="490"/>
        <item x="407"/>
        <item x="81"/>
        <item x="505"/>
        <item x="360"/>
        <item x="284"/>
        <item x="390"/>
        <item x="292"/>
        <item x="145"/>
        <item x="119"/>
        <item x="289"/>
        <item x="422"/>
        <item x="280"/>
        <item x="162"/>
        <item x="445"/>
        <item x="3"/>
        <item x="191"/>
        <item x="379"/>
        <item x="113"/>
        <item x="248"/>
        <item x="337"/>
        <item x="385"/>
        <item x="343"/>
        <item x="461"/>
        <item x="146"/>
        <item x="237"/>
        <item x="341"/>
        <item x="8"/>
        <item x="89"/>
        <item x="134"/>
        <item x="106"/>
        <item x="483"/>
        <item x="26"/>
        <item x="115"/>
        <item x="475"/>
        <item x="207"/>
        <item x="16"/>
        <item x="88"/>
        <item x="404"/>
        <item x="530"/>
        <item x="9"/>
        <item x="515"/>
        <item x="243"/>
        <item x="174"/>
        <item x="432"/>
        <item x="167"/>
        <item x="262"/>
        <item x="459"/>
        <item x="493"/>
        <item x="414"/>
        <item x="274"/>
        <item x="294"/>
        <item x="22"/>
        <item x="180"/>
        <item x="485"/>
        <item x="238"/>
        <item x="480"/>
        <item x="17"/>
        <item x="346"/>
        <item x="216"/>
        <item x="302"/>
        <item x="308"/>
        <item x="15"/>
        <item x="335"/>
        <item x="234"/>
        <item x="0"/>
        <item x="307"/>
        <item x="141"/>
        <item x="218"/>
        <item x="133"/>
        <item x="104"/>
        <item x="197"/>
        <item x="300"/>
        <item x="154"/>
        <item x="82"/>
        <item x="298"/>
        <item x="356"/>
        <item x="453"/>
        <item x="498"/>
        <item x="528"/>
        <item x="510"/>
        <item x="35"/>
        <item x="324"/>
        <item x="314"/>
        <item x="478"/>
        <item x="102"/>
        <item x="193"/>
        <item x="436"/>
        <item x="267"/>
        <item x="417"/>
        <item x="460"/>
        <item x="402"/>
        <item x="376"/>
        <item x="383"/>
        <item x="541"/>
        <item x="358"/>
        <item x="208"/>
        <item x="293"/>
        <item x="513"/>
        <item x="130"/>
        <item x="282"/>
        <item x="351"/>
        <item x="72"/>
        <item x="452"/>
        <item x="199"/>
        <item x="391"/>
        <item x="189"/>
        <item x="188"/>
        <item x="228"/>
        <item x="87"/>
        <item x="405"/>
        <item x="370"/>
        <item x="264"/>
        <item x="444"/>
        <item x="377"/>
        <item x="423"/>
        <item x="93"/>
        <item x="161"/>
        <item x="482"/>
        <item x="235"/>
        <item x="468"/>
        <item x="393"/>
        <item x="488"/>
        <item x="381"/>
        <item x="205"/>
        <item x="92"/>
        <item x="285"/>
        <item x="424"/>
        <item x="10"/>
        <item x="464"/>
        <item x="260"/>
        <item x="155"/>
        <item x="518"/>
        <item x="177"/>
        <item x="212"/>
        <item x="69"/>
        <item x="259"/>
        <item x="151"/>
        <item x="489"/>
        <item x="499"/>
        <item x="54"/>
        <item x="39"/>
        <item x="359"/>
        <item x="71"/>
        <item x="219"/>
        <item x="318"/>
        <item x="181"/>
        <item x="251"/>
        <item x="275"/>
        <item x="125"/>
        <item x="51"/>
        <item x="13"/>
        <item x="529"/>
        <item x="523"/>
        <item x="53"/>
        <item x="526"/>
        <item x="107"/>
        <item x="301"/>
        <item x="99"/>
        <item x="326"/>
        <item x="123"/>
        <item x="163"/>
        <item x="344"/>
        <item x="110"/>
        <item x="185"/>
        <item x="316"/>
        <item x="401"/>
        <item x="338"/>
        <item x="369"/>
        <item x="340"/>
        <item x="117"/>
        <item x="306"/>
        <item x="210"/>
        <item x="367"/>
        <item x="501"/>
        <item x="118"/>
        <item x="409"/>
        <item x="239"/>
        <item x="50"/>
        <item x="11"/>
        <item x="535"/>
        <item x="55"/>
        <item x="42"/>
        <item x="21"/>
        <item x="290"/>
        <item x="40"/>
        <item x="278"/>
        <item x="400"/>
        <item x="83"/>
        <item x="19"/>
        <item x="497"/>
        <item x="332"/>
        <item x="479"/>
        <item x="20"/>
        <item x="406"/>
        <item x="156"/>
        <item x="147"/>
        <item x="100"/>
        <item x="403"/>
        <item x="127"/>
        <item x="348"/>
        <item x="129"/>
        <item x="322"/>
        <item x="539"/>
        <item x="350"/>
        <item x="365"/>
        <item x="63"/>
        <item x="159"/>
        <item x="372"/>
        <item x="120"/>
        <item x="149"/>
        <item x="375"/>
        <item x="195"/>
        <item x="512"/>
        <item x="74"/>
        <item x="121"/>
        <item x="504"/>
        <item x="45"/>
        <item x="431"/>
        <item x="428"/>
        <item x="1"/>
        <item x="211"/>
        <item x="323"/>
        <item x="84"/>
        <item x="362"/>
        <item x="355"/>
        <item x="214"/>
        <item x="253"/>
        <item x="148"/>
        <item x="408"/>
        <item x="144"/>
        <item x="46"/>
        <item x="206"/>
        <item x="312"/>
        <item x="533"/>
        <item x="33"/>
        <item x="132"/>
        <item x="190"/>
        <item x="310"/>
        <item x="387"/>
        <item x="160"/>
        <item x="245"/>
        <item x="524"/>
        <item x="44"/>
        <item x="269"/>
        <item x="112"/>
        <item x="495"/>
        <item x="366"/>
        <item x="270"/>
        <item x="90"/>
        <item x="31"/>
        <item x="32"/>
        <item x="389"/>
        <item x="399"/>
        <item x="446"/>
        <item x="286"/>
        <item x="173"/>
        <item x="272"/>
        <item x="6"/>
        <item x="487"/>
        <item x="38"/>
        <item x="425"/>
        <item x="392"/>
        <item x="345"/>
        <item x="257"/>
        <item x="172"/>
        <item x="165"/>
        <item x="364"/>
        <item x="85"/>
        <item x="7"/>
        <item x="256"/>
        <item x="494"/>
        <item x="514"/>
        <item x="388"/>
        <item x="14"/>
        <item x="329"/>
        <item x="240"/>
        <item x="75"/>
        <item x="166"/>
        <item x="295"/>
        <item x="368"/>
        <item x="24"/>
        <item x="534"/>
        <item x="311"/>
        <item x="157"/>
        <item x="509"/>
        <item x="279"/>
        <item x="537"/>
        <item x="101"/>
        <item x="352"/>
        <item x="283"/>
        <item x="455"/>
        <item x="34"/>
        <item x="380"/>
        <item x="122"/>
        <item x="508"/>
        <item x="59"/>
        <item x="246"/>
        <item x="354"/>
        <item x="128"/>
        <item x="94"/>
        <item x="179"/>
        <item x="296"/>
        <item x="86"/>
        <item x="384"/>
        <item x="297"/>
        <item x="458"/>
        <item x="525"/>
        <item x="418"/>
        <item x="327"/>
        <item x="511"/>
        <item x="398"/>
        <item x="91"/>
        <item x="231"/>
        <item x="258"/>
        <item x="78"/>
        <item x="252"/>
        <item x="220"/>
        <item x="421"/>
        <item x="451"/>
        <item x="139"/>
        <item x="288"/>
        <item x="456"/>
        <item x="142"/>
        <item x="126"/>
        <item x="477"/>
        <item x="281"/>
        <item x="247"/>
        <item x="60"/>
        <item x="131"/>
        <item x="378"/>
        <item x="503"/>
        <item x="450"/>
        <item x="371"/>
        <item x="271"/>
        <item x="209"/>
        <item x="201"/>
        <item x="170"/>
        <item x="469"/>
        <item x="268"/>
        <item x="233"/>
        <item x="184"/>
        <item x="506"/>
        <item x="321"/>
        <item x="394"/>
        <item x="265"/>
        <item x="433"/>
        <item x="305"/>
        <item x="25"/>
        <item x="242"/>
        <item x="261"/>
        <item x="36"/>
        <item x="357"/>
        <item x="224"/>
        <item x="339"/>
        <item x="114"/>
        <item x="457"/>
        <item x="330"/>
        <item x="136"/>
        <item x="182"/>
        <item x="412"/>
        <item x="361"/>
        <item x="135"/>
        <item x="169"/>
        <item x="465"/>
        <item x="23"/>
        <item x="273"/>
        <item x="164"/>
        <item x="70"/>
        <item x="52"/>
        <item x="519"/>
        <item x="62"/>
        <item x="386"/>
        <item x="287"/>
        <item x="192"/>
        <item x="276"/>
        <item x="536"/>
        <item x="500"/>
        <item x="435"/>
        <item x="204"/>
        <item x="241"/>
        <item x="476"/>
        <item x="429"/>
        <item x="77"/>
        <item x="434"/>
        <item x="105"/>
        <item x="200"/>
        <item x="48"/>
        <item x="73"/>
        <item x="12"/>
        <item x="277"/>
        <item x="236"/>
        <item x="18"/>
        <item x="153"/>
        <item x="116"/>
        <item x="481"/>
        <item x="28"/>
        <item x="410"/>
        <item x="187"/>
        <item x="486"/>
        <item x="416"/>
        <item x="30"/>
        <item x="95"/>
        <item x="124"/>
        <item x="254"/>
        <item x="96"/>
        <item x="502"/>
        <item x="47"/>
        <item x="76"/>
        <item x="232"/>
        <item x="49"/>
        <item x="158"/>
        <item x="397"/>
        <item x="317"/>
        <item x="531"/>
        <item x="520"/>
        <item x="137"/>
        <item x="198"/>
        <item x="437"/>
        <item x="342"/>
        <item x="336"/>
        <item x="532"/>
        <item x="27"/>
        <item x="427"/>
        <item x="443"/>
        <item x="225"/>
        <item x="213"/>
        <item x="395"/>
        <item x="43"/>
        <item x="178"/>
        <item x="67"/>
        <item x="347"/>
        <item x="462"/>
        <item x="472"/>
        <item x="309"/>
        <item x="194"/>
        <item x="103"/>
        <item x="542"/>
        <item x="540"/>
        <item x="111"/>
        <item x="331"/>
        <item x="527"/>
        <item x="426"/>
        <item x="61"/>
        <item x="413"/>
        <item x="303"/>
        <item x="152"/>
        <item x="41"/>
        <item x="374"/>
        <item x="471"/>
        <item x="439"/>
        <item x="334"/>
        <item x="58"/>
        <item x="222"/>
        <item x="396"/>
        <item x="415"/>
        <item x="466"/>
        <item x="217"/>
        <item x="441"/>
        <item x="79"/>
        <item x="454"/>
        <item x="203"/>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defaultSubtotal="0"/>
    <pivotField showAll="0" defaultSubtotal="0"/>
    <pivotField showAll="0" defaultSubtotal="0">
      <items count="4">
        <item x="1"/>
        <item x="2"/>
        <item x="0"/>
        <item x="3"/>
      </items>
    </pivotField>
  </pivotFields>
  <rowFields count="1">
    <field x="3"/>
  </rowFields>
  <rowItems count="4">
    <i>
      <x/>
    </i>
    <i>
      <x v="1"/>
    </i>
    <i>
      <x v="2"/>
    </i>
    <i t="grand">
      <x/>
    </i>
  </rowItems>
  <colItems count="1">
    <i/>
  </colItems>
  <dataFields count="1">
    <dataField name="Count of Order ID" fld="0" subtotal="count" baseField="3"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C43644B5-7641-4A4D-8D9E-59C9BA3D65FF}" sourceName="Age Category">
  <pivotTables>
    <pivotTable tabId="5" name="PivotTable4"/>
    <pivotTable tabId="5" name="PivotTable1"/>
    <pivotTable tabId="5" name="PivotTable2"/>
    <pivotTable tabId="5" name="PivotTable3"/>
    <pivotTable tabId="5" name="PivotTable5"/>
  </pivotTables>
  <data>
    <tabular pivotCacheId="588687278">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2EE16A99-7188-4783-AD07-C0AF797FF0B2}" cache="Slicer_Age_Category" caption="Age Category" style="new 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C00F6F-BF47-48D3-B2CB-37CC08C5A13B}" name="Table2" displayName="Table2" ref="A1:N1001" totalsRowShown="0" headerRowDxfId="65">
  <autoFilter ref="A1:N1001" xr:uid="{09C00F6F-BF47-48D3-B2CB-37CC08C5A13B}"/>
  <tableColumns count="14">
    <tableColumn id="2" xr3:uid="{43A49BAA-A0FD-4963-B59D-C0A30FBC763D}" name="Order ID" dataDxfId="64"/>
    <tableColumn id="3" xr3:uid="{725B700C-0E8B-4901-A4AD-93C14421B800}" name="Date" dataDxfId="63"/>
    <tableColumn id="4" xr3:uid="{79B9962B-74A4-4897-852A-ECD8245BBF1E}" name="Status" dataDxfId="62"/>
    <tableColumn id="5" xr3:uid="{273F1BB8-A615-461F-9492-7BEE00CAC650}" name="Sales Channel" dataDxfId="61"/>
    <tableColumn id="6" xr3:uid="{509BAF63-848E-4FE0-B163-88A6A47CFF4E}" name="ship-service-level" dataDxfId="60"/>
    <tableColumn id="7" xr3:uid="{6F04C7EB-AD06-4FC6-9B7B-B41B622F625A}" name="Category" dataDxfId="59"/>
    <tableColumn id="8" xr3:uid="{CA57B5B4-0126-41BB-8866-86C27ADA651B}" name="Qty" dataDxfId="58"/>
    <tableColumn id="9" xr3:uid="{F6122AFE-3361-442A-B320-DCF40356F070}" name="currency" dataDxfId="57"/>
    <tableColumn id="10" xr3:uid="{5E53E1B4-547F-4E40-9FE7-A00095505AAF}" name="Amount" dataDxfId="56"/>
    <tableColumn id="11" xr3:uid="{5453B2DE-82EF-4A5A-9E04-ED147F2A293D}" name="ship-city" dataDxfId="55"/>
    <tableColumn id="12" xr3:uid="{72DFCAEF-04F6-4380-9ECD-A1FCF744CC30}" name="ship-state" dataDxfId="54"/>
    <tableColumn id="13" xr3:uid="{0888F8D3-1256-4072-9630-A44B9A5F84D6}" name="B2B" dataDxfId="53"/>
    <tableColumn id="14" xr3:uid="{BA9ACD5F-6FE7-4EEC-BDAB-FE66BF2A00AC}" name="Age Category" dataDxfId="52"/>
    <tableColumn id="15" xr3:uid="{AD31FD48-1D96-402F-B934-6844C186D91E}" name="Gender"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4F05B9-D883-4C58-8AF4-27E331930A58}" name="Table24" displayName="Table24" ref="A1:V1001" totalsRowShown="0" headerRowDxfId="48">
  <autoFilter ref="A1:V1001" xr:uid="{09C00F6F-BF47-48D3-B2CB-37CC08C5A13B}">
    <filterColumn colId="9">
      <filters>
        <filter val="Clothing"/>
      </filters>
    </filterColumn>
  </autoFilter>
  <tableColumns count="22">
    <tableColumn id="1" xr3:uid="{307AAC0C-4DBA-4B2A-A7F3-C70A495F9DA2}" name="Row ID (Order ID CORRECT)" dataDxfId="47"/>
    <tableColumn id="2" xr3:uid="{781DEF4A-B960-411E-AEA2-94F09CE817DF}" name="Order ID" dataDxfId="46"/>
    <tableColumn id="3" xr3:uid="{4A0117D5-6609-4E1F-A7CB-CF56935605FE}" name="Date" dataDxfId="45"/>
    <tableColumn id="4" xr3:uid="{6C92B3BE-E40C-4516-B7FD-084085F3DB70}" name="Status" dataDxfId="44"/>
    <tableColumn id="21" xr3:uid="{23A5943A-AF6C-4495-B266-8C69693CFAF0}" name="Backlog_flag" dataDxfId="43">
      <calculatedColumnFormula>IF(OR(Table24[[#This Row],[Status]]="Pending",Table24[[#This Row],[Status]]="Processing"),1,0)</calculatedColumnFormula>
    </tableColumn>
    <tableColumn id="19" xr3:uid="{AA536C84-67A9-4F12-858E-731984CA3F89}" name="Backlog" dataDxfId="42">
      <calculatedColumnFormula>IF(OR(Table24[[#This Row],[Status]]="Pending",Table24[[#This Row],[Status]]="Processing"),"Backlogs","Completed")</calculatedColumnFormula>
    </tableColumn>
    <tableColumn id="17" xr3:uid="{4B6F4EAD-7955-4B07-BB84-A7DA622A70AE}" name="Return flag" dataDxfId="41">
      <calculatedColumnFormula>IF(Table24[[#This Row],[Status]]="Returned",1,0)</calculatedColumnFormula>
    </tableColumn>
    <tableColumn id="5" xr3:uid="{9E5CC26D-7762-4981-8EE6-CC390B40B2FE}" name="Sales Channel" dataDxfId="40"/>
    <tableColumn id="6" xr3:uid="{58B55C6F-0177-4A72-B34F-1A03B92BBE96}" name="ship-service-level" dataDxfId="39"/>
    <tableColumn id="7" xr3:uid="{CE314D7A-6A95-4FC1-A9E5-7455C8424986}" name="Category" dataDxfId="38"/>
    <tableColumn id="8" xr3:uid="{02A7400B-0B64-469A-97BA-64D1A67903BE}" name="Qty" dataDxfId="37"/>
    <tableColumn id="9" xr3:uid="{0C1257F2-1EE2-4B03-93B9-725E4855C3EC}" name="currency" dataDxfId="36"/>
    <tableColumn id="10" xr3:uid="{4CDD4163-F2A6-44EB-ADC4-F1488E263FAB}" name="Amount" dataDxfId="35"/>
    <tableColumn id="16" xr3:uid="{DE7FA889-2B10-4595-8961-9BF8D0F33FB3}" name="Revenue Loss" dataDxfId="34">
      <calculatedColumnFormula>IF(Table24[[#This Row],[Status]]="Returned",Table24[[#This Row],[Amount]],0)</calculatedColumnFormula>
    </tableColumn>
    <tableColumn id="22" xr3:uid="{BA766332-D3EF-4099-B673-B5E1441A2762}" name="Revenue at Risk" dataDxfId="33">
      <calculatedColumnFormula>IF(OR(Table24[[#This Row],[Status]]="Pending", Table24[[#This Row],[Status]]="Processing"), Table24[[#This Row],[Amount]], 0)</calculatedColumnFormula>
    </tableColumn>
    <tableColumn id="18" xr3:uid="{FF23A424-E937-4BB4-9034-1624ECAAA8DC}" name="Realized Revenue" dataDxfId="32">
      <calculatedColumnFormula>IF(OR(Table24[[#This Row],[Status]]="Delivered",Table24[[#This Row],[Status]]="Shipped"),Table24[[#This Row],[Amount]],0)</calculatedColumnFormula>
    </tableColumn>
    <tableColumn id="20" xr3:uid="{23FC9C84-8795-404A-8C7A-965F6AEE1B84}" name="Unit_Price" dataDxfId="31">
      <calculatedColumnFormula>Table24[[#This Row],[Amount]]/Table24[[#This Row],[Qty]]</calculatedColumnFormula>
    </tableColumn>
    <tableColumn id="11" xr3:uid="{EF2D56DE-036C-4AFC-B077-ABBE10649ECC}" name="ship-city" dataDxfId="30"/>
    <tableColumn id="12" xr3:uid="{8CBB8693-AF1A-40D5-B185-752970AEBC8C}" name="ship-state" dataDxfId="29"/>
    <tableColumn id="13" xr3:uid="{C85A0FF1-788E-4701-ACF1-15A28BC07FEA}" name="B2B/B2C" dataDxfId="28"/>
    <tableColumn id="14" xr3:uid="{4DC022E8-8FA3-4C0A-8B78-4E770162F3FF}" name="Age Category" dataDxfId="27"/>
    <tableColumn id="15" xr3:uid="{7B167EA7-25F6-49DB-914A-E9492A24C1F1}" name="Gender"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411D9E-7D63-427E-919D-E53349C3919E}" name="Table245" displayName="Table245" ref="A1:K1001" totalsRowShown="0" headerRowDxfId="25">
  <autoFilter ref="A1:K1001" xr:uid="{09C00F6F-BF47-48D3-B2CB-37CC08C5A13B}"/>
  <tableColumns count="11">
    <tableColumn id="7" xr3:uid="{DC6419E3-6DD0-4A88-8910-1B69A5182C9B}" name="Category" dataDxfId="24"/>
    <tableColumn id="8" xr3:uid="{1CE8F053-581D-411B-88F6-7C6ABCB92D71}" name="Qty" dataDxfId="23"/>
    <tableColumn id="9" xr3:uid="{30FF0A79-BE7F-40E9-97A6-479EA70B7C81}" name="currency" dataDxfId="22"/>
    <tableColumn id="10" xr3:uid="{7D388889-B35B-4BB4-A0F2-CE99DAE20948}" name="Amount" dataDxfId="21"/>
    <tableColumn id="20" xr3:uid="{1CB418E4-6249-4BC5-A627-C27F7C73C005}" name="Unit_Price" dataDxfId="20">
      <calculatedColumnFormula>Table245[[#This Row],[Amount]]/Table245[[#This Row],[Qty]]</calculatedColumnFormula>
    </tableColumn>
    <tableColumn id="1" xr3:uid="{F58ECAED-DDF7-4510-8304-5CD39942BBFE}" name="Amount_Electronics" dataDxfId="19">
      <calculatedColumnFormula>IF(Table245[[#This Row],[Category]]="Electronics",Table245[[#This Row],[Amount]],0)</calculatedColumnFormula>
    </tableColumn>
    <tableColumn id="2" xr3:uid="{0377A2B2-7601-4535-AD78-1DABDC48E6C8}" name="Quantity_Electronics" dataDxfId="18">
      <calculatedColumnFormula>IF(Table245[[#This Row],[Category]]="Electronics",Table245[[#This Row],[Qty]],0)</calculatedColumnFormula>
    </tableColumn>
    <tableColumn id="3" xr3:uid="{3C035B2A-E034-44FB-832C-639D3FE91510}" name="Amount_Home Décor" dataDxfId="17">
      <calculatedColumnFormula>IF(Table245[[#This Row],[Category]]="Home Decor",Table245[[#This Row],[Amount]],0)</calculatedColumnFormula>
    </tableColumn>
    <tableColumn id="4" xr3:uid="{9CE98350-FB69-4667-B58E-B1850A852034}" name="Quantity_Home Décor" dataDxfId="16">
      <calculatedColumnFormula>IF(Table245[[#This Row],[Category]]="Home Decor",Table245[[#This Row],[Qty]],0)</calculatedColumnFormula>
    </tableColumn>
    <tableColumn id="5" xr3:uid="{3AD3B621-969A-455E-8261-A462790E6560}" name="Amount_Clothing" dataDxfId="15">
      <calculatedColumnFormula>IF(Table245[[#This Row],[Category]]="Clothing",Table245[[#This Row],[Amount]],0)</calculatedColumnFormula>
    </tableColumn>
    <tableColumn id="6" xr3:uid="{37DD1AA9-5963-416D-BAAF-BFD92C9F2E31}" name="Quantity_clothing" dataDxfId="14">
      <calculatedColumnFormula>IF(Table245[[#This Row],[Category]]="Clothing",Table245[[#This Row],[Qty]],0)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BAF221-551F-41D2-A514-9DAE0E2EB048}" name="data" displayName="data" ref="A1:O1001" totalsRowShown="0">
  <autoFilter ref="A1:O1001" xr:uid="{79BAF221-551F-41D2-A514-9DAE0E2EB048}"/>
  <tableColumns count="15">
    <tableColumn id="1" xr3:uid="{C0B392BD-AB4A-40F1-A930-CB980BA7CEB1}" name="Order ID"/>
    <tableColumn id="2" xr3:uid="{03890768-ACC6-42AC-8321-8F55D08E4C91}" name="Date" dataDxfId="11"/>
    <tableColumn id="3" xr3:uid="{9B145B9D-48F2-4C55-A6B7-1AA1C06DF2B7}" name="Status"/>
    <tableColumn id="4" xr3:uid="{8645CA2A-762E-4A3F-A798-01C190D97F35}" name="Sales Channel"/>
    <tableColumn id="5" xr3:uid="{E2497096-4AEF-4264-99E4-CCDA8878A06C}" name="ship-service-level"/>
    <tableColumn id="6" xr3:uid="{746852CF-FE8C-47A2-93D4-29251627CAB4}" name="Category"/>
    <tableColumn id="7" xr3:uid="{0589115F-AA07-4FA4-A0DC-F11744F00C62}" name="Qty"/>
    <tableColumn id="8" xr3:uid="{AD5523D5-5477-4113-840D-08E340F269BD}" name="currency"/>
    <tableColumn id="9" xr3:uid="{319AD343-24D3-4E7A-9391-F2BAD946C432}" name="Amount"/>
    <tableColumn id="10" xr3:uid="{62DA374F-5626-4C38-9910-3FA3712239B1}" name="ship-city"/>
    <tableColumn id="11" xr3:uid="{2C3F4BE5-5B93-4A1E-86D6-5B4ADEEF567D}" name="ship-state"/>
    <tableColumn id="12" xr3:uid="{30FB92D2-C60B-4769-BA72-4342E4258195}" name="B2B"/>
    <tableColumn id="13" xr3:uid="{2F9D2122-5E7E-4585-96E2-D7C3E318D114}" name="Age Category"/>
    <tableColumn id="14" xr3:uid="{5AECB698-E1FC-4802-9CF9-DC09816FC17B}" name="Gender"/>
    <tableColumn id="15" xr3:uid="{C59DB138-9FBE-459D-A0A3-7A11906AD6E4}" name="Generated Revenue" dataDxfId="10">
      <calculatedColumnFormula>data[[#This Row],[Qty]]*data[[#This Row],[Amount]]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w="9525" cmpd="sng">
          <a:noFill/>
        </a:ln>
      </a:spPr>
      <a:bodyPr vertOverflow="clip" horzOverflow="clip" wrap="square" rtlCol="0" anchor="t"/>
      <a:lstStyle>
        <a:defPPr algn="ctr">
          <a:defRPr sz="1100" b="0" i="0" u="none" strike="noStrike">
            <a:solidFill>
              <a:srgbClr val="000000"/>
            </a:solidFill>
            <a:latin typeface="Aptos Narrow"/>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54.xml"/><Relationship Id="rId13" Type="http://schemas.openxmlformats.org/officeDocument/2006/relationships/pivotTable" Target="../pivotTables/pivotTable59.xml"/><Relationship Id="rId18" Type="http://schemas.openxmlformats.org/officeDocument/2006/relationships/pivotTable" Target="../pivotTables/pivotTable64.xml"/><Relationship Id="rId3" Type="http://schemas.openxmlformats.org/officeDocument/2006/relationships/pivotTable" Target="../pivotTables/pivotTable49.xml"/><Relationship Id="rId21" Type="http://schemas.openxmlformats.org/officeDocument/2006/relationships/pivotTable" Target="../pivotTables/pivotTable67.xml"/><Relationship Id="rId7" Type="http://schemas.openxmlformats.org/officeDocument/2006/relationships/pivotTable" Target="../pivotTables/pivotTable53.xml"/><Relationship Id="rId12" Type="http://schemas.openxmlformats.org/officeDocument/2006/relationships/pivotTable" Target="../pivotTables/pivotTable58.xml"/><Relationship Id="rId17" Type="http://schemas.openxmlformats.org/officeDocument/2006/relationships/pivotTable" Target="../pivotTables/pivotTable63.xml"/><Relationship Id="rId2" Type="http://schemas.openxmlformats.org/officeDocument/2006/relationships/pivotTable" Target="../pivotTables/pivotTable48.xml"/><Relationship Id="rId16" Type="http://schemas.openxmlformats.org/officeDocument/2006/relationships/pivotTable" Target="../pivotTables/pivotTable62.xml"/><Relationship Id="rId20" Type="http://schemas.openxmlformats.org/officeDocument/2006/relationships/pivotTable" Target="../pivotTables/pivotTable66.xml"/><Relationship Id="rId1" Type="http://schemas.openxmlformats.org/officeDocument/2006/relationships/pivotTable" Target="../pivotTables/pivotTable47.xml"/><Relationship Id="rId6" Type="http://schemas.openxmlformats.org/officeDocument/2006/relationships/pivotTable" Target="../pivotTables/pivotTable52.xml"/><Relationship Id="rId11" Type="http://schemas.openxmlformats.org/officeDocument/2006/relationships/pivotTable" Target="../pivotTables/pivotTable57.xml"/><Relationship Id="rId5" Type="http://schemas.openxmlformats.org/officeDocument/2006/relationships/pivotTable" Target="../pivotTables/pivotTable51.xml"/><Relationship Id="rId15" Type="http://schemas.openxmlformats.org/officeDocument/2006/relationships/pivotTable" Target="../pivotTables/pivotTable61.xml"/><Relationship Id="rId10" Type="http://schemas.openxmlformats.org/officeDocument/2006/relationships/pivotTable" Target="../pivotTables/pivotTable56.xml"/><Relationship Id="rId19" Type="http://schemas.openxmlformats.org/officeDocument/2006/relationships/pivotTable" Target="../pivotTables/pivotTable65.xml"/><Relationship Id="rId4" Type="http://schemas.openxmlformats.org/officeDocument/2006/relationships/pivotTable" Target="../pivotTables/pivotTable50.xml"/><Relationship Id="rId9" Type="http://schemas.openxmlformats.org/officeDocument/2006/relationships/pivotTable" Target="../pivotTables/pivotTable55.xml"/><Relationship Id="rId14" Type="http://schemas.openxmlformats.org/officeDocument/2006/relationships/pivotTable" Target="../pivotTables/pivotTable60.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75.xml"/><Relationship Id="rId13" Type="http://schemas.openxmlformats.org/officeDocument/2006/relationships/pivotTable" Target="../pivotTables/pivotTable80.xml"/><Relationship Id="rId18" Type="http://schemas.openxmlformats.org/officeDocument/2006/relationships/pivotTable" Target="../pivotTables/pivotTable85.xml"/><Relationship Id="rId3" Type="http://schemas.openxmlformats.org/officeDocument/2006/relationships/pivotTable" Target="../pivotTables/pivotTable70.xml"/><Relationship Id="rId7" Type="http://schemas.openxmlformats.org/officeDocument/2006/relationships/pivotTable" Target="../pivotTables/pivotTable74.xml"/><Relationship Id="rId12" Type="http://schemas.openxmlformats.org/officeDocument/2006/relationships/pivotTable" Target="../pivotTables/pivotTable79.xml"/><Relationship Id="rId17" Type="http://schemas.openxmlformats.org/officeDocument/2006/relationships/pivotTable" Target="../pivotTables/pivotTable84.xml"/><Relationship Id="rId2" Type="http://schemas.openxmlformats.org/officeDocument/2006/relationships/pivotTable" Target="../pivotTables/pivotTable69.xml"/><Relationship Id="rId16" Type="http://schemas.openxmlformats.org/officeDocument/2006/relationships/pivotTable" Target="../pivotTables/pivotTable83.xml"/><Relationship Id="rId1" Type="http://schemas.openxmlformats.org/officeDocument/2006/relationships/pivotTable" Target="../pivotTables/pivotTable68.xml"/><Relationship Id="rId6" Type="http://schemas.openxmlformats.org/officeDocument/2006/relationships/pivotTable" Target="../pivotTables/pivotTable73.xml"/><Relationship Id="rId11" Type="http://schemas.openxmlformats.org/officeDocument/2006/relationships/pivotTable" Target="../pivotTables/pivotTable78.xml"/><Relationship Id="rId5" Type="http://schemas.openxmlformats.org/officeDocument/2006/relationships/pivotTable" Target="../pivotTables/pivotTable72.xml"/><Relationship Id="rId15" Type="http://schemas.openxmlformats.org/officeDocument/2006/relationships/pivotTable" Target="../pivotTables/pivotTable82.xml"/><Relationship Id="rId10" Type="http://schemas.openxmlformats.org/officeDocument/2006/relationships/pivotTable" Target="../pivotTables/pivotTable77.xml"/><Relationship Id="rId19" Type="http://schemas.openxmlformats.org/officeDocument/2006/relationships/drawing" Target="../drawings/drawing1.xml"/><Relationship Id="rId4" Type="http://schemas.openxmlformats.org/officeDocument/2006/relationships/pivotTable" Target="../pivotTables/pivotTable71.xml"/><Relationship Id="rId9" Type="http://schemas.openxmlformats.org/officeDocument/2006/relationships/pivotTable" Target="../pivotTables/pivotTable76.xml"/><Relationship Id="rId14" Type="http://schemas.openxmlformats.org/officeDocument/2006/relationships/pivotTable" Target="../pivotTables/pivotTable8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8.xml"/><Relationship Id="rId2" Type="http://schemas.openxmlformats.org/officeDocument/2006/relationships/pivotTable" Target="../pivotTables/pivotTable87.xml"/><Relationship Id="rId1" Type="http://schemas.openxmlformats.org/officeDocument/2006/relationships/pivotTable" Target="../pivotTables/pivotTable86.xml"/><Relationship Id="rId6" Type="http://schemas.openxmlformats.org/officeDocument/2006/relationships/printerSettings" Target="../printerSettings/printerSettings1.bin"/><Relationship Id="rId5" Type="http://schemas.openxmlformats.org/officeDocument/2006/relationships/pivotTable" Target="../pivotTables/pivotTable90.xml"/><Relationship Id="rId4" Type="http://schemas.openxmlformats.org/officeDocument/2006/relationships/pivotTable" Target="../pivotTables/pivotTable8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B17" sqref="B17"/>
    </sheetView>
  </sheetViews>
  <sheetFormatPr defaultColWidth="14.44140625" defaultRowHeight="15" customHeight="1"/>
  <cols>
    <col min="1" max="1" width="9.77734375" style="30" customWidth="1"/>
    <col min="2" max="2" width="10.33203125" style="2" customWidth="1"/>
    <col min="3" max="3" width="8.6640625" style="30" customWidth="1"/>
    <col min="4" max="4" width="14.5546875" style="30" customWidth="1"/>
    <col min="5" max="5" width="17.77734375" style="30" customWidth="1"/>
    <col min="6" max="6" width="10.33203125" style="30" customWidth="1"/>
    <col min="7" max="7" width="8.6640625" style="32" customWidth="1"/>
    <col min="8" max="8" width="10.109375" style="30" customWidth="1"/>
    <col min="9" max="9" width="9.33203125" style="31" customWidth="1"/>
    <col min="10" max="10" width="10.33203125" style="30" customWidth="1"/>
    <col min="11" max="11" width="11.33203125" style="30" customWidth="1"/>
    <col min="12" max="12" width="8.6640625" style="30" customWidth="1"/>
    <col min="13" max="13" width="13.88671875" style="30" customWidth="1"/>
    <col min="14" max="14" width="9" style="30" customWidth="1"/>
  </cols>
  <sheetData>
    <row r="1" spans="1:14" ht="14.25" customHeight="1">
      <c r="A1" s="30" t="s">
        <v>0</v>
      </c>
      <c r="B1" s="2" t="s">
        <v>1</v>
      </c>
      <c r="C1" s="30" t="s">
        <v>2</v>
      </c>
      <c r="D1" s="30" t="s">
        <v>3</v>
      </c>
      <c r="E1" s="30" t="s">
        <v>4</v>
      </c>
      <c r="F1" s="30" t="s">
        <v>5</v>
      </c>
      <c r="G1" s="32" t="s">
        <v>6</v>
      </c>
      <c r="H1" s="30" t="s">
        <v>7</v>
      </c>
      <c r="I1" s="31" t="s">
        <v>8</v>
      </c>
      <c r="J1" s="30" t="s">
        <v>9</v>
      </c>
      <c r="K1" s="30" t="s">
        <v>10</v>
      </c>
      <c r="L1" s="30" t="s">
        <v>11</v>
      </c>
      <c r="M1" s="30" t="s">
        <v>12</v>
      </c>
      <c r="N1" s="30" t="s">
        <v>13</v>
      </c>
    </row>
    <row r="2" spans="1:14" ht="14.25" customHeight="1">
      <c r="A2" s="30">
        <v>309</v>
      </c>
      <c r="B2" s="1">
        <v>44027</v>
      </c>
      <c r="C2" s="30" t="s">
        <v>14</v>
      </c>
      <c r="D2" s="30" t="s">
        <v>15</v>
      </c>
      <c r="E2" s="30" t="s">
        <v>16</v>
      </c>
      <c r="F2" s="30" t="s">
        <v>17</v>
      </c>
      <c r="G2" s="32">
        <v>7</v>
      </c>
      <c r="H2" s="30" t="s">
        <v>18</v>
      </c>
      <c r="I2" s="31">
        <v>827.42</v>
      </c>
      <c r="J2" s="30" t="s">
        <v>19</v>
      </c>
      <c r="K2" s="30" t="s">
        <v>20</v>
      </c>
      <c r="L2" s="30" t="b">
        <v>0</v>
      </c>
      <c r="M2" s="30" t="s">
        <v>21</v>
      </c>
      <c r="N2" s="30" t="s">
        <v>22</v>
      </c>
    </row>
    <row r="3" spans="1:14" ht="14.25" customHeight="1">
      <c r="A3" s="30">
        <v>476</v>
      </c>
      <c r="B3" s="1">
        <v>44231</v>
      </c>
      <c r="C3" s="30" t="s">
        <v>23</v>
      </c>
      <c r="D3" s="30" t="s">
        <v>24</v>
      </c>
      <c r="E3" s="30" t="s">
        <v>25</v>
      </c>
      <c r="F3" s="30" t="s">
        <v>17</v>
      </c>
      <c r="G3" s="32">
        <v>19</v>
      </c>
      <c r="H3" s="30" t="s">
        <v>18</v>
      </c>
      <c r="I3" s="31">
        <v>350.88</v>
      </c>
      <c r="J3" s="30" t="s">
        <v>26</v>
      </c>
      <c r="K3" s="30" t="s">
        <v>20</v>
      </c>
      <c r="L3" s="30" t="b">
        <v>1</v>
      </c>
      <c r="M3" s="30" t="s">
        <v>27</v>
      </c>
      <c r="N3" s="30" t="s">
        <v>28</v>
      </c>
    </row>
    <row r="4" spans="1:14" ht="14.25" customHeight="1">
      <c r="A4" s="30">
        <v>872</v>
      </c>
      <c r="B4" s="1">
        <v>43931</v>
      </c>
      <c r="C4" s="30" t="s">
        <v>23</v>
      </c>
      <c r="D4" s="30" t="s">
        <v>15</v>
      </c>
      <c r="E4" s="30" t="s">
        <v>25</v>
      </c>
      <c r="F4" s="30" t="s">
        <v>17</v>
      </c>
      <c r="G4" s="32">
        <v>2</v>
      </c>
      <c r="H4" s="30" t="s">
        <v>18</v>
      </c>
      <c r="I4" s="31">
        <v>807.99</v>
      </c>
      <c r="J4" s="30" t="s">
        <v>29</v>
      </c>
      <c r="K4" s="30" t="s">
        <v>30</v>
      </c>
      <c r="L4" s="30" t="b">
        <v>1</v>
      </c>
      <c r="M4" s="30" t="s">
        <v>31</v>
      </c>
      <c r="N4" s="30" t="s">
        <v>28</v>
      </c>
    </row>
    <row r="5" spans="1:14" ht="14.25" customHeight="1">
      <c r="A5" s="30">
        <v>987</v>
      </c>
      <c r="B5" s="1">
        <v>43958</v>
      </c>
      <c r="C5" s="30" t="s">
        <v>32</v>
      </c>
      <c r="D5" s="30" t="s">
        <v>24</v>
      </c>
      <c r="E5" s="30" t="s">
        <v>25</v>
      </c>
      <c r="F5" s="30" t="s">
        <v>33</v>
      </c>
      <c r="G5" s="32">
        <v>70</v>
      </c>
      <c r="H5" s="30" t="s">
        <v>18</v>
      </c>
      <c r="I5" s="31">
        <v>430.2</v>
      </c>
      <c r="J5" s="30" t="s">
        <v>34</v>
      </c>
      <c r="K5" s="30" t="s">
        <v>35</v>
      </c>
      <c r="L5" s="30" t="b">
        <v>1</v>
      </c>
      <c r="M5" s="30" t="s">
        <v>31</v>
      </c>
      <c r="N5" s="30" t="s">
        <v>22</v>
      </c>
    </row>
    <row r="6" spans="1:14" ht="14.25" customHeight="1">
      <c r="A6" s="30">
        <v>708</v>
      </c>
      <c r="B6" s="1">
        <v>43921</v>
      </c>
      <c r="C6" s="30" t="s">
        <v>36</v>
      </c>
      <c r="D6" s="30" t="s">
        <v>15</v>
      </c>
      <c r="E6" s="30" t="s">
        <v>37</v>
      </c>
      <c r="F6" s="30" t="s">
        <v>38</v>
      </c>
      <c r="G6" s="32">
        <v>76</v>
      </c>
      <c r="H6" s="30" t="s">
        <v>18</v>
      </c>
      <c r="I6" s="31">
        <v>779.36</v>
      </c>
      <c r="J6" s="30" t="s">
        <v>39</v>
      </c>
      <c r="K6" s="30" t="s">
        <v>40</v>
      </c>
      <c r="L6" s="30" t="b">
        <v>1</v>
      </c>
      <c r="M6" s="30" t="s">
        <v>21</v>
      </c>
      <c r="N6" s="30" t="s">
        <v>22</v>
      </c>
    </row>
    <row r="7" spans="1:14" ht="14.25" customHeight="1">
      <c r="A7" s="30">
        <v>637</v>
      </c>
      <c r="B7" s="1">
        <v>43869</v>
      </c>
      <c r="C7" s="30" t="s">
        <v>23</v>
      </c>
      <c r="D7" s="30" t="s">
        <v>15</v>
      </c>
      <c r="E7" s="30" t="s">
        <v>37</v>
      </c>
      <c r="F7" s="30" t="s">
        <v>33</v>
      </c>
      <c r="G7" s="32">
        <v>77</v>
      </c>
      <c r="H7" s="30" t="s">
        <v>18</v>
      </c>
      <c r="I7" s="31">
        <v>573.27</v>
      </c>
      <c r="J7" s="30" t="s">
        <v>41</v>
      </c>
      <c r="K7" s="30" t="s">
        <v>20</v>
      </c>
      <c r="L7" s="30" t="b">
        <v>0</v>
      </c>
      <c r="M7" s="30" t="s">
        <v>27</v>
      </c>
      <c r="N7" s="30" t="s">
        <v>22</v>
      </c>
    </row>
    <row r="8" spans="1:14" ht="14.25" customHeight="1">
      <c r="A8" s="30">
        <v>133</v>
      </c>
      <c r="B8" s="1">
        <v>44283</v>
      </c>
      <c r="C8" s="30" t="s">
        <v>32</v>
      </c>
      <c r="D8" s="30" t="s">
        <v>15</v>
      </c>
      <c r="E8" s="30" t="s">
        <v>37</v>
      </c>
      <c r="F8" s="30" t="s">
        <v>17</v>
      </c>
      <c r="G8" s="32">
        <v>49</v>
      </c>
      <c r="H8" s="30" t="s">
        <v>18</v>
      </c>
      <c r="I8" s="31">
        <v>766.62</v>
      </c>
      <c r="J8" s="30" t="s">
        <v>42</v>
      </c>
      <c r="K8" s="30" t="s">
        <v>43</v>
      </c>
      <c r="L8" s="30" t="b">
        <v>1</v>
      </c>
      <c r="M8" s="30" t="s">
        <v>44</v>
      </c>
      <c r="N8" s="30" t="s">
        <v>22</v>
      </c>
    </row>
    <row r="9" spans="1:14" ht="14.25" customHeight="1">
      <c r="A9" s="30">
        <v>62</v>
      </c>
      <c r="B9" s="1">
        <v>44300</v>
      </c>
      <c r="C9" s="30" t="s">
        <v>14</v>
      </c>
      <c r="D9" s="30" t="s">
        <v>15</v>
      </c>
      <c r="E9" s="30" t="s">
        <v>37</v>
      </c>
      <c r="F9" s="30" t="s">
        <v>33</v>
      </c>
      <c r="G9" s="32">
        <v>99</v>
      </c>
      <c r="H9" s="30" t="s">
        <v>18</v>
      </c>
      <c r="I9" s="31">
        <v>933.29</v>
      </c>
      <c r="J9" s="30" t="s">
        <v>45</v>
      </c>
      <c r="K9" s="30" t="s">
        <v>46</v>
      </c>
      <c r="L9" s="30" t="b">
        <v>1</v>
      </c>
      <c r="M9" s="30" t="s">
        <v>27</v>
      </c>
      <c r="N9" s="30" t="s">
        <v>28</v>
      </c>
    </row>
    <row r="10" spans="1:14" ht="14.25" customHeight="1">
      <c r="A10" s="30">
        <v>998</v>
      </c>
      <c r="B10" s="1">
        <v>43977</v>
      </c>
      <c r="C10" s="30" t="s">
        <v>14</v>
      </c>
      <c r="D10" s="30" t="s">
        <v>47</v>
      </c>
      <c r="E10" s="30" t="s">
        <v>37</v>
      </c>
      <c r="F10" s="30" t="s">
        <v>17</v>
      </c>
      <c r="G10" s="32">
        <v>54</v>
      </c>
      <c r="H10" s="30" t="s">
        <v>18</v>
      </c>
      <c r="I10" s="31">
        <v>129.35</v>
      </c>
      <c r="J10" s="30" t="s">
        <v>48</v>
      </c>
      <c r="K10" s="30" t="s">
        <v>49</v>
      </c>
      <c r="L10" s="30" t="b">
        <v>0</v>
      </c>
      <c r="M10" s="30" t="s">
        <v>31</v>
      </c>
      <c r="N10" s="30" t="s">
        <v>22</v>
      </c>
    </row>
    <row r="11" spans="1:14" ht="14.25" customHeight="1">
      <c r="A11" s="30">
        <v>987</v>
      </c>
      <c r="B11" s="1">
        <v>43995</v>
      </c>
      <c r="C11" s="30" t="s">
        <v>36</v>
      </c>
      <c r="D11" s="30" t="s">
        <v>24</v>
      </c>
      <c r="E11" s="30" t="s">
        <v>16</v>
      </c>
      <c r="F11" s="30" t="s">
        <v>33</v>
      </c>
      <c r="G11" s="32">
        <v>62</v>
      </c>
      <c r="H11" s="30" t="s">
        <v>18</v>
      </c>
      <c r="I11" s="31">
        <v>489.62</v>
      </c>
      <c r="J11" s="30" t="s">
        <v>50</v>
      </c>
      <c r="K11" s="30" t="s">
        <v>51</v>
      </c>
      <c r="L11" s="30" t="b">
        <v>0</v>
      </c>
      <c r="M11" s="30" t="s">
        <v>44</v>
      </c>
      <c r="N11" s="30" t="s">
        <v>22</v>
      </c>
    </row>
    <row r="12" spans="1:14" ht="14.25" customHeight="1">
      <c r="A12" s="30">
        <v>538</v>
      </c>
      <c r="B12" s="1">
        <v>44115</v>
      </c>
      <c r="C12" s="30" t="s">
        <v>36</v>
      </c>
      <c r="D12" s="30" t="s">
        <v>15</v>
      </c>
      <c r="E12" s="30" t="s">
        <v>25</v>
      </c>
      <c r="F12" s="30" t="s">
        <v>38</v>
      </c>
      <c r="G12" s="32">
        <v>11</v>
      </c>
      <c r="H12" s="30" t="s">
        <v>18</v>
      </c>
      <c r="I12" s="31">
        <v>329.79</v>
      </c>
      <c r="J12" s="30" t="s">
        <v>52</v>
      </c>
      <c r="K12" s="30" t="s">
        <v>53</v>
      </c>
      <c r="L12" s="30" t="b">
        <v>0</v>
      </c>
      <c r="M12" s="30" t="s">
        <v>21</v>
      </c>
      <c r="N12" s="30" t="s">
        <v>22</v>
      </c>
    </row>
    <row r="13" spans="1:14" ht="14.25" customHeight="1">
      <c r="A13" s="30">
        <v>53</v>
      </c>
      <c r="B13" s="1">
        <v>44183</v>
      </c>
      <c r="C13" s="30" t="s">
        <v>54</v>
      </c>
      <c r="D13" s="30" t="s">
        <v>24</v>
      </c>
      <c r="E13" s="30" t="s">
        <v>37</v>
      </c>
      <c r="F13" s="30" t="s">
        <v>17</v>
      </c>
      <c r="G13" s="32">
        <v>18</v>
      </c>
      <c r="H13" s="30" t="s">
        <v>18</v>
      </c>
      <c r="I13" s="31">
        <v>144.85</v>
      </c>
      <c r="J13" s="30" t="s">
        <v>55</v>
      </c>
      <c r="K13" s="30" t="s">
        <v>56</v>
      </c>
      <c r="L13" s="30" t="b">
        <v>1</v>
      </c>
      <c r="M13" s="30" t="s">
        <v>21</v>
      </c>
      <c r="N13" s="30" t="s">
        <v>22</v>
      </c>
    </row>
    <row r="14" spans="1:14" ht="14.25" customHeight="1">
      <c r="A14" s="30">
        <v>761</v>
      </c>
      <c r="B14" s="1">
        <v>44464</v>
      </c>
      <c r="C14" s="30" t="s">
        <v>14</v>
      </c>
      <c r="D14" s="30" t="s">
        <v>47</v>
      </c>
      <c r="E14" s="30" t="s">
        <v>16</v>
      </c>
      <c r="F14" s="30" t="s">
        <v>38</v>
      </c>
      <c r="G14" s="32">
        <v>2</v>
      </c>
      <c r="H14" s="30" t="s">
        <v>18</v>
      </c>
      <c r="I14" s="31">
        <v>412.18</v>
      </c>
      <c r="J14" s="30" t="s">
        <v>57</v>
      </c>
      <c r="K14" s="30" t="s">
        <v>58</v>
      </c>
      <c r="L14" s="30" t="b">
        <v>0</v>
      </c>
      <c r="M14" s="30" t="s">
        <v>27</v>
      </c>
      <c r="N14" s="30" t="s">
        <v>22</v>
      </c>
    </row>
    <row r="15" spans="1:14" ht="14.25" customHeight="1">
      <c r="A15" s="30">
        <v>363</v>
      </c>
      <c r="B15" s="1">
        <v>44149</v>
      </c>
      <c r="C15" s="30" t="s">
        <v>14</v>
      </c>
      <c r="D15" s="30" t="s">
        <v>47</v>
      </c>
      <c r="E15" s="30" t="s">
        <v>25</v>
      </c>
      <c r="F15" s="30" t="s">
        <v>17</v>
      </c>
      <c r="G15" s="32">
        <v>76</v>
      </c>
      <c r="H15" s="30" t="s">
        <v>18</v>
      </c>
      <c r="I15" s="31">
        <v>329.86</v>
      </c>
      <c r="J15" s="30" t="s">
        <v>59</v>
      </c>
      <c r="K15" s="30" t="s">
        <v>20</v>
      </c>
      <c r="L15" s="30" t="b">
        <v>0</v>
      </c>
      <c r="M15" s="30" t="s">
        <v>27</v>
      </c>
      <c r="N15" s="30" t="s">
        <v>22</v>
      </c>
    </row>
    <row r="16" spans="1:14" ht="14.25" customHeight="1">
      <c r="A16" s="30">
        <v>242</v>
      </c>
      <c r="B16" s="1">
        <v>44305</v>
      </c>
      <c r="C16" s="30" t="s">
        <v>54</v>
      </c>
      <c r="D16" s="30" t="s">
        <v>15</v>
      </c>
      <c r="E16" s="30" t="s">
        <v>25</v>
      </c>
      <c r="F16" s="30" t="s">
        <v>38</v>
      </c>
      <c r="G16" s="32">
        <v>31</v>
      </c>
      <c r="H16" s="30" t="s">
        <v>18</v>
      </c>
      <c r="I16" s="31">
        <v>846.12</v>
      </c>
      <c r="J16" s="30" t="s">
        <v>60</v>
      </c>
      <c r="K16" s="30" t="s">
        <v>61</v>
      </c>
      <c r="L16" s="30" t="b">
        <v>0</v>
      </c>
      <c r="M16" s="30" t="s">
        <v>44</v>
      </c>
      <c r="N16" s="30" t="s">
        <v>22</v>
      </c>
    </row>
    <row r="17" spans="1:14" ht="14.25" customHeight="1">
      <c r="A17" s="30">
        <v>888</v>
      </c>
      <c r="B17" s="1">
        <v>44024</v>
      </c>
      <c r="C17" s="30" t="s">
        <v>36</v>
      </c>
      <c r="D17" s="30" t="s">
        <v>15</v>
      </c>
      <c r="E17" s="30" t="s">
        <v>25</v>
      </c>
      <c r="F17" s="30" t="s">
        <v>17</v>
      </c>
      <c r="G17" s="32">
        <v>93</v>
      </c>
      <c r="H17" s="30" t="s">
        <v>18</v>
      </c>
      <c r="I17" s="31">
        <v>616.30999999999995</v>
      </c>
      <c r="J17" s="30" t="s">
        <v>62</v>
      </c>
      <c r="K17" s="30" t="s">
        <v>20</v>
      </c>
      <c r="L17" s="30" t="b">
        <v>0</v>
      </c>
      <c r="M17" s="30" t="s">
        <v>31</v>
      </c>
      <c r="N17" s="30" t="s">
        <v>22</v>
      </c>
    </row>
    <row r="18" spans="1:14" ht="14.25" customHeight="1">
      <c r="A18" s="30">
        <v>268</v>
      </c>
      <c r="B18" s="1">
        <v>43991</v>
      </c>
      <c r="C18" s="30" t="s">
        <v>54</v>
      </c>
      <c r="D18" s="30" t="s">
        <v>47</v>
      </c>
      <c r="E18" s="30" t="s">
        <v>25</v>
      </c>
      <c r="F18" s="30" t="s">
        <v>38</v>
      </c>
      <c r="G18" s="32">
        <v>35</v>
      </c>
      <c r="H18" s="30" t="s">
        <v>18</v>
      </c>
      <c r="I18" s="31">
        <v>510.83</v>
      </c>
      <c r="J18" s="30" t="s">
        <v>63</v>
      </c>
      <c r="K18" s="30" t="s">
        <v>64</v>
      </c>
      <c r="L18" s="30" t="b">
        <v>0</v>
      </c>
      <c r="M18" s="30" t="s">
        <v>27</v>
      </c>
      <c r="N18" s="30" t="s">
        <v>28</v>
      </c>
    </row>
    <row r="19" spans="1:14" ht="14.25" customHeight="1">
      <c r="A19" s="30">
        <v>239</v>
      </c>
      <c r="B19" s="1">
        <v>44019</v>
      </c>
      <c r="C19" s="30" t="s">
        <v>23</v>
      </c>
      <c r="D19" s="30" t="s">
        <v>24</v>
      </c>
      <c r="E19" s="30" t="s">
        <v>25</v>
      </c>
      <c r="F19" s="30" t="s">
        <v>17</v>
      </c>
      <c r="G19" s="32">
        <v>41</v>
      </c>
      <c r="H19" s="30" t="s">
        <v>18</v>
      </c>
      <c r="I19" s="31">
        <v>611.33000000000004</v>
      </c>
      <c r="J19" s="30" t="s">
        <v>65</v>
      </c>
      <c r="K19" s="30" t="s">
        <v>66</v>
      </c>
      <c r="L19" s="30" t="b">
        <v>0</v>
      </c>
      <c r="M19" s="30" t="s">
        <v>21</v>
      </c>
      <c r="N19" s="30" t="s">
        <v>22</v>
      </c>
    </row>
    <row r="20" spans="1:14" ht="14.25" customHeight="1">
      <c r="A20" s="30">
        <v>181</v>
      </c>
      <c r="B20" s="1">
        <v>44467</v>
      </c>
      <c r="C20" s="30" t="s">
        <v>23</v>
      </c>
      <c r="D20" s="30" t="s">
        <v>47</v>
      </c>
      <c r="E20" s="30" t="s">
        <v>37</v>
      </c>
      <c r="F20" s="30" t="s">
        <v>17</v>
      </c>
      <c r="G20" s="32">
        <v>83</v>
      </c>
      <c r="H20" s="30" t="s">
        <v>18</v>
      </c>
      <c r="I20" s="31">
        <v>329.71</v>
      </c>
      <c r="J20" s="30" t="s">
        <v>67</v>
      </c>
      <c r="K20" s="30" t="s">
        <v>50</v>
      </c>
      <c r="L20" s="30" t="b">
        <v>0</v>
      </c>
      <c r="M20" s="30" t="s">
        <v>21</v>
      </c>
      <c r="N20" s="30" t="s">
        <v>28</v>
      </c>
    </row>
    <row r="21" spans="1:14" ht="14.25" customHeight="1">
      <c r="A21" s="30">
        <v>199</v>
      </c>
      <c r="B21" s="1">
        <v>44194</v>
      </c>
      <c r="C21" s="30" t="s">
        <v>36</v>
      </c>
      <c r="D21" s="30" t="s">
        <v>15</v>
      </c>
      <c r="E21" s="30" t="s">
        <v>16</v>
      </c>
      <c r="F21" s="30" t="s">
        <v>33</v>
      </c>
      <c r="G21" s="32">
        <v>23</v>
      </c>
      <c r="H21" s="30" t="s">
        <v>18</v>
      </c>
      <c r="I21" s="31">
        <v>395.09</v>
      </c>
      <c r="J21" s="30" t="s">
        <v>68</v>
      </c>
      <c r="K21" s="30" t="s">
        <v>50</v>
      </c>
      <c r="L21" s="30" t="b">
        <v>0</v>
      </c>
      <c r="M21" s="30" t="s">
        <v>27</v>
      </c>
      <c r="N21" s="30" t="s">
        <v>28</v>
      </c>
    </row>
    <row r="22" spans="1:14" ht="14.25" customHeight="1">
      <c r="A22" s="30">
        <v>988</v>
      </c>
      <c r="B22" s="1">
        <v>44198</v>
      </c>
      <c r="C22" s="30" t="s">
        <v>23</v>
      </c>
      <c r="D22" s="30" t="s">
        <v>47</v>
      </c>
      <c r="E22" s="30" t="s">
        <v>37</v>
      </c>
      <c r="F22" s="30" t="s">
        <v>33</v>
      </c>
      <c r="G22" s="32">
        <v>31</v>
      </c>
      <c r="H22" s="30" t="s">
        <v>18</v>
      </c>
      <c r="I22" s="31">
        <v>413.13</v>
      </c>
      <c r="J22" s="30" t="s">
        <v>69</v>
      </c>
      <c r="K22" s="30" t="s">
        <v>46</v>
      </c>
      <c r="L22" s="30" t="b">
        <v>1</v>
      </c>
      <c r="M22" s="30" t="s">
        <v>27</v>
      </c>
      <c r="N22" s="30" t="s">
        <v>22</v>
      </c>
    </row>
    <row r="23" spans="1:14" ht="14.25" customHeight="1">
      <c r="A23" s="30">
        <v>648</v>
      </c>
      <c r="B23" s="1">
        <v>44187</v>
      </c>
      <c r="C23" s="30" t="s">
        <v>23</v>
      </c>
      <c r="D23" s="30" t="s">
        <v>24</v>
      </c>
      <c r="E23" s="30" t="s">
        <v>16</v>
      </c>
      <c r="F23" s="30" t="s">
        <v>17</v>
      </c>
      <c r="G23" s="32">
        <v>53</v>
      </c>
      <c r="H23" s="30" t="s">
        <v>18</v>
      </c>
      <c r="I23" s="31">
        <v>894.84</v>
      </c>
      <c r="J23" s="30" t="s">
        <v>70</v>
      </c>
      <c r="K23" s="30" t="s">
        <v>53</v>
      </c>
      <c r="L23" s="30" t="b">
        <v>0</v>
      </c>
      <c r="M23" s="30" t="s">
        <v>27</v>
      </c>
      <c r="N23" s="30" t="s">
        <v>22</v>
      </c>
    </row>
    <row r="24" spans="1:14" ht="14.25" customHeight="1">
      <c r="A24" s="30">
        <v>865</v>
      </c>
      <c r="B24" s="1">
        <v>44014</v>
      </c>
      <c r="C24" s="30" t="s">
        <v>14</v>
      </c>
      <c r="D24" s="30" t="s">
        <v>15</v>
      </c>
      <c r="E24" s="30" t="s">
        <v>16</v>
      </c>
      <c r="F24" s="30" t="s">
        <v>33</v>
      </c>
      <c r="G24" s="32">
        <v>78</v>
      </c>
      <c r="H24" s="30" t="s">
        <v>18</v>
      </c>
      <c r="I24" s="31">
        <v>120.02</v>
      </c>
      <c r="J24" s="30" t="s">
        <v>71</v>
      </c>
      <c r="K24" s="30" t="s">
        <v>64</v>
      </c>
      <c r="L24" s="30" t="b">
        <v>0</v>
      </c>
      <c r="M24" s="30" t="s">
        <v>31</v>
      </c>
      <c r="N24" s="30" t="s">
        <v>22</v>
      </c>
    </row>
    <row r="25" spans="1:14" ht="14.25" customHeight="1">
      <c r="A25" s="30">
        <v>467</v>
      </c>
      <c r="B25" s="1">
        <v>44430</v>
      </c>
      <c r="C25" s="30" t="s">
        <v>36</v>
      </c>
      <c r="D25" s="30" t="s">
        <v>47</v>
      </c>
      <c r="E25" s="30" t="s">
        <v>37</v>
      </c>
      <c r="F25" s="30" t="s">
        <v>38</v>
      </c>
      <c r="G25" s="32">
        <v>67</v>
      </c>
      <c r="H25" s="30" t="s">
        <v>18</v>
      </c>
      <c r="I25" s="31">
        <v>722.72</v>
      </c>
      <c r="J25" s="30" t="s">
        <v>72</v>
      </c>
      <c r="K25" s="30" t="s">
        <v>64</v>
      </c>
      <c r="L25" s="30" t="b">
        <v>1</v>
      </c>
      <c r="M25" s="30" t="s">
        <v>44</v>
      </c>
      <c r="N25" s="30" t="s">
        <v>22</v>
      </c>
    </row>
    <row r="26" spans="1:14" ht="14.25" customHeight="1">
      <c r="A26" s="30">
        <v>383</v>
      </c>
      <c r="B26" s="1">
        <v>44312</v>
      </c>
      <c r="C26" s="30" t="s">
        <v>23</v>
      </c>
      <c r="D26" s="30" t="s">
        <v>15</v>
      </c>
      <c r="E26" s="30" t="s">
        <v>37</v>
      </c>
      <c r="F26" s="30" t="s">
        <v>33</v>
      </c>
      <c r="G26" s="32">
        <v>6</v>
      </c>
      <c r="H26" s="30" t="s">
        <v>18</v>
      </c>
      <c r="I26" s="31">
        <v>921.45</v>
      </c>
      <c r="J26" s="30" t="s">
        <v>73</v>
      </c>
      <c r="K26" s="30" t="s">
        <v>74</v>
      </c>
      <c r="L26" s="30" t="b">
        <v>0</v>
      </c>
      <c r="M26" s="30" t="s">
        <v>27</v>
      </c>
      <c r="N26" s="30" t="s">
        <v>22</v>
      </c>
    </row>
    <row r="27" spans="1:14" ht="14.25" customHeight="1">
      <c r="A27" s="30">
        <v>387</v>
      </c>
      <c r="B27" s="1">
        <v>44407</v>
      </c>
      <c r="C27" s="30" t="s">
        <v>32</v>
      </c>
      <c r="D27" s="30" t="s">
        <v>24</v>
      </c>
      <c r="E27" s="30" t="s">
        <v>16</v>
      </c>
      <c r="F27" s="30" t="s">
        <v>38</v>
      </c>
      <c r="G27" s="32">
        <v>63</v>
      </c>
      <c r="H27" s="30" t="s">
        <v>18</v>
      </c>
      <c r="I27" s="31">
        <v>807.78</v>
      </c>
      <c r="J27" s="30" t="s">
        <v>75</v>
      </c>
      <c r="K27" s="30" t="s">
        <v>64</v>
      </c>
      <c r="L27" s="30" t="b">
        <v>1</v>
      </c>
      <c r="M27" s="30" t="s">
        <v>44</v>
      </c>
      <c r="N27" s="30" t="s">
        <v>28</v>
      </c>
    </row>
    <row r="28" spans="1:14" ht="14.25" customHeight="1">
      <c r="A28" s="30">
        <v>899</v>
      </c>
      <c r="B28" s="1">
        <v>43984</v>
      </c>
      <c r="C28" s="30" t="s">
        <v>32</v>
      </c>
      <c r="D28" s="30" t="s">
        <v>15</v>
      </c>
      <c r="E28" s="30" t="s">
        <v>37</v>
      </c>
      <c r="F28" s="30" t="s">
        <v>17</v>
      </c>
      <c r="G28" s="32">
        <v>76</v>
      </c>
      <c r="H28" s="30" t="s">
        <v>18</v>
      </c>
      <c r="I28" s="31">
        <v>437.57</v>
      </c>
      <c r="J28" s="30" t="s">
        <v>55</v>
      </c>
      <c r="K28" s="30" t="s">
        <v>56</v>
      </c>
      <c r="L28" s="30" t="b">
        <v>1</v>
      </c>
      <c r="M28" s="30" t="s">
        <v>44</v>
      </c>
      <c r="N28" s="30" t="s">
        <v>22</v>
      </c>
    </row>
    <row r="29" spans="1:14" ht="14.25" customHeight="1">
      <c r="A29" s="30">
        <v>94</v>
      </c>
      <c r="B29" s="1">
        <v>44509</v>
      </c>
      <c r="C29" s="30" t="s">
        <v>32</v>
      </c>
      <c r="D29" s="30" t="s">
        <v>15</v>
      </c>
      <c r="E29" s="30" t="s">
        <v>37</v>
      </c>
      <c r="F29" s="30" t="s">
        <v>17</v>
      </c>
      <c r="G29" s="32">
        <v>61</v>
      </c>
      <c r="H29" s="30" t="s">
        <v>18</v>
      </c>
      <c r="I29" s="31">
        <v>684.71</v>
      </c>
      <c r="J29" s="30" t="s">
        <v>76</v>
      </c>
      <c r="K29" s="30" t="s">
        <v>77</v>
      </c>
      <c r="L29" s="30" t="b">
        <v>1</v>
      </c>
      <c r="M29" s="30" t="s">
        <v>27</v>
      </c>
      <c r="N29" s="30" t="s">
        <v>22</v>
      </c>
    </row>
    <row r="30" spans="1:14" ht="14.25" customHeight="1">
      <c r="A30" s="30">
        <v>270</v>
      </c>
      <c r="B30" s="1">
        <v>44474</v>
      </c>
      <c r="C30" s="30" t="s">
        <v>36</v>
      </c>
      <c r="D30" s="30" t="s">
        <v>47</v>
      </c>
      <c r="E30" s="30" t="s">
        <v>37</v>
      </c>
      <c r="F30" s="30" t="s">
        <v>38</v>
      </c>
      <c r="G30" s="32">
        <v>18</v>
      </c>
      <c r="H30" s="30" t="s">
        <v>18</v>
      </c>
      <c r="I30" s="31">
        <v>699.21</v>
      </c>
      <c r="J30" s="30" t="s">
        <v>78</v>
      </c>
      <c r="K30" s="30" t="s">
        <v>79</v>
      </c>
      <c r="L30" s="30" t="b">
        <v>1</v>
      </c>
      <c r="M30" s="30" t="s">
        <v>44</v>
      </c>
      <c r="N30" s="30" t="s">
        <v>28</v>
      </c>
    </row>
    <row r="31" spans="1:14" ht="14.25" customHeight="1">
      <c r="A31" s="30">
        <v>190</v>
      </c>
      <c r="B31" s="1">
        <v>43861</v>
      </c>
      <c r="C31" s="30" t="s">
        <v>54</v>
      </c>
      <c r="D31" s="30" t="s">
        <v>15</v>
      </c>
      <c r="E31" s="30" t="s">
        <v>16</v>
      </c>
      <c r="F31" s="30" t="s">
        <v>17</v>
      </c>
      <c r="G31" s="32">
        <v>56</v>
      </c>
      <c r="H31" s="30" t="s">
        <v>18</v>
      </c>
      <c r="I31" s="31">
        <v>845.2</v>
      </c>
      <c r="J31" s="30" t="s">
        <v>80</v>
      </c>
      <c r="K31" s="30" t="s">
        <v>20</v>
      </c>
      <c r="L31" s="30" t="b">
        <v>0</v>
      </c>
      <c r="M31" s="30" t="s">
        <v>27</v>
      </c>
      <c r="N31" s="30" t="s">
        <v>28</v>
      </c>
    </row>
    <row r="32" spans="1:14" ht="14.25" customHeight="1">
      <c r="A32" s="30">
        <v>937</v>
      </c>
      <c r="B32" s="1">
        <v>44481</v>
      </c>
      <c r="C32" s="30" t="s">
        <v>14</v>
      </c>
      <c r="D32" s="30" t="s">
        <v>15</v>
      </c>
      <c r="E32" s="30" t="s">
        <v>37</v>
      </c>
      <c r="F32" s="30" t="s">
        <v>38</v>
      </c>
      <c r="G32" s="32">
        <v>36</v>
      </c>
      <c r="H32" s="30" t="s">
        <v>18</v>
      </c>
      <c r="I32" s="31">
        <v>717.76</v>
      </c>
      <c r="J32" s="30" t="s">
        <v>81</v>
      </c>
      <c r="K32" s="30" t="s">
        <v>58</v>
      </c>
      <c r="L32" s="30" t="b">
        <v>0</v>
      </c>
      <c r="M32" s="30" t="s">
        <v>27</v>
      </c>
      <c r="N32" s="30" t="s">
        <v>22</v>
      </c>
    </row>
    <row r="33" spans="1:14" ht="14.25" customHeight="1">
      <c r="A33" s="30">
        <v>922</v>
      </c>
      <c r="B33" s="1">
        <v>44272</v>
      </c>
      <c r="C33" s="30" t="s">
        <v>36</v>
      </c>
      <c r="D33" s="30" t="s">
        <v>15</v>
      </c>
      <c r="E33" s="30" t="s">
        <v>25</v>
      </c>
      <c r="F33" s="30" t="s">
        <v>38</v>
      </c>
      <c r="G33" s="32">
        <v>22</v>
      </c>
      <c r="H33" s="30" t="s">
        <v>18</v>
      </c>
      <c r="I33" s="31">
        <v>522.19000000000005</v>
      </c>
      <c r="J33" s="30" t="s">
        <v>82</v>
      </c>
      <c r="K33" s="30" t="s">
        <v>46</v>
      </c>
      <c r="L33" s="30" t="b">
        <v>1</v>
      </c>
      <c r="M33" s="30" t="s">
        <v>31</v>
      </c>
      <c r="N33" s="30" t="s">
        <v>22</v>
      </c>
    </row>
    <row r="34" spans="1:14" ht="14.25" customHeight="1">
      <c r="A34" s="30">
        <v>536</v>
      </c>
      <c r="B34" s="1">
        <v>44273</v>
      </c>
      <c r="C34" s="30" t="s">
        <v>36</v>
      </c>
      <c r="D34" s="30" t="s">
        <v>47</v>
      </c>
      <c r="E34" s="30" t="s">
        <v>16</v>
      </c>
      <c r="F34" s="30" t="s">
        <v>38</v>
      </c>
      <c r="G34" s="32">
        <v>67</v>
      </c>
      <c r="H34" s="30" t="s">
        <v>18</v>
      </c>
      <c r="I34" s="31">
        <v>212.18</v>
      </c>
      <c r="J34" s="30" t="s">
        <v>50</v>
      </c>
      <c r="K34" s="30" t="s">
        <v>51</v>
      </c>
      <c r="L34" s="30" t="b">
        <v>1</v>
      </c>
      <c r="M34" s="30" t="s">
        <v>27</v>
      </c>
      <c r="N34" s="30" t="s">
        <v>22</v>
      </c>
    </row>
    <row r="35" spans="1:14" ht="14.25" customHeight="1">
      <c r="A35" s="30">
        <v>510</v>
      </c>
      <c r="B35" s="1">
        <v>44247</v>
      </c>
      <c r="C35" s="30" t="s">
        <v>14</v>
      </c>
      <c r="D35" s="30" t="s">
        <v>15</v>
      </c>
      <c r="E35" s="30" t="s">
        <v>37</v>
      </c>
      <c r="F35" s="30" t="s">
        <v>17</v>
      </c>
      <c r="G35" s="32">
        <v>82</v>
      </c>
      <c r="H35" s="30" t="s">
        <v>18</v>
      </c>
      <c r="I35" s="31">
        <v>333.52</v>
      </c>
      <c r="J35" s="30" t="s">
        <v>83</v>
      </c>
      <c r="K35" s="30" t="s">
        <v>64</v>
      </c>
      <c r="L35" s="30" t="b">
        <v>1</v>
      </c>
      <c r="M35" s="30" t="s">
        <v>21</v>
      </c>
      <c r="N35" s="30" t="s">
        <v>22</v>
      </c>
    </row>
    <row r="36" spans="1:14" ht="14.25" customHeight="1">
      <c r="A36" s="30">
        <v>795</v>
      </c>
      <c r="B36" s="1">
        <v>44327</v>
      </c>
      <c r="C36" s="30" t="s">
        <v>54</v>
      </c>
      <c r="D36" s="30" t="s">
        <v>24</v>
      </c>
      <c r="E36" s="30" t="s">
        <v>25</v>
      </c>
      <c r="F36" s="30" t="s">
        <v>33</v>
      </c>
      <c r="G36" s="32">
        <v>84</v>
      </c>
      <c r="H36" s="30" t="s">
        <v>18</v>
      </c>
      <c r="I36" s="31">
        <v>443.21</v>
      </c>
      <c r="J36" s="30" t="s">
        <v>84</v>
      </c>
      <c r="K36" s="30" t="s">
        <v>85</v>
      </c>
      <c r="L36" s="30" t="b">
        <v>1</v>
      </c>
      <c r="M36" s="30" t="s">
        <v>21</v>
      </c>
      <c r="N36" s="30" t="s">
        <v>28</v>
      </c>
    </row>
    <row r="37" spans="1:14" ht="14.25" customHeight="1">
      <c r="A37" s="30">
        <v>866</v>
      </c>
      <c r="B37" s="1">
        <v>44050</v>
      </c>
      <c r="C37" s="30" t="s">
        <v>23</v>
      </c>
      <c r="D37" s="30" t="s">
        <v>24</v>
      </c>
      <c r="E37" s="30" t="s">
        <v>25</v>
      </c>
      <c r="F37" s="30" t="s">
        <v>38</v>
      </c>
      <c r="G37" s="32">
        <v>17</v>
      </c>
      <c r="H37" s="30" t="s">
        <v>18</v>
      </c>
      <c r="I37" s="31">
        <v>527.5</v>
      </c>
      <c r="J37" s="30" t="s">
        <v>86</v>
      </c>
      <c r="K37" s="30" t="s">
        <v>87</v>
      </c>
      <c r="L37" s="30" t="b">
        <v>1</v>
      </c>
      <c r="M37" s="30" t="s">
        <v>21</v>
      </c>
      <c r="N37" s="30" t="s">
        <v>28</v>
      </c>
    </row>
    <row r="38" spans="1:14" ht="14.25" customHeight="1">
      <c r="A38" s="30">
        <v>227</v>
      </c>
      <c r="B38" s="1">
        <v>44412</v>
      </c>
      <c r="C38" s="30" t="s">
        <v>36</v>
      </c>
      <c r="D38" s="30" t="s">
        <v>15</v>
      </c>
      <c r="E38" s="30" t="s">
        <v>25</v>
      </c>
      <c r="F38" s="30" t="s">
        <v>33</v>
      </c>
      <c r="G38" s="32">
        <v>62</v>
      </c>
      <c r="H38" s="30" t="s">
        <v>18</v>
      </c>
      <c r="I38" s="31">
        <v>720.12</v>
      </c>
      <c r="J38" s="30" t="s">
        <v>88</v>
      </c>
      <c r="K38" s="30" t="s">
        <v>89</v>
      </c>
      <c r="L38" s="30" t="b">
        <v>1</v>
      </c>
      <c r="M38" s="30" t="s">
        <v>21</v>
      </c>
      <c r="N38" s="30" t="s">
        <v>22</v>
      </c>
    </row>
    <row r="39" spans="1:14" ht="14.25" customHeight="1">
      <c r="A39" s="30">
        <v>21</v>
      </c>
      <c r="B39" s="1">
        <v>43836</v>
      </c>
      <c r="C39" s="30" t="s">
        <v>32</v>
      </c>
      <c r="D39" s="30" t="s">
        <v>15</v>
      </c>
      <c r="E39" s="30" t="s">
        <v>25</v>
      </c>
      <c r="F39" s="30" t="s">
        <v>38</v>
      </c>
      <c r="G39" s="32">
        <v>42</v>
      </c>
      <c r="H39" s="30" t="s">
        <v>18</v>
      </c>
      <c r="I39" s="31">
        <v>540.29</v>
      </c>
      <c r="J39" s="30" t="s">
        <v>90</v>
      </c>
      <c r="K39" s="30" t="s">
        <v>91</v>
      </c>
      <c r="L39" s="30" t="b">
        <v>0</v>
      </c>
      <c r="M39" s="30" t="s">
        <v>21</v>
      </c>
      <c r="N39" s="30" t="s">
        <v>28</v>
      </c>
    </row>
    <row r="40" spans="1:14" ht="14.25" customHeight="1">
      <c r="A40" s="30">
        <v>521</v>
      </c>
      <c r="B40" s="1">
        <v>44285</v>
      </c>
      <c r="C40" s="30" t="s">
        <v>32</v>
      </c>
      <c r="D40" s="30" t="s">
        <v>24</v>
      </c>
      <c r="E40" s="30" t="s">
        <v>37</v>
      </c>
      <c r="F40" s="30" t="s">
        <v>33</v>
      </c>
      <c r="G40" s="32">
        <v>97</v>
      </c>
      <c r="H40" s="30" t="s">
        <v>18</v>
      </c>
      <c r="I40" s="31">
        <v>403.47</v>
      </c>
      <c r="J40" s="30" t="s">
        <v>92</v>
      </c>
      <c r="K40" s="30" t="s">
        <v>93</v>
      </c>
      <c r="L40" s="30" t="b">
        <v>1</v>
      </c>
      <c r="M40" s="30" t="s">
        <v>21</v>
      </c>
      <c r="N40" s="30" t="s">
        <v>28</v>
      </c>
    </row>
    <row r="41" spans="1:14" ht="14.25" customHeight="1">
      <c r="A41" s="30">
        <v>515</v>
      </c>
      <c r="B41" s="1">
        <v>44136</v>
      </c>
      <c r="C41" s="30" t="s">
        <v>23</v>
      </c>
      <c r="D41" s="30" t="s">
        <v>15</v>
      </c>
      <c r="E41" s="30" t="s">
        <v>16</v>
      </c>
      <c r="F41" s="30" t="s">
        <v>33</v>
      </c>
      <c r="G41" s="32">
        <v>59</v>
      </c>
      <c r="H41" s="30" t="s">
        <v>18</v>
      </c>
      <c r="I41" s="31">
        <v>239.7</v>
      </c>
      <c r="J41" s="30" t="s">
        <v>94</v>
      </c>
      <c r="K41" s="30" t="s">
        <v>46</v>
      </c>
      <c r="L41" s="30" t="b">
        <v>1</v>
      </c>
      <c r="M41" s="30" t="s">
        <v>21</v>
      </c>
      <c r="N41" s="30" t="s">
        <v>22</v>
      </c>
    </row>
    <row r="42" spans="1:14" ht="14.25" customHeight="1">
      <c r="A42" s="30">
        <v>534</v>
      </c>
      <c r="B42" s="1">
        <v>44189</v>
      </c>
      <c r="C42" s="30" t="s">
        <v>36</v>
      </c>
      <c r="D42" s="30" t="s">
        <v>47</v>
      </c>
      <c r="E42" s="30" t="s">
        <v>37</v>
      </c>
      <c r="F42" s="30" t="s">
        <v>17</v>
      </c>
      <c r="G42" s="32">
        <v>8</v>
      </c>
      <c r="H42" s="30" t="s">
        <v>18</v>
      </c>
      <c r="I42" s="31">
        <v>976.19</v>
      </c>
      <c r="J42" s="30" t="s">
        <v>95</v>
      </c>
      <c r="K42" s="30" t="s">
        <v>64</v>
      </c>
      <c r="L42" s="30" t="b">
        <v>0</v>
      </c>
      <c r="M42" s="30" t="s">
        <v>27</v>
      </c>
      <c r="N42" s="30" t="s">
        <v>22</v>
      </c>
    </row>
    <row r="43" spans="1:14" ht="14.25" customHeight="1">
      <c r="A43" s="30">
        <v>646</v>
      </c>
      <c r="B43" s="1">
        <v>44540</v>
      </c>
      <c r="C43" s="30" t="s">
        <v>14</v>
      </c>
      <c r="D43" s="30" t="s">
        <v>24</v>
      </c>
      <c r="E43" s="30" t="s">
        <v>37</v>
      </c>
      <c r="F43" s="30" t="s">
        <v>33</v>
      </c>
      <c r="G43" s="32">
        <v>57</v>
      </c>
      <c r="H43" s="30" t="s">
        <v>18</v>
      </c>
      <c r="I43" s="31">
        <v>347.91</v>
      </c>
      <c r="J43" s="30" t="s">
        <v>96</v>
      </c>
      <c r="K43" s="30" t="s">
        <v>97</v>
      </c>
      <c r="L43" s="30" t="b">
        <v>1</v>
      </c>
      <c r="M43" s="30" t="s">
        <v>31</v>
      </c>
      <c r="N43" s="30" t="s">
        <v>22</v>
      </c>
    </row>
    <row r="44" spans="1:14" ht="14.25" customHeight="1">
      <c r="A44" s="30">
        <v>872</v>
      </c>
      <c r="B44" s="1">
        <v>44186</v>
      </c>
      <c r="C44" s="30" t="s">
        <v>14</v>
      </c>
      <c r="D44" s="30" t="s">
        <v>24</v>
      </c>
      <c r="E44" s="30" t="s">
        <v>37</v>
      </c>
      <c r="F44" s="30" t="s">
        <v>38</v>
      </c>
      <c r="G44" s="32">
        <v>42</v>
      </c>
      <c r="H44" s="30" t="s">
        <v>18</v>
      </c>
      <c r="I44" s="31">
        <v>818.54</v>
      </c>
      <c r="J44" s="30" t="s">
        <v>50</v>
      </c>
      <c r="K44" s="30" t="s">
        <v>51</v>
      </c>
      <c r="L44" s="30" t="b">
        <v>0</v>
      </c>
      <c r="M44" s="30" t="s">
        <v>31</v>
      </c>
      <c r="N44" s="30" t="s">
        <v>22</v>
      </c>
    </row>
    <row r="45" spans="1:14" ht="14.25" customHeight="1">
      <c r="A45" s="30">
        <v>99</v>
      </c>
      <c r="B45" s="1">
        <v>44518</v>
      </c>
      <c r="C45" s="30" t="s">
        <v>14</v>
      </c>
      <c r="D45" s="30" t="s">
        <v>47</v>
      </c>
      <c r="E45" s="30" t="s">
        <v>16</v>
      </c>
      <c r="F45" s="30" t="s">
        <v>38</v>
      </c>
      <c r="G45" s="32">
        <v>59</v>
      </c>
      <c r="H45" s="30" t="s">
        <v>18</v>
      </c>
      <c r="I45" s="31">
        <v>89.77</v>
      </c>
      <c r="J45" s="30" t="s">
        <v>98</v>
      </c>
      <c r="K45" s="30" t="s">
        <v>99</v>
      </c>
      <c r="L45" s="30" t="b">
        <v>1</v>
      </c>
      <c r="M45" s="30" t="s">
        <v>31</v>
      </c>
      <c r="N45" s="30" t="s">
        <v>22</v>
      </c>
    </row>
    <row r="46" spans="1:14" ht="14.25" customHeight="1">
      <c r="A46" s="30">
        <v>603</v>
      </c>
      <c r="B46" s="1">
        <v>44257</v>
      </c>
      <c r="C46" s="30" t="s">
        <v>32</v>
      </c>
      <c r="D46" s="30" t="s">
        <v>15</v>
      </c>
      <c r="E46" s="30" t="s">
        <v>16</v>
      </c>
      <c r="F46" s="30" t="s">
        <v>33</v>
      </c>
      <c r="G46" s="32">
        <v>3</v>
      </c>
      <c r="H46" s="30" t="s">
        <v>18</v>
      </c>
      <c r="I46" s="31">
        <v>575.17999999999995</v>
      </c>
      <c r="J46" s="30" t="s">
        <v>100</v>
      </c>
      <c r="K46" s="30" t="s">
        <v>101</v>
      </c>
      <c r="L46" s="30" t="b">
        <v>1</v>
      </c>
      <c r="M46" s="30" t="s">
        <v>44</v>
      </c>
      <c r="N46" s="30" t="s">
        <v>22</v>
      </c>
    </row>
    <row r="47" spans="1:14" ht="14.25" customHeight="1">
      <c r="A47" s="30">
        <v>68</v>
      </c>
      <c r="B47" s="1">
        <v>44228</v>
      </c>
      <c r="C47" s="30" t="s">
        <v>23</v>
      </c>
      <c r="D47" s="30" t="s">
        <v>47</v>
      </c>
      <c r="E47" s="30" t="s">
        <v>37</v>
      </c>
      <c r="F47" s="30" t="s">
        <v>38</v>
      </c>
      <c r="G47" s="32">
        <v>95</v>
      </c>
      <c r="H47" s="30" t="s">
        <v>18</v>
      </c>
      <c r="I47" s="31">
        <v>587.05999999999995</v>
      </c>
      <c r="J47" s="30" t="s">
        <v>102</v>
      </c>
      <c r="K47" s="30" t="s">
        <v>58</v>
      </c>
      <c r="L47" s="30" t="b">
        <v>0</v>
      </c>
      <c r="M47" s="30" t="s">
        <v>27</v>
      </c>
      <c r="N47" s="30" t="s">
        <v>28</v>
      </c>
    </row>
    <row r="48" spans="1:14" ht="14.25" customHeight="1">
      <c r="A48" s="30">
        <v>130</v>
      </c>
      <c r="B48" s="1">
        <v>44243</v>
      </c>
      <c r="C48" s="30" t="s">
        <v>36</v>
      </c>
      <c r="D48" s="30" t="s">
        <v>47</v>
      </c>
      <c r="E48" s="30" t="s">
        <v>37</v>
      </c>
      <c r="F48" s="30" t="s">
        <v>17</v>
      </c>
      <c r="G48" s="32">
        <v>97</v>
      </c>
      <c r="H48" s="30" t="s">
        <v>18</v>
      </c>
      <c r="I48" s="31">
        <v>915.05</v>
      </c>
      <c r="J48" s="30" t="s">
        <v>103</v>
      </c>
      <c r="K48" s="30" t="s">
        <v>104</v>
      </c>
      <c r="L48" s="30" t="b">
        <v>0</v>
      </c>
      <c r="M48" s="30" t="s">
        <v>21</v>
      </c>
      <c r="N48" s="30" t="s">
        <v>22</v>
      </c>
    </row>
    <row r="49" spans="1:14" ht="14.25" customHeight="1">
      <c r="A49" s="30">
        <v>292</v>
      </c>
      <c r="B49" s="1">
        <v>44489</v>
      </c>
      <c r="C49" s="30" t="s">
        <v>36</v>
      </c>
      <c r="D49" s="30" t="s">
        <v>47</v>
      </c>
      <c r="E49" s="30" t="s">
        <v>16</v>
      </c>
      <c r="F49" s="30" t="s">
        <v>17</v>
      </c>
      <c r="G49" s="32">
        <v>27</v>
      </c>
      <c r="H49" s="30" t="s">
        <v>18</v>
      </c>
      <c r="I49" s="31">
        <v>249.99</v>
      </c>
      <c r="J49" s="30" t="s">
        <v>19</v>
      </c>
      <c r="K49" s="30" t="s">
        <v>20</v>
      </c>
      <c r="L49" s="30" t="b">
        <v>0</v>
      </c>
      <c r="M49" s="30" t="s">
        <v>27</v>
      </c>
      <c r="N49" s="30" t="s">
        <v>22</v>
      </c>
    </row>
    <row r="50" spans="1:14" ht="14.25" customHeight="1">
      <c r="A50" s="30">
        <v>513</v>
      </c>
      <c r="B50" s="1">
        <v>44462</v>
      </c>
      <c r="C50" s="30" t="s">
        <v>54</v>
      </c>
      <c r="D50" s="30" t="s">
        <v>47</v>
      </c>
      <c r="E50" s="30" t="s">
        <v>37</v>
      </c>
      <c r="F50" s="30" t="s">
        <v>33</v>
      </c>
      <c r="G50" s="32">
        <v>15</v>
      </c>
      <c r="H50" s="30" t="s">
        <v>18</v>
      </c>
      <c r="I50" s="31">
        <v>197.75</v>
      </c>
      <c r="J50" s="30" t="s">
        <v>105</v>
      </c>
      <c r="K50" s="30" t="s">
        <v>106</v>
      </c>
      <c r="L50" s="30" t="b">
        <v>0</v>
      </c>
      <c r="M50" s="30" t="s">
        <v>27</v>
      </c>
      <c r="N50" s="30" t="s">
        <v>22</v>
      </c>
    </row>
    <row r="51" spans="1:14" ht="14.25" customHeight="1">
      <c r="A51" s="30">
        <v>589</v>
      </c>
      <c r="B51" s="1">
        <v>44495</v>
      </c>
      <c r="C51" s="30" t="s">
        <v>36</v>
      </c>
      <c r="D51" s="30" t="s">
        <v>24</v>
      </c>
      <c r="E51" s="30" t="s">
        <v>37</v>
      </c>
      <c r="F51" s="30" t="s">
        <v>33</v>
      </c>
      <c r="G51" s="32">
        <v>84</v>
      </c>
      <c r="H51" s="30" t="s">
        <v>18</v>
      </c>
      <c r="I51" s="31">
        <v>407.64</v>
      </c>
      <c r="J51" s="30" t="s">
        <v>98</v>
      </c>
      <c r="K51" s="30" t="s">
        <v>99</v>
      </c>
      <c r="L51" s="30" t="b">
        <v>1</v>
      </c>
      <c r="M51" s="30" t="s">
        <v>44</v>
      </c>
      <c r="N51" s="30" t="s">
        <v>28</v>
      </c>
    </row>
    <row r="52" spans="1:14" ht="14.25" customHeight="1">
      <c r="A52" s="30">
        <v>676</v>
      </c>
      <c r="B52" s="1">
        <v>44181</v>
      </c>
      <c r="C52" s="30" t="s">
        <v>32</v>
      </c>
      <c r="D52" s="30" t="s">
        <v>15</v>
      </c>
      <c r="E52" s="30" t="s">
        <v>16</v>
      </c>
      <c r="F52" s="30" t="s">
        <v>17</v>
      </c>
      <c r="G52" s="32">
        <v>10</v>
      </c>
      <c r="H52" s="30" t="s">
        <v>18</v>
      </c>
      <c r="I52" s="31">
        <v>4.3</v>
      </c>
      <c r="J52" s="30" t="s">
        <v>107</v>
      </c>
      <c r="K52" s="30" t="s">
        <v>106</v>
      </c>
      <c r="L52" s="30" t="b">
        <v>0</v>
      </c>
      <c r="M52" s="30" t="s">
        <v>27</v>
      </c>
      <c r="N52" s="30" t="s">
        <v>22</v>
      </c>
    </row>
    <row r="53" spans="1:14" ht="14.25" customHeight="1">
      <c r="A53" s="30">
        <v>68</v>
      </c>
      <c r="B53" s="1">
        <v>44147</v>
      </c>
      <c r="C53" s="30" t="s">
        <v>32</v>
      </c>
      <c r="D53" s="30" t="s">
        <v>47</v>
      </c>
      <c r="E53" s="30" t="s">
        <v>16</v>
      </c>
      <c r="F53" s="30" t="s">
        <v>38</v>
      </c>
      <c r="G53" s="32">
        <v>95</v>
      </c>
      <c r="H53" s="30" t="s">
        <v>18</v>
      </c>
      <c r="I53" s="31">
        <v>150.87</v>
      </c>
      <c r="J53" s="30" t="s">
        <v>108</v>
      </c>
      <c r="K53" s="30" t="s">
        <v>66</v>
      </c>
      <c r="L53" s="30" t="b">
        <v>0</v>
      </c>
      <c r="M53" s="30" t="s">
        <v>44</v>
      </c>
      <c r="N53" s="30" t="s">
        <v>28</v>
      </c>
    </row>
    <row r="54" spans="1:14" ht="14.25" customHeight="1">
      <c r="A54" s="30">
        <v>328</v>
      </c>
      <c r="B54" s="1">
        <v>44273</v>
      </c>
      <c r="C54" s="30" t="s">
        <v>14</v>
      </c>
      <c r="D54" s="30" t="s">
        <v>15</v>
      </c>
      <c r="E54" s="30" t="s">
        <v>25</v>
      </c>
      <c r="F54" s="30" t="s">
        <v>38</v>
      </c>
      <c r="G54" s="32">
        <v>28</v>
      </c>
      <c r="H54" s="30" t="s">
        <v>18</v>
      </c>
      <c r="I54" s="31">
        <v>216.85</v>
      </c>
      <c r="J54" s="30" t="s">
        <v>55</v>
      </c>
      <c r="K54" s="30" t="s">
        <v>56</v>
      </c>
      <c r="L54" s="30" t="b">
        <v>1</v>
      </c>
      <c r="M54" s="30" t="s">
        <v>44</v>
      </c>
      <c r="N54" s="30" t="s">
        <v>28</v>
      </c>
    </row>
    <row r="55" spans="1:14" ht="14.25" customHeight="1">
      <c r="A55" s="30">
        <v>832</v>
      </c>
      <c r="B55" s="1">
        <v>44439</v>
      </c>
      <c r="C55" s="30" t="s">
        <v>54</v>
      </c>
      <c r="D55" s="30" t="s">
        <v>15</v>
      </c>
      <c r="E55" s="30" t="s">
        <v>37</v>
      </c>
      <c r="F55" s="30" t="s">
        <v>38</v>
      </c>
      <c r="G55" s="32">
        <v>9</v>
      </c>
      <c r="H55" s="30" t="s">
        <v>18</v>
      </c>
      <c r="I55" s="31">
        <v>750.27</v>
      </c>
      <c r="J55" s="30" t="s">
        <v>109</v>
      </c>
      <c r="K55" s="30" t="s">
        <v>20</v>
      </c>
      <c r="L55" s="30" t="b">
        <v>0</v>
      </c>
      <c r="M55" s="30" t="s">
        <v>21</v>
      </c>
      <c r="N55" s="30" t="s">
        <v>28</v>
      </c>
    </row>
    <row r="56" spans="1:14" ht="14.25" customHeight="1">
      <c r="A56" s="30">
        <v>223</v>
      </c>
      <c r="B56" s="1">
        <v>44147</v>
      </c>
      <c r="C56" s="30" t="s">
        <v>54</v>
      </c>
      <c r="D56" s="30" t="s">
        <v>15</v>
      </c>
      <c r="E56" s="30" t="s">
        <v>25</v>
      </c>
      <c r="F56" s="30" t="s">
        <v>33</v>
      </c>
      <c r="G56" s="32">
        <v>56</v>
      </c>
      <c r="H56" s="30" t="s">
        <v>18</v>
      </c>
      <c r="I56" s="31">
        <v>376.18</v>
      </c>
      <c r="J56" s="30" t="s">
        <v>110</v>
      </c>
      <c r="K56" s="30" t="s">
        <v>111</v>
      </c>
      <c r="L56" s="30" t="b">
        <v>1</v>
      </c>
      <c r="M56" s="30" t="s">
        <v>31</v>
      </c>
      <c r="N56" s="30" t="s">
        <v>28</v>
      </c>
    </row>
    <row r="57" spans="1:14" ht="14.25" customHeight="1">
      <c r="A57" s="30">
        <v>311</v>
      </c>
      <c r="B57" s="1">
        <v>44152</v>
      </c>
      <c r="C57" s="30" t="s">
        <v>23</v>
      </c>
      <c r="D57" s="30" t="s">
        <v>47</v>
      </c>
      <c r="E57" s="30" t="s">
        <v>16</v>
      </c>
      <c r="F57" s="30" t="s">
        <v>17</v>
      </c>
      <c r="G57" s="32">
        <v>74</v>
      </c>
      <c r="H57" s="30" t="s">
        <v>18</v>
      </c>
      <c r="I57" s="31">
        <v>874.76</v>
      </c>
      <c r="J57" s="30" t="s">
        <v>112</v>
      </c>
      <c r="K57" s="30" t="s">
        <v>97</v>
      </c>
      <c r="L57" s="30" t="b">
        <v>0</v>
      </c>
      <c r="M57" s="30" t="s">
        <v>44</v>
      </c>
      <c r="N57" s="30" t="s">
        <v>22</v>
      </c>
    </row>
    <row r="58" spans="1:14" ht="14.25" customHeight="1">
      <c r="A58" s="30">
        <v>450</v>
      </c>
      <c r="B58" s="1">
        <v>44135</v>
      </c>
      <c r="C58" s="30" t="s">
        <v>14</v>
      </c>
      <c r="D58" s="30" t="s">
        <v>47</v>
      </c>
      <c r="E58" s="30" t="s">
        <v>37</v>
      </c>
      <c r="F58" s="30" t="s">
        <v>33</v>
      </c>
      <c r="G58" s="32">
        <v>57</v>
      </c>
      <c r="H58" s="30" t="s">
        <v>18</v>
      </c>
      <c r="I58" s="31">
        <v>448.53</v>
      </c>
      <c r="J58" s="30" t="s">
        <v>113</v>
      </c>
      <c r="K58" s="30" t="s">
        <v>66</v>
      </c>
      <c r="L58" s="30" t="b">
        <v>0</v>
      </c>
      <c r="M58" s="30" t="s">
        <v>44</v>
      </c>
      <c r="N58" s="30" t="s">
        <v>22</v>
      </c>
    </row>
    <row r="59" spans="1:14" ht="14.25" customHeight="1">
      <c r="A59" s="30">
        <v>551</v>
      </c>
      <c r="B59" s="1">
        <v>43931</v>
      </c>
      <c r="C59" s="30" t="s">
        <v>14</v>
      </c>
      <c r="D59" s="30" t="s">
        <v>15</v>
      </c>
      <c r="E59" s="30" t="s">
        <v>37</v>
      </c>
      <c r="F59" s="30" t="s">
        <v>17</v>
      </c>
      <c r="G59" s="32">
        <v>27</v>
      </c>
      <c r="H59" s="30" t="s">
        <v>18</v>
      </c>
      <c r="I59" s="31">
        <v>210.88</v>
      </c>
      <c r="J59" s="30" t="s">
        <v>50</v>
      </c>
      <c r="K59" s="30" t="s">
        <v>51</v>
      </c>
      <c r="L59" s="30" t="b">
        <v>0</v>
      </c>
      <c r="M59" s="30" t="s">
        <v>27</v>
      </c>
      <c r="N59" s="30" t="s">
        <v>28</v>
      </c>
    </row>
    <row r="60" spans="1:14" ht="14.25" customHeight="1">
      <c r="A60" s="30">
        <v>40</v>
      </c>
      <c r="B60" s="1">
        <v>44185</v>
      </c>
      <c r="C60" s="30" t="s">
        <v>14</v>
      </c>
      <c r="D60" s="30" t="s">
        <v>47</v>
      </c>
      <c r="E60" s="30" t="s">
        <v>37</v>
      </c>
      <c r="F60" s="30" t="s">
        <v>17</v>
      </c>
      <c r="G60" s="32">
        <v>30</v>
      </c>
      <c r="H60" s="30" t="s">
        <v>18</v>
      </c>
      <c r="I60" s="31">
        <v>810.61</v>
      </c>
      <c r="J60" s="30" t="s">
        <v>81</v>
      </c>
      <c r="K60" s="30" t="s">
        <v>58</v>
      </c>
      <c r="L60" s="30" t="b">
        <v>0</v>
      </c>
      <c r="M60" s="30" t="s">
        <v>27</v>
      </c>
      <c r="N60" s="30" t="s">
        <v>22</v>
      </c>
    </row>
    <row r="61" spans="1:14" ht="14.25" customHeight="1">
      <c r="A61" s="30">
        <v>611</v>
      </c>
      <c r="B61" s="1">
        <v>43918</v>
      </c>
      <c r="C61" s="30" t="s">
        <v>32</v>
      </c>
      <c r="D61" s="30" t="s">
        <v>15</v>
      </c>
      <c r="E61" s="30" t="s">
        <v>16</v>
      </c>
      <c r="F61" s="30" t="s">
        <v>17</v>
      </c>
      <c r="G61" s="32">
        <v>67</v>
      </c>
      <c r="H61" s="30" t="s">
        <v>18</v>
      </c>
      <c r="I61" s="31">
        <v>767.45</v>
      </c>
      <c r="J61" s="30" t="s">
        <v>114</v>
      </c>
      <c r="K61" s="30" t="s">
        <v>106</v>
      </c>
      <c r="L61" s="30" t="b">
        <v>0</v>
      </c>
      <c r="M61" s="30" t="s">
        <v>27</v>
      </c>
      <c r="N61" s="30" t="s">
        <v>22</v>
      </c>
    </row>
    <row r="62" spans="1:14" ht="14.25" customHeight="1">
      <c r="A62" s="30">
        <v>376</v>
      </c>
      <c r="B62" s="1">
        <v>43913</v>
      </c>
      <c r="C62" s="30" t="s">
        <v>54</v>
      </c>
      <c r="D62" s="30" t="s">
        <v>24</v>
      </c>
      <c r="E62" s="30" t="s">
        <v>25</v>
      </c>
      <c r="F62" s="30" t="s">
        <v>33</v>
      </c>
      <c r="G62" s="32">
        <v>38</v>
      </c>
      <c r="H62" s="30" t="s">
        <v>18</v>
      </c>
      <c r="I62" s="31">
        <v>549.46</v>
      </c>
      <c r="J62" s="30" t="s">
        <v>115</v>
      </c>
      <c r="K62" s="30" t="s">
        <v>53</v>
      </c>
      <c r="L62" s="30" t="b">
        <v>0</v>
      </c>
      <c r="M62" s="30" t="s">
        <v>31</v>
      </c>
      <c r="N62" s="30" t="s">
        <v>22</v>
      </c>
    </row>
    <row r="63" spans="1:14" ht="14.25" customHeight="1">
      <c r="A63" s="30">
        <v>597</v>
      </c>
      <c r="B63" s="1">
        <v>44548</v>
      </c>
      <c r="C63" s="30" t="s">
        <v>36</v>
      </c>
      <c r="D63" s="30" t="s">
        <v>47</v>
      </c>
      <c r="E63" s="30" t="s">
        <v>16</v>
      </c>
      <c r="F63" s="30" t="s">
        <v>17</v>
      </c>
      <c r="G63" s="32">
        <v>15</v>
      </c>
      <c r="H63" s="30" t="s">
        <v>18</v>
      </c>
      <c r="I63" s="31">
        <v>475.58</v>
      </c>
      <c r="J63" s="30" t="s">
        <v>116</v>
      </c>
      <c r="K63" s="30" t="s">
        <v>20</v>
      </c>
      <c r="L63" s="30" t="b">
        <v>1</v>
      </c>
      <c r="M63" s="30" t="s">
        <v>31</v>
      </c>
      <c r="N63" s="30" t="s">
        <v>22</v>
      </c>
    </row>
    <row r="64" spans="1:14" ht="14.25" customHeight="1">
      <c r="A64" s="30">
        <v>844</v>
      </c>
      <c r="B64" s="1">
        <v>44335</v>
      </c>
      <c r="C64" s="30" t="s">
        <v>14</v>
      </c>
      <c r="D64" s="30" t="s">
        <v>15</v>
      </c>
      <c r="E64" s="30" t="s">
        <v>16</v>
      </c>
      <c r="F64" s="30" t="s">
        <v>17</v>
      </c>
      <c r="G64" s="32">
        <v>41</v>
      </c>
      <c r="H64" s="30" t="s">
        <v>18</v>
      </c>
      <c r="I64" s="31">
        <v>964.56</v>
      </c>
      <c r="J64" s="30" t="s">
        <v>117</v>
      </c>
      <c r="K64" s="30" t="s">
        <v>77</v>
      </c>
      <c r="L64" s="30" t="b">
        <v>1</v>
      </c>
      <c r="M64" s="30" t="s">
        <v>44</v>
      </c>
      <c r="N64" s="30" t="s">
        <v>22</v>
      </c>
    </row>
    <row r="65" spans="1:14" ht="14.25" customHeight="1">
      <c r="A65" s="30">
        <v>199</v>
      </c>
      <c r="B65" s="1">
        <v>44376</v>
      </c>
      <c r="C65" s="30" t="s">
        <v>54</v>
      </c>
      <c r="D65" s="30" t="s">
        <v>47</v>
      </c>
      <c r="E65" s="30" t="s">
        <v>37</v>
      </c>
      <c r="F65" s="30" t="s">
        <v>38</v>
      </c>
      <c r="G65" s="32">
        <v>43</v>
      </c>
      <c r="H65" s="30" t="s">
        <v>18</v>
      </c>
      <c r="I65" s="31">
        <v>484.24</v>
      </c>
      <c r="J65" s="30" t="s">
        <v>118</v>
      </c>
      <c r="K65" s="30" t="s">
        <v>53</v>
      </c>
      <c r="L65" s="30" t="b">
        <v>1</v>
      </c>
      <c r="M65" s="30" t="s">
        <v>27</v>
      </c>
      <c r="N65" s="30" t="s">
        <v>28</v>
      </c>
    </row>
    <row r="66" spans="1:14" ht="14.25" customHeight="1">
      <c r="A66" s="30">
        <v>845</v>
      </c>
      <c r="B66" s="1">
        <v>44535</v>
      </c>
      <c r="C66" s="30" t="s">
        <v>32</v>
      </c>
      <c r="D66" s="30" t="s">
        <v>47</v>
      </c>
      <c r="E66" s="30" t="s">
        <v>16</v>
      </c>
      <c r="F66" s="30" t="s">
        <v>38</v>
      </c>
      <c r="G66" s="32">
        <v>15</v>
      </c>
      <c r="H66" s="30" t="s">
        <v>18</v>
      </c>
      <c r="I66" s="31">
        <v>866.49</v>
      </c>
      <c r="J66" s="30" t="s">
        <v>119</v>
      </c>
      <c r="K66" s="30" t="s">
        <v>58</v>
      </c>
      <c r="L66" s="30" t="b">
        <v>0</v>
      </c>
      <c r="M66" s="30" t="s">
        <v>27</v>
      </c>
      <c r="N66" s="30" t="s">
        <v>22</v>
      </c>
    </row>
    <row r="67" spans="1:14" ht="14.25" customHeight="1">
      <c r="A67" s="30">
        <v>372</v>
      </c>
      <c r="B67" s="1">
        <v>44442</v>
      </c>
      <c r="C67" s="30" t="s">
        <v>32</v>
      </c>
      <c r="D67" s="30" t="s">
        <v>47</v>
      </c>
      <c r="E67" s="30" t="s">
        <v>37</v>
      </c>
      <c r="F67" s="30" t="s">
        <v>33</v>
      </c>
      <c r="G67" s="32">
        <v>25</v>
      </c>
      <c r="H67" s="30" t="s">
        <v>18</v>
      </c>
      <c r="I67" s="31">
        <v>25.82</v>
      </c>
      <c r="J67" s="30" t="s">
        <v>113</v>
      </c>
      <c r="K67" s="30" t="s">
        <v>66</v>
      </c>
      <c r="L67" s="30" t="b">
        <v>0</v>
      </c>
      <c r="M67" s="30" t="s">
        <v>21</v>
      </c>
      <c r="N67" s="30" t="s">
        <v>22</v>
      </c>
    </row>
    <row r="68" spans="1:14" ht="14.25" customHeight="1">
      <c r="A68" s="30">
        <v>338</v>
      </c>
      <c r="B68" s="1">
        <v>44216</v>
      </c>
      <c r="C68" s="30" t="s">
        <v>54</v>
      </c>
      <c r="D68" s="30" t="s">
        <v>47</v>
      </c>
      <c r="E68" s="30" t="s">
        <v>25</v>
      </c>
      <c r="F68" s="30" t="s">
        <v>17</v>
      </c>
      <c r="G68" s="32">
        <v>100</v>
      </c>
      <c r="H68" s="30" t="s">
        <v>18</v>
      </c>
      <c r="I68" s="31">
        <v>199.2</v>
      </c>
      <c r="J68" s="30" t="s">
        <v>120</v>
      </c>
      <c r="K68" s="30" t="s">
        <v>121</v>
      </c>
      <c r="L68" s="30" t="b">
        <v>0</v>
      </c>
      <c r="M68" s="30" t="s">
        <v>31</v>
      </c>
      <c r="N68" s="30" t="s">
        <v>22</v>
      </c>
    </row>
    <row r="69" spans="1:14" ht="14.25" customHeight="1">
      <c r="A69" s="30">
        <v>629</v>
      </c>
      <c r="B69" s="1">
        <v>43920</v>
      </c>
      <c r="C69" s="30" t="s">
        <v>32</v>
      </c>
      <c r="D69" s="30" t="s">
        <v>15</v>
      </c>
      <c r="E69" s="30" t="s">
        <v>37</v>
      </c>
      <c r="F69" s="30" t="s">
        <v>17</v>
      </c>
      <c r="G69" s="32">
        <v>60</v>
      </c>
      <c r="H69" s="30" t="s">
        <v>18</v>
      </c>
      <c r="I69" s="31">
        <v>174.66</v>
      </c>
      <c r="J69" s="30" t="s">
        <v>122</v>
      </c>
      <c r="K69" s="30" t="s">
        <v>89</v>
      </c>
      <c r="L69" s="30" t="b">
        <v>1</v>
      </c>
      <c r="M69" s="30" t="s">
        <v>44</v>
      </c>
      <c r="N69" s="30" t="s">
        <v>22</v>
      </c>
    </row>
    <row r="70" spans="1:14" ht="14.25" customHeight="1">
      <c r="A70" s="30">
        <v>617</v>
      </c>
      <c r="B70" s="1">
        <v>44027</v>
      </c>
      <c r="C70" s="30" t="s">
        <v>14</v>
      </c>
      <c r="D70" s="30" t="s">
        <v>15</v>
      </c>
      <c r="E70" s="30" t="s">
        <v>16</v>
      </c>
      <c r="F70" s="30" t="s">
        <v>33</v>
      </c>
      <c r="G70" s="32">
        <v>93</v>
      </c>
      <c r="H70" s="30" t="s">
        <v>18</v>
      </c>
      <c r="I70" s="31">
        <v>572.82000000000005</v>
      </c>
      <c r="J70" s="30" t="s">
        <v>123</v>
      </c>
      <c r="K70" s="30" t="s">
        <v>124</v>
      </c>
      <c r="L70" s="30" t="b">
        <v>1</v>
      </c>
      <c r="M70" s="30" t="s">
        <v>31</v>
      </c>
      <c r="N70" s="30" t="s">
        <v>28</v>
      </c>
    </row>
    <row r="71" spans="1:14" ht="14.25" customHeight="1">
      <c r="A71" s="30">
        <v>584</v>
      </c>
      <c r="B71" s="1">
        <v>43929</v>
      </c>
      <c r="C71" s="30" t="s">
        <v>32</v>
      </c>
      <c r="D71" s="30" t="s">
        <v>47</v>
      </c>
      <c r="E71" s="30" t="s">
        <v>37</v>
      </c>
      <c r="F71" s="30" t="s">
        <v>38</v>
      </c>
      <c r="G71" s="32">
        <v>9</v>
      </c>
      <c r="H71" s="30" t="s">
        <v>18</v>
      </c>
      <c r="I71" s="31">
        <v>488.24</v>
      </c>
      <c r="J71" s="30" t="s">
        <v>84</v>
      </c>
      <c r="K71" s="30" t="s">
        <v>85</v>
      </c>
      <c r="L71" s="30" t="b">
        <v>0</v>
      </c>
      <c r="M71" s="30" t="s">
        <v>44</v>
      </c>
      <c r="N71" s="30" t="s">
        <v>28</v>
      </c>
    </row>
    <row r="72" spans="1:14" ht="14.25" customHeight="1">
      <c r="A72" s="30">
        <v>326</v>
      </c>
      <c r="B72" s="1">
        <v>43936</v>
      </c>
      <c r="C72" s="30" t="s">
        <v>23</v>
      </c>
      <c r="D72" s="30" t="s">
        <v>15</v>
      </c>
      <c r="E72" s="30" t="s">
        <v>25</v>
      </c>
      <c r="F72" s="30" t="s">
        <v>33</v>
      </c>
      <c r="G72" s="32">
        <v>20</v>
      </c>
      <c r="H72" s="30" t="s">
        <v>18</v>
      </c>
      <c r="I72" s="31">
        <v>476.41</v>
      </c>
      <c r="J72" s="30" t="s">
        <v>73</v>
      </c>
      <c r="K72" s="30" t="s">
        <v>74</v>
      </c>
      <c r="L72" s="30" t="b">
        <v>0</v>
      </c>
      <c r="M72" s="30" t="s">
        <v>44</v>
      </c>
      <c r="N72" s="30" t="s">
        <v>28</v>
      </c>
    </row>
    <row r="73" spans="1:14" ht="14.25" customHeight="1">
      <c r="A73" s="30">
        <v>384</v>
      </c>
      <c r="B73" s="1">
        <v>44520</v>
      </c>
      <c r="C73" s="30" t="s">
        <v>23</v>
      </c>
      <c r="D73" s="30" t="s">
        <v>15</v>
      </c>
      <c r="E73" s="30" t="s">
        <v>25</v>
      </c>
      <c r="F73" s="30" t="s">
        <v>33</v>
      </c>
      <c r="G73" s="32">
        <v>20</v>
      </c>
      <c r="H73" s="30" t="s">
        <v>18</v>
      </c>
      <c r="I73" s="31">
        <v>486.21</v>
      </c>
      <c r="J73" s="30" t="s">
        <v>102</v>
      </c>
      <c r="K73" s="30" t="s">
        <v>58</v>
      </c>
      <c r="L73" s="30" t="b">
        <v>1</v>
      </c>
      <c r="M73" s="30" t="s">
        <v>21</v>
      </c>
      <c r="N73" s="30" t="s">
        <v>22</v>
      </c>
    </row>
    <row r="74" spans="1:14" ht="14.25" customHeight="1">
      <c r="A74" s="30">
        <v>858</v>
      </c>
      <c r="B74" s="1">
        <v>43864</v>
      </c>
      <c r="C74" s="30" t="s">
        <v>54</v>
      </c>
      <c r="D74" s="30" t="s">
        <v>47</v>
      </c>
      <c r="E74" s="30" t="s">
        <v>25</v>
      </c>
      <c r="F74" s="30" t="s">
        <v>33</v>
      </c>
      <c r="G74" s="32">
        <v>47</v>
      </c>
      <c r="H74" s="30" t="s">
        <v>18</v>
      </c>
      <c r="I74" s="31">
        <v>846.01</v>
      </c>
      <c r="J74" s="30" t="s">
        <v>107</v>
      </c>
      <c r="K74" s="30" t="s">
        <v>106</v>
      </c>
      <c r="L74" s="30" t="b">
        <v>0</v>
      </c>
      <c r="M74" s="30" t="s">
        <v>44</v>
      </c>
      <c r="N74" s="30" t="s">
        <v>28</v>
      </c>
    </row>
    <row r="75" spans="1:14" ht="14.25" customHeight="1">
      <c r="A75" s="30">
        <v>218</v>
      </c>
      <c r="B75" s="1">
        <v>44126</v>
      </c>
      <c r="C75" s="30" t="s">
        <v>32</v>
      </c>
      <c r="D75" s="30" t="s">
        <v>24</v>
      </c>
      <c r="E75" s="30" t="s">
        <v>37</v>
      </c>
      <c r="F75" s="30" t="s">
        <v>33</v>
      </c>
      <c r="G75" s="32">
        <v>93</v>
      </c>
      <c r="H75" s="30" t="s">
        <v>18</v>
      </c>
      <c r="I75" s="31">
        <v>424.41</v>
      </c>
      <c r="J75" s="30" t="s">
        <v>100</v>
      </c>
      <c r="K75" s="30" t="s">
        <v>101</v>
      </c>
      <c r="L75" s="30" t="b">
        <v>0</v>
      </c>
      <c r="M75" s="30" t="s">
        <v>21</v>
      </c>
      <c r="N75" s="30" t="s">
        <v>22</v>
      </c>
    </row>
    <row r="76" spans="1:14" ht="14.25" customHeight="1">
      <c r="A76" s="30">
        <v>944</v>
      </c>
      <c r="B76" s="1">
        <v>44433</v>
      </c>
      <c r="C76" s="30" t="s">
        <v>32</v>
      </c>
      <c r="D76" s="30" t="s">
        <v>47</v>
      </c>
      <c r="E76" s="30" t="s">
        <v>16</v>
      </c>
      <c r="F76" s="30" t="s">
        <v>17</v>
      </c>
      <c r="G76" s="32">
        <v>88</v>
      </c>
      <c r="H76" s="30" t="s">
        <v>18</v>
      </c>
      <c r="I76" s="31">
        <v>429.29</v>
      </c>
      <c r="J76" s="30" t="s">
        <v>125</v>
      </c>
      <c r="K76" s="30" t="s">
        <v>101</v>
      </c>
      <c r="L76" s="30" t="b">
        <v>1</v>
      </c>
      <c r="M76" s="30" t="s">
        <v>44</v>
      </c>
      <c r="N76" s="30" t="s">
        <v>28</v>
      </c>
    </row>
    <row r="77" spans="1:14" ht="14.25" customHeight="1">
      <c r="A77" s="30">
        <v>659</v>
      </c>
      <c r="B77" s="1">
        <v>44139</v>
      </c>
      <c r="C77" s="30" t="s">
        <v>36</v>
      </c>
      <c r="D77" s="30" t="s">
        <v>15</v>
      </c>
      <c r="E77" s="30" t="s">
        <v>25</v>
      </c>
      <c r="F77" s="30" t="s">
        <v>33</v>
      </c>
      <c r="G77" s="32">
        <v>90</v>
      </c>
      <c r="H77" s="30" t="s">
        <v>18</v>
      </c>
      <c r="I77" s="31">
        <v>607.41</v>
      </c>
      <c r="J77" s="30" t="s">
        <v>81</v>
      </c>
      <c r="K77" s="30" t="s">
        <v>58</v>
      </c>
      <c r="L77" s="30" t="b">
        <v>1</v>
      </c>
      <c r="M77" s="30" t="s">
        <v>31</v>
      </c>
      <c r="N77" s="30" t="s">
        <v>22</v>
      </c>
    </row>
    <row r="78" spans="1:14" ht="14.25" customHeight="1">
      <c r="A78" s="30">
        <v>122</v>
      </c>
      <c r="B78" s="1">
        <v>44078</v>
      </c>
      <c r="C78" s="30" t="s">
        <v>36</v>
      </c>
      <c r="D78" s="30" t="s">
        <v>47</v>
      </c>
      <c r="E78" s="30" t="s">
        <v>16</v>
      </c>
      <c r="F78" s="30" t="s">
        <v>38</v>
      </c>
      <c r="G78" s="32">
        <v>52</v>
      </c>
      <c r="H78" s="30" t="s">
        <v>18</v>
      </c>
      <c r="I78" s="31">
        <v>850.1</v>
      </c>
      <c r="J78" s="30" t="s">
        <v>81</v>
      </c>
      <c r="K78" s="30" t="s">
        <v>58</v>
      </c>
      <c r="L78" s="30" t="b">
        <v>1</v>
      </c>
      <c r="M78" s="30" t="s">
        <v>31</v>
      </c>
      <c r="N78" s="30" t="s">
        <v>28</v>
      </c>
    </row>
    <row r="79" spans="1:14" ht="14.25" customHeight="1">
      <c r="A79" s="30">
        <v>373</v>
      </c>
      <c r="B79" s="1">
        <v>44463</v>
      </c>
      <c r="C79" s="30" t="s">
        <v>54</v>
      </c>
      <c r="D79" s="30" t="s">
        <v>15</v>
      </c>
      <c r="E79" s="30" t="s">
        <v>16</v>
      </c>
      <c r="F79" s="30" t="s">
        <v>17</v>
      </c>
      <c r="G79" s="32">
        <v>85</v>
      </c>
      <c r="H79" s="30" t="s">
        <v>18</v>
      </c>
      <c r="I79" s="31">
        <v>498.82</v>
      </c>
      <c r="J79" s="30" t="s">
        <v>126</v>
      </c>
      <c r="K79" s="30" t="s">
        <v>87</v>
      </c>
      <c r="L79" s="30" t="b">
        <v>0</v>
      </c>
      <c r="M79" s="30" t="s">
        <v>44</v>
      </c>
      <c r="N79" s="30" t="s">
        <v>28</v>
      </c>
    </row>
    <row r="80" spans="1:14" ht="14.25" customHeight="1">
      <c r="A80" s="30">
        <v>287</v>
      </c>
      <c r="B80" s="1">
        <v>44224</v>
      </c>
      <c r="C80" s="30" t="s">
        <v>54</v>
      </c>
      <c r="D80" s="30" t="s">
        <v>47</v>
      </c>
      <c r="E80" s="30" t="s">
        <v>25</v>
      </c>
      <c r="F80" s="30" t="s">
        <v>17</v>
      </c>
      <c r="G80" s="32">
        <v>20</v>
      </c>
      <c r="H80" s="30" t="s">
        <v>18</v>
      </c>
      <c r="I80" s="31">
        <v>820.98</v>
      </c>
      <c r="J80" s="30" t="s">
        <v>127</v>
      </c>
      <c r="K80" s="30" t="s">
        <v>53</v>
      </c>
      <c r="L80" s="30" t="b">
        <v>1</v>
      </c>
      <c r="M80" s="30" t="s">
        <v>44</v>
      </c>
      <c r="N80" s="30" t="s">
        <v>22</v>
      </c>
    </row>
    <row r="81" spans="1:14" ht="14.25" customHeight="1">
      <c r="A81" s="30">
        <v>863</v>
      </c>
      <c r="B81" s="1">
        <v>44308</v>
      </c>
      <c r="C81" s="30" t="s">
        <v>14</v>
      </c>
      <c r="D81" s="30" t="s">
        <v>24</v>
      </c>
      <c r="E81" s="30" t="s">
        <v>37</v>
      </c>
      <c r="F81" s="30" t="s">
        <v>33</v>
      </c>
      <c r="G81" s="32">
        <v>62</v>
      </c>
      <c r="H81" s="30" t="s">
        <v>18</v>
      </c>
      <c r="I81" s="31">
        <v>455.15</v>
      </c>
      <c r="J81" s="30" t="s">
        <v>83</v>
      </c>
      <c r="K81" s="30" t="s">
        <v>64</v>
      </c>
      <c r="L81" s="30" t="b">
        <v>0</v>
      </c>
      <c r="M81" s="30" t="s">
        <v>21</v>
      </c>
      <c r="N81" s="30" t="s">
        <v>22</v>
      </c>
    </row>
    <row r="82" spans="1:14" ht="14.25" customHeight="1">
      <c r="A82" s="30">
        <v>69</v>
      </c>
      <c r="B82" s="1">
        <v>43913</v>
      </c>
      <c r="C82" s="30" t="s">
        <v>14</v>
      </c>
      <c r="D82" s="30" t="s">
        <v>15</v>
      </c>
      <c r="E82" s="30" t="s">
        <v>16</v>
      </c>
      <c r="F82" s="30" t="s">
        <v>38</v>
      </c>
      <c r="G82" s="32">
        <v>100</v>
      </c>
      <c r="H82" s="30" t="s">
        <v>18</v>
      </c>
      <c r="I82" s="31">
        <v>248.17</v>
      </c>
      <c r="J82" s="30" t="s">
        <v>123</v>
      </c>
      <c r="K82" s="30" t="s">
        <v>124</v>
      </c>
      <c r="L82" s="30" t="b">
        <v>0</v>
      </c>
      <c r="M82" s="30" t="s">
        <v>21</v>
      </c>
      <c r="N82" s="30" t="s">
        <v>22</v>
      </c>
    </row>
    <row r="83" spans="1:14" ht="14.25" customHeight="1">
      <c r="A83" s="30">
        <v>932</v>
      </c>
      <c r="B83" s="1">
        <v>44490</v>
      </c>
      <c r="C83" s="30" t="s">
        <v>14</v>
      </c>
      <c r="D83" s="30" t="s">
        <v>47</v>
      </c>
      <c r="E83" s="30" t="s">
        <v>25</v>
      </c>
      <c r="F83" s="30" t="s">
        <v>17</v>
      </c>
      <c r="G83" s="32">
        <v>58</v>
      </c>
      <c r="H83" s="30" t="s">
        <v>18</v>
      </c>
      <c r="I83" s="31">
        <v>486.17</v>
      </c>
      <c r="J83" s="30" t="s">
        <v>128</v>
      </c>
      <c r="K83" s="30" t="s">
        <v>129</v>
      </c>
      <c r="L83" s="30" t="b">
        <v>0</v>
      </c>
      <c r="M83" s="30" t="s">
        <v>44</v>
      </c>
      <c r="N83" s="30" t="s">
        <v>28</v>
      </c>
    </row>
    <row r="84" spans="1:14" ht="14.25" customHeight="1">
      <c r="A84" s="30">
        <v>541</v>
      </c>
      <c r="B84" s="1">
        <v>44457</v>
      </c>
      <c r="C84" s="30" t="s">
        <v>14</v>
      </c>
      <c r="D84" s="30" t="s">
        <v>15</v>
      </c>
      <c r="E84" s="30" t="s">
        <v>37</v>
      </c>
      <c r="F84" s="30" t="s">
        <v>38</v>
      </c>
      <c r="G84" s="32">
        <v>41</v>
      </c>
      <c r="H84" s="30" t="s">
        <v>18</v>
      </c>
      <c r="I84" s="31">
        <v>604.64</v>
      </c>
      <c r="J84" s="30" t="s">
        <v>102</v>
      </c>
      <c r="K84" s="30" t="s">
        <v>58</v>
      </c>
      <c r="L84" s="30" t="b">
        <v>0</v>
      </c>
      <c r="M84" s="30" t="s">
        <v>27</v>
      </c>
      <c r="N84" s="30" t="s">
        <v>22</v>
      </c>
    </row>
    <row r="85" spans="1:14" ht="14.25" customHeight="1">
      <c r="A85" s="30">
        <v>563</v>
      </c>
      <c r="B85" s="1">
        <v>44358</v>
      </c>
      <c r="C85" s="30" t="s">
        <v>14</v>
      </c>
      <c r="D85" s="30" t="s">
        <v>47</v>
      </c>
      <c r="E85" s="30" t="s">
        <v>16</v>
      </c>
      <c r="F85" s="30" t="s">
        <v>33</v>
      </c>
      <c r="G85" s="32">
        <v>45</v>
      </c>
      <c r="H85" s="30" t="s">
        <v>18</v>
      </c>
      <c r="I85" s="31">
        <v>254.14</v>
      </c>
      <c r="J85" s="30" t="s">
        <v>130</v>
      </c>
      <c r="K85" s="30" t="s">
        <v>124</v>
      </c>
      <c r="L85" s="30" t="b">
        <v>0</v>
      </c>
      <c r="M85" s="30" t="s">
        <v>27</v>
      </c>
      <c r="N85" s="30" t="s">
        <v>28</v>
      </c>
    </row>
    <row r="86" spans="1:14" ht="14.25" customHeight="1">
      <c r="A86" s="30">
        <v>954</v>
      </c>
      <c r="B86" s="1">
        <v>44535</v>
      </c>
      <c r="C86" s="30" t="s">
        <v>54</v>
      </c>
      <c r="D86" s="30" t="s">
        <v>15</v>
      </c>
      <c r="E86" s="30" t="s">
        <v>16</v>
      </c>
      <c r="F86" s="30" t="s">
        <v>38</v>
      </c>
      <c r="G86" s="32">
        <v>86</v>
      </c>
      <c r="H86" s="30" t="s">
        <v>18</v>
      </c>
      <c r="I86" s="31">
        <v>423.9</v>
      </c>
      <c r="J86" s="30" t="s">
        <v>131</v>
      </c>
      <c r="K86" s="30" t="s">
        <v>20</v>
      </c>
      <c r="L86" s="30" t="b">
        <v>1</v>
      </c>
      <c r="M86" s="30" t="s">
        <v>31</v>
      </c>
      <c r="N86" s="30" t="s">
        <v>28</v>
      </c>
    </row>
    <row r="87" spans="1:14" ht="14.25" customHeight="1">
      <c r="A87" s="30">
        <v>634</v>
      </c>
      <c r="B87" s="1">
        <v>44556</v>
      </c>
      <c r="C87" s="30" t="s">
        <v>36</v>
      </c>
      <c r="D87" s="30" t="s">
        <v>15</v>
      </c>
      <c r="E87" s="30" t="s">
        <v>25</v>
      </c>
      <c r="F87" s="30" t="s">
        <v>38</v>
      </c>
      <c r="G87" s="32">
        <v>12</v>
      </c>
      <c r="H87" s="30" t="s">
        <v>18</v>
      </c>
      <c r="I87" s="31">
        <v>189.13</v>
      </c>
      <c r="J87" s="30" t="s">
        <v>117</v>
      </c>
      <c r="K87" s="30" t="s">
        <v>77</v>
      </c>
      <c r="L87" s="30" t="b">
        <v>0</v>
      </c>
      <c r="M87" s="30" t="s">
        <v>44</v>
      </c>
      <c r="N87" s="30" t="s">
        <v>22</v>
      </c>
    </row>
    <row r="88" spans="1:14" ht="14.25" customHeight="1">
      <c r="A88" s="30">
        <v>126</v>
      </c>
      <c r="B88" s="1">
        <v>43857</v>
      </c>
      <c r="C88" s="30" t="s">
        <v>23</v>
      </c>
      <c r="D88" s="30" t="s">
        <v>47</v>
      </c>
      <c r="E88" s="30" t="s">
        <v>25</v>
      </c>
      <c r="F88" s="30" t="s">
        <v>33</v>
      </c>
      <c r="G88" s="32">
        <v>76</v>
      </c>
      <c r="H88" s="30" t="s">
        <v>18</v>
      </c>
      <c r="I88" s="31">
        <v>842.6</v>
      </c>
      <c r="J88" s="30" t="s">
        <v>132</v>
      </c>
      <c r="K88" s="30" t="s">
        <v>20</v>
      </c>
      <c r="L88" s="30" t="b">
        <v>1</v>
      </c>
      <c r="M88" s="30" t="s">
        <v>31</v>
      </c>
      <c r="N88" s="30" t="s">
        <v>28</v>
      </c>
    </row>
    <row r="89" spans="1:14" ht="14.25" customHeight="1">
      <c r="A89" s="30">
        <v>423</v>
      </c>
      <c r="B89" s="1">
        <v>43941</v>
      </c>
      <c r="C89" s="30" t="s">
        <v>36</v>
      </c>
      <c r="D89" s="30" t="s">
        <v>24</v>
      </c>
      <c r="E89" s="30" t="s">
        <v>25</v>
      </c>
      <c r="F89" s="30" t="s">
        <v>17</v>
      </c>
      <c r="G89" s="32">
        <v>71</v>
      </c>
      <c r="H89" s="30" t="s">
        <v>18</v>
      </c>
      <c r="I89" s="31">
        <v>972.72</v>
      </c>
      <c r="J89" s="30" t="s">
        <v>133</v>
      </c>
      <c r="K89" s="30" t="s">
        <v>74</v>
      </c>
      <c r="L89" s="30" t="b">
        <v>0</v>
      </c>
      <c r="M89" s="30" t="s">
        <v>21</v>
      </c>
      <c r="N89" s="30" t="s">
        <v>28</v>
      </c>
    </row>
    <row r="90" spans="1:14" ht="14.25" customHeight="1">
      <c r="A90" s="30">
        <v>774</v>
      </c>
      <c r="B90" s="1">
        <v>44040</v>
      </c>
      <c r="C90" s="30" t="s">
        <v>54</v>
      </c>
      <c r="D90" s="30" t="s">
        <v>47</v>
      </c>
      <c r="E90" s="30" t="s">
        <v>37</v>
      </c>
      <c r="F90" s="30" t="s">
        <v>38</v>
      </c>
      <c r="G90" s="32">
        <v>68</v>
      </c>
      <c r="H90" s="30" t="s">
        <v>18</v>
      </c>
      <c r="I90" s="31">
        <v>358.06</v>
      </c>
      <c r="J90" s="30" t="s">
        <v>105</v>
      </c>
      <c r="K90" s="30" t="s">
        <v>106</v>
      </c>
      <c r="L90" s="30" t="b">
        <v>0</v>
      </c>
      <c r="M90" s="30" t="s">
        <v>21</v>
      </c>
      <c r="N90" s="30" t="s">
        <v>22</v>
      </c>
    </row>
    <row r="91" spans="1:14" ht="14.25" customHeight="1">
      <c r="A91" s="30">
        <v>596</v>
      </c>
      <c r="B91" s="1">
        <v>44540</v>
      </c>
      <c r="C91" s="30" t="s">
        <v>14</v>
      </c>
      <c r="D91" s="30" t="s">
        <v>15</v>
      </c>
      <c r="E91" s="30" t="s">
        <v>37</v>
      </c>
      <c r="F91" s="30" t="s">
        <v>17</v>
      </c>
      <c r="G91" s="32">
        <v>71</v>
      </c>
      <c r="H91" s="30" t="s">
        <v>18</v>
      </c>
      <c r="I91" s="31">
        <v>45.41</v>
      </c>
      <c r="J91" s="30" t="s">
        <v>134</v>
      </c>
      <c r="K91" s="30" t="s">
        <v>58</v>
      </c>
      <c r="L91" s="30" t="b">
        <v>1</v>
      </c>
      <c r="M91" s="30" t="s">
        <v>27</v>
      </c>
      <c r="N91" s="30" t="s">
        <v>22</v>
      </c>
    </row>
    <row r="92" spans="1:14" ht="14.25" customHeight="1">
      <c r="A92" s="30">
        <v>128</v>
      </c>
      <c r="B92" s="1">
        <v>44489</v>
      </c>
      <c r="C92" s="30" t="s">
        <v>36</v>
      </c>
      <c r="D92" s="30" t="s">
        <v>15</v>
      </c>
      <c r="E92" s="30" t="s">
        <v>16</v>
      </c>
      <c r="F92" s="30" t="s">
        <v>33</v>
      </c>
      <c r="G92" s="32">
        <v>15</v>
      </c>
      <c r="H92" s="30" t="s">
        <v>18</v>
      </c>
      <c r="I92" s="31">
        <v>17.38</v>
      </c>
      <c r="J92" s="30" t="s">
        <v>135</v>
      </c>
      <c r="K92" s="30" t="s">
        <v>50</v>
      </c>
      <c r="L92" s="30" t="b">
        <v>1</v>
      </c>
      <c r="M92" s="30" t="s">
        <v>27</v>
      </c>
      <c r="N92" s="30" t="s">
        <v>22</v>
      </c>
    </row>
    <row r="93" spans="1:14" ht="14.25" customHeight="1">
      <c r="A93" s="30">
        <v>344</v>
      </c>
      <c r="B93" s="1">
        <v>44193</v>
      </c>
      <c r="C93" s="30" t="s">
        <v>54</v>
      </c>
      <c r="D93" s="30" t="s">
        <v>47</v>
      </c>
      <c r="E93" s="30" t="s">
        <v>37</v>
      </c>
      <c r="F93" s="30" t="s">
        <v>33</v>
      </c>
      <c r="G93" s="32">
        <v>66</v>
      </c>
      <c r="H93" s="30" t="s">
        <v>18</v>
      </c>
      <c r="I93" s="31">
        <v>195.42</v>
      </c>
      <c r="J93" s="30" t="s">
        <v>71</v>
      </c>
      <c r="K93" s="30" t="s">
        <v>64</v>
      </c>
      <c r="L93" s="30" t="b">
        <v>0</v>
      </c>
      <c r="M93" s="30" t="s">
        <v>27</v>
      </c>
      <c r="N93" s="30" t="s">
        <v>22</v>
      </c>
    </row>
    <row r="94" spans="1:14" ht="14.25" customHeight="1">
      <c r="A94" s="30">
        <v>839</v>
      </c>
      <c r="B94" s="1">
        <v>44234</v>
      </c>
      <c r="C94" s="30" t="s">
        <v>23</v>
      </c>
      <c r="D94" s="30" t="s">
        <v>15</v>
      </c>
      <c r="E94" s="30" t="s">
        <v>37</v>
      </c>
      <c r="F94" s="30" t="s">
        <v>17</v>
      </c>
      <c r="G94" s="32">
        <v>60</v>
      </c>
      <c r="H94" s="30" t="s">
        <v>18</v>
      </c>
      <c r="I94" s="31">
        <v>929.06</v>
      </c>
      <c r="J94" s="30" t="s">
        <v>136</v>
      </c>
      <c r="K94" s="30" t="s">
        <v>137</v>
      </c>
      <c r="L94" s="30" t="b">
        <v>0</v>
      </c>
      <c r="M94" s="30" t="s">
        <v>21</v>
      </c>
      <c r="N94" s="30" t="s">
        <v>28</v>
      </c>
    </row>
    <row r="95" spans="1:14" ht="14.25" customHeight="1">
      <c r="A95" s="30">
        <v>55</v>
      </c>
      <c r="B95" s="1">
        <v>44299</v>
      </c>
      <c r="C95" s="30" t="s">
        <v>36</v>
      </c>
      <c r="D95" s="30" t="s">
        <v>47</v>
      </c>
      <c r="E95" s="30" t="s">
        <v>37</v>
      </c>
      <c r="F95" s="30" t="s">
        <v>33</v>
      </c>
      <c r="G95" s="32">
        <v>28</v>
      </c>
      <c r="H95" s="30" t="s">
        <v>18</v>
      </c>
      <c r="I95" s="31">
        <v>767.56</v>
      </c>
      <c r="J95" s="30" t="s">
        <v>138</v>
      </c>
      <c r="K95" s="30" t="s">
        <v>139</v>
      </c>
      <c r="L95" s="30" t="b">
        <v>1</v>
      </c>
      <c r="M95" s="30" t="s">
        <v>21</v>
      </c>
      <c r="N95" s="30" t="s">
        <v>22</v>
      </c>
    </row>
    <row r="96" spans="1:14" ht="14.25" customHeight="1">
      <c r="A96" s="30">
        <v>208</v>
      </c>
      <c r="B96" s="1">
        <v>44344</v>
      </c>
      <c r="C96" s="30" t="s">
        <v>14</v>
      </c>
      <c r="D96" s="30" t="s">
        <v>47</v>
      </c>
      <c r="E96" s="30" t="s">
        <v>37</v>
      </c>
      <c r="F96" s="30" t="s">
        <v>33</v>
      </c>
      <c r="G96" s="32">
        <v>71</v>
      </c>
      <c r="H96" s="30" t="s">
        <v>18</v>
      </c>
      <c r="I96" s="31">
        <v>238.5</v>
      </c>
      <c r="J96" s="30" t="s">
        <v>80</v>
      </c>
      <c r="K96" s="30" t="s">
        <v>20</v>
      </c>
      <c r="L96" s="30" t="b">
        <v>1</v>
      </c>
      <c r="M96" s="30" t="s">
        <v>21</v>
      </c>
      <c r="N96" s="30" t="s">
        <v>22</v>
      </c>
    </row>
    <row r="97" spans="1:14" ht="14.25" customHeight="1">
      <c r="A97" s="30">
        <v>325</v>
      </c>
      <c r="B97" s="1">
        <v>44088</v>
      </c>
      <c r="C97" s="30" t="s">
        <v>23</v>
      </c>
      <c r="D97" s="30" t="s">
        <v>24</v>
      </c>
      <c r="E97" s="30" t="s">
        <v>16</v>
      </c>
      <c r="F97" s="30" t="s">
        <v>38</v>
      </c>
      <c r="G97" s="32">
        <v>75</v>
      </c>
      <c r="H97" s="30" t="s">
        <v>18</v>
      </c>
      <c r="I97" s="31">
        <v>363.38</v>
      </c>
      <c r="J97" s="30" t="s">
        <v>108</v>
      </c>
      <c r="K97" s="30" t="s">
        <v>66</v>
      </c>
      <c r="L97" s="30" t="b">
        <v>1</v>
      </c>
      <c r="M97" s="30" t="s">
        <v>44</v>
      </c>
      <c r="N97" s="30" t="s">
        <v>22</v>
      </c>
    </row>
    <row r="98" spans="1:14" ht="14.25" customHeight="1">
      <c r="A98" s="30">
        <v>118</v>
      </c>
      <c r="B98" s="1">
        <v>43992</v>
      </c>
      <c r="C98" s="30" t="s">
        <v>36</v>
      </c>
      <c r="D98" s="30" t="s">
        <v>15</v>
      </c>
      <c r="E98" s="30" t="s">
        <v>16</v>
      </c>
      <c r="F98" s="30" t="s">
        <v>33</v>
      </c>
      <c r="G98" s="32">
        <v>64</v>
      </c>
      <c r="H98" s="30" t="s">
        <v>18</v>
      </c>
      <c r="I98" s="31">
        <v>622.86</v>
      </c>
      <c r="J98" s="30" t="s">
        <v>140</v>
      </c>
      <c r="K98" s="30" t="s">
        <v>58</v>
      </c>
      <c r="L98" s="30" t="b">
        <v>0</v>
      </c>
      <c r="M98" s="30" t="s">
        <v>21</v>
      </c>
      <c r="N98" s="30" t="s">
        <v>28</v>
      </c>
    </row>
    <row r="99" spans="1:14" ht="14.25" customHeight="1">
      <c r="A99" s="30">
        <v>729</v>
      </c>
      <c r="B99" s="1">
        <v>43978</v>
      </c>
      <c r="C99" s="30" t="s">
        <v>54</v>
      </c>
      <c r="D99" s="30" t="s">
        <v>47</v>
      </c>
      <c r="E99" s="30" t="s">
        <v>25</v>
      </c>
      <c r="F99" s="30" t="s">
        <v>33</v>
      </c>
      <c r="G99" s="32">
        <v>34</v>
      </c>
      <c r="H99" s="30" t="s">
        <v>18</v>
      </c>
      <c r="I99" s="31">
        <v>939.18</v>
      </c>
      <c r="J99" s="30" t="s">
        <v>105</v>
      </c>
      <c r="K99" s="30" t="s">
        <v>106</v>
      </c>
      <c r="L99" s="30" t="b">
        <v>0</v>
      </c>
      <c r="M99" s="30" t="s">
        <v>44</v>
      </c>
      <c r="N99" s="30" t="s">
        <v>22</v>
      </c>
    </row>
    <row r="100" spans="1:14" ht="14.25" customHeight="1">
      <c r="A100" s="30">
        <v>79</v>
      </c>
      <c r="B100" s="1">
        <v>44268</v>
      </c>
      <c r="C100" s="30" t="s">
        <v>32</v>
      </c>
      <c r="D100" s="30" t="s">
        <v>15</v>
      </c>
      <c r="E100" s="30" t="s">
        <v>25</v>
      </c>
      <c r="F100" s="30" t="s">
        <v>38</v>
      </c>
      <c r="G100" s="32">
        <v>6</v>
      </c>
      <c r="H100" s="30" t="s">
        <v>18</v>
      </c>
      <c r="I100" s="31">
        <v>53.19</v>
      </c>
      <c r="J100" s="30" t="s">
        <v>62</v>
      </c>
      <c r="K100" s="30" t="s">
        <v>20</v>
      </c>
      <c r="L100" s="30" t="b">
        <v>1</v>
      </c>
      <c r="M100" s="30" t="s">
        <v>21</v>
      </c>
      <c r="N100" s="30" t="s">
        <v>28</v>
      </c>
    </row>
    <row r="101" spans="1:14" ht="14.25" customHeight="1">
      <c r="A101" s="30">
        <v>921</v>
      </c>
      <c r="B101" s="1">
        <v>44354</v>
      </c>
      <c r="C101" s="30" t="s">
        <v>14</v>
      </c>
      <c r="D101" s="30" t="s">
        <v>24</v>
      </c>
      <c r="E101" s="30" t="s">
        <v>37</v>
      </c>
      <c r="F101" s="30" t="s">
        <v>33</v>
      </c>
      <c r="G101" s="32">
        <v>20</v>
      </c>
      <c r="H101" s="30" t="s">
        <v>18</v>
      </c>
      <c r="I101" s="31">
        <v>208.09</v>
      </c>
      <c r="J101" s="30" t="s">
        <v>141</v>
      </c>
      <c r="K101" s="30" t="s">
        <v>30</v>
      </c>
      <c r="L101" s="30" t="b">
        <v>1</v>
      </c>
      <c r="M101" s="30" t="s">
        <v>21</v>
      </c>
      <c r="N101" s="30" t="s">
        <v>28</v>
      </c>
    </row>
    <row r="102" spans="1:14" ht="14.25" customHeight="1">
      <c r="A102" s="30">
        <v>980</v>
      </c>
      <c r="B102" s="1">
        <v>44185</v>
      </c>
      <c r="C102" s="30" t="s">
        <v>32</v>
      </c>
      <c r="D102" s="30" t="s">
        <v>24</v>
      </c>
      <c r="E102" s="30" t="s">
        <v>16</v>
      </c>
      <c r="F102" s="30" t="s">
        <v>33</v>
      </c>
      <c r="G102" s="32">
        <v>79</v>
      </c>
      <c r="H102" s="30" t="s">
        <v>18</v>
      </c>
      <c r="I102" s="31">
        <v>564.72</v>
      </c>
      <c r="J102" s="30" t="s">
        <v>55</v>
      </c>
      <c r="K102" s="30" t="s">
        <v>56</v>
      </c>
      <c r="L102" s="30" t="b">
        <v>0</v>
      </c>
      <c r="M102" s="30" t="s">
        <v>44</v>
      </c>
      <c r="N102" s="30" t="s">
        <v>22</v>
      </c>
    </row>
    <row r="103" spans="1:14" ht="14.25" customHeight="1">
      <c r="A103" s="30">
        <v>733</v>
      </c>
      <c r="B103" s="1">
        <v>44110</v>
      </c>
      <c r="C103" s="30" t="s">
        <v>36</v>
      </c>
      <c r="D103" s="30" t="s">
        <v>47</v>
      </c>
      <c r="E103" s="30" t="s">
        <v>16</v>
      </c>
      <c r="F103" s="30" t="s">
        <v>17</v>
      </c>
      <c r="G103" s="32">
        <v>48</v>
      </c>
      <c r="H103" s="30" t="s">
        <v>18</v>
      </c>
      <c r="I103" s="31">
        <v>63.09</v>
      </c>
      <c r="J103" s="30" t="s">
        <v>108</v>
      </c>
      <c r="K103" s="30" t="s">
        <v>66</v>
      </c>
      <c r="L103" s="30" t="b">
        <v>0</v>
      </c>
      <c r="M103" s="30" t="s">
        <v>21</v>
      </c>
      <c r="N103" s="30" t="s">
        <v>22</v>
      </c>
    </row>
    <row r="104" spans="1:14" ht="14.25" customHeight="1">
      <c r="A104" s="30">
        <v>902</v>
      </c>
      <c r="B104" s="1">
        <v>44100</v>
      </c>
      <c r="C104" s="30" t="s">
        <v>23</v>
      </c>
      <c r="D104" s="30" t="s">
        <v>47</v>
      </c>
      <c r="E104" s="30" t="s">
        <v>25</v>
      </c>
      <c r="F104" s="30" t="s">
        <v>17</v>
      </c>
      <c r="G104" s="32">
        <v>31</v>
      </c>
      <c r="H104" s="30" t="s">
        <v>18</v>
      </c>
      <c r="I104" s="31">
        <v>80.52</v>
      </c>
      <c r="J104" s="30" t="s">
        <v>142</v>
      </c>
      <c r="K104" s="30" t="s">
        <v>64</v>
      </c>
      <c r="L104" s="30" t="b">
        <v>0</v>
      </c>
      <c r="M104" s="30" t="s">
        <v>31</v>
      </c>
      <c r="N104" s="30" t="s">
        <v>28</v>
      </c>
    </row>
    <row r="105" spans="1:14" ht="14.25" customHeight="1">
      <c r="A105" s="30">
        <v>264</v>
      </c>
      <c r="B105" s="1">
        <v>44340</v>
      </c>
      <c r="C105" s="30" t="s">
        <v>54</v>
      </c>
      <c r="D105" s="30" t="s">
        <v>24</v>
      </c>
      <c r="E105" s="30" t="s">
        <v>25</v>
      </c>
      <c r="F105" s="30" t="s">
        <v>33</v>
      </c>
      <c r="G105" s="32">
        <v>30</v>
      </c>
      <c r="H105" s="30" t="s">
        <v>18</v>
      </c>
      <c r="I105" s="31">
        <v>267.16000000000003</v>
      </c>
      <c r="J105" s="30" t="s">
        <v>42</v>
      </c>
      <c r="K105" s="30" t="s">
        <v>43</v>
      </c>
      <c r="L105" s="30" t="b">
        <v>1</v>
      </c>
      <c r="M105" s="30" t="s">
        <v>21</v>
      </c>
      <c r="N105" s="30" t="s">
        <v>28</v>
      </c>
    </row>
    <row r="106" spans="1:14" ht="14.25" customHeight="1">
      <c r="A106" s="30">
        <v>444</v>
      </c>
      <c r="B106" s="1">
        <v>44483</v>
      </c>
      <c r="C106" s="30" t="s">
        <v>36</v>
      </c>
      <c r="D106" s="30" t="s">
        <v>24</v>
      </c>
      <c r="E106" s="30" t="s">
        <v>25</v>
      </c>
      <c r="F106" s="30" t="s">
        <v>38</v>
      </c>
      <c r="G106" s="32">
        <v>80</v>
      </c>
      <c r="H106" s="30" t="s">
        <v>18</v>
      </c>
      <c r="I106" s="31">
        <v>90.06</v>
      </c>
      <c r="J106" s="30" t="s">
        <v>143</v>
      </c>
      <c r="K106" s="30" t="s">
        <v>77</v>
      </c>
      <c r="L106" s="30" t="b">
        <v>1</v>
      </c>
      <c r="M106" s="30" t="s">
        <v>27</v>
      </c>
      <c r="N106" s="30" t="s">
        <v>22</v>
      </c>
    </row>
    <row r="107" spans="1:14" ht="14.25" customHeight="1">
      <c r="A107" s="30">
        <v>903</v>
      </c>
      <c r="B107" s="1">
        <v>44487</v>
      </c>
      <c r="C107" s="30" t="s">
        <v>23</v>
      </c>
      <c r="D107" s="30" t="s">
        <v>47</v>
      </c>
      <c r="E107" s="30" t="s">
        <v>25</v>
      </c>
      <c r="F107" s="30" t="s">
        <v>17</v>
      </c>
      <c r="G107" s="32">
        <v>24</v>
      </c>
      <c r="H107" s="30" t="s">
        <v>18</v>
      </c>
      <c r="I107" s="31">
        <v>957</v>
      </c>
      <c r="J107" s="30" t="s">
        <v>144</v>
      </c>
      <c r="K107" s="30" t="s">
        <v>20</v>
      </c>
      <c r="L107" s="30" t="b">
        <v>1</v>
      </c>
      <c r="M107" s="30" t="s">
        <v>27</v>
      </c>
      <c r="N107" s="30" t="s">
        <v>28</v>
      </c>
    </row>
    <row r="108" spans="1:14" ht="14.25" customHeight="1">
      <c r="A108" s="30">
        <v>174</v>
      </c>
      <c r="B108" s="1">
        <v>43897</v>
      </c>
      <c r="C108" s="30" t="s">
        <v>54</v>
      </c>
      <c r="D108" s="30" t="s">
        <v>24</v>
      </c>
      <c r="E108" s="30" t="s">
        <v>16</v>
      </c>
      <c r="F108" s="30" t="s">
        <v>33</v>
      </c>
      <c r="G108" s="32">
        <v>90</v>
      </c>
      <c r="H108" s="30" t="s">
        <v>18</v>
      </c>
      <c r="I108" s="31">
        <v>606.54999999999995</v>
      </c>
      <c r="J108" s="30" t="s">
        <v>145</v>
      </c>
      <c r="K108" s="30" t="s">
        <v>91</v>
      </c>
      <c r="L108" s="30" t="b">
        <v>0</v>
      </c>
      <c r="M108" s="30" t="s">
        <v>31</v>
      </c>
      <c r="N108" s="30" t="s">
        <v>22</v>
      </c>
    </row>
    <row r="109" spans="1:14" ht="14.25" customHeight="1">
      <c r="A109" s="30">
        <v>320</v>
      </c>
      <c r="B109" s="1">
        <v>43907</v>
      </c>
      <c r="C109" s="30" t="s">
        <v>36</v>
      </c>
      <c r="D109" s="30" t="s">
        <v>47</v>
      </c>
      <c r="E109" s="30" t="s">
        <v>25</v>
      </c>
      <c r="F109" s="30" t="s">
        <v>33</v>
      </c>
      <c r="G109" s="32">
        <v>8</v>
      </c>
      <c r="H109" s="30" t="s">
        <v>18</v>
      </c>
      <c r="I109" s="31">
        <v>416.74</v>
      </c>
      <c r="J109" s="30" t="s">
        <v>146</v>
      </c>
      <c r="K109" s="30" t="s">
        <v>147</v>
      </c>
      <c r="L109" s="30" t="b">
        <v>1</v>
      </c>
      <c r="M109" s="30" t="s">
        <v>44</v>
      </c>
      <c r="N109" s="30" t="s">
        <v>22</v>
      </c>
    </row>
    <row r="110" spans="1:14" ht="14.25" customHeight="1">
      <c r="A110" s="30">
        <v>280</v>
      </c>
      <c r="B110" s="1">
        <v>44157</v>
      </c>
      <c r="C110" s="30" t="s">
        <v>32</v>
      </c>
      <c r="D110" s="30" t="s">
        <v>24</v>
      </c>
      <c r="E110" s="30" t="s">
        <v>16</v>
      </c>
      <c r="F110" s="30" t="s">
        <v>33</v>
      </c>
      <c r="G110" s="32">
        <v>77</v>
      </c>
      <c r="H110" s="30" t="s">
        <v>18</v>
      </c>
      <c r="I110" s="31">
        <v>123.96</v>
      </c>
      <c r="J110" s="30" t="s">
        <v>148</v>
      </c>
      <c r="K110" s="30" t="s">
        <v>124</v>
      </c>
      <c r="L110" s="30" t="b">
        <v>0</v>
      </c>
      <c r="M110" s="30" t="s">
        <v>27</v>
      </c>
      <c r="N110" s="30" t="s">
        <v>22</v>
      </c>
    </row>
    <row r="111" spans="1:14" ht="14.25" customHeight="1">
      <c r="A111" s="30">
        <v>490</v>
      </c>
      <c r="B111" s="1">
        <v>44203</v>
      </c>
      <c r="C111" s="30" t="s">
        <v>54</v>
      </c>
      <c r="D111" s="30" t="s">
        <v>24</v>
      </c>
      <c r="E111" s="30" t="s">
        <v>37</v>
      </c>
      <c r="F111" s="30" t="s">
        <v>17</v>
      </c>
      <c r="G111" s="32">
        <v>65</v>
      </c>
      <c r="H111" s="30" t="s">
        <v>18</v>
      </c>
      <c r="I111" s="31">
        <v>393.59</v>
      </c>
      <c r="J111" s="30" t="s">
        <v>149</v>
      </c>
      <c r="K111" s="30" t="s">
        <v>87</v>
      </c>
      <c r="L111" s="30" t="b">
        <v>1</v>
      </c>
      <c r="M111" s="30" t="s">
        <v>21</v>
      </c>
      <c r="N111" s="30" t="s">
        <v>28</v>
      </c>
    </row>
    <row r="112" spans="1:14" ht="14.25" customHeight="1">
      <c r="A112" s="30">
        <v>665</v>
      </c>
      <c r="B112" s="1">
        <v>44321</v>
      </c>
      <c r="C112" s="30" t="s">
        <v>23</v>
      </c>
      <c r="D112" s="30" t="s">
        <v>47</v>
      </c>
      <c r="E112" s="30" t="s">
        <v>16</v>
      </c>
      <c r="F112" s="30" t="s">
        <v>17</v>
      </c>
      <c r="G112" s="32">
        <v>5</v>
      </c>
      <c r="H112" s="30" t="s">
        <v>18</v>
      </c>
      <c r="I112" s="31">
        <v>323.74</v>
      </c>
      <c r="J112" s="30" t="s">
        <v>150</v>
      </c>
      <c r="K112" s="30" t="s">
        <v>147</v>
      </c>
      <c r="L112" s="30" t="b">
        <v>1</v>
      </c>
      <c r="M112" s="30" t="s">
        <v>31</v>
      </c>
      <c r="N112" s="30" t="s">
        <v>28</v>
      </c>
    </row>
    <row r="113" spans="1:14" ht="14.25" customHeight="1">
      <c r="A113" s="30">
        <v>259</v>
      </c>
      <c r="B113" s="1">
        <v>44055</v>
      </c>
      <c r="C113" s="30" t="s">
        <v>14</v>
      </c>
      <c r="D113" s="30" t="s">
        <v>24</v>
      </c>
      <c r="E113" s="30" t="s">
        <v>25</v>
      </c>
      <c r="F113" s="30" t="s">
        <v>33</v>
      </c>
      <c r="G113" s="32">
        <v>58</v>
      </c>
      <c r="H113" s="30" t="s">
        <v>18</v>
      </c>
      <c r="I113" s="31">
        <v>128.08000000000001</v>
      </c>
      <c r="J113" s="30" t="s">
        <v>141</v>
      </c>
      <c r="K113" s="30" t="s">
        <v>30</v>
      </c>
      <c r="L113" s="30" t="b">
        <v>1</v>
      </c>
      <c r="M113" s="30" t="s">
        <v>27</v>
      </c>
      <c r="N113" s="30" t="s">
        <v>28</v>
      </c>
    </row>
    <row r="114" spans="1:14" ht="14.25" customHeight="1">
      <c r="A114" s="30">
        <v>819</v>
      </c>
      <c r="B114" s="1">
        <v>44528</v>
      </c>
      <c r="C114" s="30" t="s">
        <v>32</v>
      </c>
      <c r="D114" s="30" t="s">
        <v>24</v>
      </c>
      <c r="E114" s="30" t="s">
        <v>25</v>
      </c>
      <c r="F114" s="30" t="s">
        <v>17</v>
      </c>
      <c r="G114" s="32">
        <v>39</v>
      </c>
      <c r="H114" s="30" t="s">
        <v>18</v>
      </c>
      <c r="I114" s="31">
        <v>299.02</v>
      </c>
      <c r="J114" s="30" t="s">
        <v>151</v>
      </c>
      <c r="K114" s="30" t="s">
        <v>74</v>
      </c>
      <c r="L114" s="30" t="b">
        <v>0</v>
      </c>
      <c r="M114" s="30" t="s">
        <v>27</v>
      </c>
      <c r="N114" s="30" t="s">
        <v>22</v>
      </c>
    </row>
    <row r="115" spans="1:14" ht="14.25" customHeight="1">
      <c r="A115" s="30">
        <v>891</v>
      </c>
      <c r="B115" s="1">
        <v>44033</v>
      </c>
      <c r="C115" s="30" t="s">
        <v>23</v>
      </c>
      <c r="D115" s="30" t="s">
        <v>47</v>
      </c>
      <c r="E115" s="30" t="s">
        <v>25</v>
      </c>
      <c r="F115" s="30" t="s">
        <v>38</v>
      </c>
      <c r="G115" s="32">
        <v>34</v>
      </c>
      <c r="H115" s="30" t="s">
        <v>18</v>
      </c>
      <c r="I115" s="31">
        <v>275.87</v>
      </c>
      <c r="J115" s="30" t="s">
        <v>88</v>
      </c>
      <c r="K115" s="30" t="s">
        <v>89</v>
      </c>
      <c r="L115" s="30" t="b">
        <v>1</v>
      </c>
      <c r="M115" s="30" t="s">
        <v>21</v>
      </c>
      <c r="N115" s="30" t="s">
        <v>22</v>
      </c>
    </row>
    <row r="116" spans="1:14" ht="14.25" customHeight="1">
      <c r="A116" s="30">
        <v>745</v>
      </c>
      <c r="B116" s="1">
        <v>44460</v>
      </c>
      <c r="C116" s="30" t="s">
        <v>14</v>
      </c>
      <c r="D116" s="30" t="s">
        <v>15</v>
      </c>
      <c r="E116" s="30" t="s">
        <v>16</v>
      </c>
      <c r="F116" s="30" t="s">
        <v>38</v>
      </c>
      <c r="G116" s="32">
        <v>38</v>
      </c>
      <c r="H116" s="30" t="s">
        <v>18</v>
      </c>
      <c r="I116" s="31">
        <v>779.81</v>
      </c>
      <c r="J116" s="30" t="s">
        <v>84</v>
      </c>
      <c r="K116" s="30" t="s">
        <v>85</v>
      </c>
      <c r="L116" s="30" t="b">
        <v>0</v>
      </c>
      <c r="M116" s="30" t="s">
        <v>44</v>
      </c>
      <c r="N116" s="30" t="s">
        <v>22</v>
      </c>
    </row>
    <row r="117" spans="1:14" ht="14.25" customHeight="1">
      <c r="A117" s="30">
        <v>372</v>
      </c>
      <c r="B117" s="1">
        <v>43981</v>
      </c>
      <c r="C117" s="30" t="s">
        <v>23</v>
      </c>
      <c r="D117" s="30" t="s">
        <v>15</v>
      </c>
      <c r="E117" s="30" t="s">
        <v>25</v>
      </c>
      <c r="F117" s="30" t="s">
        <v>33</v>
      </c>
      <c r="G117" s="32">
        <v>84</v>
      </c>
      <c r="H117" s="30" t="s">
        <v>18</v>
      </c>
      <c r="I117" s="31">
        <v>881.72</v>
      </c>
      <c r="J117" s="30" t="s">
        <v>151</v>
      </c>
      <c r="K117" s="30" t="s">
        <v>74</v>
      </c>
      <c r="L117" s="30" t="b">
        <v>0</v>
      </c>
      <c r="M117" s="30" t="s">
        <v>44</v>
      </c>
      <c r="N117" s="30" t="s">
        <v>28</v>
      </c>
    </row>
    <row r="118" spans="1:14" ht="14.25" customHeight="1">
      <c r="A118" s="30">
        <v>119</v>
      </c>
      <c r="B118" s="1">
        <v>44154</v>
      </c>
      <c r="C118" s="30" t="s">
        <v>23</v>
      </c>
      <c r="D118" s="30" t="s">
        <v>24</v>
      </c>
      <c r="E118" s="30" t="s">
        <v>16</v>
      </c>
      <c r="F118" s="30" t="s">
        <v>33</v>
      </c>
      <c r="G118" s="32">
        <v>10</v>
      </c>
      <c r="H118" s="30" t="s">
        <v>18</v>
      </c>
      <c r="I118" s="31">
        <v>320.22000000000003</v>
      </c>
      <c r="J118" s="30" t="s">
        <v>152</v>
      </c>
      <c r="K118" s="30" t="s">
        <v>153</v>
      </c>
      <c r="L118" s="30" t="b">
        <v>1</v>
      </c>
      <c r="M118" s="30" t="s">
        <v>27</v>
      </c>
      <c r="N118" s="30" t="s">
        <v>22</v>
      </c>
    </row>
    <row r="119" spans="1:14" ht="14.25" customHeight="1">
      <c r="A119" s="30">
        <v>383</v>
      </c>
      <c r="B119" s="1">
        <v>43870</v>
      </c>
      <c r="C119" s="30" t="s">
        <v>36</v>
      </c>
      <c r="D119" s="30" t="s">
        <v>24</v>
      </c>
      <c r="E119" s="30" t="s">
        <v>37</v>
      </c>
      <c r="F119" s="30" t="s">
        <v>33</v>
      </c>
      <c r="G119" s="32">
        <v>45</v>
      </c>
      <c r="H119" s="30" t="s">
        <v>18</v>
      </c>
      <c r="I119" s="31">
        <v>424.11</v>
      </c>
      <c r="J119" s="30" t="s">
        <v>154</v>
      </c>
      <c r="K119" s="30" t="s">
        <v>89</v>
      </c>
      <c r="L119" s="30" t="b">
        <v>0</v>
      </c>
      <c r="M119" s="30" t="s">
        <v>44</v>
      </c>
      <c r="N119" s="30" t="s">
        <v>22</v>
      </c>
    </row>
    <row r="120" spans="1:14" ht="14.25" customHeight="1">
      <c r="A120" s="30">
        <v>66</v>
      </c>
      <c r="B120" s="1">
        <v>43867</v>
      </c>
      <c r="C120" s="30" t="s">
        <v>32</v>
      </c>
      <c r="D120" s="30" t="s">
        <v>47</v>
      </c>
      <c r="E120" s="30" t="s">
        <v>16</v>
      </c>
      <c r="F120" s="30" t="s">
        <v>17</v>
      </c>
      <c r="G120" s="32">
        <v>71</v>
      </c>
      <c r="H120" s="30" t="s">
        <v>18</v>
      </c>
      <c r="I120" s="31">
        <v>60.16</v>
      </c>
      <c r="J120" s="30" t="s">
        <v>155</v>
      </c>
      <c r="K120" s="30" t="s">
        <v>64</v>
      </c>
      <c r="L120" s="30" t="b">
        <v>1</v>
      </c>
      <c r="M120" s="30" t="s">
        <v>44</v>
      </c>
      <c r="N120" s="30" t="s">
        <v>28</v>
      </c>
    </row>
    <row r="121" spans="1:14" ht="14.25" customHeight="1">
      <c r="A121" s="30">
        <v>258</v>
      </c>
      <c r="B121" s="1">
        <v>44164</v>
      </c>
      <c r="C121" s="30" t="s">
        <v>14</v>
      </c>
      <c r="D121" s="30" t="s">
        <v>24</v>
      </c>
      <c r="E121" s="30" t="s">
        <v>25</v>
      </c>
      <c r="F121" s="30" t="s">
        <v>33</v>
      </c>
      <c r="G121" s="32">
        <v>87</v>
      </c>
      <c r="H121" s="30" t="s">
        <v>18</v>
      </c>
      <c r="I121" s="31">
        <v>876.52</v>
      </c>
      <c r="J121" s="30" t="s">
        <v>156</v>
      </c>
      <c r="K121" s="30" t="s">
        <v>58</v>
      </c>
      <c r="L121" s="30" t="b">
        <v>0</v>
      </c>
      <c r="M121" s="30" t="s">
        <v>21</v>
      </c>
      <c r="N121" s="30" t="s">
        <v>22</v>
      </c>
    </row>
    <row r="122" spans="1:14" ht="14.25" customHeight="1">
      <c r="A122" s="30">
        <v>761</v>
      </c>
      <c r="B122" s="1">
        <v>44531</v>
      </c>
      <c r="C122" s="30" t="s">
        <v>14</v>
      </c>
      <c r="D122" s="30" t="s">
        <v>24</v>
      </c>
      <c r="E122" s="30" t="s">
        <v>16</v>
      </c>
      <c r="F122" s="30" t="s">
        <v>38</v>
      </c>
      <c r="G122" s="32">
        <v>28</v>
      </c>
      <c r="H122" s="30" t="s">
        <v>18</v>
      </c>
      <c r="I122" s="31">
        <v>103.13</v>
      </c>
      <c r="J122" s="30" t="s">
        <v>95</v>
      </c>
      <c r="K122" s="30" t="s">
        <v>64</v>
      </c>
      <c r="L122" s="30" t="b">
        <v>0</v>
      </c>
      <c r="M122" s="30" t="s">
        <v>44</v>
      </c>
      <c r="N122" s="30" t="s">
        <v>28</v>
      </c>
    </row>
    <row r="123" spans="1:14" ht="14.25" customHeight="1">
      <c r="A123" s="30">
        <v>14</v>
      </c>
      <c r="B123" s="1">
        <v>44262</v>
      </c>
      <c r="C123" s="30" t="s">
        <v>14</v>
      </c>
      <c r="D123" s="30" t="s">
        <v>47</v>
      </c>
      <c r="E123" s="30" t="s">
        <v>25</v>
      </c>
      <c r="F123" s="30" t="s">
        <v>33</v>
      </c>
      <c r="G123" s="32">
        <v>17</v>
      </c>
      <c r="H123" s="30" t="s">
        <v>18</v>
      </c>
      <c r="I123" s="31">
        <v>866.52</v>
      </c>
      <c r="J123" s="30" t="s">
        <v>157</v>
      </c>
      <c r="K123" s="30" t="s">
        <v>137</v>
      </c>
      <c r="L123" s="30" t="b">
        <v>1</v>
      </c>
      <c r="M123" s="30" t="s">
        <v>21</v>
      </c>
      <c r="N123" s="30" t="s">
        <v>22</v>
      </c>
    </row>
    <row r="124" spans="1:14" ht="14.25" customHeight="1">
      <c r="A124" s="30">
        <v>748</v>
      </c>
      <c r="B124" s="1">
        <v>44531</v>
      </c>
      <c r="C124" s="30" t="s">
        <v>23</v>
      </c>
      <c r="D124" s="30" t="s">
        <v>47</v>
      </c>
      <c r="E124" s="30" t="s">
        <v>25</v>
      </c>
      <c r="F124" s="30" t="s">
        <v>38</v>
      </c>
      <c r="G124" s="32">
        <v>77</v>
      </c>
      <c r="H124" s="30" t="s">
        <v>18</v>
      </c>
      <c r="I124" s="31">
        <v>650.80999999999995</v>
      </c>
      <c r="J124" s="30" t="s">
        <v>158</v>
      </c>
      <c r="K124" s="30" t="s">
        <v>124</v>
      </c>
      <c r="L124" s="30" t="b">
        <v>0</v>
      </c>
      <c r="M124" s="30" t="s">
        <v>27</v>
      </c>
      <c r="N124" s="30" t="s">
        <v>28</v>
      </c>
    </row>
    <row r="125" spans="1:14" ht="14.25" customHeight="1">
      <c r="A125" s="30">
        <v>675</v>
      </c>
      <c r="B125" s="1">
        <v>43962</v>
      </c>
      <c r="C125" s="30" t="s">
        <v>23</v>
      </c>
      <c r="D125" s="30" t="s">
        <v>47</v>
      </c>
      <c r="E125" s="30" t="s">
        <v>25</v>
      </c>
      <c r="F125" s="30" t="s">
        <v>17</v>
      </c>
      <c r="G125" s="32">
        <v>54</v>
      </c>
      <c r="H125" s="30" t="s">
        <v>18</v>
      </c>
      <c r="I125" s="31">
        <v>209.56</v>
      </c>
      <c r="J125" s="30" t="s">
        <v>59</v>
      </c>
      <c r="K125" s="30" t="s">
        <v>20</v>
      </c>
      <c r="L125" s="30" t="b">
        <v>0</v>
      </c>
      <c r="M125" s="30" t="s">
        <v>21</v>
      </c>
      <c r="N125" s="30" t="s">
        <v>22</v>
      </c>
    </row>
    <row r="126" spans="1:14" ht="14.25" customHeight="1">
      <c r="A126" s="30">
        <v>543</v>
      </c>
      <c r="B126" s="1">
        <v>44354</v>
      </c>
      <c r="C126" s="30" t="s">
        <v>23</v>
      </c>
      <c r="D126" s="30" t="s">
        <v>24</v>
      </c>
      <c r="E126" s="30" t="s">
        <v>16</v>
      </c>
      <c r="F126" s="30" t="s">
        <v>38</v>
      </c>
      <c r="G126" s="32">
        <v>60</v>
      </c>
      <c r="H126" s="30" t="s">
        <v>18</v>
      </c>
      <c r="I126" s="31">
        <v>891.34</v>
      </c>
      <c r="J126" s="30" t="s">
        <v>159</v>
      </c>
      <c r="K126" s="30" t="s">
        <v>56</v>
      </c>
      <c r="L126" s="30" t="b">
        <v>1</v>
      </c>
      <c r="M126" s="30" t="s">
        <v>44</v>
      </c>
      <c r="N126" s="30" t="s">
        <v>28</v>
      </c>
    </row>
    <row r="127" spans="1:14" ht="14.25" customHeight="1">
      <c r="A127" s="30">
        <v>728</v>
      </c>
      <c r="B127" s="1">
        <v>44419</v>
      </c>
      <c r="C127" s="30" t="s">
        <v>32</v>
      </c>
      <c r="D127" s="30" t="s">
        <v>47</v>
      </c>
      <c r="E127" s="30" t="s">
        <v>25</v>
      </c>
      <c r="F127" s="30" t="s">
        <v>38</v>
      </c>
      <c r="G127" s="32">
        <v>100</v>
      </c>
      <c r="H127" s="30" t="s">
        <v>18</v>
      </c>
      <c r="I127" s="31">
        <v>596.20000000000005</v>
      </c>
      <c r="J127" s="30" t="s">
        <v>160</v>
      </c>
      <c r="K127" s="30" t="s">
        <v>46</v>
      </c>
      <c r="L127" s="30" t="b">
        <v>1</v>
      </c>
      <c r="M127" s="30" t="s">
        <v>27</v>
      </c>
      <c r="N127" s="30" t="s">
        <v>22</v>
      </c>
    </row>
    <row r="128" spans="1:14" ht="14.25" customHeight="1">
      <c r="A128" s="30">
        <v>696</v>
      </c>
      <c r="B128" s="1">
        <v>43987</v>
      </c>
      <c r="C128" s="30" t="s">
        <v>23</v>
      </c>
      <c r="D128" s="30" t="s">
        <v>24</v>
      </c>
      <c r="E128" s="30" t="s">
        <v>16</v>
      </c>
      <c r="F128" s="30" t="s">
        <v>33</v>
      </c>
      <c r="G128" s="32">
        <v>73</v>
      </c>
      <c r="H128" s="30" t="s">
        <v>18</v>
      </c>
      <c r="I128" s="31">
        <v>555.07000000000005</v>
      </c>
      <c r="J128" s="30" t="s">
        <v>92</v>
      </c>
      <c r="K128" s="30" t="s">
        <v>93</v>
      </c>
      <c r="L128" s="30" t="b">
        <v>0</v>
      </c>
      <c r="M128" s="30" t="s">
        <v>21</v>
      </c>
      <c r="N128" s="30" t="s">
        <v>22</v>
      </c>
    </row>
    <row r="129" spans="1:14" ht="14.25" customHeight="1">
      <c r="A129" s="30">
        <v>755</v>
      </c>
      <c r="B129" s="1">
        <v>44470</v>
      </c>
      <c r="C129" s="30" t="s">
        <v>23</v>
      </c>
      <c r="D129" s="30" t="s">
        <v>15</v>
      </c>
      <c r="E129" s="30" t="s">
        <v>25</v>
      </c>
      <c r="F129" s="30" t="s">
        <v>38</v>
      </c>
      <c r="G129" s="32">
        <v>70</v>
      </c>
      <c r="H129" s="30" t="s">
        <v>18</v>
      </c>
      <c r="I129" s="31">
        <v>456.44</v>
      </c>
      <c r="J129" s="30" t="s">
        <v>161</v>
      </c>
      <c r="K129" s="30" t="s">
        <v>61</v>
      </c>
      <c r="L129" s="30" t="b">
        <v>1</v>
      </c>
      <c r="M129" s="30" t="s">
        <v>31</v>
      </c>
      <c r="N129" s="30" t="s">
        <v>22</v>
      </c>
    </row>
    <row r="130" spans="1:14" ht="14.25" customHeight="1">
      <c r="A130" s="30">
        <v>610</v>
      </c>
      <c r="B130" s="1">
        <v>44172</v>
      </c>
      <c r="C130" s="30" t="s">
        <v>54</v>
      </c>
      <c r="D130" s="30" t="s">
        <v>24</v>
      </c>
      <c r="E130" s="30" t="s">
        <v>16</v>
      </c>
      <c r="F130" s="30" t="s">
        <v>33</v>
      </c>
      <c r="G130" s="32">
        <v>97</v>
      </c>
      <c r="H130" s="30" t="s">
        <v>18</v>
      </c>
      <c r="I130" s="31">
        <v>596.87</v>
      </c>
      <c r="J130" s="30" t="s">
        <v>42</v>
      </c>
      <c r="K130" s="30" t="s">
        <v>43</v>
      </c>
      <c r="L130" s="30" t="b">
        <v>1</v>
      </c>
      <c r="M130" s="30" t="s">
        <v>31</v>
      </c>
      <c r="N130" s="30" t="s">
        <v>22</v>
      </c>
    </row>
    <row r="131" spans="1:14" ht="14.25" customHeight="1">
      <c r="A131" s="30">
        <v>797</v>
      </c>
      <c r="B131" s="1">
        <v>44178</v>
      </c>
      <c r="C131" s="30" t="s">
        <v>36</v>
      </c>
      <c r="D131" s="30" t="s">
        <v>24</v>
      </c>
      <c r="E131" s="30" t="s">
        <v>25</v>
      </c>
      <c r="F131" s="30" t="s">
        <v>17</v>
      </c>
      <c r="G131" s="32">
        <v>79</v>
      </c>
      <c r="H131" s="30" t="s">
        <v>18</v>
      </c>
      <c r="I131" s="31">
        <v>763.76</v>
      </c>
      <c r="J131" s="30" t="s">
        <v>128</v>
      </c>
      <c r="K131" s="30" t="s">
        <v>129</v>
      </c>
      <c r="L131" s="30" t="b">
        <v>0</v>
      </c>
      <c r="M131" s="30" t="s">
        <v>44</v>
      </c>
      <c r="N131" s="30" t="s">
        <v>22</v>
      </c>
    </row>
    <row r="132" spans="1:14" ht="14.25" customHeight="1">
      <c r="A132" s="30">
        <v>405</v>
      </c>
      <c r="B132" s="1">
        <v>43929</v>
      </c>
      <c r="C132" s="30" t="s">
        <v>32</v>
      </c>
      <c r="D132" s="30" t="s">
        <v>15</v>
      </c>
      <c r="E132" s="30" t="s">
        <v>25</v>
      </c>
      <c r="F132" s="30" t="s">
        <v>38</v>
      </c>
      <c r="G132" s="32">
        <v>54</v>
      </c>
      <c r="H132" s="30" t="s">
        <v>18</v>
      </c>
      <c r="I132" s="31">
        <v>576.36</v>
      </c>
      <c r="J132" s="30" t="s">
        <v>162</v>
      </c>
      <c r="K132" s="30" t="s">
        <v>50</v>
      </c>
      <c r="L132" s="30" t="b">
        <v>1</v>
      </c>
      <c r="M132" s="30" t="s">
        <v>27</v>
      </c>
      <c r="N132" s="30" t="s">
        <v>28</v>
      </c>
    </row>
    <row r="133" spans="1:14" ht="14.25" customHeight="1">
      <c r="A133" s="30">
        <v>767</v>
      </c>
      <c r="B133" s="1">
        <v>43950</v>
      </c>
      <c r="C133" s="30" t="s">
        <v>54</v>
      </c>
      <c r="D133" s="30" t="s">
        <v>47</v>
      </c>
      <c r="E133" s="30" t="s">
        <v>37</v>
      </c>
      <c r="F133" s="30" t="s">
        <v>33</v>
      </c>
      <c r="G133" s="32">
        <v>3</v>
      </c>
      <c r="H133" s="30" t="s">
        <v>18</v>
      </c>
      <c r="I133" s="31">
        <v>457.91</v>
      </c>
      <c r="J133" s="30" t="s">
        <v>163</v>
      </c>
      <c r="K133" s="30" t="s">
        <v>153</v>
      </c>
      <c r="L133" s="30" t="b">
        <v>1</v>
      </c>
      <c r="M133" s="30" t="s">
        <v>44</v>
      </c>
      <c r="N133" s="30" t="s">
        <v>22</v>
      </c>
    </row>
    <row r="134" spans="1:14" ht="14.25" customHeight="1">
      <c r="A134" s="30">
        <v>248</v>
      </c>
      <c r="B134" s="1">
        <v>44219</v>
      </c>
      <c r="C134" s="30" t="s">
        <v>23</v>
      </c>
      <c r="D134" s="30" t="s">
        <v>24</v>
      </c>
      <c r="E134" s="30" t="s">
        <v>37</v>
      </c>
      <c r="F134" s="30" t="s">
        <v>33</v>
      </c>
      <c r="G134" s="32">
        <v>13</v>
      </c>
      <c r="H134" s="30" t="s">
        <v>18</v>
      </c>
      <c r="I134" s="31">
        <v>912.89</v>
      </c>
      <c r="J134" s="30" t="s">
        <v>95</v>
      </c>
      <c r="K134" s="30" t="s">
        <v>77</v>
      </c>
      <c r="L134" s="30" t="b">
        <v>0</v>
      </c>
      <c r="M134" s="30" t="s">
        <v>44</v>
      </c>
      <c r="N134" s="30" t="s">
        <v>22</v>
      </c>
    </row>
    <row r="135" spans="1:14" ht="14.25" customHeight="1">
      <c r="A135" s="30">
        <v>217</v>
      </c>
      <c r="B135" s="1">
        <v>44225</v>
      </c>
      <c r="C135" s="30" t="s">
        <v>14</v>
      </c>
      <c r="D135" s="30" t="s">
        <v>15</v>
      </c>
      <c r="E135" s="30" t="s">
        <v>25</v>
      </c>
      <c r="F135" s="30" t="s">
        <v>33</v>
      </c>
      <c r="G135" s="32">
        <v>90</v>
      </c>
      <c r="H135" s="30" t="s">
        <v>18</v>
      </c>
      <c r="I135" s="31">
        <v>975.12</v>
      </c>
      <c r="J135" s="30" t="s">
        <v>67</v>
      </c>
      <c r="K135" s="30" t="s">
        <v>50</v>
      </c>
      <c r="L135" s="30" t="b">
        <v>1</v>
      </c>
      <c r="M135" s="30" t="s">
        <v>27</v>
      </c>
      <c r="N135" s="30" t="s">
        <v>22</v>
      </c>
    </row>
    <row r="136" spans="1:14" ht="14.25" customHeight="1">
      <c r="A136" s="30">
        <v>425</v>
      </c>
      <c r="B136" s="1">
        <v>44528</v>
      </c>
      <c r="C136" s="30" t="s">
        <v>54</v>
      </c>
      <c r="D136" s="30" t="s">
        <v>15</v>
      </c>
      <c r="E136" s="30" t="s">
        <v>37</v>
      </c>
      <c r="F136" s="30" t="s">
        <v>17</v>
      </c>
      <c r="G136" s="32">
        <v>27</v>
      </c>
      <c r="H136" s="30" t="s">
        <v>18</v>
      </c>
      <c r="I136" s="31">
        <v>644.77</v>
      </c>
      <c r="J136" s="30" t="s">
        <v>164</v>
      </c>
      <c r="K136" s="30" t="s">
        <v>64</v>
      </c>
      <c r="L136" s="30" t="b">
        <v>1</v>
      </c>
      <c r="M136" s="30" t="s">
        <v>44</v>
      </c>
      <c r="N136" s="30" t="s">
        <v>22</v>
      </c>
    </row>
    <row r="137" spans="1:14" ht="14.25" customHeight="1">
      <c r="A137" s="30">
        <v>865</v>
      </c>
      <c r="B137" s="1">
        <v>44330</v>
      </c>
      <c r="C137" s="30" t="s">
        <v>54</v>
      </c>
      <c r="D137" s="30" t="s">
        <v>47</v>
      </c>
      <c r="E137" s="30" t="s">
        <v>25</v>
      </c>
      <c r="F137" s="30" t="s">
        <v>33</v>
      </c>
      <c r="G137" s="32">
        <v>64</v>
      </c>
      <c r="H137" s="30" t="s">
        <v>18</v>
      </c>
      <c r="I137" s="31">
        <v>96.93</v>
      </c>
      <c r="J137" s="30" t="s">
        <v>39</v>
      </c>
      <c r="K137" s="30" t="s">
        <v>104</v>
      </c>
      <c r="L137" s="30" t="b">
        <v>0</v>
      </c>
      <c r="M137" s="30" t="s">
        <v>21</v>
      </c>
      <c r="N137" s="30" t="s">
        <v>22</v>
      </c>
    </row>
    <row r="138" spans="1:14" ht="14.25" customHeight="1">
      <c r="A138" s="30">
        <v>209</v>
      </c>
      <c r="B138" s="1">
        <v>44160</v>
      </c>
      <c r="C138" s="30" t="s">
        <v>36</v>
      </c>
      <c r="D138" s="30" t="s">
        <v>47</v>
      </c>
      <c r="E138" s="30" t="s">
        <v>37</v>
      </c>
      <c r="F138" s="30" t="s">
        <v>33</v>
      </c>
      <c r="G138" s="32">
        <v>44</v>
      </c>
      <c r="H138" s="30" t="s">
        <v>18</v>
      </c>
      <c r="I138" s="31">
        <v>40.49</v>
      </c>
      <c r="J138" s="30" t="s">
        <v>143</v>
      </c>
      <c r="K138" s="30" t="s">
        <v>77</v>
      </c>
      <c r="L138" s="30" t="b">
        <v>1</v>
      </c>
      <c r="M138" s="30" t="s">
        <v>27</v>
      </c>
      <c r="N138" s="30" t="s">
        <v>28</v>
      </c>
    </row>
    <row r="139" spans="1:14" ht="14.25" customHeight="1">
      <c r="A139" s="30">
        <v>667</v>
      </c>
      <c r="B139" s="1">
        <v>44484</v>
      </c>
      <c r="C139" s="30" t="s">
        <v>54</v>
      </c>
      <c r="D139" s="30" t="s">
        <v>24</v>
      </c>
      <c r="E139" s="30" t="s">
        <v>25</v>
      </c>
      <c r="F139" s="30" t="s">
        <v>17</v>
      </c>
      <c r="G139" s="32">
        <v>70</v>
      </c>
      <c r="H139" s="30" t="s">
        <v>18</v>
      </c>
      <c r="I139" s="31">
        <v>950.92</v>
      </c>
      <c r="J139" s="30" t="s">
        <v>165</v>
      </c>
      <c r="K139" s="30" t="s">
        <v>64</v>
      </c>
      <c r="L139" s="30" t="b">
        <v>1</v>
      </c>
      <c r="M139" s="30" t="s">
        <v>27</v>
      </c>
      <c r="N139" s="30" t="s">
        <v>22</v>
      </c>
    </row>
    <row r="140" spans="1:14" ht="14.25" customHeight="1">
      <c r="A140" s="30">
        <v>284</v>
      </c>
      <c r="B140" s="1">
        <v>44146</v>
      </c>
      <c r="C140" s="30" t="s">
        <v>23</v>
      </c>
      <c r="D140" s="30" t="s">
        <v>15</v>
      </c>
      <c r="E140" s="30" t="s">
        <v>16</v>
      </c>
      <c r="F140" s="30" t="s">
        <v>17</v>
      </c>
      <c r="G140" s="32">
        <v>13</v>
      </c>
      <c r="H140" s="30" t="s">
        <v>18</v>
      </c>
      <c r="I140" s="31">
        <v>196.41</v>
      </c>
      <c r="J140" s="30" t="s">
        <v>166</v>
      </c>
      <c r="K140" s="30" t="s">
        <v>167</v>
      </c>
      <c r="L140" s="30" t="b">
        <v>0</v>
      </c>
      <c r="M140" s="30" t="s">
        <v>27</v>
      </c>
      <c r="N140" s="30" t="s">
        <v>22</v>
      </c>
    </row>
    <row r="141" spans="1:14" ht="14.25" customHeight="1">
      <c r="A141" s="30">
        <v>638</v>
      </c>
      <c r="B141" s="1">
        <v>44490</v>
      </c>
      <c r="C141" s="30" t="s">
        <v>54</v>
      </c>
      <c r="D141" s="30" t="s">
        <v>47</v>
      </c>
      <c r="E141" s="30" t="s">
        <v>37</v>
      </c>
      <c r="F141" s="30" t="s">
        <v>17</v>
      </c>
      <c r="G141" s="32">
        <v>94</v>
      </c>
      <c r="H141" s="30" t="s">
        <v>18</v>
      </c>
      <c r="I141" s="31">
        <v>36.340000000000003</v>
      </c>
      <c r="J141" s="30" t="s">
        <v>145</v>
      </c>
      <c r="K141" s="30" t="s">
        <v>91</v>
      </c>
      <c r="L141" s="30" t="b">
        <v>1</v>
      </c>
      <c r="M141" s="30" t="s">
        <v>44</v>
      </c>
      <c r="N141" s="30" t="s">
        <v>22</v>
      </c>
    </row>
    <row r="142" spans="1:14" ht="14.25" customHeight="1">
      <c r="A142" s="30">
        <v>310</v>
      </c>
      <c r="B142" s="1">
        <v>44370</v>
      </c>
      <c r="C142" s="30" t="s">
        <v>54</v>
      </c>
      <c r="D142" s="30" t="s">
        <v>47</v>
      </c>
      <c r="E142" s="30" t="s">
        <v>37</v>
      </c>
      <c r="F142" s="30" t="s">
        <v>17</v>
      </c>
      <c r="G142" s="32">
        <v>70</v>
      </c>
      <c r="H142" s="30" t="s">
        <v>18</v>
      </c>
      <c r="I142" s="31">
        <v>169.34</v>
      </c>
      <c r="J142" s="30" t="s">
        <v>165</v>
      </c>
      <c r="K142" s="30" t="s">
        <v>64</v>
      </c>
      <c r="L142" s="30" t="b">
        <v>0</v>
      </c>
      <c r="M142" s="30" t="s">
        <v>27</v>
      </c>
      <c r="N142" s="30" t="s">
        <v>22</v>
      </c>
    </row>
    <row r="143" spans="1:14" ht="14.25" customHeight="1">
      <c r="A143" s="30">
        <v>130</v>
      </c>
      <c r="B143" s="1">
        <v>44205</v>
      </c>
      <c r="C143" s="30" t="s">
        <v>36</v>
      </c>
      <c r="D143" s="30" t="s">
        <v>47</v>
      </c>
      <c r="E143" s="30" t="s">
        <v>37</v>
      </c>
      <c r="F143" s="30" t="s">
        <v>38</v>
      </c>
      <c r="G143" s="32">
        <v>74</v>
      </c>
      <c r="H143" s="30" t="s">
        <v>18</v>
      </c>
      <c r="I143" s="31">
        <v>612.69000000000005</v>
      </c>
      <c r="J143" s="30" t="s">
        <v>168</v>
      </c>
      <c r="K143" s="30" t="s">
        <v>58</v>
      </c>
      <c r="L143" s="30" t="b">
        <v>0</v>
      </c>
      <c r="M143" s="30" t="s">
        <v>21</v>
      </c>
      <c r="N143" s="30" t="s">
        <v>28</v>
      </c>
    </row>
    <row r="144" spans="1:14" ht="14.25" customHeight="1">
      <c r="A144" s="30">
        <v>330</v>
      </c>
      <c r="B144" s="1">
        <v>44339</v>
      </c>
      <c r="C144" s="30" t="s">
        <v>32</v>
      </c>
      <c r="D144" s="30" t="s">
        <v>24</v>
      </c>
      <c r="E144" s="30" t="s">
        <v>25</v>
      </c>
      <c r="F144" s="30" t="s">
        <v>38</v>
      </c>
      <c r="G144" s="32">
        <v>22</v>
      </c>
      <c r="H144" s="30" t="s">
        <v>18</v>
      </c>
      <c r="I144" s="31">
        <v>515</v>
      </c>
      <c r="J144" s="30" t="s">
        <v>169</v>
      </c>
      <c r="K144" s="30" t="s">
        <v>137</v>
      </c>
      <c r="L144" s="30" t="b">
        <v>0</v>
      </c>
      <c r="M144" s="30" t="s">
        <v>21</v>
      </c>
      <c r="N144" s="30" t="s">
        <v>28</v>
      </c>
    </row>
    <row r="145" spans="1:14" ht="14.25" customHeight="1">
      <c r="A145" s="30">
        <v>916</v>
      </c>
      <c r="B145" s="1">
        <v>44207</v>
      </c>
      <c r="C145" s="30" t="s">
        <v>32</v>
      </c>
      <c r="D145" s="30" t="s">
        <v>15</v>
      </c>
      <c r="E145" s="30" t="s">
        <v>25</v>
      </c>
      <c r="F145" s="30" t="s">
        <v>17</v>
      </c>
      <c r="G145" s="32">
        <v>69</v>
      </c>
      <c r="H145" s="30" t="s">
        <v>18</v>
      </c>
      <c r="I145" s="31">
        <v>385.47</v>
      </c>
      <c r="J145" s="30" t="s">
        <v>170</v>
      </c>
      <c r="K145" s="30" t="s">
        <v>93</v>
      </c>
      <c r="L145" s="30" t="b">
        <v>0</v>
      </c>
      <c r="M145" s="30" t="s">
        <v>21</v>
      </c>
      <c r="N145" s="30" t="s">
        <v>22</v>
      </c>
    </row>
    <row r="146" spans="1:14" ht="14.25" customHeight="1">
      <c r="A146" s="30">
        <v>589</v>
      </c>
      <c r="B146" s="1">
        <v>44074</v>
      </c>
      <c r="C146" s="30" t="s">
        <v>54</v>
      </c>
      <c r="D146" s="30" t="s">
        <v>24</v>
      </c>
      <c r="E146" s="30" t="s">
        <v>25</v>
      </c>
      <c r="F146" s="30" t="s">
        <v>38</v>
      </c>
      <c r="G146" s="32">
        <v>15</v>
      </c>
      <c r="H146" s="30" t="s">
        <v>18</v>
      </c>
      <c r="I146" s="31">
        <v>929.36</v>
      </c>
      <c r="J146" s="30" t="s">
        <v>71</v>
      </c>
      <c r="K146" s="30" t="s">
        <v>64</v>
      </c>
      <c r="L146" s="30" t="b">
        <v>1</v>
      </c>
      <c r="M146" s="30" t="s">
        <v>44</v>
      </c>
      <c r="N146" s="30" t="s">
        <v>28</v>
      </c>
    </row>
    <row r="147" spans="1:14" ht="14.25" customHeight="1">
      <c r="A147" s="30">
        <v>68</v>
      </c>
      <c r="B147" s="1">
        <v>44474</v>
      </c>
      <c r="C147" s="30" t="s">
        <v>36</v>
      </c>
      <c r="D147" s="30" t="s">
        <v>47</v>
      </c>
      <c r="E147" s="30" t="s">
        <v>16</v>
      </c>
      <c r="F147" s="30" t="s">
        <v>33</v>
      </c>
      <c r="G147" s="32">
        <v>4</v>
      </c>
      <c r="H147" s="30" t="s">
        <v>18</v>
      </c>
      <c r="I147" s="31">
        <v>877.13</v>
      </c>
      <c r="J147" s="30" t="s">
        <v>134</v>
      </c>
      <c r="K147" s="30" t="s">
        <v>58</v>
      </c>
      <c r="L147" s="30" t="b">
        <v>1</v>
      </c>
      <c r="M147" s="30" t="s">
        <v>27</v>
      </c>
      <c r="N147" s="30" t="s">
        <v>28</v>
      </c>
    </row>
    <row r="148" spans="1:14" ht="14.25" customHeight="1">
      <c r="A148" s="30">
        <v>407</v>
      </c>
      <c r="B148" s="1">
        <v>44377</v>
      </c>
      <c r="C148" s="30" t="s">
        <v>54</v>
      </c>
      <c r="D148" s="30" t="s">
        <v>15</v>
      </c>
      <c r="E148" s="30" t="s">
        <v>37</v>
      </c>
      <c r="F148" s="30" t="s">
        <v>33</v>
      </c>
      <c r="G148" s="32">
        <v>1</v>
      </c>
      <c r="H148" s="30" t="s">
        <v>18</v>
      </c>
      <c r="I148" s="31">
        <v>459.62</v>
      </c>
      <c r="J148" s="30" t="s">
        <v>108</v>
      </c>
      <c r="K148" s="30" t="s">
        <v>66</v>
      </c>
      <c r="L148" s="30" t="b">
        <v>1</v>
      </c>
      <c r="M148" s="30" t="s">
        <v>27</v>
      </c>
      <c r="N148" s="30" t="s">
        <v>22</v>
      </c>
    </row>
    <row r="149" spans="1:14" ht="14.25" customHeight="1">
      <c r="A149" s="30">
        <v>853</v>
      </c>
      <c r="B149" s="1">
        <v>44248</v>
      </c>
      <c r="C149" s="30" t="s">
        <v>32</v>
      </c>
      <c r="D149" s="30" t="s">
        <v>47</v>
      </c>
      <c r="E149" s="30" t="s">
        <v>25</v>
      </c>
      <c r="F149" s="30" t="s">
        <v>17</v>
      </c>
      <c r="G149" s="32">
        <v>56</v>
      </c>
      <c r="H149" s="30" t="s">
        <v>18</v>
      </c>
      <c r="I149" s="31">
        <v>274.39999999999998</v>
      </c>
      <c r="J149" s="30" t="s">
        <v>171</v>
      </c>
      <c r="K149" s="30" t="s">
        <v>172</v>
      </c>
      <c r="L149" s="30" t="b">
        <v>0</v>
      </c>
      <c r="M149" s="30" t="s">
        <v>27</v>
      </c>
      <c r="N149" s="30" t="s">
        <v>22</v>
      </c>
    </row>
    <row r="150" spans="1:14" ht="14.25" customHeight="1">
      <c r="A150" s="30">
        <v>658</v>
      </c>
      <c r="B150" s="1">
        <v>44031</v>
      </c>
      <c r="C150" s="30" t="s">
        <v>54</v>
      </c>
      <c r="D150" s="30" t="s">
        <v>15</v>
      </c>
      <c r="E150" s="30" t="s">
        <v>25</v>
      </c>
      <c r="F150" s="30" t="s">
        <v>38</v>
      </c>
      <c r="G150" s="32">
        <v>77</v>
      </c>
      <c r="H150" s="30" t="s">
        <v>18</v>
      </c>
      <c r="I150" s="31">
        <v>136.06</v>
      </c>
      <c r="J150" s="30" t="s">
        <v>173</v>
      </c>
      <c r="K150" s="30" t="s">
        <v>64</v>
      </c>
      <c r="L150" s="30" t="b">
        <v>0</v>
      </c>
      <c r="M150" s="30" t="s">
        <v>44</v>
      </c>
      <c r="N150" s="30" t="s">
        <v>22</v>
      </c>
    </row>
    <row r="151" spans="1:14" ht="14.25" customHeight="1">
      <c r="A151" s="30">
        <v>792</v>
      </c>
      <c r="B151" s="1">
        <v>43979</v>
      </c>
      <c r="C151" s="30" t="s">
        <v>36</v>
      </c>
      <c r="D151" s="30" t="s">
        <v>24</v>
      </c>
      <c r="E151" s="30" t="s">
        <v>37</v>
      </c>
      <c r="F151" s="30" t="s">
        <v>33</v>
      </c>
      <c r="G151" s="32">
        <v>79</v>
      </c>
      <c r="H151" s="30" t="s">
        <v>18</v>
      </c>
      <c r="I151" s="31">
        <v>61.85</v>
      </c>
      <c r="J151" s="30" t="s">
        <v>174</v>
      </c>
      <c r="K151" s="30" t="s">
        <v>175</v>
      </c>
      <c r="L151" s="30" t="b">
        <v>1</v>
      </c>
      <c r="M151" s="30" t="s">
        <v>44</v>
      </c>
      <c r="N151" s="30" t="s">
        <v>22</v>
      </c>
    </row>
    <row r="152" spans="1:14" ht="14.25" customHeight="1">
      <c r="A152" s="30">
        <v>820</v>
      </c>
      <c r="B152" s="1">
        <v>44427</v>
      </c>
      <c r="C152" s="30" t="s">
        <v>54</v>
      </c>
      <c r="D152" s="30" t="s">
        <v>15</v>
      </c>
      <c r="E152" s="30" t="s">
        <v>25</v>
      </c>
      <c r="F152" s="30" t="s">
        <v>38</v>
      </c>
      <c r="G152" s="32">
        <v>50</v>
      </c>
      <c r="H152" s="30" t="s">
        <v>18</v>
      </c>
      <c r="I152" s="31">
        <v>334.06</v>
      </c>
      <c r="J152" s="30" t="s">
        <v>176</v>
      </c>
      <c r="K152" s="30" t="s">
        <v>74</v>
      </c>
      <c r="L152" s="30" t="b">
        <v>1</v>
      </c>
      <c r="M152" s="30" t="s">
        <v>44</v>
      </c>
      <c r="N152" s="30" t="s">
        <v>28</v>
      </c>
    </row>
    <row r="153" spans="1:14" ht="14.25" customHeight="1">
      <c r="A153" s="30">
        <v>43</v>
      </c>
      <c r="B153" s="1">
        <v>44422</v>
      </c>
      <c r="C153" s="30" t="s">
        <v>23</v>
      </c>
      <c r="D153" s="30" t="s">
        <v>15</v>
      </c>
      <c r="E153" s="30" t="s">
        <v>16</v>
      </c>
      <c r="F153" s="30" t="s">
        <v>17</v>
      </c>
      <c r="G153" s="32">
        <v>57</v>
      </c>
      <c r="H153" s="30" t="s">
        <v>18</v>
      </c>
      <c r="I153" s="31">
        <v>694.2</v>
      </c>
      <c r="J153" s="30" t="s">
        <v>177</v>
      </c>
      <c r="K153" s="30" t="s">
        <v>58</v>
      </c>
      <c r="L153" s="30" t="b">
        <v>0</v>
      </c>
      <c r="M153" s="30" t="s">
        <v>27</v>
      </c>
      <c r="N153" s="30" t="s">
        <v>22</v>
      </c>
    </row>
    <row r="154" spans="1:14" ht="14.25" customHeight="1">
      <c r="A154" s="30">
        <v>185</v>
      </c>
      <c r="B154" s="1">
        <v>44305</v>
      </c>
      <c r="C154" s="30" t="s">
        <v>36</v>
      </c>
      <c r="D154" s="30" t="s">
        <v>47</v>
      </c>
      <c r="E154" s="30" t="s">
        <v>37</v>
      </c>
      <c r="F154" s="30" t="s">
        <v>17</v>
      </c>
      <c r="G154" s="32">
        <v>55</v>
      </c>
      <c r="H154" s="30" t="s">
        <v>18</v>
      </c>
      <c r="I154" s="31">
        <v>884.01</v>
      </c>
      <c r="J154" s="30" t="s">
        <v>145</v>
      </c>
      <c r="K154" s="30" t="s">
        <v>91</v>
      </c>
      <c r="L154" s="30" t="b">
        <v>1</v>
      </c>
      <c r="M154" s="30" t="s">
        <v>31</v>
      </c>
      <c r="N154" s="30" t="s">
        <v>28</v>
      </c>
    </row>
    <row r="155" spans="1:14" ht="14.25" customHeight="1">
      <c r="A155" s="30">
        <v>852</v>
      </c>
      <c r="B155" s="1">
        <v>44502</v>
      </c>
      <c r="C155" s="30" t="s">
        <v>32</v>
      </c>
      <c r="D155" s="30" t="s">
        <v>24</v>
      </c>
      <c r="E155" s="30" t="s">
        <v>25</v>
      </c>
      <c r="F155" s="30" t="s">
        <v>33</v>
      </c>
      <c r="G155" s="32">
        <v>7</v>
      </c>
      <c r="H155" s="30" t="s">
        <v>18</v>
      </c>
      <c r="I155" s="31">
        <v>389.26</v>
      </c>
      <c r="J155" s="30" t="s">
        <v>135</v>
      </c>
      <c r="K155" s="30" t="s">
        <v>50</v>
      </c>
      <c r="L155" s="30" t="b">
        <v>1</v>
      </c>
      <c r="M155" s="30" t="s">
        <v>27</v>
      </c>
      <c r="N155" s="30" t="s">
        <v>22</v>
      </c>
    </row>
    <row r="156" spans="1:14" ht="14.25" customHeight="1">
      <c r="A156" s="30">
        <v>680</v>
      </c>
      <c r="B156" s="1">
        <v>43849</v>
      </c>
      <c r="C156" s="30" t="s">
        <v>32</v>
      </c>
      <c r="D156" s="30" t="s">
        <v>47</v>
      </c>
      <c r="E156" s="30" t="s">
        <v>37</v>
      </c>
      <c r="F156" s="30" t="s">
        <v>38</v>
      </c>
      <c r="G156" s="32">
        <v>59</v>
      </c>
      <c r="H156" s="30" t="s">
        <v>18</v>
      </c>
      <c r="I156" s="31">
        <v>582.66999999999996</v>
      </c>
      <c r="J156" s="30" t="s">
        <v>178</v>
      </c>
      <c r="K156" s="30" t="s">
        <v>20</v>
      </c>
      <c r="L156" s="30" t="b">
        <v>0</v>
      </c>
      <c r="M156" s="30" t="s">
        <v>21</v>
      </c>
      <c r="N156" s="30" t="s">
        <v>28</v>
      </c>
    </row>
    <row r="157" spans="1:14" ht="14.25" customHeight="1">
      <c r="A157" s="30">
        <v>158</v>
      </c>
      <c r="B157" s="1">
        <v>44365</v>
      </c>
      <c r="C157" s="30" t="s">
        <v>23</v>
      </c>
      <c r="D157" s="30" t="s">
        <v>15</v>
      </c>
      <c r="E157" s="30" t="s">
        <v>16</v>
      </c>
      <c r="F157" s="30" t="s">
        <v>33</v>
      </c>
      <c r="G157" s="32">
        <v>91</v>
      </c>
      <c r="H157" s="30" t="s">
        <v>18</v>
      </c>
      <c r="I157" s="31">
        <v>68.72</v>
      </c>
      <c r="J157" s="30" t="s">
        <v>82</v>
      </c>
      <c r="K157" s="30" t="s">
        <v>46</v>
      </c>
      <c r="L157" s="30" t="b">
        <v>0</v>
      </c>
      <c r="M157" s="30" t="s">
        <v>27</v>
      </c>
      <c r="N157" s="30" t="s">
        <v>28</v>
      </c>
    </row>
    <row r="158" spans="1:14" ht="14.25" customHeight="1">
      <c r="A158" s="30">
        <v>240</v>
      </c>
      <c r="B158" s="1">
        <v>43904</v>
      </c>
      <c r="C158" s="30" t="s">
        <v>36</v>
      </c>
      <c r="D158" s="30" t="s">
        <v>24</v>
      </c>
      <c r="E158" s="30" t="s">
        <v>16</v>
      </c>
      <c r="F158" s="30" t="s">
        <v>38</v>
      </c>
      <c r="G158" s="32">
        <v>58</v>
      </c>
      <c r="H158" s="30" t="s">
        <v>18</v>
      </c>
      <c r="I158" s="31">
        <v>884.33</v>
      </c>
      <c r="J158" s="30" t="s">
        <v>179</v>
      </c>
      <c r="K158" s="30" t="s">
        <v>91</v>
      </c>
      <c r="L158" s="30" t="b">
        <v>0</v>
      </c>
      <c r="M158" s="30" t="s">
        <v>44</v>
      </c>
      <c r="N158" s="30" t="s">
        <v>28</v>
      </c>
    </row>
    <row r="159" spans="1:14" ht="14.25" customHeight="1">
      <c r="A159" s="30">
        <v>60</v>
      </c>
      <c r="B159" s="1">
        <v>44029</v>
      </c>
      <c r="C159" s="30" t="s">
        <v>14</v>
      </c>
      <c r="D159" s="30" t="s">
        <v>47</v>
      </c>
      <c r="E159" s="30" t="s">
        <v>16</v>
      </c>
      <c r="F159" s="30" t="s">
        <v>33</v>
      </c>
      <c r="G159" s="32">
        <v>36</v>
      </c>
      <c r="H159" s="30" t="s">
        <v>18</v>
      </c>
      <c r="I159" s="31">
        <v>320.13</v>
      </c>
      <c r="J159" s="30" t="s">
        <v>109</v>
      </c>
      <c r="K159" s="30" t="s">
        <v>20</v>
      </c>
      <c r="L159" s="30" t="b">
        <v>0</v>
      </c>
      <c r="M159" s="30" t="s">
        <v>27</v>
      </c>
      <c r="N159" s="30" t="s">
        <v>22</v>
      </c>
    </row>
    <row r="160" spans="1:14" ht="14.25" customHeight="1">
      <c r="A160" s="30">
        <v>926</v>
      </c>
      <c r="B160" s="1">
        <v>44369</v>
      </c>
      <c r="C160" s="30" t="s">
        <v>23</v>
      </c>
      <c r="D160" s="30" t="s">
        <v>15</v>
      </c>
      <c r="E160" s="30" t="s">
        <v>25</v>
      </c>
      <c r="F160" s="30" t="s">
        <v>17</v>
      </c>
      <c r="G160" s="32">
        <v>49</v>
      </c>
      <c r="H160" s="30" t="s">
        <v>18</v>
      </c>
      <c r="I160" s="31">
        <v>880.42</v>
      </c>
      <c r="J160" s="30" t="s">
        <v>180</v>
      </c>
      <c r="K160" s="30" t="s">
        <v>93</v>
      </c>
      <c r="L160" s="30" t="b">
        <v>0</v>
      </c>
      <c r="M160" s="30" t="s">
        <v>44</v>
      </c>
      <c r="N160" s="30" t="s">
        <v>22</v>
      </c>
    </row>
    <row r="161" spans="1:14" ht="14.25" customHeight="1">
      <c r="A161" s="30">
        <v>755</v>
      </c>
      <c r="B161" s="1">
        <v>44339</v>
      </c>
      <c r="C161" s="30" t="s">
        <v>54</v>
      </c>
      <c r="D161" s="30" t="s">
        <v>47</v>
      </c>
      <c r="E161" s="30" t="s">
        <v>25</v>
      </c>
      <c r="F161" s="30" t="s">
        <v>17</v>
      </c>
      <c r="G161" s="32">
        <v>60</v>
      </c>
      <c r="H161" s="30" t="s">
        <v>18</v>
      </c>
      <c r="I161" s="31">
        <v>791.57</v>
      </c>
      <c r="J161" s="30" t="s">
        <v>135</v>
      </c>
      <c r="K161" s="30" t="s">
        <v>50</v>
      </c>
      <c r="L161" s="30" t="b">
        <v>0</v>
      </c>
      <c r="M161" s="30" t="s">
        <v>31</v>
      </c>
      <c r="N161" s="30" t="s">
        <v>22</v>
      </c>
    </row>
    <row r="162" spans="1:14" ht="14.25" customHeight="1">
      <c r="A162" s="30">
        <v>153</v>
      </c>
      <c r="B162" s="1">
        <v>43896</v>
      </c>
      <c r="C162" s="30" t="s">
        <v>14</v>
      </c>
      <c r="D162" s="30" t="s">
        <v>47</v>
      </c>
      <c r="E162" s="30" t="s">
        <v>25</v>
      </c>
      <c r="F162" s="30" t="s">
        <v>38</v>
      </c>
      <c r="G162" s="32">
        <v>89</v>
      </c>
      <c r="H162" s="30" t="s">
        <v>18</v>
      </c>
      <c r="I162" s="31">
        <v>781.65</v>
      </c>
      <c r="J162" s="30" t="s">
        <v>50</v>
      </c>
      <c r="K162" s="30" t="s">
        <v>51</v>
      </c>
      <c r="L162" s="30" t="b">
        <v>1</v>
      </c>
      <c r="M162" s="30" t="s">
        <v>31</v>
      </c>
      <c r="N162" s="30" t="s">
        <v>28</v>
      </c>
    </row>
    <row r="163" spans="1:14" ht="14.25" customHeight="1">
      <c r="A163" s="30">
        <v>21</v>
      </c>
      <c r="B163" s="1">
        <v>44242</v>
      </c>
      <c r="C163" s="30" t="s">
        <v>36</v>
      </c>
      <c r="D163" s="30" t="s">
        <v>47</v>
      </c>
      <c r="E163" s="30" t="s">
        <v>16</v>
      </c>
      <c r="F163" s="30" t="s">
        <v>17</v>
      </c>
      <c r="G163" s="32">
        <v>71</v>
      </c>
      <c r="H163" s="30" t="s">
        <v>18</v>
      </c>
      <c r="I163" s="31">
        <v>760.19</v>
      </c>
      <c r="J163" s="30" t="s">
        <v>181</v>
      </c>
      <c r="K163" s="30" t="s">
        <v>137</v>
      </c>
      <c r="L163" s="30" t="b">
        <v>1</v>
      </c>
      <c r="M163" s="30" t="s">
        <v>31</v>
      </c>
      <c r="N163" s="30" t="s">
        <v>28</v>
      </c>
    </row>
    <row r="164" spans="1:14" ht="14.25" customHeight="1">
      <c r="A164" s="30">
        <v>280</v>
      </c>
      <c r="B164" s="1">
        <v>43949</v>
      </c>
      <c r="C164" s="30" t="s">
        <v>54</v>
      </c>
      <c r="D164" s="30" t="s">
        <v>47</v>
      </c>
      <c r="E164" s="30" t="s">
        <v>16</v>
      </c>
      <c r="F164" s="30" t="s">
        <v>33</v>
      </c>
      <c r="G164" s="32">
        <v>96</v>
      </c>
      <c r="H164" s="30" t="s">
        <v>18</v>
      </c>
      <c r="I164" s="31">
        <v>532.39</v>
      </c>
      <c r="J164" s="30" t="s">
        <v>182</v>
      </c>
      <c r="K164" s="30" t="s">
        <v>64</v>
      </c>
      <c r="L164" s="30" t="b">
        <v>0</v>
      </c>
      <c r="M164" s="30" t="s">
        <v>31</v>
      </c>
      <c r="N164" s="30" t="s">
        <v>28</v>
      </c>
    </row>
    <row r="165" spans="1:14" ht="14.25" customHeight="1">
      <c r="A165" s="30">
        <v>215</v>
      </c>
      <c r="B165" s="1">
        <v>43972</v>
      </c>
      <c r="C165" s="30" t="s">
        <v>54</v>
      </c>
      <c r="D165" s="30" t="s">
        <v>15</v>
      </c>
      <c r="E165" s="30" t="s">
        <v>16</v>
      </c>
      <c r="F165" s="30" t="s">
        <v>17</v>
      </c>
      <c r="G165" s="32">
        <v>86</v>
      </c>
      <c r="H165" s="30" t="s">
        <v>18</v>
      </c>
      <c r="I165" s="31">
        <v>826.16</v>
      </c>
      <c r="J165" s="30" t="s">
        <v>183</v>
      </c>
      <c r="K165" s="30" t="s">
        <v>64</v>
      </c>
      <c r="L165" s="30" t="b">
        <v>0</v>
      </c>
      <c r="M165" s="30" t="s">
        <v>21</v>
      </c>
      <c r="N165" s="30" t="s">
        <v>22</v>
      </c>
    </row>
    <row r="166" spans="1:14" ht="14.25" customHeight="1">
      <c r="A166" s="30">
        <v>557</v>
      </c>
      <c r="B166" s="1">
        <v>44201</v>
      </c>
      <c r="C166" s="30" t="s">
        <v>23</v>
      </c>
      <c r="D166" s="30" t="s">
        <v>24</v>
      </c>
      <c r="E166" s="30" t="s">
        <v>25</v>
      </c>
      <c r="F166" s="30" t="s">
        <v>17</v>
      </c>
      <c r="G166" s="32">
        <v>46</v>
      </c>
      <c r="H166" s="30" t="s">
        <v>18</v>
      </c>
      <c r="I166" s="31">
        <v>361.4</v>
      </c>
      <c r="J166" s="30" t="s">
        <v>184</v>
      </c>
      <c r="K166" s="30" t="s">
        <v>74</v>
      </c>
      <c r="L166" s="30" t="b">
        <v>1</v>
      </c>
      <c r="M166" s="30" t="s">
        <v>27</v>
      </c>
      <c r="N166" s="30" t="s">
        <v>22</v>
      </c>
    </row>
    <row r="167" spans="1:14" ht="14.25" customHeight="1">
      <c r="A167" s="30">
        <v>695</v>
      </c>
      <c r="B167" s="1">
        <v>44240</v>
      </c>
      <c r="C167" s="30" t="s">
        <v>14</v>
      </c>
      <c r="D167" s="30" t="s">
        <v>24</v>
      </c>
      <c r="E167" s="30" t="s">
        <v>37</v>
      </c>
      <c r="F167" s="30" t="s">
        <v>17</v>
      </c>
      <c r="G167" s="32">
        <v>20</v>
      </c>
      <c r="H167" s="30" t="s">
        <v>18</v>
      </c>
      <c r="I167" s="31">
        <v>52.67</v>
      </c>
      <c r="J167" s="30" t="s">
        <v>185</v>
      </c>
      <c r="K167" s="30" t="s">
        <v>139</v>
      </c>
      <c r="L167" s="30" t="b">
        <v>1</v>
      </c>
      <c r="M167" s="30" t="s">
        <v>21</v>
      </c>
      <c r="N167" s="30" t="s">
        <v>22</v>
      </c>
    </row>
    <row r="168" spans="1:14" ht="14.25" customHeight="1">
      <c r="A168" s="30">
        <v>769</v>
      </c>
      <c r="B168" s="1">
        <v>44220</v>
      </c>
      <c r="C168" s="30" t="s">
        <v>14</v>
      </c>
      <c r="D168" s="30" t="s">
        <v>15</v>
      </c>
      <c r="E168" s="30" t="s">
        <v>16</v>
      </c>
      <c r="F168" s="30" t="s">
        <v>17</v>
      </c>
      <c r="G168" s="32">
        <v>89</v>
      </c>
      <c r="H168" s="30" t="s">
        <v>18</v>
      </c>
      <c r="I168" s="31">
        <v>211.42</v>
      </c>
      <c r="J168" s="30" t="s">
        <v>186</v>
      </c>
      <c r="K168" s="30" t="s">
        <v>20</v>
      </c>
      <c r="L168" s="30" t="b">
        <v>0</v>
      </c>
      <c r="M168" s="30" t="s">
        <v>21</v>
      </c>
      <c r="N168" s="30" t="s">
        <v>22</v>
      </c>
    </row>
    <row r="169" spans="1:14" ht="14.25" customHeight="1">
      <c r="A169" s="30">
        <v>125</v>
      </c>
      <c r="B169" s="1">
        <v>43861</v>
      </c>
      <c r="C169" s="30" t="s">
        <v>32</v>
      </c>
      <c r="D169" s="30" t="s">
        <v>47</v>
      </c>
      <c r="E169" s="30" t="s">
        <v>25</v>
      </c>
      <c r="F169" s="30" t="s">
        <v>17</v>
      </c>
      <c r="G169" s="32">
        <v>45</v>
      </c>
      <c r="H169" s="30" t="s">
        <v>18</v>
      </c>
      <c r="I169" s="31">
        <v>74.38</v>
      </c>
      <c r="J169" s="30" t="s">
        <v>59</v>
      </c>
      <c r="K169" s="30" t="s">
        <v>20</v>
      </c>
      <c r="L169" s="30" t="b">
        <v>0</v>
      </c>
      <c r="M169" s="30" t="s">
        <v>44</v>
      </c>
      <c r="N169" s="30" t="s">
        <v>22</v>
      </c>
    </row>
    <row r="170" spans="1:14" ht="14.25" customHeight="1">
      <c r="A170" s="30">
        <v>230</v>
      </c>
      <c r="B170" s="1">
        <v>43889</v>
      </c>
      <c r="C170" s="30" t="s">
        <v>32</v>
      </c>
      <c r="D170" s="30" t="s">
        <v>24</v>
      </c>
      <c r="E170" s="30" t="s">
        <v>37</v>
      </c>
      <c r="F170" s="30" t="s">
        <v>17</v>
      </c>
      <c r="G170" s="32">
        <v>59</v>
      </c>
      <c r="H170" s="30" t="s">
        <v>18</v>
      </c>
      <c r="I170" s="31">
        <v>639.70000000000005</v>
      </c>
      <c r="J170" s="30" t="s">
        <v>71</v>
      </c>
      <c r="K170" s="30" t="s">
        <v>64</v>
      </c>
      <c r="L170" s="30" t="b">
        <v>0</v>
      </c>
      <c r="M170" s="30" t="s">
        <v>21</v>
      </c>
      <c r="N170" s="30" t="s">
        <v>22</v>
      </c>
    </row>
    <row r="171" spans="1:14" ht="14.25" customHeight="1">
      <c r="A171" s="30">
        <v>865</v>
      </c>
      <c r="B171" s="1">
        <v>44128</v>
      </c>
      <c r="C171" s="30" t="s">
        <v>36</v>
      </c>
      <c r="D171" s="30" t="s">
        <v>47</v>
      </c>
      <c r="E171" s="30" t="s">
        <v>25</v>
      </c>
      <c r="F171" s="30" t="s">
        <v>38</v>
      </c>
      <c r="G171" s="32">
        <v>68</v>
      </c>
      <c r="H171" s="30" t="s">
        <v>18</v>
      </c>
      <c r="I171" s="31">
        <v>916.58</v>
      </c>
      <c r="J171" s="30" t="s">
        <v>50</v>
      </c>
      <c r="K171" s="30" t="s">
        <v>51</v>
      </c>
      <c r="L171" s="30" t="b">
        <v>1</v>
      </c>
      <c r="M171" s="30" t="s">
        <v>21</v>
      </c>
      <c r="N171" s="30" t="s">
        <v>22</v>
      </c>
    </row>
    <row r="172" spans="1:14" ht="14.25" customHeight="1">
      <c r="A172" s="30">
        <v>240</v>
      </c>
      <c r="B172" s="1">
        <v>44136</v>
      </c>
      <c r="C172" s="30" t="s">
        <v>36</v>
      </c>
      <c r="D172" s="30" t="s">
        <v>15</v>
      </c>
      <c r="E172" s="30" t="s">
        <v>16</v>
      </c>
      <c r="F172" s="30" t="s">
        <v>17</v>
      </c>
      <c r="G172" s="32">
        <v>27</v>
      </c>
      <c r="H172" s="30" t="s">
        <v>18</v>
      </c>
      <c r="I172" s="31">
        <v>347.32</v>
      </c>
      <c r="J172" s="30" t="s">
        <v>138</v>
      </c>
      <c r="K172" s="30" t="s">
        <v>139</v>
      </c>
      <c r="L172" s="30" t="b">
        <v>0</v>
      </c>
      <c r="M172" s="30" t="s">
        <v>21</v>
      </c>
      <c r="N172" s="30" t="s">
        <v>28</v>
      </c>
    </row>
    <row r="173" spans="1:14" ht="14.25" customHeight="1">
      <c r="A173" s="30">
        <v>445</v>
      </c>
      <c r="B173" s="1">
        <v>44539</v>
      </c>
      <c r="C173" s="30" t="s">
        <v>54</v>
      </c>
      <c r="D173" s="30" t="s">
        <v>47</v>
      </c>
      <c r="E173" s="30" t="s">
        <v>16</v>
      </c>
      <c r="F173" s="30" t="s">
        <v>17</v>
      </c>
      <c r="G173" s="32">
        <v>57</v>
      </c>
      <c r="H173" s="30" t="s">
        <v>18</v>
      </c>
      <c r="I173" s="31">
        <v>270.2</v>
      </c>
      <c r="J173" s="30" t="s">
        <v>187</v>
      </c>
      <c r="K173" s="30" t="s">
        <v>20</v>
      </c>
      <c r="L173" s="30" t="b">
        <v>1</v>
      </c>
      <c r="M173" s="30" t="s">
        <v>21</v>
      </c>
      <c r="N173" s="30" t="s">
        <v>22</v>
      </c>
    </row>
    <row r="174" spans="1:14" ht="14.25" customHeight="1">
      <c r="A174" s="30">
        <v>36</v>
      </c>
      <c r="B174" s="1">
        <v>44146</v>
      </c>
      <c r="C174" s="30" t="s">
        <v>32</v>
      </c>
      <c r="D174" s="30" t="s">
        <v>24</v>
      </c>
      <c r="E174" s="30" t="s">
        <v>25</v>
      </c>
      <c r="F174" s="30" t="s">
        <v>17</v>
      </c>
      <c r="G174" s="32">
        <v>14</v>
      </c>
      <c r="H174" s="30" t="s">
        <v>18</v>
      </c>
      <c r="I174" s="31">
        <v>556.89</v>
      </c>
      <c r="J174" s="30" t="s">
        <v>188</v>
      </c>
      <c r="K174" s="30" t="s">
        <v>153</v>
      </c>
      <c r="L174" s="30" t="b">
        <v>0</v>
      </c>
      <c r="M174" s="30" t="s">
        <v>31</v>
      </c>
      <c r="N174" s="30" t="s">
        <v>28</v>
      </c>
    </row>
    <row r="175" spans="1:14" ht="14.25" customHeight="1">
      <c r="A175" s="30">
        <v>882</v>
      </c>
      <c r="B175" s="1">
        <v>44481</v>
      </c>
      <c r="C175" s="30" t="s">
        <v>23</v>
      </c>
      <c r="D175" s="30" t="s">
        <v>24</v>
      </c>
      <c r="E175" s="30" t="s">
        <v>16</v>
      </c>
      <c r="F175" s="30" t="s">
        <v>38</v>
      </c>
      <c r="G175" s="32">
        <v>94</v>
      </c>
      <c r="H175" s="30" t="s">
        <v>18</v>
      </c>
      <c r="I175" s="31">
        <v>457.43</v>
      </c>
      <c r="J175" s="30" t="s">
        <v>169</v>
      </c>
      <c r="K175" s="30" t="s">
        <v>137</v>
      </c>
      <c r="L175" s="30" t="b">
        <v>0</v>
      </c>
      <c r="M175" s="30" t="s">
        <v>31</v>
      </c>
      <c r="N175" s="30" t="s">
        <v>28</v>
      </c>
    </row>
    <row r="176" spans="1:14" ht="14.25" customHeight="1">
      <c r="A176" s="30">
        <v>478</v>
      </c>
      <c r="B176" s="1">
        <v>44468</v>
      </c>
      <c r="C176" s="30" t="s">
        <v>32</v>
      </c>
      <c r="D176" s="30" t="s">
        <v>15</v>
      </c>
      <c r="E176" s="30" t="s">
        <v>25</v>
      </c>
      <c r="F176" s="30" t="s">
        <v>38</v>
      </c>
      <c r="G176" s="32">
        <v>90</v>
      </c>
      <c r="H176" s="30" t="s">
        <v>18</v>
      </c>
      <c r="I176" s="31">
        <v>698.6</v>
      </c>
      <c r="J176" s="30" t="s">
        <v>84</v>
      </c>
      <c r="K176" s="30" t="s">
        <v>85</v>
      </c>
      <c r="L176" s="30" t="b">
        <v>0</v>
      </c>
      <c r="M176" s="30" t="s">
        <v>31</v>
      </c>
      <c r="N176" s="30" t="s">
        <v>22</v>
      </c>
    </row>
    <row r="177" spans="1:14" ht="14.25" customHeight="1">
      <c r="A177" s="30">
        <v>305</v>
      </c>
      <c r="B177" s="1">
        <v>44039</v>
      </c>
      <c r="C177" s="30" t="s">
        <v>32</v>
      </c>
      <c r="D177" s="30" t="s">
        <v>15</v>
      </c>
      <c r="E177" s="30" t="s">
        <v>37</v>
      </c>
      <c r="F177" s="30" t="s">
        <v>38</v>
      </c>
      <c r="G177" s="32">
        <v>69</v>
      </c>
      <c r="H177" s="30" t="s">
        <v>18</v>
      </c>
      <c r="I177" s="31">
        <v>736.95</v>
      </c>
      <c r="J177" s="30" t="s">
        <v>189</v>
      </c>
      <c r="K177" s="30" t="s">
        <v>35</v>
      </c>
      <c r="L177" s="30" t="b">
        <v>1</v>
      </c>
      <c r="M177" s="30" t="s">
        <v>27</v>
      </c>
      <c r="N177" s="30" t="s">
        <v>22</v>
      </c>
    </row>
    <row r="178" spans="1:14" ht="14.25" customHeight="1">
      <c r="A178" s="30">
        <v>225</v>
      </c>
      <c r="B178" s="1">
        <v>44119</v>
      </c>
      <c r="C178" s="30" t="s">
        <v>32</v>
      </c>
      <c r="D178" s="30" t="s">
        <v>47</v>
      </c>
      <c r="E178" s="30" t="s">
        <v>16</v>
      </c>
      <c r="F178" s="30" t="s">
        <v>17</v>
      </c>
      <c r="G178" s="32">
        <v>18</v>
      </c>
      <c r="H178" s="30" t="s">
        <v>18</v>
      </c>
      <c r="I178" s="31">
        <v>389.03</v>
      </c>
      <c r="J178" s="30" t="s">
        <v>190</v>
      </c>
      <c r="K178" s="30" t="s">
        <v>64</v>
      </c>
      <c r="L178" s="30" t="b">
        <v>1</v>
      </c>
      <c r="M178" s="30" t="s">
        <v>21</v>
      </c>
      <c r="N178" s="30" t="s">
        <v>22</v>
      </c>
    </row>
    <row r="179" spans="1:14" ht="14.25" customHeight="1">
      <c r="A179" s="30">
        <v>237</v>
      </c>
      <c r="B179" s="1">
        <v>43941</v>
      </c>
      <c r="C179" s="30" t="s">
        <v>36</v>
      </c>
      <c r="D179" s="30" t="s">
        <v>47</v>
      </c>
      <c r="E179" s="30" t="s">
        <v>16</v>
      </c>
      <c r="F179" s="30" t="s">
        <v>38</v>
      </c>
      <c r="G179" s="32">
        <v>85</v>
      </c>
      <c r="H179" s="30" t="s">
        <v>18</v>
      </c>
      <c r="I179" s="31">
        <v>815.17</v>
      </c>
      <c r="J179" s="30" t="s">
        <v>177</v>
      </c>
      <c r="K179" s="30" t="s">
        <v>58</v>
      </c>
      <c r="L179" s="30" t="b">
        <v>1</v>
      </c>
      <c r="M179" s="30" t="s">
        <v>31</v>
      </c>
      <c r="N179" s="30" t="s">
        <v>22</v>
      </c>
    </row>
    <row r="180" spans="1:14" ht="14.25" customHeight="1">
      <c r="A180" s="30">
        <v>152</v>
      </c>
      <c r="B180" s="1">
        <v>44200</v>
      </c>
      <c r="C180" s="30" t="s">
        <v>32</v>
      </c>
      <c r="D180" s="30" t="s">
        <v>24</v>
      </c>
      <c r="E180" s="30" t="s">
        <v>37</v>
      </c>
      <c r="F180" s="30" t="s">
        <v>33</v>
      </c>
      <c r="G180" s="32">
        <v>67</v>
      </c>
      <c r="H180" s="30" t="s">
        <v>18</v>
      </c>
      <c r="I180" s="31">
        <v>934.25</v>
      </c>
      <c r="J180" s="30" t="s">
        <v>98</v>
      </c>
      <c r="K180" s="30" t="s">
        <v>99</v>
      </c>
      <c r="L180" s="30" t="b">
        <v>1</v>
      </c>
      <c r="M180" s="30" t="s">
        <v>27</v>
      </c>
      <c r="N180" s="30" t="s">
        <v>28</v>
      </c>
    </row>
    <row r="181" spans="1:14" ht="14.25" customHeight="1">
      <c r="A181" s="30">
        <v>603</v>
      </c>
      <c r="B181" s="1">
        <v>44185</v>
      </c>
      <c r="C181" s="30" t="s">
        <v>54</v>
      </c>
      <c r="D181" s="30" t="s">
        <v>15</v>
      </c>
      <c r="E181" s="30" t="s">
        <v>25</v>
      </c>
      <c r="F181" s="30" t="s">
        <v>33</v>
      </c>
      <c r="G181" s="32">
        <v>52</v>
      </c>
      <c r="H181" s="30" t="s">
        <v>18</v>
      </c>
      <c r="I181" s="31">
        <v>673.6</v>
      </c>
      <c r="J181" s="30" t="s">
        <v>162</v>
      </c>
      <c r="K181" s="30" t="s">
        <v>50</v>
      </c>
      <c r="L181" s="30" t="b">
        <v>1</v>
      </c>
      <c r="M181" s="30" t="s">
        <v>31</v>
      </c>
      <c r="N181" s="30" t="s">
        <v>22</v>
      </c>
    </row>
    <row r="182" spans="1:14" ht="14.25" customHeight="1">
      <c r="A182" s="30">
        <v>693</v>
      </c>
      <c r="B182" s="1">
        <v>44315</v>
      </c>
      <c r="C182" s="30" t="s">
        <v>36</v>
      </c>
      <c r="D182" s="30" t="s">
        <v>24</v>
      </c>
      <c r="E182" s="30" t="s">
        <v>25</v>
      </c>
      <c r="F182" s="30" t="s">
        <v>17</v>
      </c>
      <c r="G182" s="32">
        <v>12</v>
      </c>
      <c r="H182" s="30" t="s">
        <v>18</v>
      </c>
      <c r="I182" s="31">
        <v>658.3</v>
      </c>
      <c r="J182" s="30" t="s">
        <v>142</v>
      </c>
      <c r="K182" s="30" t="s">
        <v>64</v>
      </c>
      <c r="L182" s="30" t="b">
        <v>0</v>
      </c>
      <c r="M182" s="30" t="s">
        <v>27</v>
      </c>
      <c r="N182" s="30" t="s">
        <v>22</v>
      </c>
    </row>
    <row r="183" spans="1:14" ht="14.25" customHeight="1">
      <c r="A183" s="30">
        <v>667</v>
      </c>
      <c r="B183" s="1">
        <v>44496</v>
      </c>
      <c r="C183" s="30" t="s">
        <v>54</v>
      </c>
      <c r="D183" s="30" t="s">
        <v>24</v>
      </c>
      <c r="E183" s="30" t="s">
        <v>37</v>
      </c>
      <c r="F183" s="30" t="s">
        <v>38</v>
      </c>
      <c r="G183" s="32">
        <v>90</v>
      </c>
      <c r="H183" s="30" t="s">
        <v>18</v>
      </c>
      <c r="I183" s="31">
        <v>133.86000000000001</v>
      </c>
      <c r="J183" s="30" t="s">
        <v>191</v>
      </c>
      <c r="K183" s="30" t="s">
        <v>35</v>
      </c>
      <c r="L183" s="30" t="b">
        <v>0</v>
      </c>
      <c r="M183" s="30" t="s">
        <v>21</v>
      </c>
      <c r="N183" s="30" t="s">
        <v>22</v>
      </c>
    </row>
    <row r="184" spans="1:14" ht="14.25" customHeight="1">
      <c r="A184" s="30">
        <v>596</v>
      </c>
      <c r="B184" s="1">
        <v>44160</v>
      </c>
      <c r="C184" s="30" t="s">
        <v>23</v>
      </c>
      <c r="D184" s="30" t="s">
        <v>47</v>
      </c>
      <c r="E184" s="30" t="s">
        <v>25</v>
      </c>
      <c r="F184" s="30" t="s">
        <v>33</v>
      </c>
      <c r="G184" s="32">
        <v>61</v>
      </c>
      <c r="H184" s="30" t="s">
        <v>18</v>
      </c>
      <c r="I184" s="31">
        <v>24.31</v>
      </c>
      <c r="J184" s="30" t="s">
        <v>192</v>
      </c>
      <c r="K184" s="30" t="s">
        <v>77</v>
      </c>
      <c r="L184" s="30" t="b">
        <v>1</v>
      </c>
      <c r="M184" s="30" t="s">
        <v>44</v>
      </c>
      <c r="N184" s="30" t="s">
        <v>22</v>
      </c>
    </row>
    <row r="185" spans="1:14" ht="14.25" customHeight="1">
      <c r="A185" s="30">
        <v>904</v>
      </c>
      <c r="B185" s="1">
        <v>44019</v>
      </c>
      <c r="C185" s="30" t="s">
        <v>23</v>
      </c>
      <c r="D185" s="30" t="s">
        <v>24</v>
      </c>
      <c r="E185" s="30" t="s">
        <v>25</v>
      </c>
      <c r="F185" s="30" t="s">
        <v>17</v>
      </c>
      <c r="G185" s="32">
        <v>92</v>
      </c>
      <c r="H185" s="30" t="s">
        <v>18</v>
      </c>
      <c r="I185" s="31">
        <v>823.93</v>
      </c>
      <c r="J185" s="30" t="s">
        <v>193</v>
      </c>
      <c r="K185" s="30" t="s">
        <v>74</v>
      </c>
      <c r="L185" s="30" t="b">
        <v>0</v>
      </c>
      <c r="M185" s="30" t="s">
        <v>44</v>
      </c>
      <c r="N185" s="30" t="s">
        <v>22</v>
      </c>
    </row>
    <row r="186" spans="1:14" ht="14.25" customHeight="1">
      <c r="A186" s="30">
        <v>817</v>
      </c>
      <c r="B186" s="1">
        <v>44029</v>
      </c>
      <c r="C186" s="30" t="s">
        <v>23</v>
      </c>
      <c r="D186" s="30" t="s">
        <v>15</v>
      </c>
      <c r="E186" s="30" t="s">
        <v>25</v>
      </c>
      <c r="F186" s="30" t="s">
        <v>33</v>
      </c>
      <c r="G186" s="32">
        <v>61</v>
      </c>
      <c r="H186" s="30" t="s">
        <v>18</v>
      </c>
      <c r="I186" s="31">
        <v>817.03</v>
      </c>
      <c r="J186" s="30" t="s">
        <v>82</v>
      </c>
      <c r="K186" s="30" t="s">
        <v>46</v>
      </c>
      <c r="L186" s="30" t="b">
        <v>0</v>
      </c>
      <c r="M186" s="30" t="s">
        <v>27</v>
      </c>
      <c r="N186" s="30" t="s">
        <v>28</v>
      </c>
    </row>
    <row r="187" spans="1:14" ht="14.25" customHeight="1">
      <c r="A187" s="30">
        <v>659</v>
      </c>
      <c r="B187" s="1">
        <v>44055</v>
      </c>
      <c r="C187" s="30" t="s">
        <v>36</v>
      </c>
      <c r="D187" s="30" t="s">
        <v>24</v>
      </c>
      <c r="E187" s="30" t="s">
        <v>16</v>
      </c>
      <c r="F187" s="30" t="s">
        <v>33</v>
      </c>
      <c r="G187" s="32">
        <v>85</v>
      </c>
      <c r="H187" s="30" t="s">
        <v>18</v>
      </c>
      <c r="I187" s="31">
        <v>108.39</v>
      </c>
      <c r="J187" s="30" t="s">
        <v>143</v>
      </c>
      <c r="K187" s="30" t="s">
        <v>77</v>
      </c>
      <c r="L187" s="30" t="b">
        <v>0</v>
      </c>
      <c r="M187" s="30" t="s">
        <v>21</v>
      </c>
      <c r="N187" s="30" t="s">
        <v>22</v>
      </c>
    </row>
    <row r="188" spans="1:14" ht="14.25" customHeight="1">
      <c r="A188" s="30">
        <v>957</v>
      </c>
      <c r="B188" s="1">
        <v>44217</v>
      </c>
      <c r="C188" s="30" t="s">
        <v>14</v>
      </c>
      <c r="D188" s="30" t="s">
        <v>24</v>
      </c>
      <c r="E188" s="30" t="s">
        <v>16</v>
      </c>
      <c r="F188" s="30" t="s">
        <v>33</v>
      </c>
      <c r="G188" s="32">
        <v>95</v>
      </c>
      <c r="H188" s="30" t="s">
        <v>18</v>
      </c>
      <c r="I188" s="31">
        <v>650.71</v>
      </c>
      <c r="J188" s="30" t="s">
        <v>19</v>
      </c>
      <c r="K188" s="30" t="s">
        <v>20</v>
      </c>
      <c r="L188" s="30" t="b">
        <v>0</v>
      </c>
      <c r="M188" s="30" t="s">
        <v>44</v>
      </c>
      <c r="N188" s="30" t="s">
        <v>28</v>
      </c>
    </row>
    <row r="189" spans="1:14" ht="14.25" customHeight="1">
      <c r="A189" s="30">
        <v>523</v>
      </c>
      <c r="B189" s="1">
        <v>44253</v>
      </c>
      <c r="C189" s="30" t="s">
        <v>36</v>
      </c>
      <c r="D189" s="30" t="s">
        <v>15</v>
      </c>
      <c r="E189" s="30" t="s">
        <v>37</v>
      </c>
      <c r="F189" s="30" t="s">
        <v>33</v>
      </c>
      <c r="G189" s="32">
        <v>67</v>
      </c>
      <c r="H189" s="30" t="s">
        <v>18</v>
      </c>
      <c r="I189" s="31">
        <v>633.19000000000005</v>
      </c>
      <c r="J189" s="30" t="s">
        <v>162</v>
      </c>
      <c r="K189" s="30" t="s">
        <v>50</v>
      </c>
      <c r="L189" s="30" t="b">
        <v>1</v>
      </c>
      <c r="M189" s="30" t="s">
        <v>44</v>
      </c>
      <c r="N189" s="30" t="s">
        <v>28</v>
      </c>
    </row>
    <row r="190" spans="1:14" ht="14.25" customHeight="1">
      <c r="A190" s="30">
        <v>543</v>
      </c>
      <c r="B190" s="1">
        <v>44101</v>
      </c>
      <c r="C190" s="30" t="s">
        <v>23</v>
      </c>
      <c r="D190" s="30" t="s">
        <v>47</v>
      </c>
      <c r="E190" s="30" t="s">
        <v>16</v>
      </c>
      <c r="F190" s="30" t="s">
        <v>38</v>
      </c>
      <c r="G190" s="32">
        <v>87</v>
      </c>
      <c r="H190" s="30" t="s">
        <v>18</v>
      </c>
      <c r="I190" s="31">
        <v>141.47999999999999</v>
      </c>
      <c r="J190" s="30" t="s">
        <v>122</v>
      </c>
      <c r="K190" s="30" t="s">
        <v>89</v>
      </c>
      <c r="L190" s="30" t="b">
        <v>1</v>
      </c>
      <c r="M190" s="30" t="s">
        <v>21</v>
      </c>
      <c r="N190" s="30" t="s">
        <v>22</v>
      </c>
    </row>
    <row r="191" spans="1:14" ht="14.25" customHeight="1">
      <c r="A191" s="30">
        <v>503</v>
      </c>
      <c r="B191" s="1">
        <v>43956</v>
      </c>
      <c r="C191" s="30" t="s">
        <v>23</v>
      </c>
      <c r="D191" s="30" t="s">
        <v>47</v>
      </c>
      <c r="E191" s="30" t="s">
        <v>16</v>
      </c>
      <c r="F191" s="30" t="s">
        <v>33</v>
      </c>
      <c r="G191" s="32">
        <v>69</v>
      </c>
      <c r="H191" s="30" t="s">
        <v>18</v>
      </c>
      <c r="I191" s="31">
        <v>490.68</v>
      </c>
      <c r="J191" s="30" t="s">
        <v>98</v>
      </c>
      <c r="K191" s="30" t="s">
        <v>99</v>
      </c>
      <c r="L191" s="30" t="b">
        <v>1</v>
      </c>
      <c r="M191" s="30" t="s">
        <v>21</v>
      </c>
      <c r="N191" s="30" t="s">
        <v>22</v>
      </c>
    </row>
    <row r="192" spans="1:14" ht="14.25" customHeight="1">
      <c r="A192" s="30">
        <v>892</v>
      </c>
      <c r="B192" s="1">
        <v>44161</v>
      </c>
      <c r="C192" s="30" t="s">
        <v>36</v>
      </c>
      <c r="D192" s="30" t="s">
        <v>47</v>
      </c>
      <c r="E192" s="30" t="s">
        <v>16</v>
      </c>
      <c r="F192" s="30" t="s">
        <v>17</v>
      </c>
      <c r="G192" s="32">
        <v>1</v>
      </c>
      <c r="H192" s="30" t="s">
        <v>18</v>
      </c>
      <c r="I192" s="31">
        <v>249.84</v>
      </c>
      <c r="J192" s="30" t="s">
        <v>42</v>
      </c>
      <c r="K192" s="30" t="s">
        <v>43</v>
      </c>
      <c r="L192" s="30" t="b">
        <v>0</v>
      </c>
      <c r="M192" s="30" t="s">
        <v>27</v>
      </c>
      <c r="N192" s="30" t="s">
        <v>22</v>
      </c>
    </row>
    <row r="193" spans="1:14" ht="14.25" customHeight="1">
      <c r="A193" s="30">
        <v>973</v>
      </c>
      <c r="B193" s="1">
        <v>44432</v>
      </c>
      <c r="C193" s="30" t="s">
        <v>36</v>
      </c>
      <c r="D193" s="30" t="s">
        <v>15</v>
      </c>
      <c r="E193" s="30" t="s">
        <v>16</v>
      </c>
      <c r="F193" s="30" t="s">
        <v>33</v>
      </c>
      <c r="G193" s="32">
        <v>73</v>
      </c>
      <c r="H193" s="30" t="s">
        <v>18</v>
      </c>
      <c r="I193" s="31">
        <v>433.34</v>
      </c>
      <c r="J193" s="30" t="s">
        <v>177</v>
      </c>
      <c r="K193" s="30" t="s">
        <v>58</v>
      </c>
      <c r="L193" s="30" t="b">
        <v>0</v>
      </c>
      <c r="M193" s="30" t="s">
        <v>44</v>
      </c>
      <c r="N193" s="30" t="s">
        <v>22</v>
      </c>
    </row>
    <row r="194" spans="1:14" ht="14.25" customHeight="1">
      <c r="A194" s="30">
        <v>676</v>
      </c>
      <c r="B194" s="1">
        <v>44295</v>
      </c>
      <c r="C194" s="30" t="s">
        <v>54</v>
      </c>
      <c r="D194" s="30" t="s">
        <v>24</v>
      </c>
      <c r="E194" s="30" t="s">
        <v>25</v>
      </c>
      <c r="F194" s="30" t="s">
        <v>17</v>
      </c>
      <c r="G194" s="32">
        <v>83</v>
      </c>
      <c r="H194" s="30" t="s">
        <v>18</v>
      </c>
      <c r="I194" s="31">
        <v>142.06</v>
      </c>
      <c r="J194" s="30" t="s">
        <v>194</v>
      </c>
      <c r="K194" s="30" t="s">
        <v>124</v>
      </c>
      <c r="L194" s="30" t="b">
        <v>1</v>
      </c>
      <c r="M194" s="30" t="s">
        <v>44</v>
      </c>
      <c r="N194" s="30" t="s">
        <v>22</v>
      </c>
    </row>
    <row r="195" spans="1:14" ht="14.25" customHeight="1">
      <c r="A195" s="30">
        <v>483</v>
      </c>
      <c r="B195" s="1">
        <v>44309</v>
      </c>
      <c r="C195" s="30" t="s">
        <v>36</v>
      </c>
      <c r="D195" s="30" t="s">
        <v>24</v>
      </c>
      <c r="E195" s="30" t="s">
        <v>25</v>
      </c>
      <c r="F195" s="30" t="s">
        <v>38</v>
      </c>
      <c r="G195" s="32">
        <v>42</v>
      </c>
      <c r="H195" s="30" t="s">
        <v>18</v>
      </c>
      <c r="I195" s="31">
        <v>857.94</v>
      </c>
      <c r="J195" s="30" t="s">
        <v>195</v>
      </c>
      <c r="K195" s="30" t="s">
        <v>87</v>
      </c>
      <c r="L195" s="30" t="b">
        <v>1</v>
      </c>
      <c r="M195" s="30" t="s">
        <v>31</v>
      </c>
      <c r="N195" s="30" t="s">
        <v>28</v>
      </c>
    </row>
    <row r="196" spans="1:14" ht="14.25" customHeight="1">
      <c r="A196" s="30">
        <v>102</v>
      </c>
      <c r="B196" s="1">
        <v>44005</v>
      </c>
      <c r="C196" s="30" t="s">
        <v>54</v>
      </c>
      <c r="D196" s="30" t="s">
        <v>24</v>
      </c>
      <c r="E196" s="30" t="s">
        <v>16</v>
      </c>
      <c r="F196" s="30" t="s">
        <v>38</v>
      </c>
      <c r="G196" s="32">
        <v>46</v>
      </c>
      <c r="H196" s="30" t="s">
        <v>18</v>
      </c>
      <c r="I196" s="31">
        <v>786.78</v>
      </c>
      <c r="J196" s="30" t="s">
        <v>196</v>
      </c>
      <c r="K196" s="30" t="s">
        <v>43</v>
      </c>
      <c r="L196" s="30" t="b">
        <v>0</v>
      </c>
      <c r="M196" s="30" t="s">
        <v>21</v>
      </c>
      <c r="N196" s="30" t="s">
        <v>28</v>
      </c>
    </row>
    <row r="197" spans="1:14" ht="14.25" customHeight="1">
      <c r="A197" s="30">
        <v>668</v>
      </c>
      <c r="B197" s="1">
        <v>43978</v>
      </c>
      <c r="C197" s="30" t="s">
        <v>54</v>
      </c>
      <c r="D197" s="30" t="s">
        <v>24</v>
      </c>
      <c r="E197" s="30" t="s">
        <v>25</v>
      </c>
      <c r="F197" s="30" t="s">
        <v>17</v>
      </c>
      <c r="G197" s="32">
        <v>28</v>
      </c>
      <c r="H197" s="30" t="s">
        <v>18</v>
      </c>
      <c r="I197" s="31">
        <v>277.08999999999997</v>
      </c>
      <c r="J197" s="30" t="s">
        <v>50</v>
      </c>
      <c r="K197" s="30" t="s">
        <v>51</v>
      </c>
      <c r="L197" s="30" t="b">
        <v>0</v>
      </c>
      <c r="M197" s="30" t="s">
        <v>31</v>
      </c>
      <c r="N197" s="30" t="s">
        <v>22</v>
      </c>
    </row>
    <row r="198" spans="1:14" ht="14.25" customHeight="1">
      <c r="A198" s="30">
        <v>731</v>
      </c>
      <c r="B198" s="1">
        <v>43842</v>
      </c>
      <c r="C198" s="30" t="s">
        <v>36</v>
      </c>
      <c r="D198" s="30" t="s">
        <v>24</v>
      </c>
      <c r="E198" s="30" t="s">
        <v>16</v>
      </c>
      <c r="F198" s="30" t="s">
        <v>38</v>
      </c>
      <c r="G198" s="32">
        <v>28</v>
      </c>
      <c r="H198" s="30" t="s">
        <v>18</v>
      </c>
      <c r="I198" s="31">
        <v>572.22</v>
      </c>
      <c r="J198" s="30" t="s">
        <v>50</v>
      </c>
      <c r="K198" s="30" t="s">
        <v>51</v>
      </c>
      <c r="L198" s="30" t="b">
        <v>0</v>
      </c>
      <c r="M198" s="30" t="s">
        <v>31</v>
      </c>
      <c r="N198" s="30" t="s">
        <v>22</v>
      </c>
    </row>
    <row r="199" spans="1:14" ht="14.25" customHeight="1">
      <c r="A199" s="30">
        <v>815</v>
      </c>
      <c r="B199" s="1">
        <v>44308</v>
      </c>
      <c r="C199" s="30" t="s">
        <v>32</v>
      </c>
      <c r="D199" s="30" t="s">
        <v>15</v>
      </c>
      <c r="E199" s="30" t="s">
        <v>16</v>
      </c>
      <c r="F199" s="30" t="s">
        <v>38</v>
      </c>
      <c r="G199" s="32">
        <v>17</v>
      </c>
      <c r="H199" s="30" t="s">
        <v>18</v>
      </c>
      <c r="I199" s="31">
        <v>495.87</v>
      </c>
      <c r="J199" s="30" t="s">
        <v>123</v>
      </c>
      <c r="K199" s="30" t="s">
        <v>124</v>
      </c>
      <c r="L199" s="30" t="b">
        <v>1</v>
      </c>
      <c r="M199" s="30" t="s">
        <v>31</v>
      </c>
      <c r="N199" s="30" t="s">
        <v>28</v>
      </c>
    </row>
    <row r="200" spans="1:14" ht="14.25" customHeight="1">
      <c r="A200" s="30">
        <v>876</v>
      </c>
      <c r="B200" s="1">
        <v>43896</v>
      </c>
      <c r="C200" s="30" t="s">
        <v>54</v>
      </c>
      <c r="D200" s="30" t="s">
        <v>47</v>
      </c>
      <c r="E200" s="30" t="s">
        <v>37</v>
      </c>
      <c r="F200" s="30" t="s">
        <v>38</v>
      </c>
      <c r="G200" s="32">
        <v>6</v>
      </c>
      <c r="H200" s="30" t="s">
        <v>18</v>
      </c>
      <c r="I200" s="31">
        <v>792.62</v>
      </c>
      <c r="J200" s="30" t="s">
        <v>197</v>
      </c>
      <c r="K200" s="30" t="s">
        <v>93</v>
      </c>
      <c r="L200" s="30" t="b">
        <v>1</v>
      </c>
      <c r="M200" s="30" t="s">
        <v>44</v>
      </c>
      <c r="N200" s="30" t="s">
        <v>22</v>
      </c>
    </row>
    <row r="201" spans="1:14" ht="14.25" customHeight="1">
      <c r="A201" s="30">
        <v>559</v>
      </c>
      <c r="B201" s="1">
        <v>44428</v>
      </c>
      <c r="C201" s="30" t="s">
        <v>14</v>
      </c>
      <c r="D201" s="30" t="s">
        <v>15</v>
      </c>
      <c r="E201" s="30" t="s">
        <v>37</v>
      </c>
      <c r="F201" s="30" t="s">
        <v>33</v>
      </c>
      <c r="G201" s="32">
        <v>19</v>
      </c>
      <c r="H201" s="30" t="s">
        <v>18</v>
      </c>
      <c r="I201" s="31">
        <v>544.61</v>
      </c>
      <c r="J201" s="30" t="s">
        <v>108</v>
      </c>
      <c r="K201" s="30" t="s">
        <v>66</v>
      </c>
      <c r="L201" s="30" t="b">
        <v>1</v>
      </c>
      <c r="M201" s="30" t="s">
        <v>21</v>
      </c>
      <c r="N201" s="30" t="s">
        <v>22</v>
      </c>
    </row>
    <row r="202" spans="1:14" ht="14.25" customHeight="1">
      <c r="A202" s="30">
        <v>413</v>
      </c>
      <c r="B202" s="1">
        <v>44389</v>
      </c>
      <c r="C202" s="30" t="s">
        <v>32</v>
      </c>
      <c r="D202" s="30" t="s">
        <v>47</v>
      </c>
      <c r="E202" s="30" t="s">
        <v>16</v>
      </c>
      <c r="F202" s="30" t="s">
        <v>38</v>
      </c>
      <c r="G202" s="32">
        <v>4</v>
      </c>
      <c r="H202" s="30" t="s">
        <v>18</v>
      </c>
      <c r="I202" s="31">
        <v>541.34</v>
      </c>
      <c r="J202" s="30" t="s">
        <v>162</v>
      </c>
      <c r="K202" s="30" t="s">
        <v>50</v>
      </c>
      <c r="L202" s="30" t="b">
        <v>0</v>
      </c>
      <c r="M202" s="30" t="s">
        <v>44</v>
      </c>
      <c r="N202" s="30" t="s">
        <v>28</v>
      </c>
    </row>
    <row r="203" spans="1:14" ht="14.25" customHeight="1">
      <c r="A203" s="30">
        <v>740</v>
      </c>
      <c r="B203" s="1">
        <v>43934</v>
      </c>
      <c r="C203" s="30" t="s">
        <v>54</v>
      </c>
      <c r="D203" s="30" t="s">
        <v>47</v>
      </c>
      <c r="E203" s="30" t="s">
        <v>25</v>
      </c>
      <c r="F203" s="30" t="s">
        <v>38</v>
      </c>
      <c r="G203" s="32">
        <v>57</v>
      </c>
      <c r="H203" s="30" t="s">
        <v>18</v>
      </c>
      <c r="I203" s="31">
        <v>169.86</v>
      </c>
      <c r="J203" s="30" t="s">
        <v>183</v>
      </c>
      <c r="K203" s="30" t="s">
        <v>20</v>
      </c>
      <c r="L203" s="30" t="b">
        <v>0</v>
      </c>
      <c r="M203" s="30" t="s">
        <v>21</v>
      </c>
      <c r="N203" s="30" t="s">
        <v>22</v>
      </c>
    </row>
    <row r="204" spans="1:14" ht="14.25" customHeight="1">
      <c r="A204" s="30">
        <v>394</v>
      </c>
      <c r="B204" s="1">
        <v>43842</v>
      </c>
      <c r="C204" s="30" t="s">
        <v>23</v>
      </c>
      <c r="D204" s="30" t="s">
        <v>15</v>
      </c>
      <c r="E204" s="30" t="s">
        <v>16</v>
      </c>
      <c r="F204" s="30" t="s">
        <v>38</v>
      </c>
      <c r="G204" s="32">
        <v>15</v>
      </c>
      <c r="H204" s="30" t="s">
        <v>18</v>
      </c>
      <c r="I204" s="31">
        <v>419.25</v>
      </c>
      <c r="J204" s="30" t="s">
        <v>198</v>
      </c>
      <c r="K204" s="30" t="s">
        <v>137</v>
      </c>
      <c r="L204" s="30" t="b">
        <v>1</v>
      </c>
      <c r="M204" s="30" t="s">
        <v>21</v>
      </c>
      <c r="N204" s="30" t="s">
        <v>22</v>
      </c>
    </row>
    <row r="205" spans="1:14" ht="14.25" customHeight="1">
      <c r="A205" s="30">
        <v>709</v>
      </c>
      <c r="B205" s="1">
        <v>44294</v>
      </c>
      <c r="C205" s="30" t="s">
        <v>32</v>
      </c>
      <c r="D205" s="30" t="s">
        <v>47</v>
      </c>
      <c r="E205" s="30" t="s">
        <v>16</v>
      </c>
      <c r="F205" s="30" t="s">
        <v>33</v>
      </c>
      <c r="G205" s="32">
        <v>49</v>
      </c>
      <c r="H205" s="30" t="s">
        <v>18</v>
      </c>
      <c r="I205" s="31">
        <v>707.26</v>
      </c>
      <c r="J205" s="30" t="s">
        <v>84</v>
      </c>
      <c r="K205" s="30" t="s">
        <v>85</v>
      </c>
      <c r="L205" s="30" t="b">
        <v>0</v>
      </c>
      <c r="M205" s="30" t="s">
        <v>31</v>
      </c>
      <c r="N205" s="30" t="s">
        <v>28</v>
      </c>
    </row>
    <row r="206" spans="1:14" ht="14.25" customHeight="1">
      <c r="A206" s="30">
        <v>712</v>
      </c>
      <c r="B206" s="1">
        <v>44281</v>
      </c>
      <c r="C206" s="30" t="s">
        <v>23</v>
      </c>
      <c r="D206" s="30" t="s">
        <v>47</v>
      </c>
      <c r="E206" s="30" t="s">
        <v>25</v>
      </c>
      <c r="F206" s="30" t="s">
        <v>33</v>
      </c>
      <c r="G206" s="32">
        <v>85</v>
      </c>
      <c r="H206" s="30" t="s">
        <v>18</v>
      </c>
      <c r="I206" s="31">
        <v>884.91</v>
      </c>
      <c r="J206" s="30" t="s">
        <v>199</v>
      </c>
      <c r="K206" s="30" t="s">
        <v>20</v>
      </c>
      <c r="L206" s="30" t="b">
        <v>0</v>
      </c>
      <c r="M206" s="30" t="s">
        <v>31</v>
      </c>
      <c r="N206" s="30" t="s">
        <v>22</v>
      </c>
    </row>
    <row r="207" spans="1:14" ht="14.25" customHeight="1">
      <c r="A207" s="30">
        <v>681</v>
      </c>
      <c r="B207" s="1">
        <v>44281</v>
      </c>
      <c r="C207" s="30" t="s">
        <v>36</v>
      </c>
      <c r="D207" s="30" t="s">
        <v>24</v>
      </c>
      <c r="E207" s="30" t="s">
        <v>16</v>
      </c>
      <c r="F207" s="30" t="s">
        <v>33</v>
      </c>
      <c r="G207" s="32">
        <v>89</v>
      </c>
      <c r="H207" s="30" t="s">
        <v>18</v>
      </c>
      <c r="I207" s="31">
        <v>796.49</v>
      </c>
      <c r="J207" s="30" t="s">
        <v>200</v>
      </c>
      <c r="K207" s="30" t="s">
        <v>20</v>
      </c>
      <c r="L207" s="30" t="b">
        <v>0</v>
      </c>
      <c r="M207" s="30" t="s">
        <v>44</v>
      </c>
      <c r="N207" s="30" t="s">
        <v>28</v>
      </c>
    </row>
    <row r="208" spans="1:14" ht="14.25" customHeight="1">
      <c r="A208" s="30">
        <v>792</v>
      </c>
      <c r="B208" s="1">
        <v>44001</v>
      </c>
      <c r="C208" s="30" t="s">
        <v>36</v>
      </c>
      <c r="D208" s="30" t="s">
        <v>15</v>
      </c>
      <c r="E208" s="30" t="s">
        <v>37</v>
      </c>
      <c r="F208" s="30" t="s">
        <v>38</v>
      </c>
      <c r="G208" s="32">
        <v>72</v>
      </c>
      <c r="H208" s="30" t="s">
        <v>18</v>
      </c>
      <c r="I208" s="31">
        <v>965.34</v>
      </c>
      <c r="J208" s="30" t="s">
        <v>50</v>
      </c>
      <c r="K208" s="30" t="s">
        <v>51</v>
      </c>
      <c r="L208" s="30" t="b">
        <v>0</v>
      </c>
      <c r="M208" s="30" t="s">
        <v>27</v>
      </c>
      <c r="N208" s="30" t="s">
        <v>22</v>
      </c>
    </row>
    <row r="209" spans="1:14" ht="14.25" customHeight="1">
      <c r="A209" s="30">
        <v>646</v>
      </c>
      <c r="B209" s="1">
        <v>43843</v>
      </c>
      <c r="C209" s="30" t="s">
        <v>23</v>
      </c>
      <c r="D209" s="30" t="s">
        <v>47</v>
      </c>
      <c r="E209" s="30" t="s">
        <v>37</v>
      </c>
      <c r="F209" s="30" t="s">
        <v>17</v>
      </c>
      <c r="G209" s="32">
        <v>73</v>
      </c>
      <c r="H209" s="30" t="s">
        <v>18</v>
      </c>
      <c r="I209" s="31">
        <v>323.02999999999997</v>
      </c>
      <c r="J209" s="30" t="s">
        <v>92</v>
      </c>
      <c r="K209" s="30" t="s">
        <v>93</v>
      </c>
      <c r="L209" s="30" t="b">
        <v>0</v>
      </c>
      <c r="M209" s="30" t="s">
        <v>44</v>
      </c>
      <c r="N209" s="30" t="s">
        <v>22</v>
      </c>
    </row>
    <row r="210" spans="1:14" ht="14.25" customHeight="1">
      <c r="A210" s="30">
        <v>841</v>
      </c>
      <c r="B210" s="1">
        <v>43935</v>
      </c>
      <c r="C210" s="30" t="s">
        <v>32</v>
      </c>
      <c r="D210" s="30" t="s">
        <v>15</v>
      </c>
      <c r="E210" s="30" t="s">
        <v>37</v>
      </c>
      <c r="F210" s="30" t="s">
        <v>38</v>
      </c>
      <c r="G210" s="32">
        <v>75</v>
      </c>
      <c r="H210" s="30" t="s">
        <v>18</v>
      </c>
      <c r="I210" s="31">
        <v>155.9</v>
      </c>
      <c r="J210" s="30" t="s">
        <v>201</v>
      </c>
      <c r="K210" s="30" t="s">
        <v>202</v>
      </c>
      <c r="L210" s="30" t="b">
        <v>0</v>
      </c>
      <c r="M210" s="30" t="s">
        <v>31</v>
      </c>
      <c r="N210" s="30" t="s">
        <v>22</v>
      </c>
    </row>
    <row r="211" spans="1:14" ht="14.25" customHeight="1">
      <c r="A211" s="30">
        <v>934</v>
      </c>
      <c r="B211" s="1">
        <v>44122</v>
      </c>
      <c r="C211" s="30" t="s">
        <v>23</v>
      </c>
      <c r="D211" s="30" t="s">
        <v>15</v>
      </c>
      <c r="E211" s="30" t="s">
        <v>25</v>
      </c>
      <c r="F211" s="30" t="s">
        <v>17</v>
      </c>
      <c r="G211" s="32">
        <v>55</v>
      </c>
      <c r="H211" s="30" t="s">
        <v>18</v>
      </c>
      <c r="I211" s="31">
        <v>806.76</v>
      </c>
      <c r="J211" s="30" t="s">
        <v>150</v>
      </c>
      <c r="K211" s="30" t="s">
        <v>147</v>
      </c>
      <c r="L211" s="30" t="b">
        <v>0</v>
      </c>
      <c r="M211" s="30" t="s">
        <v>27</v>
      </c>
      <c r="N211" s="30" t="s">
        <v>22</v>
      </c>
    </row>
    <row r="212" spans="1:14" ht="14.25" customHeight="1">
      <c r="A212" s="30">
        <v>780</v>
      </c>
      <c r="B212" s="1">
        <v>44519</v>
      </c>
      <c r="C212" s="30" t="s">
        <v>14</v>
      </c>
      <c r="D212" s="30" t="s">
        <v>47</v>
      </c>
      <c r="E212" s="30" t="s">
        <v>25</v>
      </c>
      <c r="F212" s="30" t="s">
        <v>17</v>
      </c>
      <c r="G212" s="32">
        <v>87</v>
      </c>
      <c r="H212" s="30" t="s">
        <v>18</v>
      </c>
      <c r="I212" s="31">
        <v>944.71</v>
      </c>
      <c r="J212" s="30" t="s">
        <v>203</v>
      </c>
      <c r="K212" s="30" t="s">
        <v>147</v>
      </c>
      <c r="L212" s="30" t="b">
        <v>0</v>
      </c>
      <c r="M212" s="30" t="s">
        <v>27</v>
      </c>
      <c r="N212" s="30" t="s">
        <v>22</v>
      </c>
    </row>
    <row r="213" spans="1:14" ht="14.25" customHeight="1">
      <c r="A213" s="30">
        <v>846</v>
      </c>
      <c r="B213" s="1">
        <v>44308</v>
      </c>
      <c r="C213" s="30" t="s">
        <v>32</v>
      </c>
      <c r="D213" s="30" t="s">
        <v>15</v>
      </c>
      <c r="E213" s="30" t="s">
        <v>25</v>
      </c>
      <c r="F213" s="30" t="s">
        <v>38</v>
      </c>
      <c r="G213" s="32">
        <v>24</v>
      </c>
      <c r="H213" s="30" t="s">
        <v>18</v>
      </c>
      <c r="I213" s="31">
        <v>333.98</v>
      </c>
      <c r="J213" s="30" t="s">
        <v>192</v>
      </c>
      <c r="K213" s="30" t="s">
        <v>77</v>
      </c>
      <c r="L213" s="30" t="b">
        <v>1</v>
      </c>
      <c r="M213" s="30" t="s">
        <v>31</v>
      </c>
      <c r="N213" s="30" t="s">
        <v>28</v>
      </c>
    </row>
    <row r="214" spans="1:14" ht="14.25" customHeight="1">
      <c r="A214" s="30">
        <v>69</v>
      </c>
      <c r="B214" s="1">
        <v>44341</v>
      </c>
      <c r="C214" s="30" t="s">
        <v>36</v>
      </c>
      <c r="D214" s="30" t="s">
        <v>15</v>
      </c>
      <c r="E214" s="30" t="s">
        <v>16</v>
      </c>
      <c r="F214" s="30" t="s">
        <v>33</v>
      </c>
      <c r="G214" s="32">
        <v>25</v>
      </c>
      <c r="H214" s="30" t="s">
        <v>18</v>
      </c>
      <c r="I214" s="31">
        <v>208.98</v>
      </c>
      <c r="J214" s="30" t="s">
        <v>204</v>
      </c>
      <c r="K214" s="30" t="s">
        <v>58</v>
      </c>
      <c r="L214" s="30" t="b">
        <v>0</v>
      </c>
      <c r="M214" s="30" t="s">
        <v>21</v>
      </c>
      <c r="N214" s="30" t="s">
        <v>28</v>
      </c>
    </row>
    <row r="215" spans="1:14" ht="14.25" customHeight="1">
      <c r="A215" s="30">
        <v>980</v>
      </c>
      <c r="B215" s="1">
        <v>44015</v>
      </c>
      <c r="C215" s="30" t="s">
        <v>23</v>
      </c>
      <c r="D215" s="30" t="s">
        <v>15</v>
      </c>
      <c r="E215" s="30" t="s">
        <v>37</v>
      </c>
      <c r="F215" s="30" t="s">
        <v>33</v>
      </c>
      <c r="G215" s="32">
        <v>79</v>
      </c>
      <c r="H215" s="30" t="s">
        <v>18</v>
      </c>
      <c r="I215" s="31">
        <v>160.47999999999999</v>
      </c>
      <c r="J215" s="30" t="s">
        <v>105</v>
      </c>
      <c r="K215" s="30" t="s">
        <v>106</v>
      </c>
      <c r="L215" s="30" t="b">
        <v>0</v>
      </c>
      <c r="M215" s="30" t="s">
        <v>27</v>
      </c>
      <c r="N215" s="30" t="s">
        <v>22</v>
      </c>
    </row>
    <row r="216" spans="1:14" ht="14.25" customHeight="1">
      <c r="A216" s="30">
        <v>846</v>
      </c>
      <c r="B216" s="1">
        <v>44143</v>
      </c>
      <c r="C216" s="30" t="s">
        <v>54</v>
      </c>
      <c r="D216" s="30" t="s">
        <v>24</v>
      </c>
      <c r="E216" s="30" t="s">
        <v>37</v>
      </c>
      <c r="F216" s="30" t="s">
        <v>33</v>
      </c>
      <c r="G216" s="32">
        <v>46</v>
      </c>
      <c r="H216" s="30" t="s">
        <v>18</v>
      </c>
      <c r="I216" s="31">
        <v>957.08</v>
      </c>
      <c r="J216" s="30" t="s">
        <v>205</v>
      </c>
      <c r="K216" s="30" t="s">
        <v>30</v>
      </c>
      <c r="L216" s="30" t="b">
        <v>1</v>
      </c>
      <c r="M216" s="30" t="s">
        <v>27</v>
      </c>
      <c r="N216" s="30" t="s">
        <v>28</v>
      </c>
    </row>
    <row r="217" spans="1:14" ht="14.25" customHeight="1">
      <c r="A217" s="30">
        <v>452</v>
      </c>
      <c r="B217" s="1">
        <v>44423</v>
      </c>
      <c r="C217" s="30" t="s">
        <v>23</v>
      </c>
      <c r="D217" s="30" t="s">
        <v>24</v>
      </c>
      <c r="E217" s="30" t="s">
        <v>25</v>
      </c>
      <c r="F217" s="30" t="s">
        <v>17</v>
      </c>
      <c r="G217" s="32">
        <v>26</v>
      </c>
      <c r="H217" s="30" t="s">
        <v>18</v>
      </c>
      <c r="I217" s="31">
        <v>349.41</v>
      </c>
      <c r="J217" s="30" t="s">
        <v>134</v>
      </c>
      <c r="K217" s="30" t="s">
        <v>58</v>
      </c>
      <c r="L217" s="30" t="b">
        <v>0</v>
      </c>
      <c r="M217" s="30" t="s">
        <v>44</v>
      </c>
      <c r="N217" s="30" t="s">
        <v>28</v>
      </c>
    </row>
    <row r="218" spans="1:14" ht="14.25" customHeight="1">
      <c r="A218" s="30">
        <v>819</v>
      </c>
      <c r="B218" s="1">
        <v>43928</v>
      </c>
      <c r="C218" s="30" t="s">
        <v>54</v>
      </c>
      <c r="D218" s="30" t="s">
        <v>24</v>
      </c>
      <c r="E218" s="30" t="s">
        <v>16</v>
      </c>
      <c r="F218" s="30" t="s">
        <v>17</v>
      </c>
      <c r="G218" s="32">
        <v>99</v>
      </c>
      <c r="H218" s="30" t="s">
        <v>18</v>
      </c>
      <c r="I218" s="31">
        <v>761.8</v>
      </c>
      <c r="J218" s="30" t="s">
        <v>118</v>
      </c>
      <c r="K218" s="30" t="s">
        <v>53</v>
      </c>
      <c r="L218" s="30" t="b">
        <v>1</v>
      </c>
      <c r="M218" s="30" t="s">
        <v>31</v>
      </c>
      <c r="N218" s="30" t="s">
        <v>22</v>
      </c>
    </row>
    <row r="219" spans="1:14" ht="14.25" customHeight="1">
      <c r="A219" s="30">
        <v>756</v>
      </c>
      <c r="B219" s="1">
        <v>44395</v>
      </c>
      <c r="C219" s="30" t="s">
        <v>54</v>
      </c>
      <c r="D219" s="30" t="s">
        <v>24</v>
      </c>
      <c r="E219" s="30" t="s">
        <v>25</v>
      </c>
      <c r="F219" s="30" t="s">
        <v>17</v>
      </c>
      <c r="G219" s="32">
        <v>72</v>
      </c>
      <c r="H219" s="30" t="s">
        <v>18</v>
      </c>
      <c r="I219" s="31">
        <v>443.73</v>
      </c>
      <c r="J219" s="30" t="s">
        <v>50</v>
      </c>
      <c r="K219" s="30" t="s">
        <v>51</v>
      </c>
      <c r="L219" s="30" t="b">
        <v>1</v>
      </c>
      <c r="M219" s="30" t="s">
        <v>31</v>
      </c>
      <c r="N219" s="30" t="s">
        <v>22</v>
      </c>
    </row>
    <row r="220" spans="1:14" ht="14.25" customHeight="1">
      <c r="A220" s="30">
        <v>266</v>
      </c>
      <c r="B220" s="1">
        <v>43897</v>
      </c>
      <c r="C220" s="30" t="s">
        <v>32</v>
      </c>
      <c r="D220" s="30" t="s">
        <v>15</v>
      </c>
      <c r="E220" s="30" t="s">
        <v>37</v>
      </c>
      <c r="F220" s="30" t="s">
        <v>38</v>
      </c>
      <c r="G220" s="32">
        <v>69</v>
      </c>
      <c r="H220" s="30" t="s">
        <v>18</v>
      </c>
      <c r="I220" s="31">
        <v>840.61</v>
      </c>
      <c r="J220" s="30" t="s">
        <v>197</v>
      </c>
      <c r="K220" s="30" t="s">
        <v>93</v>
      </c>
      <c r="L220" s="30" t="b">
        <v>0</v>
      </c>
      <c r="M220" s="30" t="s">
        <v>44</v>
      </c>
      <c r="N220" s="30" t="s">
        <v>28</v>
      </c>
    </row>
    <row r="221" spans="1:14" ht="14.25" customHeight="1">
      <c r="A221" s="30">
        <v>725</v>
      </c>
      <c r="B221" s="1">
        <v>44165</v>
      </c>
      <c r="C221" s="30" t="s">
        <v>54</v>
      </c>
      <c r="D221" s="30" t="s">
        <v>15</v>
      </c>
      <c r="E221" s="30" t="s">
        <v>16</v>
      </c>
      <c r="F221" s="30" t="s">
        <v>33</v>
      </c>
      <c r="G221" s="32">
        <v>77</v>
      </c>
      <c r="H221" s="30" t="s">
        <v>18</v>
      </c>
      <c r="I221" s="31">
        <v>0.96</v>
      </c>
      <c r="J221" s="30" t="s">
        <v>92</v>
      </c>
      <c r="K221" s="30" t="s">
        <v>93</v>
      </c>
      <c r="L221" s="30" t="b">
        <v>1</v>
      </c>
      <c r="M221" s="30" t="s">
        <v>44</v>
      </c>
      <c r="N221" s="30" t="s">
        <v>22</v>
      </c>
    </row>
    <row r="222" spans="1:14" ht="14.25" customHeight="1">
      <c r="A222" s="30">
        <v>250</v>
      </c>
      <c r="B222" s="1">
        <v>43891</v>
      </c>
      <c r="C222" s="30" t="s">
        <v>54</v>
      </c>
      <c r="D222" s="30" t="s">
        <v>47</v>
      </c>
      <c r="E222" s="30" t="s">
        <v>16</v>
      </c>
      <c r="F222" s="30" t="s">
        <v>17</v>
      </c>
      <c r="G222" s="32">
        <v>27</v>
      </c>
      <c r="H222" s="30" t="s">
        <v>18</v>
      </c>
      <c r="I222" s="31">
        <v>703.64</v>
      </c>
      <c r="J222" s="30" t="s">
        <v>206</v>
      </c>
      <c r="K222" s="30" t="s">
        <v>20</v>
      </c>
      <c r="L222" s="30" t="b">
        <v>0</v>
      </c>
      <c r="M222" s="30" t="s">
        <v>44</v>
      </c>
      <c r="N222" s="30" t="s">
        <v>22</v>
      </c>
    </row>
    <row r="223" spans="1:14" ht="14.25" customHeight="1">
      <c r="A223" s="30">
        <v>705</v>
      </c>
      <c r="B223" s="1">
        <v>44519</v>
      </c>
      <c r="C223" s="30" t="s">
        <v>54</v>
      </c>
      <c r="D223" s="30" t="s">
        <v>15</v>
      </c>
      <c r="E223" s="30" t="s">
        <v>37</v>
      </c>
      <c r="F223" s="30" t="s">
        <v>17</v>
      </c>
      <c r="G223" s="32">
        <v>39</v>
      </c>
      <c r="H223" s="30" t="s">
        <v>18</v>
      </c>
      <c r="I223" s="31">
        <v>226.54</v>
      </c>
      <c r="J223" s="30" t="s">
        <v>206</v>
      </c>
      <c r="K223" s="30" t="s">
        <v>20</v>
      </c>
      <c r="L223" s="30" t="b">
        <v>1</v>
      </c>
      <c r="M223" s="30" t="s">
        <v>21</v>
      </c>
      <c r="N223" s="30" t="s">
        <v>22</v>
      </c>
    </row>
    <row r="224" spans="1:14" ht="14.25" customHeight="1">
      <c r="A224" s="30">
        <v>758</v>
      </c>
      <c r="B224" s="1">
        <v>44143</v>
      </c>
      <c r="C224" s="30" t="s">
        <v>32</v>
      </c>
      <c r="D224" s="30" t="s">
        <v>47</v>
      </c>
      <c r="E224" s="30" t="s">
        <v>37</v>
      </c>
      <c r="F224" s="30" t="s">
        <v>17</v>
      </c>
      <c r="G224" s="32">
        <v>46</v>
      </c>
      <c r="H224" s="30" t="s">
        <v>18</v>
      </c>
      <c r="I224" s="31">
        <v>984.15</v>
      </c>
      <c r="J224" s="30" t="s">
        <v>163</v>
      </c>
      <c r="K224" s="30" t="s">
        <v>153</v>
      </c>
      <c r="L224" s="30" t="b">
        <v>0</v>
      </c>
      <c r="M224" s="30" t="s">
        <v>27</v>
      </c>
      <c r="N224" s="30" t="s">
        <v>28</v>
      </c>
    </row>
    <row r="225" spans="1:14" ht="14.25" customHeight="1">
      <c r="A225" s="30">
        <v>759</v>
      </c>
      <c r="B225" s="1">
        <v>44476</v>
      </c>
      <c r="C225" s="30" t="s">
        <v>14</v>
      </c>
      <c r="D225" s="30" t="s">
        <v>47</v>
      </c>
      <c r="E225" s="30" t="s">
        <v>25</v>
      </c>
      <c r="F225" s="30" t="s">
        <v>38</v>
      </c>
      <c r="G225" s="32">
        <v>56</v>
      </c>
      <c r="H225" s="30" t="s">
        <v>18</v>
      </c>
      <c r="I225" s="31">
        <v>8.65</v>
      </c>
      <c r="J225" s="30" t="s">
        <v>59</v>
      </c>
      <c r="K225" s="30" t="s">
        <v>20</v>
      </c>
      <c r="L225" s="30" t="b">
        <v>0</v>
      </c>
      <c r="M225" s="30" t="s">
        <v>44</v>
      </c>
      <c r="N225" s="30" t="s">
        <v>22</v>
      </c>
    </row>
    <row r="226" spans="1:14" ht="14.25" customHeight="1">
      <c r="A226" s="30">
        <v>681</v>
      </c>
      <c r="B226" s="1">
        <v>44084</v>
      </c>
      <c r="C226" s="30" t="s">
        <v>14</v>
      </c>
      <c r="D226" s="30" t="s">
        <v>24</v>
      </c>
      <c r="E226" s="30" t="s">
        <v>37</v>
      </c>
      <c r="F226" s="30" t="s">
        <v>17</v>
      </c>
      <c r="G226" s="32">
        <v>96</v>
      </c>
      <c r="H226" s="30" t="s">
        <v>18</v>
      </c>
      <c r="I226" s="31">
        <v>460</v>
      </c>
      <c r="J226" s="30" t="s">
        <v>207</v>
      </c>
      <c r="K226" s="30" t="s">
        <v>46</v>
      </c>
      <c r="L226" s="30" t="b">
        <v>0</v>
      </c>
      <c r="M226" s="30" t="s">
        <v>21</v>
      </c>
      <c r="N226" s="30" t="s">
        <v>28</v>
      </c>
    </row>
    <row r="227" spans="1:14" ht="14.25" customHeight="1">
      <c r="A227" s="30">
        <v>261</v>
      </c>
      <c r="B227" s="1">
        <v>44083</v>
      </c>
      <c r="C227" s="30" t="s">
        <v>54</v>
      </c>
      <c r="D227" s="30" t="s">
        <v>24</v>
      </c>
      <c r="E227" s="30" t="s">
        <v>37</v>
      </c>
      <c r="F227" s="30" t="s">
        <v>38</v>
      </c>
      <c r="G227" s="32">
        <v>91</v>
      </c>
      <c r="H227" s="30" t="s">
        <v>18</v>
      </c>
      <c r="I227" s="31">
        <v>922.06</v>
      </c>
      <c r="J227" s="30" t="s">
        <v>208</v>
      </c>
      <c r="K227" s="30" t="s">
        <v>172</v>
      </c>
      <c r="L227" s="30" t="b">
        <v>0</v>
      </c>
      <c r="M227" s="30" t="s">
        <v>44</v>
      </c>
      <c r="N227" s="30" t="s">
        <v>22</v>
      </c>
    </row>
    <row r="228" spans="1:14" ht="14.25" customHeight="1">
      <c r="A228" s="30">
        <v>727</v>
      </c>
      <c r="B228" s="1">
        <v>44249</v>
      </c>
      <c r="C228" s="30" t="s">
        <v>36</v>
      </c>
      <c r="D228" s="30" t="s">
        <v>15</v>
      </c>
      <c r="E228" s="30" t="s">
        <v>25</v>
      </c>
      <c r="F228" s="30" t="s">
        <v>38</v>
      </c>
      <c r="G228" s="32">
        <v>85</v>
      </c>
      <c r="H228" s="30" t="s">
        <v>18</v>
      </c>
      <c r="I228" s="31">
        <v>252.86</v>
      </c>
      <c r="J228" s="30" t="s">
        <v>138</v>
      </c>
      <c r="K228" s="30" t="s">
        <v>139</v>
      </c>
      <c r="L228" s="30" t="b">
        <v>0</v>
      </c>
      <c r="M228" s="30" t="s">
        <v>27</v>
      </c>
      <c r="N228" s="30" t="s">
        <v>28</v>
      </c>
    </row>
    <row r="229" spans="1:14" ht="14.25" customHeight="1">
      <c r="A229" s="30">
        <v>614</v>
      </c>
      <c r="B229" s="1">
        <v>43960</v>
      </c>
      <c r="C229" s="30" t="s">
        <v>14</v>
      </c>
      <c r="D229" s="30" t="s">
        <v>24</v>
      </c>
      <c r="E229" s="30" t="s">
        <v>37</v>
      </c>
      <c r="F229" s="30" t="s">
        <v>17</v>
      </c>
      <c r="G229" s="32">
        <v>97</v>
      </c>
      <c r="H229" s="30" t="s">
        <v>18</v>
      </c>
      <c r="I229" s="31">
        <v>889.42</v>
      </c>
      <c r="J229" s="30" t="s">
        <v>154</v>
      </c>
      <c r="K229" s="30" t="s">
        <v>89</v>
      </c>
      <c r="L229" s="30" t="b">
        <v>1</v>
      </c>
      <c r="M229" s="30" t="s">
        <v>27</v>
      </c>
      <c r="N229" s="30" t="s">
        <v>22</v>
      </c>
    </row>
    <row r="230" spans="1:14" ht="14.25" customHeight="1">
      <c r="A230" s="30">
        <v>241</v>
      </c>
      <c r="B230" s="1">
        <v>44445</v>
      </c>
      <c r="C230" s="30" t="s">
        <v>23</v>
      </c>
      <c r="D230" s="30" t="s">
        <v>15</v>
      </c>
      <c r="E230" s="30" t="s">
        <v>37</v>
      </c>
      <c r="F230" s="30" t="s">
        <v>17</v>
      </c>
      <c r="G230" s="32">
        <v>3</v>
      </c>
      <c r="H230" s="30" t="s">
        <v>18</v>
      </c>
      <c r="I230" s="31">
        <v>565.21</v>
      </c>
      <c r="J230" s="30" t="s">
        <v>209</v>
      </c>
      <c r="K230" s="30" t="s">
        <v>153</v>
      </c>
      <c r="L230" s="30" t="b">
        <v>0</v>
      </c>
      <c r="M230" s="30" t="s">
        <v>31</v>
      </c>
      <c r="N230" s="30" t="s">
        <v>28</v>
      </c>
    </row>
    <row r="231" spans="1:14" ht="14.25" customHeight="1">
      <c r="A231" s="30">
        <v>86</v>
      </c>
      <c r="B231" s="1">
        <v>44056</v>
      </c>
      <c r="C231" s="30" t="s">
        <v>23</v>
      </c>
      <c r="D231" s="30" t="s">
        <v>24</v>
      </c>
      <c r="E231" s="30" t="s">
        <v>37</v>
      </c>
      <c r="F231" s="30" t="s">
        <v>38</v>
      </c>
      <c r="G231" s="32">
        <v>16</v>
      </c>
      <c r="H231" s="30" t="s">
        <v>18</v>
      </c>
      <c r="I231" s="31">
        <v>11.56</v>
      </c>
      <c r="J231" s="30" t="s">
        <v>210</v>
      </c>
      <c r="K231" s="30" t="s">
        <v>175</v>
      </c>
      <c r="L231" s="30" t="b">
        <v>0</v>
      </c>
      <c r="M231" s="30" t="s">
        <v>31</v>
      </c>
      <c r="N231" s="30" t="s">
        <v>22</v>
      </c>
    </row>
    <row r="232" spans="1:14" ht="14.25" customHeight="1">
      <c r="A232" s="30">
        <v>760</v>
      </c>
      <c r="B232" s="1">
        <v>44527</v>
      </c>
      <c r="C232" s="30" t="s">
        <v>14</v>
      </c>
      <c r="D232" s="30" t="s">
        <v>15</v>
      </c>
      <c r="E232" s="30" t="s">
        <v>37</v>
      </c>
      <c r="F232" s="30" t="s">
        <v>33</v>
      </c>
      <c r="G232" s="32">
        <v>82</v>
      </c>
      <c r="H232" s="30" t="s">
        <v>18</v>
      </c>
      <c r="I232" s="31">
        <v>444</v>
      </c>
      <c r="J232" s="30" t="s">
        <v>52</v>
      </c>
      <c r="K232" s="30" t="s">
        <v>53</v>
      </c>
      <c r="L232" s="30" t="b">
        <v>1</v>
      </c>
      <c r="M232" s="30" t="s">
        <v>21</v>
      </c>
      <c r="N232" s="30" t="s">
        <v>22</v>
      </c>
    </row>
    <row r="233" spans="1:14" ht="14.25" customHeight="1">
      <c r="A233" s="30">
        <v>45</v>
      </c>
      <c r="B233" s="1">
        <v>44222</v>
      </c>
      <c r="C233" s="30" t="s">
        <v>14</v>
      </c>
      <c r="D233" s="30" t="s">
        <v>24</v>
      </c>
      <c r="E233" s="30" t="s">
        <v>16</v>
      </c>
      <c r="F233" s="30" t="s">
        <v>17</v>
      </c>
      <c r="G233" s="32">
        <v>61</v>
      </c>
      <c r="H233" s="30" t="s">
        <v>18</v>
      </c>
      <c r="I233" s="31">
        <v>34.979999999999997</v>
      </c>
      <c r="J233" s="30" t="s">
        <v>84</v>
      </c>
      <c r="K233" s="30" t="s">
        <v>85</v>
      </c>
      <c r="L233" s="30" t="b">
        <v>0</v>
      </c>
      <c r="M233" s="30" t="s">
        <v>27</v>
      </c>
      <c r="N233" s="30" t="s">
        <v>28</v>
      </c>
    </row>
    <row r="234" spans="1:14" ht="14.25" customHeight="1">
      <c r="A234" s="30">
        <v>90</v>
      </c>
      <c r="B234" s="1">
        <v>43950</v>
      </c>
      <c r="C234" s="30" t="s">
        <v>14</v>
      </c>
      <c r="D234" s="30" t="s">
        <v>24</v>
      </c>
      <c r="E234" s="30" t="s">
        <v>16</v>
      </c>
      <c r="F234" s="30" t="s">
        <v>33</v>
      </c>
      <c r="G234" s="32">
        <v>64</v>
      </c>
      <c r="H234" s="30" t="s">
        <v>18</v>
      </c>
      <c r="I234" s="31">
        <v>504.91</v>
      </c>
      <c r="J234" s="30" t="s">
        <v>211</v>
      </c>
      <c r="K234" s="30" t="s">
        <v>49</v>
      </c>
      <c r="L234" s="30" t="b">
        <v>0</v>
      </c>
      <c r="M234" s="30" t="s">
        <v>31</v>
      </c>
      <c r="N234" s="30" t="s">
        <v>22</v>
      </c>
    </row>
    <row r="235" spans="1:14" ht="14.25" customHeight="1">
      <c r="A235" s="30">
        <v>298</v>
      </c>
      <c r="B235" s="1">
        <v>43932</v>
      </c>
      <c r="C235" s="30" t="s">
        <v>23</v>
      </c>
      <c r="D235" s="30" t="s">
        <v>24</v>
      </c>
      <c r="E235" s="30" t="s">
        <v>16</v>
      </c>
      <c r="F235" s="30" t="s">
        <v>17</v>
      </c>
      <c r="G235" s="32">
        <v>61</v>
      </c>
      <c r="H235" s="30" t="s">
        <v>18</v>
      </c>
      <c r="I235" s="31">
        <v>278.62</v>
      </c>
      <c r="J235" s="30" t="s">
        <v>155</v>
      </c>
      <c r="K235" s="30" t="s">
        <v>64</v>
      </c>
      <c r="L235" s="30" t="b">
        <v>0</v>
      </c>
      <c r="M235" s="30" t="s">
        <v>27</v>
      </c>
      <c r="N235" s="30" t="s">
        <v>22</v>
      </c>
    </row>
    <row r="236" spans="1:14" ht="14.25" customHeight="1">
      <c r="A236" s="30">
        <v>715</v>
      </c>
      <c r="B236" s="1">
        <v>44035</v>
      </c>
      <c r="C236" s="30" t="s">
        <v>14</v>
      </c>
      <c r="D236" s="30" t="s">
        <v>15</v>
      </c>
      <c r="E236" s="30" t="s">
        <v>25</v>
      </c>
      <c r="F236" s="30" t="s">
        <v>38</v>
      </c>
      <c r="G236" s="32">
        <v>77</v>
      </c>
      <c r="H236" s="30" t="s">
        <v>18</v>
      </c>
      <c r="I236" s="31">
        <v>328.43</v>
      </c>
      <c r="J236" s="30" t="s">
        <v>212</v>
      </c>
      <c r="K236" s="30" t="s">
        <v>79</v>
      </c>
      <c r="L236" s="30" t="b">
        <v>0</v>
      </c>
      <c r="M236" s="30" t="s">
        <v>21</v>
      </c>
      <c r="N236" s="30" t="s">
        <v>28</v>
      </c>
    </row>
    <row r="237" spans="1:14" ht="14.25" customHeight="1">
      <c r="A237" s="30">
        <v>731</v>
      </c>
      <c r="B237" s="1">
        <v>43981</v>
      </c>
      <c r="C237" s="30" t="s">
        <v>54</v>
      </c>
      <c r="D237" s="30" t="s">
        <v>24</v>
      </c>
      <c r="E237" s="30" t="s">
        <v>25</v>
      </c>
      <c r="F237" s="30" t="s">
        <v>38</v>
      </c>
      <c r="G237" s="32">
        <v>63</v>
      </c>
      <c r="H237" s="30" t="s">
        <v>18</v>
      </c>
      <c r="I237" s="31">
        <v>526.52</v>
      </c>
      <c r="J237" s="30" t="s">
        <v>213</v>
      </c>
      <c r="K237" s="30" t="s">
        <v>20</v>
      </c>
      <c r="L237" s="30" t="b">
        <v>1</v>
      </c>
      <c r="M237" s="30" t="s">
        <v>21</v>
      </c>
      <c r="N237" s="30" t="s">
        <v>22</v>
      </c>
    </row>
    <row r="238" spans="1:14" ht="14.25" customHeight="1">
      <c r="A238" s="30">
        <v>139</v>
      </c>
      <c r="B238" s="1">
        <v>44078</v>
      </c>
      <c r="C238" s="30" t="s">
        <v>54</v>
      </c>
      <c r="D238" s="30" t="s">
        <v>24</v>
      </c>
      <c r="E238" s="30" t="s">
        <v>25</v>
      </c>
      <c r="F238" s="30" t="s">
        <v>33</v>
      </c>
      <c r="G238" s="32">
        <v>41</v>
      </c>
      <c r="H238" s="30" t="s">
        <v>18</v>
      </c>
      <c r="I238" s="31">
        <v>502.96</v>
      </c>
      <c r="J238" s="30" t="s">
        <v>214</v>
      </c>
      <c r="K238" s="30" t="s">
        <v>49</v>
      </c>
      <c r="L238" s="30" t="b">
        <v>0</v>
      </c>
      <c r="M238" s="30" t="s">
        <v>44</v>
      </c>
      <c r="N238" s="30" t="s">
        <v>28</v>
      </c>
    </row>
    <row r="239" spans="1:14" ht="14.25" customHeight="1">
      <c r="A239" s="30">
        <v>143</v>
      </c>
      <c r="B239" s="1">
        <v>44503</v>
      </c>
      <c r="C239" s="30" t="s">
        <v>36</v>
      </c>
      <c r="D239" s="30" t="s">
        <v>47</v>
      </c>
      <c r="E239" s="30" t="s">
        <v>16</v>
      </c>
      <c r="F239" s="30" t="s">
        <v>33</v>
      </c>
      <c r="G239" s="32">
        <v>56</v>
      </c>
      <c r="H239" s="30" t="s">
        <v>18</v>
      </c>
      <c r="I239" s="31">
        <v>214.66</v>
      </c>
      <c r="J239" s="30" t="s">
        <v>215</v>
      </c>
      <c r="K239" s="30" t="s">
        <v>20</v>
      </c>
      <c r="L239" s="30" t="b">
        <v>0</v>
      </c>
      <c r="M239" s="30" t="s">
        <v>31</v>
      </c>
      <c r="N239" s="30" t="s">
        <v>28</v>
      </c>
    </row>
    <row r="240" spans="1:14" ht="14.25" customHeight="1">
      <c r="A240" s="30">
        <v>723</v>
      </c>
      <c r="B240" s="1">
        <v>44080</v>
      </c>
      <c r="C240" s="30" t="s">
        <v>36</v>
      </c>
      <c r="D240" s="30" t="s">
        <v>15</v>
      </c>
      <c r="E240" s="30" t="s">
        <v>37</v>
      </c>
      <c r="F240" s="30" t="s">
        <v>33</v>
      </c>
      <c r="G240" s="32">
        <v>44</v>
      </c>
      <c r="H240" s="30" t="s">
        <v>18</v>
      </c>
      <c r="I240" s="31">
        <v>766.97</v>
      </c>
      <c r="J240" s="30" t="s">
        <v>108</v>
      </c>
      <c r="K240" s="30" t="s">
        <v>66</v>
      </c>
      <c r="L240" s="30" t="b">
        <v>0</v>
      </c>
      <c r="M240" s="30" t="s">
        <v>31</v>
      </c>
      <c r="N240" s="30" t="s">
        <v>22</v>
      </c>
    </row>
    <row r="241" spans="1:14" ht="14.25" customHeight="1">
      <c r="A241" s="30">
        <v>69</v>
      </c>
      <c r="B241" s="1">
        <v>44461</v>
      </c>
      <c r="C241" s="30" t="s">
        <v>36</v>
      </c>
      <c r="D241" s="30" t="s">
        <v>47</v>
      </c>
      <c r="E241" s="30" t="s">
        <v>16</v>
      </c>
      <c r="F241" s="30" t="s">
        <v>17</v>
      </c>
      <c r="G241" s="32">
        <v>55</v>
      </c>
      <c r="H241" s="30" t="s">
        <v>18</v>
      </c>
      <c r="I241" s="31">
        <v>427.15</v>
      </c>
      <c r="J241" s="30" t="s">
        <v>88</v>
      </c>
      <c r="K241" s="30" t="s">
        <v>89</v>
      </c>
      <c r="L241" s="30" t="b">
        <v>1</v>
      </c>
      <c r="M241" s="30" t="s">
        <v>44</v>
      </c>
      <c r="N241" s="30" t="s">
        <v>28</v>
      </c>
    </row>
    <row r="242" spans="1:14" ht="14.25" customHeight="1">
      <c r="A242" s="30">
        <v>966</v>
      </c>
      <c r="B242" s="1">
        <v>44388</v>
      </c>
      <c r="C242" s="30" t="s">
        <v>14</v>
      </c>
      <c r="D242" s="30" t="s">
        <v>24</v>
      </c>
      <c r="E242" s="30" t="s">
        <v>25</v>
      </c>
      <c r="F242" s="30" t="s">
        <v>33</v>
      </c>
      <c r="G242" s="32">
        <v>77</v>
      </c>
      <c r="H242" s="30" t="s">
        <v>18</v>
      </c>
      <c r="I242" s="31">
        <v>508.76</v>
      </c>
      <c r="J242" s="30" t="s">
        <v>141</v>
      </c>
      <c r="K242" s="30" t="s">
        <v>30</v>
      </c>
      <c r="L242" s="30" t="b">
        <v>0</v>
      </c>
      <c r="M242" s="30" t="s">
        <v>21</v>
      </c>
      <c r="N242" s="30" t="s">
        <v>22</v>
      </c>
    </row>
    <row r="243" spans="1:14" ht="14.25" customHeight="1">
      <c r="A243" s="30">
        <v>469</v>
      </c>
      <c r="B243" s="1">
        <v>43886</v>
      </c>
      <c r="C243" s="30" t="s">
        <v>36</v>
      </c>
      <c r="D243" s="30" t="s">
        <v>15</v>
      </c>
      <c r="E243" s="30" t="s">
        <v>16</v>
      </c>
      <c r="F243" s="30" t="s">
        <v>17</v>
      </c>
      <c r="G243" s="32">
        <v>63</v>
      </c>
      <c r="H243" s="30" t="s">
        <v>18</v>
      </c>
      <c r="I243" s="31">
        <v>705.35</v>
      </c>
      <c r="J243" s="30" t="s">
        <v>98</v>
      </c>
      <c r="K243" s="30" t="s">
        <v>99</v>
      </c>
      <c r="L243" s="30" t="b">
        <v>0</v>
      </c>
      <c r="M243" s="30" t="s">
        <v>21</v>
      </c>
      <c r="N243" s="30" t="s">
        <v>22</v>
      </c>
    </row>
    <row r="244" spans="1:14" ht="14.25" customHeight="1">
      <c r="A244" s="30">
        <v>718</v>
      </c>
      <c r="B244" s="1">
        <v>44560</v>
      </c>
      <c r="C244" s="30" t="s">
        <v>14</v>
      </c>
      <c r="D244" s="30" t="s">
        <v>24</v>
      </c>
      <c r="E244" s="30" t="s">
        <v>16</v>
      </c>
      <c r="F244" s="30" t="s">
        <v>38</v>
      </c>
      <c r="G244" s="32">
        <v>26</v>
      </c>
      <c r="H244" s="30" t="s">
        <v>18</v>
      </c>
      <c r="I244" s="31">
        <v>160.68</v>
      </c>
      <c r="J244" s="30" t="s">
        <v>216</v>
      </c>
      <c r="K244" s="30" t="s">
        <v>124</v>
      </c>
      <c r="L244" s="30" t="b">
        <v>0</v>
      </c>
      <c r="M244" s="30" t="s">
        <v>31</v>
      </c>
      <c r="N244" s="30" t="s">
        <v>28</v>
      </c>
    </row>
    <row r="245" spans="1:14" ht="14.25" customHeight="1">
      <c r="A245" s="30">
        <v>769</v>
      </c>
      <c r="B245" s="1">
        <v>44452</v>
      </c>
      <c r="C245" s="30" t="s">
        <v>36</v>
      </c>
      <c r="D245" s="30" t="s">
        <v>47</v>
      </c>
      <c r="E245" s="30" t="s">
        <v>37</v>
      </c>
      <c r="F245" s="30" t="s">
        <v>38</v>
      </c>
      <c r="G245" s="32">
        <v>100</v>
      </c>
      <c r="H245" s="30" t="s">
        <v>18</v>
      </c>
      <c r="I245" s="31">
        <v>393.83</v>
      </c>
      <c r="J245" s="30" t="s">
        <v>217</v>
      </c>
      <c r="K245" s="30" t="s">
        <v>93</v>
      </c>
      <c r="L245" s="30" t="b">
        <v>0</v>
      </c>
      <c r="M245" s="30" t="s">
        <v>31</v>
      </c>
      <c r="N245" s="30" t="s">
        <v>28</v>
      </c>
    </row>
    <row r="246" spans="1:14" ht="14.25" customHeight="1">
      <c r="A246" s="30">
        <v>975</v>
      </c>
      <c r="B246" s="1">
        <v>43941</v>
      </c>
      <c r="C246" s="30" t="s">
        <v>54</v>
      </c>
      <c r="D246" s="30" t="s">
        <v>15</v>
      </c>
      <c r="E246" s="30" t="s">
        <v>16</v>
      </c>
      <c r="F246" s="30" t="s">
        <v>17</v>
      </c>
      <c r="G246" s="32">
        <v>36</v>
      </c>
      <c r="H246" s="30" t="s">
        <v>18</v>
      </c>
      <c r="I246" s="31">
        <v>925.79</v>
      </c>
      <c r="J246" s="30" t="s">
        <v>210</v>
      </c>
      <c r="K246" s="30" t="s">
        <v>175</v>
      </c>
      <c r="L246" s="30" t="b">
        <v>0</v>
      </c>
      <c r="M246" s="30" t="s">
        <v>27</v>
      </c>
      <c r="N246" s="30" t="s">
        <v>22</v>
      </c>
    </row>
    <row r="247" spans="1:14" ht="14.25" customHeight="1">
      <c r="A247" s="30">
        <v>341</v>
      </c>
      <c r="B247" s="1">
        <v>44109</v>
      </c>
      <c r="C247" s="30" t="s">
        <v>36</v>
      </c>
      <c r="D247" s="30" t="s">
        <v>47</v>
      </c>
      <c r="E247" s="30" t="s">
        <v>37</v>
      </c>
      <c r="F247" s="30" t="s">
        <v>33</v>
      </c>
      <c r="G247" s="32">
        <v>23</v>
      </c>
      <c r="H247" s="30" t="s">
        <v>18</v>
      </c>
      <c r="I247" s="31">
        <v>797.88</v>
      </c>
      <c r="J247" s="30" t="s">
        <v>136</v>
      </c>
      <c r="K247" s="30" t="s">
        <v>153</v>
      </c>
      <c r="L247" s="30" t="b">
        <v>0</v>
      </c>
      <c r="M247" s="30" t="s">
        <v>44</v>
      </c>
      <c r="N247" s="30" t="s">
        <v>28</v>
      </c>
    </row>
    <row r="248" spans="1:14" ht="14.25" customHeight="1">
      <c r="A248" s="30">
        <v>303</v>
      </c>
      <c r="B248" s="1">
        <v>44244</v>
      </c>
      <c r="C248" s="30" t="s">
        <v>54</v>
      </c>
      <c r="D248" s="30" t="s">
        <v>15</v>
      </c>
      <c r="E248" s="30" t="s">
        <v>37</v>
      </c>
      <c r="F248" s="30" t="s">
        <v>33</v>
      </c>
      <c r="G248" s="32">
        <v>7</v>
      </c>
      <c r="H248" s="30" t="s">
        <v>18</v>
      </c>
      <c r="I248" s="31">
        <v>582.66999999999996</v>
      </c>
      <c r="J248" s="30" t="s">
        <v>189</v>
      </c>
      <c r="K248" s="30" t="s">
        <v>35</v>
      </c>
      <c r="L248" s="30" t="b">
        <v>0</v>
      </c>
      <c r="M248" s="30" t="s">
        <v>21</v>
      </c>
      <c r="N248" s="30" t="s">
        <v>22</v>
      </c>
    </row>
    <row r="249" spans="1:14" ht="14.25" customHeight="1">
      <c r="A249" s="30">
        <v>226</v>
      </c>
      <c r="B249" s="1">
        <v>43989</v>
      </c>
      <c r="C249" s="30" t="s">
        <v>54</v>
      </c>
      <c r="D249" s="30" t="s">
        <v>24</v>
      </c>
      <c r="E249" s="30" t="s">
        <v>16</v>
      </c>
      <c r="F249" s="30" t="s">
        <v>38</v>
      </c>
      <c r="G249" s="32">
        <v>78</v>
      </c>
      <c r="H249" s="30" t="s">
        <v>18</v>
      </c>
      <c r="I249" s="31">
        <v>965.81</v>
      </c>
      <c r="J249" s="30" t="s">
        <v>140</v>
      </c>
      <c r="K249" s="30" t="s">
        <v>58</v>
      </c>
      <c r="L249" s="30" t="b">
        <v>0</v>
      </c>
      <c r="M249" s="30" t="s">
        <v>31</v>
      </c>
      <c r="N249" s="30" t="s">
        <v>22</v>
      </c>
    </row>
    <row r="250" spans="1:14" ht="14.25" customHeight="1">
      <c r="A250" s="30">
        <v>708</v>
      </c>
      <c r="B250" s="1">
        <v>44308</v>
      </c>
      <c r="C250" s="30" t="s">
        <v>54</v>
      </c>
      <c r="D250" s="30" t="s">
        <v>47</v>
      </c>
      <c r="E250" s="30" t="s">
        <v>25</v>
      </c>
      <c r="F250" s="30" t="s">
        <v>38</v>
      </c>
      <c r="G250" s="32">
        <v>58</v>
      </c>
      <c r="H250" s="30" t="s">
        <v>18</v>
      </c>
      <c r="I250" s="31">
        <v>493.2</v>
      </c>
      <c r="J250" s="30" t="s">
        <v>158</v>
      </c>
      <c r="K250" s="30" t="s">
        <v>124</v>
      </c>
      <c r="L250" s="30" t="b">
        <v>1</v>
      </c>
      <c r="M250" s="30" t="s">
        <v>27</v>
      </c>
      <c r="N250" s="30" t="s">
        <v>22</v>
      </c>
    </row>
    <row r="251" spans="1:14" ht="14.25" customHeight="1">
      <c r="A251" s="30">
        <v>743</v>
      </c>
      <c r="B251" s="1">
        <v>44071</v>
      </c>
      <c r="C251" s="30" t="s">
        <v>36</v>
      </c>
      <c r="D251" s="30" t="s">
        <v>47</v>
      </c>
      <c r="E251" s="30" t="s">
        <v>25</v>
      </c>
      <c r="F251" s="30" t="s">
        <v>33</v>
      </c>
      <c r="G251" s="32">
        <v>18</v>
      </c>
      <c r="H251" s="30" t="s">
        <v>18</v>
      </c>
      <c r="I251" s="31">
        <v>219.59</v>
      </c>
      <c r="J251" s="30" t="s">
        <v>218</v>
      </c>
      <c r="K251" s="30" t="s">
        <v>43</v>
      </c>
      <c r="L251" s="30" t="b">
        <v>0</v>
      </c>
      <c r="M251" s="30" t="s">
        <v>44</v>
      </c>
      <c r="N251" s="30" t="s">
        <v>28</v>
      </c>
    </row>
    <row r="252" spans="1:14" ht="14.25" customHeight="1">
      <c r="A252" s="30">
        <v>132</v>
      </c>
      <c r="B252" s="1">
        <v>44386</v>
      </c>
      <c r="C252" s="30" t="s">
        <v>14</v>
      </c>
      <c r="D252" s="30" t="s">
        <v>47</v>
      </c>
      <c r="E252" s="30" t="s">
        <v>25</v>
      </c>
      <c r="F252" s="30" t="s">
        <v>38</v>
      </c>
      <c r="G252" s="32">
        <v>63</v>
      </c>
      <c r="H252" s="30" t="s">
        <v>18</v>
      </c>
      <c r="I252" s="31">
        <v>837.97</v>
      </c>
      <c r="J252" s="30" t="s">
        <v>42</v>
      </c>
      <c r="K252" s="30" t="s">
        <v>43</v>
      </c>
      <c r="L252" s="30" t="b">
        <v>1</v>
      </c>
      <c r="M252" s="30" t="s">
        <v>21</v>
      </c>
      <c r="N252" s="30" t="s">
        <v>28</v>
      </c>
    </row>
    <row r="253" spans="1:14" ht="14.25" customHeight="1">
      <c r="A253" s="30">
        <v>560</v>
      </c>
      <c r="B253" s="1">
        <v>44467</v>
      </c>
      <c r="C253" s="30" t="s">
        <v>36</v>
      </c>
      <c r="D253" s="30" t="s">
        <v>24</v>
      </c>
      <c r="E253" s="30" t="s">
        <v>37</v>
      </c>
      <c r="F253" s="30" t="s">
        <v>17</v>
      </c>
      <c r="G253" s="32">
        <v>39</v>
      </c>
      <c r="H253" s="30" t="s">
        <v>18</v>
      </c>
      <c r="I253" s="31">
        <v>208.37</v>
      </c>
      <c r="J253" s="30" t="s">
        <v>48</v>
      </c>
      <c r="K253" s="30" t="s">
        <v>49</v>
      </c>
      <c r="L253" s="30" t="b">
        <v>0</v>
      </c>
      <c r="M253" s="30" t="s">
        <v>31</v>
      </c>
      <c r="N253" s="30" t="s">
        <v>22</v>
      </c>
    </row>
    <row r="254" spans="1:14" ht="14.25" customHeight="1">
      <c r="A254" s="30">
        <v>258</v>
      </c>
      <c r="B254" s="1">
        <v>44174</v>
      </c>
      <c r="C254" s="30" t="s">
        <v>32</v>
      </c>
      <c r="D254" s="30" t="s">
        <v>15</v>
      </c>
      <c r="E254" s="30" t="s">
        <v>25</v>
      </c>
      <c r="F254" s="30" t="s">
        <v>17</v>
      </c>
      <c r="G254" s="32">
        <v>84</v>
      </c>
      <c r="H254" s="30" t="s">
        <v>18</v>
      </c>
      <c r="I254" s="31">
        <v>466.54</v>
      </c>
      <c r="J254" s="30" t="s">
        <v>219</v>
      </c>
      <c r="K254" s="30" t="s">
        <v>89</v>
      </c>
      <c r="L254" s="30" t="b">
        <v>1</v>
      </c>
      <c r="M254" s="30" t="s">
        <v>21</v>
      </c>
      <c r="N254" s="30" t="s">
        <v>22</v>
      </c>
    </row>
    <row r="255" spans="1:14" ht="14.25" customHeight="1">
      <c r="A255" s="30">
        <v>953</v>
      </c>
      <c r="B255" s="1">
        <v>44232</v>
      </c>
      <c r="C255" s="30" t="s">
        <v>14</v>
      </c>
      <c r="D255" s="30" t="s">
        <v>47</v>
      </c>
      <c r="E255" s="30" t="s">
        <v>16</v>
      </c>
      <c r="F255" s="30" t="s">
        <v>33</v>
      </c>
      <c r="G255" s="32">
        <v>85</v>
      </c>
      <c r="H255" s="30" t="s">
        <v>18</v>
      </c>
      <c r="I255" s="31">
        <v>429.67</v>
      </c>
      <c r="J255" s="30" t="s">
        <v>220</v>
      </c>
      <c r="K255" s="30" t="s">
        <v>53</v>
      </c>
      <c r="L255" s="30" t="b">
        <v>1</v>
      </c>
      <c r="M255" s="30" t="s">
        <v>44</v>
      </c>
      <c r="N255" s="30" t="s">
        <v>22</v>
      </c>
    </row>
    <row r="256" spans="1:14" ht="14.25" customHeight="1">
      <c r="A256" s="30">
        <v>537</v>
      </c>
      <c r="B256" s="1">
        <v>44412</v>
      </c>
      <c r="C256" s="30" t="s">
        <v>36</v>
      </c>
      <c r="D256" s="30" t="s">
        <v>24</v>
      </c>
      <c r="E256" s="30" t="s">
        <v>16</v>
      </c>
      <c r="F256" s="30" t="s">
        <v>33</v>
      </c>
      <c r="G256" s="32">
        <v>10</v>
      </c>
      <c r="H256" s="30" t="s">
        <v>18</v>
      </c>
      <c r="I256" s="31">
        <v>390</v>
      </c>
      <c r="J256" s="30" t="s">
        <v>84</v>
      </c>
      <c r="K256" s="30" t="s">
        <v>85</v>
      </c>
      <c r="L256" s="30" t="b">
        <v>0</v>
      </c>
      <c r="M256" s="30" t="s">
        <v>21</v>
      </c>
      <c r="N256" s="30" t="s">
        <v>28</v>
      </c>
    </row>
    <row r="257" spans="1:14" ht="14.25" customHeight="1">
      <c r="A257" s="30">
        <v>947</v>
      </c>
      <c r="B257" s="1">
        <v>44125</v>
      </c>
      <c r="C257" s="30" t="s">
        <v>14</v>
      </c>
      <c r="D257" s="30" t="s">
        <v>47</v>
      </c>
      <c r="E257" s="30" t="s">
        <v>25</v>
      </c>
      <c r="F257" s="30" t="s">
        <v>17</v>
      </c>
      <c r="G257" s="32">
        <v>7</v>
      </c>
      <c r="H257" s="30" t="s">
        <v>18</v>
      </c>
      <c r="I257" s="31">
        <v>669.49</v>
      </c>
      <c r="J257" s="30" t="s">
        <v>141</v>
      </c>
      <c r="K257" s="30" t="s">
        <v>30</v>
      </c>
      <c r="L257" s="30" t="b">
        <v>1</v>
      </c>
      <c r="M257" s="30" t="s">
        <v>44</v>
      </c>
      <c r="N257" s="30" t="s">
        <v>22</v>
      </c>
    </row>
    <row r="258" spans="1:14" ht="14.25" customHeight="1">
      <c r="A258" s="30">
        <v>347</v>
      </c>
      <c r="B258" s="1">
        <v>44515</v>
      </c>
      <c r="C258" s="30" t="s">
        <v>23</v>
      </c>
      <c r="D258" s="30" t="s">
        <v>15</v>
      </c>
      <c r="E258" s="30" t="s">
        <v>25</v>
      </c>
      <c r="F258" s="30" t="s">
        <v>33</v>
      </c>
      <c r="G258" s="32">
        <v>77</v>
      </c>
      <c r="H258" s="30" t="s">
        <v>18</v>
      </c>
      <c r="I258" s="31">
        <v>898.57</v>
      </c>
      <c r="J258" s="30" t="s">
        <v>206</v>
      </c>
      <c r="K258" s="30" t="s">
        <v>20</v>
      </c>
      <c r="L258" s="30" t="b">
        <v>1</v>
      </c>
      <c r="M258" s="30" t="s">
        <v>44</v>
      </c>
      <c r="N258" s="30" t="s">
        <v>28</v>
      </c>
    </row>
    <row r="259" spans="1:14" ht="14.25" customHeight="1">
      <c r="A259" s="30">
        <v>874</v>
      </c>
      <c r="B259" s="1">
        <v>44139</v>
      </c>
      <c r="C259" s="30" t="s">
        <v>54</v>
      </c>
      <c r="D259" s="30" t="s">
        <v>47</v>
      </c>
      <c r="E259" s="30" t="s">
        <v>16</v>
      </c>
      <c r="F259" s="30" t="s">
        <v>33</v>
      </c>
      <c r="G259" s="32">
        <v>34</v>
      </c>
      <c r="H259" s="30" t="s">
        <v>18</v>
      </c>
      <c r="I259" s="31">
        <v>134.02000000000001</v>
      </c>
      <c r="J259" s="30" t="s">
        <v>219</v>
      </c>
      <c r="K259" s="30" t="s">
        <v>89</v>
      </c>
      <c r="L259" s="30" t="b">
        <v>0</v>
      </c>
      <c r="M259" s="30" t="s">
        <v>44</v>
      </c>
      <c r="N259" s="30" t="s">
        <v>28</v>
      </c>
    </row>
    <row r="260" spans="1:14" ht="14.25" customHeight="1">
      <c r="A260" s="30">
        <v>481</v>
      </c>
      <c r="B260" s="1">
        <v>43991</v>
      </c>
      <c r="C260" s="30" t="s">
        <v>32</v>
      </c>
      <c r="D260" s="30" t="s">
        <v>47</v>
      </c>
      <c r="E260" s="30" t="s">
        <v>16</v>
      </c>
      <c r="F260" s="30" t="s">
        <v>38</v>
      </c>
      <c r="G260" s="32">
        <v>56</v>
      </c>
      <c r="H260" s="30" t="s">
        <v>18</v>
      </c>
      <c r="I260" s="31">
        <v>253.86</v>
      </c>
      <c r="J260" s="30" t="s">
        <v>221</v>
      </c>
      <c r="K260" s="30" t="s">
        <v>58</v>
      </c>
      <c r="L260" s="30" t="b">
        <v>1</v>
      </c>
      <c r="M260" s="30" t="s">
        <v>44</v>
      </c>
      <c r="N260" s="30" t="s">
        <v>28</v>
      </c>
    </row>
    <row r="261" spans="1:14" ht="14.25" customHeight="1">
      <c r="A261" s="30">
        <v>407</v>
      </c>
      <c r="B261" s="1">
        <v>44238</v>
      </c>
      <c r="C261" s="30" t="s">
        <v>32</v>
      </c>
      <c r="D261" s="30" t="s">
        <v>47</v>
      </c>
      <c r="E261" s="30" t="s">
        <v>16</v>
      </c>
      <c r="F261" s="30" t="s">
        <v>38</v>
      </c>
      <c r="G261" s="32">
        <v>5</v>
      </c>
      <c r="H261" s="30" t="s">
        <v>18</v>
      </c>
      <c r="I261" s="31">
        <v>672.44</v>
      </c>
      <c r="J261" s="30" t="s">
        <v>222</v>
      </c>
      <c r="K261" s="30" t="s">
        <v>20</v>
      </c>
      <c r="L261" s="30" t="b">
        <v>1</v>
      </c>
      <c r="M261" s="30" t="s">
        <v>31</v>
      </c>
      <c r="N261" s="30" t="s">
        <v>28</v>
      </c>
    </row>
    <row r="262" spans="1:14" ht="14.25" customHeight="1">
      <c r="A262" s="30">
        <v>941</v>
      </c>
      <c r="B262" s="1">
        <v>44232</v>
      </c>
      <c r="C262" s="30" t="s">
        <v>36</v>
      </c>
      <c r="D262" s="30" t="s">
        <v>47</v>
      </c>
      <c r="E262" s="30" t="s">
        <v>16</v>
      </c>
      <c r="F262" s="30" t="s">
        <v>33</v>
      </c>
      <c r="G262" s="32">
        <v>78</v>
      </c>
      <c r="H262" s="30" t="s">
        <v>18</v>
      </c>
      <c r="I262" s="31">
        <v>646.82000000000005</v>
      </c>
      <c r="J262" s="30" t="s">
        <v>145</v>
      </c>
      <c r="K262" s="30" t="s">
        <v>91</v>
      </c>
      <c r="L262" s="30" t="b">
        <v>0</v>
      </c>
      <c r="M262" s="30" t="s">
        <v>27</v>
      </c>
      <c r="N262" s="30" t="s">
        <v>22</v>
      </c>
    </row>
    <row r="263" spans="1:14" ht="14.25" customHeight="1">
      <c r="A263" s="30">
        <v>820</v>
      </c>
      <c r="B263" s="1">
        <v>43859</v>
      </c>
      <c r="C263" s="30" t="s">
        <v>14</v>
      </c>
      <c r="D263" s="30" t="s">
        <v>15</v>
      </c>
      <c r="E263" s="30" t="s">
        <v>37</v>
      </c>
      <c r="F263" s="30" t="s">
        <v>17</v>
      </c>
      <c r="G263" s="32">
        <v>10</v>
      </c>
      <c r="H263" s="30" t="s">
        <v>18</v>
      </c>
      <c r="I263" s="31">
        <v>818.96</v>
      </c>
      <c r="J263" s="30" t="s">
        <v>67</v>
      </c>
      <c r="K263" s="30" t="s">
        <v>50</v>
      </c>
      <c r="L263" s="30" t="b">
        <v>1</v>
      </c>
      <c r="M263" s="30" t="s">
        <v>27</v>
      </c>
      <c r="N263" s="30" t="s">
        <v>28</v>
      </c>
    </row>
    <row r="264" spans="1:14" ht="14.25" customHeight="1">
      <c r="A264" s="30">
        <v>994</v>
      </c>
      <c r="B264" s="1">
        <v>44021</v>
      </c>
      <c r="C264" s="30" t="s">
        <v>32</v>
      </c>
      <c r="D264" s="30" t="s">
        <v>24</v>
      </c>
      <c r="E264" s="30" t="s">
        <v>16</v>
      </c>
      <c r="F264" s="30" t="s">
        <v>38</v>
      </c>
      <c r="G264" s="32">
        <v>9</v>
      </c>
      <c r="H264" s="30" t="s">
        <v>18</v>
      </c>
      <c r="I264" s="31">
        <v>868.67</v>
      </c>
      <c r="J264" s="30" t="s">
        <v>203</v>
      </c>
      <c r="K264" s="30" t="s">
        <v>147</v>
      </c>
      <c r="L264" s="30" t="b">
        <v>0</v>
      </c>
      <c r="M264" s="30" t="s">
        <v>44</v>
      </c>
      <c r="N264" s="30" t="s">
        <v>22</v>
      </c>
    </row>
    <row r="265" spans="1:14" ht="14.25" customHeight="1">
      <c r="A265" s="30">
        <v>100</v>
      </c>
      <c r="B265" s="1">
        <v>44554</v>
      </c>
      <c r="C265" s="30" t="s">
        <v>32</v>
      </c>
      <c r="D265" s="30" t="s">
        <v>15</v>
      </c>
      <c r="E265" s="30" t="s">
        <v>25</v>
      </c>
      <c r="F265" s="30" t="s">
        <v>17</v>
      </c>
      <c r="G265" s="32">
        <v>41</v>
      </c>
      <c r="H265" s="30" t="s">
        <v>18</v>
      </c>
      <c r="I265" s="31">
        <v>742.01</v>
      </c>
      <c r="J265" s="30" t="s">
        <v>90</v>
      </c>
      <c r="K265" s="30" t="s">
        <v>91</v>
      </c>
      <c r="L265" s="30" t="b">
        <v>0</v>
      </c>
      <c r="M265" s="30" t="s">
        <v>44</v>
      </c>
      <c r="N265" s="30" t="s">
        <v>22</v>
      </c>
    </row>
    <row r="266" spans="1:14" ht="14.25" customHeight="1">
      <c r="A266" s="30">
        <v>70</v>
      </c>
      <c r="B266" s="1">
        <v>44110</v>
      </c>
      <c r="C266" s="30" t="s">
        <v>54</v>
      </c>
      <c r="D266" s="30" t="s">
        <v>24</v>
      </c>
      <c r="E266" s="30" t="s">
        <v>37</v>
      </c>
      <c r="F266" s="30" t="s">
        <v>38</v>
      </c>
      <c r="G266" s="32">
        <v>14</v>
      </c>
      <c r="H266" s="30" t="s">
        <v>18</v>
      </c>
      <c r="I266" s="31">
        <v>554.58000000000004</v>
      </c>
      <c r="J266" s="30" t="s">
        <v>59</v>
      </c>
      <c r="K266" s="30" t="s">
        <v>20</v>
      </c>
      <c r="L266" s="30" t="b">
        <v>1</v>
      </c>
      <c r="M266" s="30" t="s">
        <v>31</v>
      </c>
      <c r="N266" s="30" t="s">
        <v>22</v>
      </c>
    </row>
    <row r="267" spans="1:14" ht="14.25" customHeight="1">
      <c r="A267" s="30">
        <v>794</v>
      </c>
      <c r="B267" s="1">
        <v>44030</v>
      </c>
      <c r="C267" s="30" t="s">
        <v>36</v>
      </c>
      <c r="D267" s="30" t="s">
        <v>15</v>
      </c>
      <c r="E267" s="30" t="s">
        <v>16</v>
      </c>
      <c r="F267" s="30" t="s">
        <v>33</v>
      </c>
      <c r="G267" s="32">
        <v>31</v>
      </c>
      <c r="H267" s="30" t="s">
        <v>18</v>
      </c>
      <c r="I267" s="31">
        <v>577.28</v>
      </c>
      <c r="J267" s="30" t="s">
        <v>223</v>
      </c>
      <c r="K267" s="30" t="s">
        <v>224</v>
      </c>
      <c r="L267" s="30" t="b">
        <v>0</v>
      </c>
      <c r="M267" s="30" t="s">
        <v>21</v>
      </c>
      <c r="N267" s="30" t="s">
        <v>22</v>
      </c>
    </row>
    <row r="268" spans="1:14" ht="14.25" customHeight="1">
      <c r="A268" s="30">
        <v>675</v>
      </c>
      <c r="B268" s="1">
        <v>44001</v>
      </c>
      <c r="C268" s="30" t="s">
        <v>14</v>
      </c>
      <c r="D268" s="30" t="s">
        <v>24</v>
      </c>
      <c r="E268" s="30" t="s">
        <v>25</v>
      </c>
      <c r="F268" s="30" t="s">
        <v>33</v>
      </c>
      <c r="G268" s="32">
        <v>65</v>
      </c>
      <c r="H268" s="30" t="s">
        <v>18</v>
      </c>
      <c r="I268" s="31">
        <v>43.01</v>
      </c>
      <c r="J268" s="30" t="s">
        <v>225</v>
      </c>
      <c r="K268" s="30" t="s">
        <v>64</v>
      </c>
      <c r="L268" s="30" t="b">
        <v>1</v>
      </c>
      <c r="M268" s="30" t="s">
        <v>27</v>
      </c>
      <c r="N268" s="30" t="s">
        <v>28</v>
      </c>
    </row>
    <row r="269" spans="1:14" ht="14.25" customHeight="1">
      <c r="A269" s="30">
        <v>880</v>
      </c>
      <c r="B269" s="1">
        <v>44115</v>
      </c>
      <c r="C269" s="30" t="s">
        <v>32</v>
      </c>
      <c r="D269" s="30" t="s">
        <v>15</v>
      </c>
      <c r="E269" s="30" t="s">
        <v>37</v>
      </c>
      <c r="F269" s="30" t="s">
        <v>33</v>
      </c>
      <c r="G269" s="32">
        <v>96</v>
      </c>
      <c r="H269" s="30" t="s">
        <v>18</v>
      </c>
      <c r="I269" s="31">
        <v>576.36</v>
      </c>
      <c r="J269" s="30" t="s">
        <v>161</v>
      </c>
      <c r="K269" s="30" t="s">
        <v>61</v>
      </c>
      <c r="L269" s="30" t="b">
        <v>0</v>
      </c>
      <c r="M269" s="30" t="s">
        <v>21</v>
      </c>
      <c r="N269" s="30" t="s">
        <v>22</v>
      </c>
    </row>
    <row r="270" spans="1:14" ht="14.25" customHeight="1">
      <c r="A270" s="30">
        <v>268</v>
      </c>
      <c r="B270" s="1">
        <v>44395</v>
      </c>
      <c r="C270" s="30" t="s">
        <v>23</v>
      </c>
      <c r="D270" s="30" t="s">
        <v>24</v>
      </c>
      <c r="E270" s="30" t="s">
        <v>37</v>
      </c>
      <c r="F270" s="30" t="s">
        <v>17</v>
      </c>
      <c r="G270" s="32">
        <v>27</v>
      </c>
      <c r="H270" s="30" t="s">
        <v>18</v>
      </c>
      <c r="I270" s="31">
        <v>479.6</v>
      </c>
      <c r="J270" s="30" t="s">
        <v>226</v>
      </c>
      <c r="K270" s="30" t="s">
        <v>58</v>
      </c>
      <c r="L270" s="30" t="b">
        <v>1</v>
      </c>
      <c r="M270" s="30" t="s">
        <v>31</v>
      </c>
      <c r="N270" s="30" t="s">
        <v>22</v>
      </c>
    </row>
    <row r="271" spans="1:14" ht="14.25" customHeight="1">
      <c r="A271" s="30">
        <v>70</v>
      </c>
      <c r="B271" s="1">
        <v>44140</v>
      </c>
      <c r="C271" s="30" t="s">
        <v>23</v>
      </c>
      <c r="D271" s="30" t="s">
        <v>15</v>
      </c>
      <c r="E271" s="30" t="s">
        <v>25</v>
      </c>
      <c r="F271" s="30" t="s">
        <v>17</v>
      </c>
      <c r="G271" s="32">
        <v>44</v>
      </c>
      <c r="H271" s="30" t="s">
        <v>18</v>
      </c>
      <c r="I271" s="31">
        <v>622.96</v>
      </c>
      <c r="J271" s="30" t="s">
        <v>190</v>
      </c>
      <c r="K271" s="30" t="s">
        <v>64</v>
      </c>
      <c r="L271" s="30" t="b">
        <v>0</v>
      </c>
      <c r="M271" s="30" t="s">
        <v>44</v>
      </c>
      <c r="N271" s="30" t="s">
        <v>28</v>
      </c>
    </row>
    <row r="272" spans="1:14" ht="14.25" customHeight="1">
      <c r="A272" s="30">
        <v>285</v>
      </c>
      <c r="B272" s="1">
        <v>44078</v>
      </c>
      <c r="C272" s="30" t="s">
        <v>54</v>
      </c>
      <c r="D272" s="30" t="s">
        <v>47</v>
      </c>
      <c r="E272" s="30" t="s">
        <v>25</v>
      </c>
      <c r="F272" s="30" t="s">
        <v>33</v>
      </c>
      <c r="G272" s="32">
        <v>14</v>
      </c>
      <c r="H272" s="30" t="s">
        <v>18</v>
      </c>
      <c r="I272" s="31">
        <v>878.78</v>
      </c>
      <c r="J272" s="30" t="s">
        <v>154</v>
      </c>
      <c r="K272" s="30" t="s">
        <v>89</v>
      </c>
      <c r="L272" s="30" t="b">
        <v>0</v>
      </c>
      <c r="M272" s="30" t="s">
        <v>31</v>
      </c>
      <c r="N272" s="30" t="s">
        <v>28</v>
      </c>
    </row>
    <row r="273" spans="1:14" ht="14.25" customHeight="1">
      <c r="A273" s="30">
        <v>777</v>
      </c>
      <c r="B273" s="1">
        <v>44519</v>
      </c>
      <c r="C273" s="30" t="s">
        <v>54</v>
      </c>
      <c r="D273" s="30" t="s">
        <v>24</v>
      </c>
      <c r="E273" s="30" t="s">
        <v>16</v>
      </c>
      <c r="F273" s="30" t="s">
        <v>38</v>
      </c>
      <c r="G273" s="32">
        <v>33</v>
      </c>
      <c r="H273" s="30" t="s">
        <v>18</v>
      </c>
      <c r="I273" s="31">
        <v>490.07</v>
      </c>
      <c r="J273" s="30" t="s">
        <v>39</v>
      </c>
      <c r="K273" s="30" t="s">
        <v>40</v>
      </c>
      <c r="L273" s="30" t="b">
        <v>0</v>
      </c>
      <c r="M273" s="30" t="s">
        <v>44</v>
      </c>
      <c r="N273" s="30" t="s">
        <v>28</v>
      </c>
    </row>
    <row r="274" spans="1:14" ht="14.25" customHeight="1">
      <c r="A274" s="30">
        <v>107</v>
      </c>
      <c r="B274" s="1">
        <v>43987</v>
      </c>
      <c r="C274" s="30" t="s">
        <v>23</v>
      </c>
      <c r="D274" s="30" t="s">
        <v>24</v>
      </c>
      <c r="E274" s="30" t="s">
        <v>16</v>
      </c>
      <c r="F274" s="30" t="s">
        <v>17</v>
      </c>
      <c r="G274" s="32">
        <v>45</v>
      </c>
      <c r="H274" s="30" t="s">
        <v>18</v>
      </c>
      <c r="I274" s="31">
        <v>769.16</v>
      </c>
      <c r="J274" s="30" t="s">
        <v>81</v>
      </c>
      <c r="K274" s="30" t="s">
        <v>58</v>
      </c>
      <c r="L274" s="30" t="b">
        <v>1</v>
      </c>
      <c r="M274" s="30" t="s">
        <v>31</v>
      </c>
      <c r="N274" s="30" t="s">
        <v>22</v>
      </c>
    </row>
    <row r="275" spans="1:14" ht="14.25" customHeight="1">
      <c r="A275" s="30">
        <v>86</v>
      </c>
      <c r="B275" s="1">
        <v>44360</v>
      </c>
      <c r="C275" s="30" t="s">
        <v>14</v>
      </c>
      <c r="D275" s="30" t="s">
        <v>47</v>
      </c>
      <c r="E275" s="30" t="s">
        <v>16</v>
      </c>
      <c r="F275" s="30" t="s">
        <v>17</v>
      </c>
      <c r="G275" s="32">
        <v>63</v>
      </c>
      <c r="H275" s="30" t="s">
        <v>18</v>
      </c>
      <c r="I275" s="31">
        <v>988.79</v>
      </c>
      <c r="J275" s="30" t="s">
        <v>227</v>
      </c>
      <c r="K275" s="30" t="s">
        <v>77</v>
      </c>
      <c r="L275" s="30" t="b">
        <v>1</v>
      </c>
      <c r="M275" s="30" t="s">
        <v>31</v>
      </c>
      <c r="N275" s="30" t="s">
        <v>22</v>
      </c>
    </row>
    <row r="276" spans="1:14" ht="14.25" customHeight="1">
      <c r="A276" s="30">
        <v>406</v>
      </c>
      <c r="B276" s="1">
        <v>43941</v>
      </c>
      <c r="C276" s="30" t="s">
        <v>36</v>
      </c>
      <c r="D276" s="30" t="s">
        <v>15</v>
      </c>
      <c r="E276" s="30" t="s">
        <v>16</v>
      </c>
      <c r="F276" s="30" t="s">
        <v>17</v>
      </c>
      <c r="G276" s="32">
        <v>69</v>
      </c>
      <c r="H276" s="30" t="s">
        <v>18</v>
      </c>
      <c r="I276" s="31">
        <v>814.62</v>
      </c>
      <c r="J276" s="30" t="s">
        <v>210</v>
      </c>
      <c r="K276" s="30" t="s">
        <v>175</v>
      </c>
      <c r="L276" s="30" t="b">
        <v>0</v>
      </c>
      <c r="M276" s="30" t="s">
        <v>27</v>
      </c>
      <c r="N276" s="30" t="s">
        <v>28</v>
      </c>
    </row>
    <row r="277" spans="1:14" ht="14.25" customHeight="1">
      <c r="A277" s="30">
        <v>966</v>
      </c>
      <c r="B277" s="1">
        <v>44181</v>
      </c>
      <c r="C277" s="30" t="s">
        <v>54</v>
      </c>
      <c r="D277" s="30" t="s">
        <v>24</v>
      </c>
      <c r="E277" s="30" t="s">
        <v>25</v>
      </c>
      <c r="F277" s="30" t="s">
        <v>17</v>
      </c>
      <c r="G277" s="32">
        <v>71</v>
      </c>
      <c r="H277" s="30" t="s">
        <v>18</v>
      </c>
      <c r="I277" s="31">
        <v>162.18</v>
      </c>
      <c r="J277" s="30" t="s">
        <v>157</v>
      </c>
      <c r="K277" s="30" t="s">
        <v>137</v>
      </c>
      <c r="L277" s="30" t="b">
        <v>1</v>
      </c>
      <c r="M277" s="30" t="s">
        <v>27</v>
      </c>
      <c r="N277" s="30" t="s">
        <v>28</v>
      </c>
    </row>
    <row r="278" spans="1:14" ht="14.25" customHeight="1">
      <c r="A278" s="30">
        <v>543</v>
      </c>
      <c r="B278" s="1">
        <v>43851</v>
      </c>
      <c r="C278" s="30" t="s">
        <v>32</v>
      </c>
      <c r="D278" s="30" t="s">
        <v>24</v>
      </c>
      <c r="E278" s="30" t="s">
        <v>25</v>
      </c>
      <c r="F278" s="30" t="s">
        <v>33</v>
      </c>
      <c r="G278" s="32">
        <v>38</v>
      </c>
      <c r="H278" s="30" t="s">
        <v>18</v>
      </c>
      <c r="I278" s="31">
        <v>427.82</v>
      </c>
      <c r="J278" s="30" t="s">
        <v>228</v>
      </c>
      <c r="K278" s="30" t="s">
        <v>87</v>
      </c>
      <c r="L278" s="30" t="b">
        <v>1</v>
      </c>
      <c r="M278" s="30" t="s">
        <v>27</v>
      </c>
      <c r="N278" s="30" t="s">
        <v>22</v>
      </c>
    </row>
    <row r="279" spans="1:14" ht="14.25" customHeight="1">
      <c r="A279" s="30">
        <v>162</v>
      </c>
      <c r="B279" s="1">
        <v>44178</v>
      </c>
      <c r="C279" s="30" t="s">
        <v>14</v>
      </c>
      <c r="D279" s="30" t="s">
        <v>47</v>
      </c>
      <c r="E279" s="30" t="s">
        <v>25</v>
      </c>
      <c r="F279" s="30" t="s">
        <v>33</v>
      </c>
      <c r="G279" s="32">
        <v>47</v>
      </c>
      <c r="H279" s="30" t="s">
        <v>18</v>
      </c>
      <c r="I279" s="31">
        <v>171.54</v>
      </c>
      <c r="J279" s="30" t="s">
        <v>161</v>
      </c>
      <c r="K279" s="30" t="s">
        <v>61</v>
      </c>
      <c r="L279" s="30" t="b">
        <v>1</v>
      </c>
      <c r="M279" s="30" t="s">
        <v>31</v>
      </c>
      <c r="N279" s="30" t="s">
        <v>22</v>
      </c>
    </row>
    <row r="280" spans="1:14" ht="14.25" customHeight="1">
      <c r="A280" s="30">
        <v>544</v>
      </c>
      <c r="B280" s="1">
        <v>44550</v>
      </c>
      <c r="C280" s="30" t="s">
        <v>54</v>
      </c>
      <c r="D280" s="30" t="s">
        <v>15</v>
      </c>
      <c r="E280" s="30" t="s">
        <v>37</v>
      </c>
      <c r="F280" s="30" t="s">
        <v>33</v>
      </c>
      <c r="G280" s="32">
        <v>16</v>
      </c>
      <c r="H280" s="30" t="s">
        <v>18</v>
      </c>
      <c r="I280" s="31">
        <v>817.22</v>
      </c>
      <c r="J280" s="30" t="s">
        <v>140</v>
      </c>
      <c r="K280" s="30" t="s">
        <v>58</v>
      </c>
      <c r="L280" s="30" t="b">
        <v>0</v>
      </c>
      <c r="M280" s="30" t="s">
        <v>44</v>
      </c>
      <c r="N280" s="30" t="s">
        <v>28</v>
      </c>
    </row>
    <row r="281" spans="1:14" ht="14.25" customHeight="1">
      <c r="A281" s="30">
        <v>999</v>
      </c>
      <c r="B281" s="1">
        <v>43916</v>
      </c>
      <c r="C281" s="30" t="s">
        <v>23</v>
      </c>
      <c r="D281" s="30" t="s">
        <v>47</v>
      </c>
      <c r="E281" s="30" t="s">
        <v>25</v>
      </c>
      <c r="F281" s="30" t="s">
        <v>38</v>
      </c>
      <c r="G281" s="32">
        <v>36</v>
      </c>
      <c r="H281" s="30" t="s">
        <v>18</v>
      </c>
      <c r="I281" s="31">
        <v>787.71</v>
      </c>
      <c r="J281" s="30" t="s">
        <v>197</v>
      </c>
      <c r="K281" s="30" t="s">
        <v>93</v>
      </c>
      <c r="L281" s="30" t="b">
        <v>1</v>
      </c>
      <c r="M281" s="30" t="s">
        <v>21</v>
      </c>
      <c r="N281" s="30" t="s">
        <v>22</v>
      </c>
    </row>
    <row r="282" spans="1:14" ht="14.25" customHeight="1">
      <c r="A282" s="30">
        <v>555</v>
      </c>
      <c r="B282" s="1">
        <v>44417</v>
      </c>
      <c r="C282" s="30" t="s">
        <v>14</v>
      </c>
      <c r="D282" s="30" t="s">
        <v>47</v>
      </c>
      <c r="E282" s="30" t="s">
        <v>25</v>
      </c>
      <c r="F282" s="30" t="s">
        <v>38</v>
      </c>
      <c r="G282" s="32">
        <v>84</v>
      </c>
      <c r="H282" s="30" t="s">
        <v>18</v>
      </c>
      <c r="I282" s="31">
        <v>801.73</v>
      </c>
      <c r="J282" s="30" t="s">
        <v>109</v>
      </c>
      <c r="K282" s="30" t="s">
        <v>20</v>
      </c>
      <c r="L282" s="30" t="b">
        <v>1</v>
      </c>
      <c r="M282" s="30" t="s">
        <v>31</v>
      </c>
      <c r="N282" s="30" t="s">
        <v>22</v>
      </c>
    </row>
    <row r="283" spans="1:14" ht="14.25" customHeight="1">
      <c r="A283" s="30">
        <v>776</v>
      </c>
      <c r="B283" s="1">
        <v>44225</v>
      </c>
      <c r="C283" s="30" t="s">
        <v>54</v>
      </c>
      <c r="D283" s="30" t="s">
        <v>47</v>
      </c>
      <c r="E283" s="30" t="s">
        <v>16</v>
      </c>
      <c r="F283" s="30" t="s">
        <v>38</v>
      </c>
      <c r="G283" s="32">
        <v>24</v>
      </c>
      <c r="H283" s="30" t="s">
        <v>18</v>
      </c>
      <c r="I283" s="31">
        <v>937.53</v>
      </c>
      <c r="J283" s="30" t="s">
        <v>229</v>
      </c>
      <c r="K283" s="30" t="s">
        <v>58</v>
      </c>
      <c r="L283" s="30" t="b">
        <v>0</v>
      </c>
      <c r="M283" s="30" t="s">
        <v>44</v>
      </c>
      <c r="N283" s="30" t="s">
        <v>22</v>
      </c>
    </row>
    <row r="284" spans="1:14" ht="14.25" customHeight="1">
      <c r="A284" s="30">
        <v>18</v>
      </c>
      <c r="B284" s="1">
        <v>43889</v>
      </c>
      <c r="C284" s="30" t="s">
        <v>36</v>
      </c>
      <c r="D284" s="30" t="s">
        <v>15</v>
      </c>
      <c r="E284" s="30" t="s">
        <v>16</v>
      </c>
      <c r="F284" s="30" t="s">
        <v>38</v>
      </c>
      <c r="G284" s="32">
        <v>41</v>
      </c>
      <c r="H284" s="30" t="s">
        <v>18</v>
      </c>
      <c r="I284" s="31">
        <v>771.58</v>
      </c>
      <c r="J284" s="30" t="s">
        <v>210</v>
      </c>
      <c r="K284" s="30" t="s">
        <v>175</v>
      </c>
      <c r="L284" s="30" t="b">
        <v>0</v>
      </c>
      <c r="M284" s="30" t="s">
        <v>44</v>
      </c>
      <c r="N284" s="30" t="s">
        <v>28</v>
      </c>
    </row>
    <row r="285" spans="1:14" ht="14.25" customHeight="1">
      <c r="A285" s="30">
        <v>418</v>
      </c>
      <c r="B285" s="1">
        <v>44514</v>
      </c>
      <c r="C285" s="30" t="s">
        <v>36</v>
      </c>
      <c r="D285" s="30" t="s">
        <v>47</v>
      </c>
      <c r="E285" s="30" t="s">
        <v>16</v>
      </c>
      <c r="F285" s="30" t="s">
        <v>38</v>
      </c>
      <c r="G285" s="32">
        <v>48</v>
      </c>
      <c r="H285" s="30" t="s">
        <v>18</v>
      </c>
      <c r="I285" s="31">
        <v>361.68</v>
      </c>
      <c r="J285" s="30" t="s">
        <v>169</v>
      </c>
      <c r="K285" s="30" t="s">
        <v>137</v>
      </c>
      <c r="L285" s="30" t="b">
        <v>0</v>
      </c>
      <c r="M285" s="30" t="s">
        <v>44</v>
      </c>
      <c r="N285" s="30" t="s">
        <v>22</v>
      </c>
    </row>
    <row r="286" spans="1:14" ht="14.25" customHeight="1">
      <c r="A286" s="30">
        <v>690</v>
      </c>
      <c r="B286" s="1">
        <v>43841</v>
      </c>
      <c r="C286" s="30" t="s">
        <v>54</v>
      </c>
      <c r="D286" s="30" t="s">
        <v>15</v>
      </c>
      <c r="E286" s="30" t="s">
        <v>16</v>
      </c>
      <c r="F286" s="30" t="s">
        <v>38</v>
      </c>
      <c r="G286" s="32">
        <v>73</v>
      </c>
      <c r="H286" s="30" t="s">
        <v>18</v>
      </c>
      <c r="I286" s="31">
        <v>740.79</v>
      </c>
      <c r="J286" s="30" t="s">
        <v>162</v>
      </c>
      <c r="K286" s="30" t="s">
        <v>50</v>
      </c>
      <c r="L286" s="30" t="b">
        <v>0</v>
      </c>
      <c r="M286" s="30" t="s">
        <v>44</v>
      </c>
      <c r="N286" s="30" t="s">
        <v>28</v>
      </c>
    </row>
    <row r="287" spans="1:14" ht="14.25" customHeight="1">
      <c r="A287" s="30">
        <v>466</v>
      </c>
      <c r="B287" s="1">
        <v>43894</v>
      </c>
      <c r="C287" s="30" t="s">
        <v>32</v>
      </c>
      <c r="D287" s="30" t="s">
        <v>47</v>
      </c>
      <c r="E287" s="30" t="s">
        <v>16</v>
      </c>
      <c r="F287" s="30" t="s">
        <v>17</v>
      </c>
      <c r="G287" s="32">
        <v>70</v>
      </c>
      <c r="H287" s="30" t="s">
        <v>18</v>
      </c>
      <c r="I287" s="31">
        <v>963.01</v>
      </c>
      <c r="J287" s="30" t="s">
        <v>154</v>
      </c>
      <c r="K287" s="30" t="s">
        <v>89</v>
      </c>
      <c r="L287" s="30" t="b">
        <v>0</v>
      </c>
      <c r="M287" s="30" t="s">
        <v>44</v>
      </c>
      <c r="N287" s="30" t="s">
        <v>28</v>
      </c>
    </row>
    <row r="288" spans="1:14" ht="14.25" customHeight="1">
      <c r="A288" s="30">
        <v>939</v>
      </c>
      <c r="B288" s="1">
        <v>43859</v>
      </c>
      <c r="C288" s="30" t="s">
        <v>14</v>
      </c>
      <c r="D288" s="30" t="s">
        <v>15</v>
      </c>
      <c r="E288" s="30" t="s">
        <v>37</v>
      </c>
      <c r="F288" s="30" t="s">
        <v>17</v>
      </c>
      <c r="G288" s="32">
        <v>53</v>
      </c>
      <c r="H288" s="30" t="s">
        <v>18</v>
      </c>
      <c r="I288" s="31">
        <v>206.08</v>
      </c>
      <c r="J288" s="30" t="s">
        <v>230</v>
      </c>
      <c r="K288" s="30" t="s">
        <v>53</v>
      </c>
      <c r="L288" s="30" t="b">
        <v>1</v>
      </c>
      <c r="M288" s="30" t="s">
        <v>21</v>
      </c>
      <c r="N288" s="30" t="s">
        <v>22</v>
      </c>
    </row>
    <row r="289" spans="1:14" ht="14.25" customHeight="1">
      <c r="A289" s="30">
        <v>134</v>
      </c>
      <c r="B289" s="1">
        <v>44085</v>
      </c>
      <c r="C289" s="30" t="s">
        <v>14</v>
      </c>
      <c r="D289" s="30" t="s">
        <v>24</v>
      </c>
      <c r="E289" s="30" t="s">
        <v>25</v>
      </c>
      <c r="F289" s="30" t="s">
        <v>33</v>
      </c>
      <c r="G289" s="32">
        <v>45</v>
      </c>
      <c r="H289" s="30" t="s">
        <v>18</v>
      </c>
      <c r="I289" s="31">
        <v>461.59</v>
      </c>
      <c r="J289" s="30" t="s">
        <v>73</v>
      </c>
      <c r="K289" s="30" t="s">
        <v>74</v>
      </c>
      <c r="L289" s="30" t="b">
        <v>1</v>
      </c>
      <c r="M289" s="30" t="s">
        <v>21</v>
      </c>
      <c r="N289" s="30" t="s">
        <v>22</v>
      </c>
    </row>
    <row r="290" spans="1:14" ht="14.25" customHeight="1">
      <c r="A290" s="30">
        <v>545</v>
      </c>
      <c r="B290" s="1">
        <v>44527</v>
      </c>
      <c r="C290" s="30" t="s">
        <v>23</v>
      </c>
      <c r="D290" s="30" t="s">
        <v>15</v>
      </c>
      <c r="E290" s="30" t="s">
        <v>16</v>
      </c>
      <c r="F290" s="30" t="s">
        <v>33</v>
      </c>
      <c r="G290" s="32">
        <v>21</v>
      </c>
      <c r="H290" s="30" t="s">
        <v>18</v>
      </c>
      <c r="I290" s="31">
        <v>453.49</v>
      </c>
      <c r="J290" s="30" t="s">
        <v>65</v>
      </c>
      <c r="K290" s="30" t="s">
        <v>66</v>
      </c>
      <c r="L290" s="30" t="b">
        <v>1</v>
      </c>
      <c r="M290" s="30" t="s">
        <v>27</v>
      </c>
      <c r="N290" s="30" t="s">
        <v>28</v>
      </c>
    </row>
    <row r="291" spans="1:14" ht="14.25" customHeight="1">
      <c r="A291" s="30">
        <v>633</v>
      </c>
      <c r="B291" s="1">
        <v>43902</v>
      </c>
      <c r="C291" s="30" t="s">
        <v>36</v>
      </c>
      <c r="D291" s="30" t="s">
        <v>15</v>
      </c>
      <c r="E291" s="30" t="s">
        <v>37</v>
      </c>
      <c r="F291" s="30" t="s">
        <v>33</v>
      </c>
      <c r="G291" s="32">
        <v>53</v>
      </c>
      <c r="H291" s="30" t="s">
        <v>18</v>
      </c>
      <c r="I291" s="31">
        <v>535.5</v>
      </c>
      <c r="J291" s="30" t="s">
        <v>158</v>
      </c>
      <c r="K291" s="30" t="s">
        <v>124</v>
      </c>
      <c r="L291" s="30" t="b">
        <v>0</v>
      </c>
      <c r="M291" s="30" t="s">
        <v>31</v>
      </c>
      <c r="N291" s="30" t="s">
        <v>22</v>
      </c>
    </row>
    <row r="292" spans="1:14" ht="14.25" customHeight="1">
      <c r="A292" s="30">
        <v>180</v>
      </c>
      <c r="B292" s="1">
        <v>43924</v>
      </c>
      <c r="C292" s="30" t="s">
        <v>14</v>
      </c>
      <c r="D292" s="30" t="s">
        <v>24</v>
      </c>
      <c r="E292" s="30" t="s">
        <v>25</v>
      </c>
      <c r="F292" s="30" t="s">
        <v>33</v>
      </c>
      <c r="G292" s="32">
        <v>43</v>
      </c>
      <c r="H292" s="30" t="s">
        <v>18</v>
      </c>
      <c r="I292" s="31">
        <v>804.5</v>
      </c>
      <c r="J292" s="30" t="s">
        <v>203</v>
      </c>
      <c r="K292" s="30" t="s">
        <v>147</v>
      </c>
      <c r="L292" s="30" t="b">
        <v>0</v>
      </c>
      <c r="M292" s="30" t="s">
        <v>31</v>
      </c>
      <c r="N292" s="30" t="s">
        <v>22</v>
      </c>
    </row>
    <row r="293" spans="1:14" ht="14.25" customHeight="1">
      <c r="A293" s="30">
        <v>836</v>
      </c>
      <c r="B293" s="1">
        <v>44355</v>
      </c>
      <c r="C293" s="30" t="s">
        <v>23</v>
      </c>
      <c r="D293" s="30" t="s">
        <v>15</v>
      </c>
      <c r="E293" s="30" t="s">
        <v>25</v>
      </c>
      <c r="F293" s="30" t="s">
        <v>33</v>
      </c>
      <c r="G293" s="32">
        <v>82</v>
      </c>
      <c r="H293" s="30" t="s">
        <v>18</v>
      </c>
      <c r="I293" s="31">
        <v>380.35</v>
      </c>
      <c r="J293" s="30" t="s">
        <v>231</v>
      </c>
      <c r="K293" s="30" t="s">
        <v>147</v>
      </c>
      <c r="L293" s="30" t="b">
        <v>1</v>
      </c>
      <c r="M293" s="30" t="s">
        <v>21</v>
      </c>
      <c r="N293" s="30" t="s">
        <v>28</v>
      </c>
    </row>
    <row r="294" spans="1:14" ht="14.25" customHeight="1">
      <c r="A294" s="30">
        <v>502</v>
      </c>
      <c r="B294" s="1">
        <v>44491</v>
      </c>
      <c r="C294" s="30" t="s">
        <v>54</v>
      </c>
      <c r="D294" s="30" t="s">
        <v>47</v>
      </c>
      <c r="E294" s="30" t="s">
        <v>37</v>
      </c>
      <c r="F294" s="30" t="s">
        <v>38</v>
      </c>
      <c r="G294" s="32">
        <v>57</v>
      </c>
      <c r="H294" s="30" t="s">
        <v>18</v>
      </c>
      <c r="I294" s="31">
        <v>486.39</v>
      </c>
      <c r="J294" s="30" t="s">
        <v>173</v>
      </c>
      <c r="K294" s="30" t="s">
        <v>64</v>
      </c>
      <c r="L294" s="30" t="b">
        <v>1</v>
      </c>
      <c r="M294" s="30" t="s">
        <v>31</v>
      </c>
      <c r="N294" s="30" t="s">
        <v>22</v>
      </c>
    </row>
    <row r="295" spans="1:14" ht="14.25" customHeight="1">
      <c r="A295" s="30">
        <v>950</v>
      </c>
      <c r="B295" s="1">
        <v>43897</v>
      </c>
      <c r="C295" s="30" t="s">
        <v>14</v>
      </c>
      <c r="D295" s="30" t="s">
        <v>15</v>
      </c>
      <c r="E295" s="30" t="s">
        <v>25</v>
      </c>
      <c r="F295" s="30" t="s">
        <v>38</v>
      </c>
      <c r="G295" s="32">
        <v>35</v>
      </c>
      <c r="H295" s="30" t="s">
        <v>18</v>
      </c>
      <c r="I295" s="31">
        <v>704.2</v>
      </c>
      <c r="J295" s="30" t="s">
        <v>232</v>
      </c>
      <c r="K295" s="30" t="s">
        <v>46</v>
      </c>
      <c r="L295" s="30" t="b">
        <v>0</v>
      </c>
      <c r="M295" s="30" t="s">
        <v>27</v>
      </c>
      <c r="N295" s="30" t="s">
        <v>28</v>
      </c>
    </row>
    <row r="296" spans="1:14" ht="14.25" customHeight="1">
      <c r="A296" s="30">
        <v>174</v>
      </c>
      <c r="B296" s="1">
        <v>44394</v>
      </c>
      <c r="C296" s="30" t="s">
        <v>54</v>
      </c>
      <c r="D296" s="30" t="s">
        <v>47</v>
      </c>
      <c r="E296" s="30" t="s">
        <v>37</v>
      </c>
      <c r="F296" s="30" t="s">
        <v>17</v>
      </c>
      <c r="G296" s="32">
        <v>49</v>
      </c>
      <c r="H296" s="30" t="s">
        <v>18</v>
      </c>
      <c r="I296" s="31">
        <v>189.73</v>
      </c>
      <c r="J296" s="30" t="s">
        <v>164</v>
      </c>
      <c r="K296" s="30" t="s">
        <v>64</v>
      </c>
      <c r="L296" s="30" t="b">
        <v>1</v>
      </c>
      <c r="M296" s="30" t="s">
        <v>44</v>
      </c>
      <c r="N296" s="30" t="s">
        <v>22</v>
      </c>
    </row>
    <row r="297" spans="1:14" ht="14.25" customHeight="1">
      <c r="A297" s="30">
        <v>586</v>
      </c>
      <c r="B297" s="1">
        <v>43987</v>
      </c>
      <c r="C297" s="30" t="s">
        <v>32</v>
      </c>
      <c r="D297" s="30" t="s">
        <v>24</v>
      </c>
      <c r="E297" s="30" t="s">
        <v>25</v>
      </c>
      <c r="F297" s="30" t="s">
        <v>17</v>
      </c>
      <c r="G297" s="32">
        <v>97</v>
      </c>
      <c r="H297" s="30" t="s">
        <v>18</v>
      </c>
      <c r="I297" s="31">
        <v>339.12</v>
      </c>
      <c r="J297" s="30" t="s">
        <v>233</v>
      </c>
      <c r="K297" s="30" t="s">
        <v>104</v>
      </c>
      <c r="L297" s="30" t="b">
        <v>1</v>
      </c>
      <c r="M297" s="30" t="s">
        <v>27</v>
      </c>
      <c r="N297" s="30" t="s">
        <v>28</v>
      </c>
    </row>
    <row r="298" spans="1:14" ht="14.25" customHeight="1">
      <c r="A298" s="30">
        <v>751</v>
      </c>
      <c r="B298" s="1">
        <v>44463</v>
      </c>
      <c r="C298" s="30" t="s">
        <v>36</v>
      </c>
      <c r="D298" s="30" t="s">
        <v>24</v>
      </c>
      <c r="E298" s="30" t="s">
        <v>16</v>
      </c>
      <c r="F298" s="30" t="s">
        <v>17</v>
      </c>
      <c r="G298" s="32">
        <v>3</v>
      </c>
      <c r="H298" s="30" t="s">
        <v>18</v>
      </c>
      <c r="I298" s="31">
        <v>477.85</v>
      </c>
      <c r="J298" s="30" t="s">
        <v>117</v>
      </c>
      <c r="K298" s="30" t="s">
        <v>77</v>
      </c>
      <c r="L298" s="30" t="b">
        <v>0</v>
      </c>
      <c r="M298" s="30" t="s">
        <v>44</v>
      </c>
      <c r="N298" s="30" t="s">
        <v>22</v>
      </c>
    </row>
    <row r="299" spans="1:14" ht="14.25" customHeight="1">
      <c r="A299" s="30">
        <v>364</v>
      </c>
      <c r="B299" s="1">
        <v>44026</v>
      </c>
      <c r="C299" s="30" t="s">
        <v>32</v>
      </c>
      <c r="D299" s="30" t="s">
        <v>15</v>
      </c>
      <c r="E299" s="30" t="s">
        <v>37</v>
      </c>
      <c r="F299" s="30" t="s">
        <v>33</v>
      </c>
      <c r="G299" s="32">
        <v>59</v>
      </c>
      <c r="H299" s="30" t="s">
        <v>18</v>
      </c>
      <c r="I299" s="31">
        <v>918.67</v>
      </c>
      <c r="J299" s="30" t="s">
        <v>213</v>
      </c>
      <c r="K299" s="30" t="s">
        <v>20</v>
      </c>
      <c r="L299" s="30" t="b">
        <v>1</v>
      </c>
      <c r="M299" s="30" t="s">
        <v>31</v>
      </c>
      <c r="N299" s="30" t="s">
        <v>28</v>
      </c>
    </row>
    <row r="300" spans="1:14" ht="14.25" customHeight="1">
      <c r="A300" s="30">
        <v>413</v>
      </c>
      <c r="B300" s="1">
        <v>44103</v>
      </c>
      <c r="C300" s="30" t="s">
        <v>14</v>
      </c>
      <c r="D300" s="30" t="s">
        <v>24</v>
      </c>
      <c r="E300" s="30" t="s">
        <v>16</v>
      </c>
      <c r="F300" s="30" t="s">
        <v>33</v>
      </c>
      <c r="G300" s="32">
        <v>30</v>
      </c>
      <c r="H300" s="30" t="s">
        <v>18</v>
      </c>
      <c r="I300" s="31">
        <v>513.79999999999995</v>
      </c>
      <c r="J300" s="30" t="s">
        <v>109</v>
      </c>
      <c r="K300" s="30" t="s">
        <v>20</v>
      </c>
      <c r="L300" s="30" t="b">
        <v>1</v>
      </c>
      <c r="M300" s="30" t="s">
        <v>21</v>
      </c>
      <c r="N300" s="30" t="s">
        <v>22</v>
      </c>
    </row>
    <row r="301" spans="1:14" ht="14.25" customHeight="1">
      <c r="A301" s="30">
        <v>375</v>
      </c>
      <c r="B301" s="1">
        <v>44466</v>
      </c>
      <c r="C301" s="30" t="s">
        <v>14</v>
      </c>
      <c r="D301" s="30" t="s">
        <v>47</v>
      </c>
      <c r="E301" s="30" t="s">
        <v>25</v>
      </c>
      <c r="F301" s="30" t="s">
        <v>38</v>
      </c>
      <c r="G301" s="32">
        <v>93</v>
      </c>
      <c r="H301" s="30" t="s">
        <v>18</v>
      </c>
      <c r="I301" s="31">
        <v>160.77000000000001</v>
      </c>
      <c r="J301" s="30" t="s">
        <v>88</v>
      </c>
      <c r="K301" s="30" t="s">
        <v>89</v>
      </c>
      <c r="L301" s="30" t="b">
        <v>0</v>
      </c>
      <c r="M301" s="30" t="s">
        <v>21</v>
      </c>
      <c r="N301" s="30" t="s">
        <v>22</v>
      </c>
    </row>
    <row r="302" spans="1:14" ht="14.25" customHeight="1">
      <c r="A302" s="30">
        <v>752</v>
      </c>
      <c r="B302" s="1">
        <v>43973</v>
      </c>
      <c r="C302" s="30" t="s">
        <v>32</v>
      </c>
      <c r="D302" s="30" t="s">
        <v>47</v>
      </c>
      <c r="E302" s="30" t="s">
        <v>16</v>
      </c>
      <c r="F302" s="30" t="s">
        <v>17</v>
      </c>
      <c r="G302" s="32">
        <v>3</v>
      </c>
      <c r="H302" s="30" t="s">
        <v>18</v>
      </c>
      <c r="I302" s="31">
        <v>527.75</v>
      </c>
      <c r="J302" s="30" t="s">
        <v>234</v>
      </c>
      <c r="K302" s="30" t="s">
        <v>58</v>
      </c>
      <c r="L302" s="30" t="b">
        <v>1</v>
      </c>
      <c r="M302" s="30" t="s">
        <v>31</v>
      </c>
      <c r="N302" s="30" t="s">
        <v>22</v>
      </c>
    </row>
    <row r="303" spans="1:14" ht="14.25" customHeight="1">
      <c r="A303" s="30">
        <v>181</v>
      </c>
      <c r="B303" s="1">
        <v>44017</v>
      </c>
      <c r="C303" s="30" t="s">
        <v>54</v>
      </c>
      <c r="D303" s="30" t="s">
        <v>24</v>
      </c>
      <c r="E303" s="30" t="s">
        <v>16</v>
      </c>
      <c r="F303" s="30" t="s">
        <v>17</v>
      </c>
      <c r="G303" s="32">
        <v>54</v>
      </c>
      <c r="H303" s="30" t="s">
        <v>18</v>
      </c>
      <c r="I303" s="31">
        <v>705.54</v>
      </c>
      <c r="J303" s="30" t="s">
        <v>205</v>
      </c>
      <c r="K303" s="30" t="s">
        <v>30</v>
      </c>
      <c r="L303" s="30" t="b">
        <v>1</v>
      </c>
      <c r="M303" s="30" t="s">
        <v>44</v>
      </c>
      <c r="N303" s="30" t="s">
        <v>28</v>
      </c>
    </row>
    <row r="304" spans="1:14" ht="14.25" customHeight="1">
      <c r="A304" s="30">
        <v>51</v>
      </c>
      <c r="B304" s="1">
        <v>44180</v>
      </c>
      <c r="C304" s="30" t="s">
        <v>54</v>
      </c>
      <c r="D304" s="30" t="s">
        <v>47</v>
      </c>
      <c r="E304" s="30" t="s">
        <v>37</v>
      </c>
      <c r="F304" s="30" t="s">
        <v>17</v>
      </c>
      <c r="G304" s="32">
        <v>73</v>
      </c>
      <c r="H304" s="30" t="s">
        <v>18</v>
      </c>
      <c r="I304" s="31">
        <v>765.66</v>
      </c>
      <c r="J304" s="30" t="s">
        <v>113</v>
      </c>
      <c r="K304" s="30" t="s">
        <v>91</v>
      </c>
      <c r="L304" s="30" t="b">
        <v>0</v>
      </c>
      <c r="M304" s="30" t="s">
        <v>21</v>
      </c>
      <c r="N304" s="30" t="s">
        <v>28</v>
      </c>
    </row>
    <row r="305" spans="1:14" ht="14.25" customHeight="1">
      <c r="A305" s="30">
        <v>72</v>
      </c>
      <c r="B305" s="1">
        <v>44307</v>
      </c>
      <c r="C305" s="30" t="s">
        <v>36</v>
      </c>
      <c r="D305" s="30" t="s">
        <v>47</v>
      </c>
      <c r="E305" s="30" t="s">
        <v>37</v>
      </c>
      <c r="F305" s="30" t="s">
        <v>38</v>
      </c>
      <c r="G305" s="32">
        <v>100</v>
      </c>
      <c r="H305" s="30" t="s">
        <v>18</v>
      </c>
      <c r="I305" s="31">
        <v>101.31</v>
      </c>
      <c r="J305" s="30" t="s">
        <v>134</v>
      </c>
      <c r="K305" s="30" t="s">
        <v>58</v>
      </c>
      <c r="L305" s="30" t="b">
        <v>0</v>
      </c>
      <c r="M305" s="30" t="s">
        <v>44</v>
      </c>
      <c r="N305" s="30" t="s">
        <v>28</v>
      </c>
    </row>
    <row r="306" spans="1:14" ht="14.25" customHeight="1">
      <c r="A306" s="30">
        <v>643</v>
      </c>
      <c r="B306" s="1">
        <v>43913</v>
      </c>
      <c r="C306" s="30" t="s">
        <v>54</v>
      </c>
      <c r="D306" s="30" t="s">
        <v>15</v>
      </c>
      <c r="E306" s="30" t="s">
        <v>25</v>
      </c>
      <c r="F306" s="30" t="s">
        <v>17</v>
      </c>
      <c r="G306" s="32">
        <v>41</v>
      </c>
      <c r="H306" s="30" t="s">
        <v>18</v>
      </c>
      <c r="I306" s="31">
        <v>636.27</v>
      </c>
      <c r="J306" s="30" t="s">
        <v>136</v>
      </c>
      <c r="K306" s="30" t="s">
        <v>137</v>
      </c>
      <c r="L306" s="30" t="b">
        <v>1</v>
      </c>
      <c r="M306" s="30" t="s">
        <v>44</v>
      </c>
      <c r="N306" s="30" t="s">
        <v>22</v>
      </c>
    </row>
    <row r="307" spans="1:14" ht="14.25" customHeight="1">
      <c r="A307" s="30">
        <v>857</v>
      </c>
      <c r="B307" s="1">
        <v>44027</v>
      </c>
      <c r="C307" s="30" t="s">
        <v>54</v>
      </c>
      <c r="D307" s="30" t="s">
        <v>47</v>
      </c>
      <c r="E307" s="30" t="s">
        <v>37</v>
      </c>
      <c r="F307" s="30" t="s">
        <v>17</v>
      </c>
      <c r="G307" s="32">
        <v>74</v>
      </c>
      <c r="H307" s="30" t="s">
        <v>18</v>
      </c>
      <c r="I307" s="31">
        <v>870.54</v>
      </c>
      <c r="J307" s="30" t="s">
        <v>235</v>
      </c>
      <c r="K307" s="30" t="s">
        <v>236</v>
      </c>
      <c r="L307" s="30" t="b">
        <v>0</v>
      </c>
      <c r="M307" s="30" t="s">
        <v>27</v>
      </c>
      <c r="N307" s="30" t="s">
        <v>28</v>
      </c>
    </row>
    <row r="308" spans="1:14" ht="14.25" customHeight="1">
      <c r="A308" s="30">
        <v>126</v>
      </c>
      <c r="B308" s="1">
        <v>44453</v>
      </c>
      <c r="C308" s="30" t="s">
        <v>23</v>
      </c>
      <c r="D308" s="30" t="s">
        <v>24</v>
      </c>
      <c r="E308" s="30" t="s">
        <v>25</v>
      </c>
      <c r="F308" s="30" t="s">
        <v>17</v>
      </c>
      <c r="G308" s="32">
        <v>70</v>
      </c>
      <c r="H308" s="30" t="s">
        <v>18</v>
      </c>
      <c r="I308" s="31">
        <v>688.82</v>
      </c>
      <c r="J308" s="30" t="s">
        <v>237</v>
      </c>
      <c r="K308" s="30" t="s">
        <v>202</v>
      </c>
      <c r="L308" s="30" t="b">
        <v>1</v>
      </c>
      <c r="M308" s="30" t="s">
        <v>27</v>
      </c>
      <c r="N308" s="30" t="s">
        <v>22</v>
      </c>
    </row>
    <row r="309" spans="1:14" ht="14.25" customHeight="1">
      <c r="A309" s="30">
        <v>142</v>
      </c>
      <c r="B309" s="1">
        <v>44408</v>
      </c>
      <c r="C309" s="30" t="s">
        <v>23</v>
      </c>
      <c r="D309" s="30" t="s">
        <v>24</v>
      </c>
      <c r="E309" s="30" t="s">
        <v>16</v>
      </c>
      <c r="F309" s="30" t="s">
        <v>17</v>
      </c>
      <c r="G309" s="32">
        <v>8</v>
      </c>
      <c r="H309" s="30" t="s">
        <v>18</v>
      </c>
      <c r="I309" s="31">
        <v>991.67</v>
      </c>
      <c r="J309" s="30" t="s">
        <v>238</v>
      </c>
      <c r="K309" s="30" t="s">
        <v>20</v>
      </c>
      <c r="L309" s="30" t="b">
        <v>1</v>
      </c>
      <c r="M309" s="30" t="s">
        <v>31</v>
      </c>
      <c r="N309" s="30" t="s">
        <v>22</v>
      </c>
    </row>
    <row r="310" spans="1:14" ht="14.25" customHeight="1">
      <c r="A310" s="30">
        <v>695</v>
      </c>
      <c r="B310" s="1">
        <v>44000</v>
      </c>
      <c r="C310" s="30" t="s">
        <v>32</v>
      </c>
      <c r="D310" s="30" t="s">
        <v>47</v>
      </c>
      <c r="E310" s="30" t="s">
        <v>16</v>
      </c>
      <c r="F310" s="30" t="s">
        <v>17</v>
      </c>
      <c r="G310" s="32">
        <v>92</v>
      </c>
      <c r="H310" s="30" t="s">
        <v>18</v>
      </c>
      <c r="I310" s="31">
        <v>969.11</v>
      </c>
      <c r="J310" s="30" t="s">
        <v>71</v>
      </c>
      <c r="K310" s="30" t="s">
        <v>64</v>
      </c>
      <c r="L310" s="30" t="b">
        <v>1</v>
      </c>
      <c r="M310" s="30" t="s">
        <v>31</v>
      </c>
      <c r="N310" s="30" t="s">
        <v>28</v>
      </c>
    </row>
    <row r="311" spans="1:14" ht="14.25" customHeight="1">
      <c r="A311" s="30">
        <v>637</v>
      </c>
      <c r="B311" s="1">
        <v>43922</v>
      </c>
      <c r="C311" s="30" t="s">
        <v>54</v>
      </c>
      <c r="D311" s="30" t="s">
        <v>24</v>
      </c>
      <c r="E311" s="30" t="s">
        <v>25</v>
      </c>
      <c r="F311" s="30" t="s">
        <v>38</v>
      </c>
      <c r="G311" s="32">
        <v>5</v>
      </c>
      <c r="H311" s="30" t="s">
        <v>18</v>
      </c>
      <c r="I311" s="31">
        <v>693.32</v>
      </c>
      <c r="J311" s="30" t="s">
        <v>142</v>
      </c>
      <c r="K311" s="30" t="s">
        <v>64</v>
      </c>
      <c r="L311" s="30" t="b">
        <v>0</v>
      </c>
      <c r="M311" s="30" t="s">
        <v>31</v>
      </c>
      <c r="N311" s="30" t="s">
        <v>22</v>
      </c>
    </row>
    <row r="312" spans="1:14" ht="14.25" customHeight="1">
      <c r="A312" s="30">
        <v>992</v>
      </c>
      <c r="B312" s="1">
        <v>44001</v>
      </c>
      <c r="C312" s="30" t="s">
        <v>54</v>
      </c>
      <c r="D312" s="30" t="s">
        <v>47</v>
      </c>
      <c r="E312" s="30" t="s">
        <v>37</v>
      </c>
      <c r="F312" s="30" t="s">
        <v>38</v>
      </c>
      <c r="G312" s="32">
        <v>98</v>
      </c>
      <c r="H312" s="30" t="s">
        <v>18</v>
      </c>
      <c r="I312" s="31">
        <v>989.08</v>
      </c>
      <c r="J312" s="30" t="s">
        <v>239</v>
      </c>
      <c r="K312" s="30" t="s">
        <v>240</v>
      </c>
      <c r="L312" s="30" t="b">
        <v>0</v>
      </c>
      <c r="M312" s="30" t="s">
        <v>44</v>
      </c>
      <c r="N312" s="30" t="s">
        <v>28</v>
      </c>
    </row>
    <row r="313" spans="1:14" ht="14.25" customHeight="1">
      <c r="A313" s="30">
        <v>684</v>
      </c>
      <c r="B313" s="1">
        <v>44254</v>
      </c>
      <c r="C313" s="30" t="s">
        <v>36</v>
      </c>
      <c r="D313" s="30" t="s">
        <v>15</v>
      </c>
      <c r="E313" s="30" t="s">
        <v>16</v>
      </c>
      <c r="F313" s="30" t="s">
        <v>33</v>
      </c>
      <c r="G313" s="32">
        <v>70</v>
      </c>
      <c r="H313" s="30" t="s">
        <v>18</v>
      </c>
      <c r="I313" s="31">
        <v>177.91</v>
      </c>
      <c r="J313" s="30" t="s">
        <v>241</v>
      </c>
      <c r="K313" s="30" t="s">
        <v>236</v>
      </c>
      <c r="L313" s="30" t="b">
        <v>1</v>
      </c>
      <c r="M313" s="30" t="s">
        <v>31</v>
      </c>
      <c r="N313" s="30" t="s">
        <v>28</v>
      </c>
    </row>
    <row r="314" spans="1:14" ht="14.25" customHeight="1">
      <c r="A314" s="30">
        <v>839</v>
      </c>
      <c r="B314" s="1">
        <v>44336</v>
      </c>
      <c r="C314" s="30" t="s">
        <v>54</v>
      </c>
      <c r="D314" s="30" t="s">
        <v>47</v>
      </c>
      <c r="E314" s="30" t="s">
        <v>16</v>
      </c>
      <c r="F314" s="30" t="s">
        <v>38</v>
      </c>
      <c r="G314" s="32">
        <v>93</v>
      </c>
      <c r="H314" s="30" t="s">
        <v>18</v>
      </c>
      <c r="I314" s="31">
        <v>947.05</v>
      </c>
      <c r="J314" s="30" t="s">
        <v>242</v>
      </c>
      <c r="K314" s="30" t="s">
        <v>153</v>
      </c>
      <c r="L314" s="30" t="b">
        <v>0</v>
      </c>
      <c r="M314" s="30" t="s">
        <v>21</v>
      </c>
      <c r="N314" s="30" t="s">
        <v>22</v>
      </c>
    </row>
    <row r="315" spans="1:14" ht="14.25" customHeight="1">
      <c r="A315" s="30">
        <v>751</v>
      </c>
      <c r="B315" s="1">
        <v>44550</v>
      </c>
      <c r="C315" s="30" t="s">
        <v>54</v>
      </c>
      <c r="D315" s="30" t="s">
        <v>15</v>
      </c>
      <c r="E315" s="30" t="s">
        <v>25</v>
      </c>
      <c r="F315" s="30" t="s">
        <v>38</v>
      </c>
      <c r="G315" s="32">
        <v>32</v>
      </c>
      <c r="H315" s="30" t="s">
        <v>18</v>
      </c>
      <c r="I315" s="31">
        <v>898.54</v>
      </c>
      <c r="J315" s="30" t="s">
        <v>243</v>
      </c>
      <c r="K315" s="30" t="s">
        <v>106</v>
      </c>
      <c r="L315" s="30" t="b">
        <v>0</v>
      </c>
      <c r="M315" s="30" t="s">
        <v>44</v>
      </c>
      <c r="N315" s="30" t="s">
        <v>22</v>
      </c>
    </row>
    <row r="316" spans="1:14" ht="14.25" customHeight="1">
      <c r="A316" s="30">
        <v>874</v>
      </c>
      <c r="B316" s="1">
        <v>44026</v>
      </c>
      <c r="C316" s="30" t="s">
        <v>54</v>
      </c>
      <c r="D316" s="30" t="s">
        <v>47</v>
      </c>
      <c r="E316" s="30" t="s">
        <v>16</v>
      </c>
      <c r="F316" s="30" t="s">
        <v>17</v>
      </c>
      <c r="G316" s="32">
        <v>15</v>
      </c>
      <c r="H316" s="30" t="s">
        <v>18</v>
      </c>
      <c r="I316" s="31">
        <v>653.09</v>
      </c>
      <c r="J316" s="30" t="s">
        <v>244</v>
      </c>
      <c r="K316" s="30" t="s">
        <v>77</v>
      </c>
      <c r="L316" s="30" t="b">
        <v>1</v>
      </c>
      <c r="M316" s="30" t="s">
        <v>31</v>
      </c>
      <c r="N316" s="30" t="s">
        <v>28</v>
      </c>
    </row>
    <row r="317" spans="1:14" ht="14.25" customHeight="1">
      <c r="A317" s="30">
        <v>392</v>
      </c>
      <c r="B317" s="1">
        <v>44000</v>
      </c>
      <c r="C317" s="30" t="s">
        <v>36</v>
      </c>
      <c r="D317" s="30" t="s">
        <v>24</v>
      </c>
      <c r="E317" s="30" t="s">
        <v>16</v>
      </c>
      <c r="F317" s="30" t="s">
        <v>17</v>
      </c>
      <c r="G317" s="32">
        <v>6</v>
      </c>
      <c r="H317" s="30" t="s">
        <v>18</v>
      </c>
      <c r="I317" s="31">
        <v>621.44000000000005</v>
      </c>
      <c r="J317" s="30" t="s">
        <v>190</v>
      </c>
      <c r="K317" s="30" t="s">
        <v>64</v>
      </c>
      <c r="L317" s="30" t="b">
        <v>1</v>
      </c>
      <c r="M317" s="30" t="s">
        <v>31</v>
      </c>
      <c r="N317" s="30" t="s">
        <v>22</v>
      </c>
    </row>
    <row r="318" spans="1:14" ht="14.25" customHeight="1">
      <c r="A318" s="30">
        <v>284</v>
      </c>
      <c r="B318" s="1">
        <v>44375</v>
      </c>
      <c r="C318" s="30" t="s">
        <v>54</v>
      </c>
      <c r="D318" s="30" t="s">
        <v>47</v>
      </c>
      <c r="E318" s="30" t="s">
        <v>25</v>
      </c>
      <c r="F318" s="30" t="s">
        <v>17</v>
      </c>
      <c r="G318" s="32">
        <v>2</v>
      </c>
      <c r="H318" s="30" t="s">
        <v>18</v>
      </c>
      <c r="I318" s="31">
        <v>522.37</v>
      </c>
      <c r="J318" s="30" t="s">
        <v>90</v>
      </c>
      <c r="K318" s="30" t="s">
        <v>91</v>
      </c>
      <c r="L318" s="30" t="b">
        <v>0</v>
      </c>
      <c r="M318" s="30" t="s">
        <v>44</v>
      </c>
      <c r="N318" s="30" t="s">
        <v>22</v>
      </c>
    </row>
    <row r="319" spans="1:14" ht="14.25" customHeight="1">
      <c r="A319" s="30">
        <v>297</v>
      </c>
      <c r="B319" s="1">
        <v>44201</v>
      </c>
      <c r="C319" s="30" t="s">
        <v>32</v>
      </c>
      <c r="D319" s="30" t="s">
        <v>47</v>
      </c>
      <c r="E319" s="30" t="s">
        <v>25</v>
      </c>
      <c r="F319" s="30" t="s">
        <v>33</v>
      </c>
      <c r="G319" s="32">
        <v>97</v>
      </c>
      <c r="H319" s="30" t="s">
        <v>18</v>
      </c>
      <c r="I319" s="31">
        <v>28.51</v>
      </c>
      <c r="J319" s="30" t="s">
        <v>96</v>
      </c>
      <c r="K319" s="30" t="s">
        <v>97</v>
      </c>
      <c r="L319" s="30" t="b">
        <v>0</v>
      </c>
      <c r="M319" s="30" t="s">
        <v>27</v>
      </c>
      <c r="N319" s="30" t="s">
        <v>28</v>
      </c>
    </row>
    <row r="320" spans="1:14" ht="14.25" customHeight="1">
      <c r="A320" s="30">
        <v>768</v>
      </c>
      <c r="B320" s="1">
        <v>43963</v>
      </c>
      <c r="C320" s="30" t="s">
        <v>54</v>
      </c>
      <c r="D320" s="30" t="s">
        <v>24</v>
      </c>
      <c r="E320" s="30" t="s">
        <v>37</v>
      </c>
      <c r="F320" s="30" t="s">
        <v>33</v>
      </c>
      <c r="G320" s="32">
        <v>45</v>
      </c>
      <c r="H320" s="30" t="s">
        <v>18</v>
      </c>
      <c r="I320" s="31">
        <v>358.8</v>
      </c>
      <c r="J320" s="30" t="s">
        <v>245</v>
      </c>
      <c r="K320" s="30" t="s">
        <v>79</v>
      </c>
      <c r="L320" s="30" t="b">
        <v>1</v>
      </c>
      <c r="M320" s="30" t="s">
        <v>21</v>
      </c>
      <c r="N320" s="30" t="s">
        <v>28</v>
      </c>
    </row>
    <row r="321" spans="1:14" ht="14.25" customHeight="1">
      <c r="A321" s="30">
        <v>924</v>
      </c>
      <c r="B321" s="1">
        <v>44205</v>
      </c>
      <c r="C321" s="30" t="s">
        <v>14</v>
      </c>
      <c r="D321" s="30" t="s">
        <v>47</v>
      </c>
      <c r="E321" s="30" t="s">
        <v>25</v>
      </c>
      <c r="F321" s="30" t="s">
        <v>38</v>
      </c>
      <c r="G321" s="32">
        <v>17</v>
      </c>
      <c r="H321" s="30" t="s">
        <v>18</v>
      </c>
      <c r="I321" s="31">
        <v>635.04</v>
      </c>
      <c r="J321" s="30" t="s">
        <v>246</v>
      </c>
      <c r="K321" s="30" t="s">
        <v>43</v>
      </c>
      <c r="L321" s="30" t="b">
        <v>1</v>
      </c>
      <c r="M321" s="30" t="s">
        <v>31</v>
      </c>
      <c r="N321" s="30" t="s">
        <v>22</v>
      </c>
    </row>
    <row r="322" spans="1:14" ht="14.25" customHeight="1">
      <c r="A322" s="30">
        <v>86</v>
      </c>
      <c r="B322" s="1">
        <v>44186</v>
      </c>
      <c r="C322" s="30" t="s">
        <v>54</v>
      </c>
      <c r="D322" s="30" t="s">
        <v>24</v>
      </c>
      <c r="E322" s="30" t="s">
        <v>16</v>
      </c>
      <c r="F322" s="30" t="s">
        <v>38</v>
      </c>
      <c r="G322" s="32">
        <v>72</v>
      </c>
      <c r="H322" s="30" t="s">
        <v>18</v>
      </c>
      <c r="I322" s="31">
        <v>347.85</v>
      </c>
      <c r="J322" s="30" t="s">
        <v>247</v>
      </c>
      <c r="K322" s="30" t="s">
        <v>172</v>
      </c>
      <c r="L322" s="30" t="b">
        <v>0</v>
      </c>
      <c r="M322" s="30" t="s">
        <v>27</v>
      </c>
      <c r="N322" s="30" t="s">
        <v>28</v>
      </c>
    </row>
    <row r="323" spans="1:14" ht="14.25" customHeight="1">
      <c r="A323" s="30">
        <v>296</v>
      </c>
      <c r="B323" s="1">
        <v>43853</v>
      </c>
      <c r="C323" s="30" t="s">
        <v>32</v>
      </c>
      <c r="D323" s="30" t="s">
        <v>24</v>
      </c>
      <c r="E323" s="30" t="s">
        <v>37</v>
      </c>
      <c r="F323" s="30" t="s">
        <v>33</v>
      </c>
      <c r="G323" s="32">
        <v>99</v>
      </c>
      <c r="H323" s="30" t="s">
        <v>18</v>
      </c>
      <c r="I323" s="31">
        <v>43.63</v>
      </c>
      <c r="J323" s="30" t="s">
        <v>39</v>
      </c>
      <c r="K323" s="30" t="s">
        <v>40</v>
      </c>
      <c r="L323" s="30" t="b">
        <v>1</v>
      </c>
      <c r="M323" s="30" t="s">
        <v>44</v>
      </c>
      <c r="N323" s="30" t="s">
        <v>22</v>
      </c>
    </row>
    <row r="324" spans="1:14" ht="14.25" customHeight="1">
      <c r="A324" s="30">
        <v>999</v>
      </c>
      <c r="B324" s="1">
        <v>43905</v>
      </c>
      <c r="C324" s="30" t="s">
        <v>32</v>
      </c>
      <c r="D324" s="30" t="s">
        <v>47</v>
      </c>
      <c r="E324" s="30" t="s">
        <v>25</v>
      </c>
      <c r="F324" s="30" t="s">
        <v>33</v>
      </c>
      <c r="G324" s="32">
        <v>8</v>
      </c>
      <c r="H324" s="30" t="s">
        <v>18</v>
      </c>
      <c r="I324" s="31">
        <v>883.32</v>
      </c>
      <c r="J324" s="30" t="s">
        <v>248</v>
      </c>
      <c r="K324" s="30" t="s">
        <v>249</v>
      </c>
      <c r="L324" s="30" t="b">
        <v>0</v>
      </c>
      <c r="M324" s="30" t="s">
        <v>27</v>
      </c>
      <c r="N324" s="30" t="s">
        <v>28</v>
      </c>
    </row>
    <row r="325" spans="1:14" ht="14.25" customHeight="1">
      <c r="A325" s="30">
        <v>951</v>
      </c>
      <c r="B325" s="1">
        <v>44257</v>
      </c>
      <c r="C325" s="30" t="s">
        <v>23</v>
      </c>
      <c r="D325" s="30" t="s">
        <v>15</v>
      </c>
      <c r="E325" s="30" t="s">
        <v>25</v>
      </c>
      <c r="F325" s="30" t="s">
        <v>38</v>
      </c>
      <c r="G325" s="32">
        <v>54</v>
      </c>
      <c r="H325" s="30" t="s">
        <v>18</v>
      </c>
      <c r="I325" s="31">
        <v>765.06</v>
      </c>
      <c r="J325" s="30" t="s">
        <v>250</v>
      </c>
      <c r="K325" s="30" t="s">
        <v>58</v>
      </c>
      <c r="L325" s="30" t="b">
        <v>0</v>
      </c>
      <c r="M325" s="30" t="s">
        <v>44</v>
      </c>
      <c r="N325" s="30" t="s">
        <v>22</v>
      </c>
    </row>
    <row r="326" spans="1:14" ht="14.25" customHeight="1">
      <c r="A326" s="30">
        <v>983</v>
      </c>
      <c r="B326" s="1">
        <v>44144</v>
      </c>
      <c r="C326" s="30" t="s">
        <v>54</v>
      </c>
      <c r="D326" s="30" t="s">
        <v>24</v>
      </c>
      <c r="E326" s="30" t="s">
        <v>16</v>
      </c>
      <c r="F326" s="30" t="s">
        <v>17</v>
      </c>
      <c r="G326" s="32">
        <v>5</v>
      </c>
      <c r="H326" s="30" t="s">
        <v>18</v>
      </c>
      <c r="I326" s="31">
        <v>669.57</v>
      </c>
      <c r="J326" s="30" t="s">
        <v>181</v>
      </c>
      <c r="K326" s="30" t="s">
        <v>137</v>
      </c>
      <c r="L326" s="30" t="b">
        <v>1</v>
      </c>
      <c r="M326" s="30" t="s">
        <v>31</v>
      </c>
      <c r="N326" s="30" t="s">
        <v>28</v>
      </c>
    </row>
    <row r="327" spans="1:14" ht="14.25" customHeight="1">
      <c r="A327" s="30">
        <v>423</v>
      </c>
      <c r="B327" s="1">
        <v>44359</v>
      </c>
      <c r="C327" s="30" t="s">
        <v>36</v>
      </c>
      <c r="D327" s="30" t="s">
        <v>47</v>
      </c>
      <c r="E327" s="30" t="s">
        <v>25</v>
      </c>
      <c r="F327" s="30" t="s">
        <v>33</v>
      </c>
      <c r="G327" s="32">
        <v>45</v>
      </c>
      <c r="H327" s="30" t="s">
        <v>18</v>
      </c>
      <c r="I327" s="31">
        <v>786.83</v>
      </c>
      <c r="J327" s="30" t="s">
        <v>116</v>
      </c>
      <c r="K327" s="30" t="s">
        <v>20</v>
      </c>
      <c r="L327" s="30" t="b">
        <v>1</v>
      </c>
      <c r="M327" s="30" t="s">
        <v>31</v>
      </c>
      <c r="N327" s="30" t="s">
        <v>22</v>
      </c>
    </row>
    <row r="328" spans="1:14" ht="14.25" customHeight="1">
      <c r="A328" s="30">
        <v>696</v>
      </c>
      <c r="B328" s="1">
        <v>44239</v>
      </c>
      <c r="C328" s="30" t="s">
        <v>36</v>
      </c>
      <c r="D328" s="30" t="s">
        <v>47</v>
      </c>
      <c r="E328" s="30" t="s">
        <v>37</v>
      </c>
      <c r="F328" s="30" t="s">
        <v>17</v>
      </c>
      <c r="G328" s="32">
        <v>71</v>
      </c>
      <c r="H328" s="30" t="s">
        <v>18</v>
      </c>
      <c r="I328" s="31">
        <v>442.59</v>
      </c>
      <c r="J328" s="30" t="s">
        <v>251</v>
      </c>
      <c r="K328" s="30" t="s">
        <v>77</v>
      </c>
      <c r="L328" s="30" t="b">
        <v>0</v>
      </c>
      <c r="M328" s="30" t="s">
        <v>21</v>
      </c>
      <c r="N328" s="30" t="s">
        <v>22</v>
      </c>
    </row>
    <row r="329" spans="1:14" ht="14.25" customHeight="1">
      <c r="A329" s="30">
        <v>805</v>
      </c>
      <c r="B329" s="1">
        <v>43987</v>
      </c>
      <c r="C329" s="30" t="s">
        <v>32</v>
      </c>
      <c r="D329" s="30" t="s">
        <v>24</v>
      </c>
      <c r="E329" s="30" t="s">
        <v>16</v>
      </c>
      <c r="F329" s="30" t="s">
        <v>17</v>
      </c>
      <c r="G329" s="32">
        <v>75</v>
      </c>
      <c r="H329" s="30" t="s">
        <v>18</v>
      </c>
      <c r="I329" s="31">
        <v>733.21</v>
      </c>
      <c r="J329" s="30" t="s">
        <v>67</v>
      </c>
      <c r="K329" s="30" t="s">
        <v>50</v>
      </c>
      <c r="L329" s="30" t="b">
        <v>1</v>
      </c>
      <c r="M329" s="30" t="s">
        <v>44</v>
      </c>
      <c r="N329" s="30" t="s">
        <v>22</v>
      </c>
    </row>
    <row r="330" spans="1:14" ht="14.25" customHeight="1">
      <c r="A330" s="30">
        <v>412</v>
      </c>
      <c r="B330" s="1">
        <v>43978</v>
      </c>
      <c r="C330" s="30" t="s">
        <v>23</v>
      </c>
      <c r="D330" s="30" t="s">
        <v>15</v>
      </c>
      <c r="E330" s="30" t="s">
        <v>16</v>
      </c>
      <c r="F330" s="30" t="s">
        <v>17</v>
      </c>
      <c r="G330" s="32">
        <v>2</v>
      </c>
      <c r="H330" s="30" t="s">
        <v>18</v>
      </c>
      <c r="I330" s="31">
        <v>259.36</v>
      </c>
      <c r="J330" s="30" t="s">
        <v>113</v>
      </c>
      <c r="K330" s="30" t="s">
        <v>79</v>
      </c>
      <c r="L330" s="30" t="b">
        <v>1</v>
      </c>
      <c r="M330" s="30" t="s">
        <v>21</v>
      </c>
      <c r="N330" s="30" t="s">
        <v>22</v>
      </c>
    </row>
    <row r="331" spans="1:14" ht="14.25" customHeight="1">
      <c r="A331" s="30">
        <v>26</v>
      </c>
      <c r="B331" s="1">
        <v>44485</v>
      </c>
      <c r="C331" s="30" t="s">
        <v>54</v>
      </c>
      <c r="D331" s="30" t="s">
        <v>47</v>
      </c>
      <c r="E331" s="30" t="s">
        <v>16</v>
      </c>
      <c r="F331" s="30" t="s">
        <v>33</v>
      </c>
      <c r="G331" s="32">
        <v>96</v>
      </c>
      <c r="H331" s="30" t="s">
        <v>18</v>
      </c>
      <c r="I331" s="31">
        <v>119.11</v>
      </c>
      <c r="J331" s="30" t="s">
        <v>69</v>
      </c>
      <c r="K331" s="30" t="s">
        <v>46</v>
      </c>
      <c r="L331" s="30" t="b">
        <v>0</v>
      </c>
      <c r="M331" s="30" t="s">
        <v>31</v>
      </c>
      <c r="N331" s="30" t="s">
        <v>22</v>
      </c>
    </row>
    <row r="332" spans="1:14" ht="14.25" customHeight="1">
      <c r="A332" s="30">
        <v>272</v>
      </c>
      <c r="B332" s="1">
        <v>44315</v>
      </c>
      <c r="C332" s="30" t="s">
        <v>14</v>
      </c>
      <c r="D332" s="30" t="s">
        <v>15</v>
      </c>
      <c r="E332" s="30" t="s">
        <v>16</v>
      </c>
      <c r="F332" s="30" t="s">
        <v>17</v>
      </c>
      <c r="G332" s="32">
        <v>10</v>
      </c>
      <c r="H332" s="30" t="s">
        <v>18</v>
      </c>
      <c r="I332" s="31">
        <v>200.69</v>
      </c>
      <c r="J332" s="30" t="s">
        <v>252</v>
      </c>
      <c r="K332" s="30" t="s">
        <v>89</v>
      </c>
      <c r="L332" s="30" t="b">
        <v>1</v>
      </c>
      <c r="M332" s="30" t="s">
        <v>21</v>
      </c>
      <c r="N332" s="30" t="s">
        <v>28</v>
      </c>
    </row>
    <row r="333" spans="1:14" ht="14.25" customHeight="1">
      <c r="A333" s="30">
        <v>596</v>
      </c>
      <c r="B333" s="1">
        <v>43925</v>
      </c>
      <c r="C333" s="30" t="s">
        <v>36</v>
      </c>
      <c r="D333" s="30" t="s">
        <v>15</v>
      </c>
      <c r="E333" s="30" t="s">
        <v>25</v>
      </c>
      <c r="F333" s="30" t="s">
        <v>38</v>
      </c>
      <c r="G333" s="32">
        <v>70</v>
      </c>
      <c r="H333" s="30" t="s">
        <v>18</v>
      </c>
      <c r="I333" s="31">
        <v>695.87</v>
      </c>
      <c r="J333" s="30" t="s">
        <v>253</v>
      </c>
      <c r="K333" s="30" t="s">
        <v>89</v>
      </c>
      <c r="L333" s="30" t="b">
        <v>0</v>
      </c>
      <c r="M333" s="30" t="s">
        <v>31</v>
      </c>
      <c r="N333" s="30" t="s">
        <v>28</v>
      </c>
    </row>
    <row r="334" spans="1:14" ht="14.25" customHeight="1">
      <c r="A334" s="30">
        <v>922</v>
      </c>
      <c r="B334" s="1">
        <v>44272</v>
      </c>
      <c r="C334" s="30" t="s">
        <v>36</v>
      </c>
      <c r="D334" s="30" t="s">
        <v>15</v>
      </c>
      <c r="E334" s="30" t="s">
        <v>37</v>
      </c>
      <c r="F334" s="30" t="s">
        <v>33</v>
      </c>
      <c r="G334" s="32">
        <v>6</v>
      </c>
      <c r="H334" s="30" t="s">
        <v>18</v>
      </c>
      <c r="I334" s="31">
        <v>263.95</v>
      </c>
      <c r="J334" s="30" t="s">
        <v>83</v>
      </c>
      <c r="K334" s="30" t="s">
        <v>64</v>
      </c>
      <c r="L334" s="30" t="b">
        <v>1</v>
      </c>
      <c r="M334" s="30" t="s">
        <v>21</v>
      </c>
      <c r="N334" s="30" t="s">
        <v>28</v>
      </c>
    </row>
    <row r="335" spans="1:14" ht="14.25" customHeight="1">
      <c r="A335" s="30">
        <v>579</v>
      </c>
      <c r="B335" s="1">
        <v>44301</v>
      </c>
      <c r="C335" s="30" t="s">
        <v>54</v>
      </c>
      <c r="D335" s="30" t="s">
        <v>47</v>
      </c>
      <c r="E335" s="30" t="s">
        <v>16</v>
      </c>
      <c r="F335" s="30" t="s">
        <v>33</v>
      </c>
      <c r="G335" s="32">
        <v>92</v>
      </c>
      <c r="H335" s="30" t="s">
        <v>18</v>
      </c>
      <c r="I335" s="31">
        <v>384.24</v>
      </c>
      <c r="J335" s="30" t="s">
        <v>254</v>
      </c>
      <c r="K335" s="30" t="s">
        <v>224</v>
      </c>
      <c r="L335" s="30" t="b">
        <v>1</v>
      </c>
      <c r="M335" s="30" t="s">
        <v>21</v>
      </c>
      <c r="N335" s="30" t="s">
        <v>22</v>
      </c>
    </row>
    <row r="336" spans="1:14" ht="14.25" customHeight="1">
      <c r="A336" s="30">
        <v>591</v>
      </c>
      <c r="B336" s="1">
        <v>43935</v>
      </c>
      <c r="C336" s="30" t="s">
        <v>36</v>
      </c>
      <c r="D336" s="30" t="s">
        <v>24</v>
      </c>
      <c r="E336" s="30" t="s">
        <v>25</v>
      </c>
      <c r="F336" s="30" t="s">
        <v>33</v>
      </c>
      <c r="G336" s="32">
        <v>86</v>
      </c>
      <c r="H336" s="30" t="s">
        <v>18</v>
      </c>
      <c r="I336" s="31">
        <v>526.48</v>
      </c>
      <c r="J336" s="30" t="s">
        <v>50</v>
      </c>
      <c r="K336" s="30" t="s">
        <v>51</v>
      </c>
      <c r="L336" s="30" t="b">
        <v>1</v>
      </c>
      <c r="M336" s="30" t="s">
        <v>31</v>
      </c>
      <c r="N336" s="30" t="s">
        <v>28</v>
      </c>
    </row>
    <row r="337" spans="1:14" ht="14.25" customHeight="1">
      <c r="A337" s="30">
        <v>963</v>
      </c>
      <c r="B337" s="1">
        <v>44291</v>
      </c>
      <c r="C337" s="30" t="s">
        <v>32</v>
      </c>
      <c r="D337" s="30" t="s">
        <v>47</v>
      </c>
      <c r="E337" s="30" t="s">
        <v>25</v>
      </c>
      <c r="F337" s="30" t="s">
        <v>33</v>
      </c>
      <c r="G337" s="32">
        <v>16</v>
      </c>
      <c r="H337" s="30" t="s">
        <v>18</v>
      </c>
      <c r="I337" s="31">
        <v>610.27</v>
      </c>
      <c r="J337" s="30" t="s">
        <v>255</v>
      </c>
      <c r="K337" s="30" t="s">
        <v>85</v>
      </c>
      <c r="L337" s="30" t="b">
        <v>0</v>
      </c>
      <c r="M337" s="30" t="s">
        <v>44</v>
      </c>
      <c r="N337" s="30" t="s">
        <v>28</v>
      </c>
    </row>
    <row r="338" spans="1:14" ht="14.25" customHeight="1">
      <c r="A338" s="30">
        <v>286</v>
      </c>
      <c r="B338" s="1">
        <v>44357</v>
      </c>
      <c r="C338" s="30" t="s">
        <v>23</v>
      </c>
      <c r="D338" s="30" t="s">
        <v>47</v>
      </c>
      <c r="E338" s="30" t="s">
        <v>25</v>
      </c>
      <c r="F338" s="30" t="s">
        <v>38</v>
      </c>
      <c r="G338" s="32">
        <v>68</v>
      </c>
      <c r="H338" s="30" t="s">
        <v>18</v>
      </c>
      <c r="I338" s="31">
        <v>166.73</v>
      </c>
      <c r="J338" s="30" t="s">
        <v>88</v>
      </c>
      <c r="K338" s="30" t="s">
        <v>89</v>
      </c>
      <c r="L338" s="30" t="b">
        <v>1</v>
      </c>
      <c r="M338" s="30" t="s">
        <v>21</v>
      </c>
      <c r="N338" s="30" t="s">
        <v>28</v>
      </c>
    </row>
    <row r="339" spans="1:14" ht="14.25" customHeight="1">
      <c r="A339" s="30">
        <v>509</v>
      </c>
      <c r="B339" s="1">
        <v>44127</v>
      </c>
      <c r="C339" s="30" t="s">
        <v>36</v>
      </c>
      <c r="D339" s="30" t="s">
        <v>15</v>
      </c>
      <c r="E339" s="30" t="s">
        <v>25</v>
      </c>
      <c r="F339" s="30" t="s">
        <v>38</v>
      </c>
      <c r="G339" s="32">
        <v>59</v>
      </c>
      <c r="H339" s="30" t="s">
        <v>18</v>
      </c>
      <c r="I339" s="31">
        <v>251.63</v>
      </c>
      <c r="J339" s="30" t="s">
        <v>34</v>
      </c>
      <c r="K339" s="30" t="s">
        <v>35</v>
      </c>
      <c r="L339" s="30" t="b">
        <v>0</v>
      </c>
      <c r="M339" s="30" t="s">
        <v>27</v>
      </c>
      <c r="N339" s="30" t="s">
        <v>22</v>
      </c>
    </row>
    <row r="340" spans="1:14" ht="14.25" customHeight="1">
      <c r="A340" s="30">
        <v>178</v>
      </c>
      <c r="B340" s="1">
        <v>44117</v>
      </c>
      <c r="C340" s="30" t="s">
        <v>14</v>
      </c>
      <c r="D340" s="30" t="s">
        <v>47</v>
      </c>
      <c r="E340" s="30" t="s">
        <v>16</v>
      </c>
      <c r="F340" s="30" t="s">
        <v>38</v>
      </c>
      <c r="G340" s="32">
        <v>5</v>
      </c>
      <c r="H340" s="30" t="s">
        <v>18</v>
      </c>
      <c r="I340" s="31">
        <v>493.77</v>
      </c>
      <c r="J340" s="30" t="s">
        <v>211</v>
      </c>
      <c r="K340" s="30" t="s">
        <v>49</v>
      </c>
      <c r="L340" s="30" t="b">
        <v>1</v>
      </c>
      <c r="M340" s="30" t="s">
        <v>31</v>
      </c>
      <c r="N340" s="30" t="s">
        <v>28</v>
      </c>
    </row>
    <row r="341" spans="1:14" ht="14.25" customHeight="1">
      <c r="A341" s="30">
        <v>271</v>
      </c>
      <c r="B341" s="1">
        <v>44410</v>
      </c>
      <c r="C341" s="30" t="s">
        <v>54</v>
      </c>
      <c r="D341" s="30" t="s">
        <v>24</v>
      </c>
      <c r="E341" s="30" t="s">
        <v>25</v>
      </c>
      <c r="F341" s="30" t="s">
        <v>33</v>
      </c>
      <c r="G341" s="32">
        <v>76</v>
      </c>
      <c r="H341" s="30" t="s">
        <v>18</v>
      </c>
      <c r="I341" s="31">
        <v>881.5</v>
      </c>
      <c r="J341" s="30" t="s">
        <v>169</v>
      </c>
      <c r="K341" s="30" t="s">
        <v>137</v>
      </c>
      <c r="L341" s="30" t="b">
        <v>0</v>
      </c>
      <c r="M341" s="30" t="s">
        <v>27</v>
      </c>
      <c r="N341" s="30" t="s">
        <v>22</v>
      </c>
    </row>
    <row r="342" spans="1:14" ht="14.25" customHeight="1">
      <c r="A342" s="30">
        <v>641</v>
      </c>
      <c r="B342" s="1">
        <v>44006</v>
      </c>
      <c r="C342" s="30" t="s">
        <v>32</v>
      </c>
      <c r="D342" s="30" t="s">
        <v>15</v>
      </c>
      <c r="E342" s="30" t="s">
        <v>25</v>
      </c>
      <c r="F342" s="30" t="s">
        <v>17</v>
      </c>
      <c r="G342" s="32">
        <v>41</v>
      </c>
      <c r="H342" s="30" t="s">
        <v>18</v>
      </c>
      <c r="I342" s="31">
        <v>851.02</v>
      </c>
      <c r="J342" s="30" t="s">
        <v>256</v>
      </c>
      <c r="K342" s="30" t="s">
        <v>20</v>
      </c>
      <c r="L342" s="30" t="b">
        <v>0</v>
      </c>
      <c r="M342" s="30" t="s">
        <v>44</v>
      </c>
      <c r="N342" s="30" t="s">
        <v>28</v>
      </c>
    </row>
    <row r="343" spans="1:14" ht="14.25" customHeight="1">
      <c r="A343" s="30">
        <v>654</v>
      </c>
      <c r="B343" s="1">
        <v>43854</v>
      </c>
      <c r="C343" s="30" t="s">
        <v>14</v>
      </c>
      <c r="D343" s="30" t="s">
        <v>47</v>
      </c>
      <c r="E343" s="30" t="s">
        <v>37</v>
      </c>
      <c r="F343" s="30" t="s">
        <v>17</v>
      </c>
      <c r="G343" s="32">
        <v>88</v>
      </c>
      <c r="H343" s="30" t="s">
        <v>18</v>
      </c>
      <c r="I343" s="31">
        <v>100.16</v>
      </c>
      <c r="J343" s="30" t="s">
        <v>71</v>
      </c>
      <c r="K343" s="30" t="s">
        <v>64</v>
      </c>
      <c r="L343" s="30" t="b">
        <v>1</v>
      </c>
      <c r="M343" s="30" t="s">
        <v>44</v>
      </c>
      <c r="N343" s="30" t="s">
        <v>28</v>
      </c>
    </row>
    <row r="344" spans="1:14" ht="14.25" customHeight="1">
      <c r="A344" s="30">
        <v>997</v>
      </c>
      <c r="B344" s="1">
        <v>44094</v>
      </c>
      <c r="C344" s="30" t="s">
        <v>32</v>
      </c>
      <c r="D344" s="30" t="s">
        <v>47</v>
      </c>
      <c r="E344" s="30" t="s">
        <v>25</v>
      </c>
      <c r="F344" s="30" t="s">
        <v>33</v>
      </c>
      <c r="G344" s="32">
        <v>78</v>
      </c>
      <c r="H344" s="30" t="s">
        <v>18</v>
      </c>
      <c r="I344" s="31">
        <v>720.01</v>
      </c>
      <c r="J344" s="30" t="s">
        <v>257</v>
      </c>
      <c r="K344" s="30" t="s">
        <v>74</v>
      </c>
      <c r="L344" s="30" t="b">
        <v>1</v>
      </c>
      <c r="M344" s="30" t="s">
        <v>27</v>
      </c>
      <c r="N344" s="30" t="s">
        <v>28</v>
      </c>
    </row>
    <row r="345" spans="1:14" ht="14.25" customHeight="1">
      <c r="A345" s="30">
        <v>947</v>
      </c>
      <c r="B345" s="1">
        <v>44083</v>
      </c>
      <c r="C345" s="30" t="s">
        <v>14</v>
      </c>
      <c r="D345" s="30" t="s">
        <v>47</v>
      </c>
      <c r="E345" s="30" t="s">
        <v>16</v>
      </c>
      <c r="F345" s="30" t="s">
        <v>33</v>
      </c>
      <c r="G345" s="32">
        <v>92</v>
      </c>
      <c r="H345" s="30" t="s">
        <v>18</v>
      </c>
      <c r="I345" s="31">
        <v>343.32</v>
      </c>
      <c r="J345" s="30" t="s">
        <v>39</v>
      </c>
      <c r="K345" s="30" t="s">
        <v>40</v>
      </c>
      <c r="L345" s="30" t="b">
        <v>0</v>
      </c>
      <c r="M345" s="30" t="s">
        <v>44</v>
      </c>
      <c r="N345" s="30" t="s">
        <v>22</v>
      </c>
    </row>
    <row r="346" spans="1:14" ht="14.25" customHeight="1">
      <c r="A346" s="30">
        <v>809</v>
      </c>
      <c r="B346" s="1">
        <v>44403</v>
      </c>
      <c r="C346" s="30" t="s">
        <v>32</v>
      </c>
      <c r="D346" s="30" t="s">
        <v>24</v>
      </c>
      <c r="E346" s="30" t="s">
        <v>37</v>
      </c>
      <c r="F346" s="30" t="s">
        <v>17</v>
      </c>
      <c r="G346" s="32">
        <v>8</v>
      </c>
      <c r="H346" s="30" t="s">
        <v>18</v>
      </c>
      <c r="I346" s="31">
        <v>976.46</v>
      </c>
      <c r="J346" s="30" t="s">
        <v>258</v>
      </c>
      <c r="K346" s="30" t="s">
        <v>121</v>
      </c>
      <c r="L346" s="30" t="b">
        <v>0</v>
      </c>
      <c r="M346" s="30" t="s">
        <v>21</v>
      </c>
      <c r="N346" s="30" t="s">
        <v>22</v>
      </c>
    </row>
    <row r="347" spans="1:14" ht="14.25" customHeight="1">
      <c r="A347" s="30">
        <v>729</v>
      </c>
      <c r="B347" s="1">
        <v>43937</v>
      </c>
      <c r="C347" s="30" t="s">
        <v>32</v>
      </c>
      <c r="D347" s="30" t="s">
        <v>47</v>
      </c>
      <c r="E347" s="30" t="s">
        <v>37</v>
      </c>
      <c r="F347" s="30" t="s">
        <v>38</v>
      </c>
      <c r="G347" s="32">
        <v>3</v>
      </c>
      <c r="H347" s="30" t="s">
        <v>18</v>
      </c>
      <c r="I347" s="31">
        <v>400.07</v>
      </c>
      <c r="J347" s="30" t="s">
        <v>259</v>
      </c>
      <c r="K347" s="30" t="s">
        <v>58</v>
      </c>
      <c r="L347" s="30" t="b">
        <v>0</v>
      </c>
      <c r="M347" s="30" t="s">
        <v>21</v>
      </c>
      <c r="N347" s="30" t="s">
        <v>22</v>
      </c>
    </row>
    <row r="348" spans="1:14" ht="14.25" customHeight="1">
      <c r="A348" s="30">
        <v>947</v>
      </c>
      <c r="B348" s="1">
        <v>44060</v>
      </c>
      <c r="C348" s="30" t="s">
        <v>23</v>
      </c>
      <c r="D348" s="30" t="s">
        <v>24</v>
      </c>
      <c r="E348" s="30" t="s">
        <v>37</v>
      </c>
      <c r="F348" s="30" t="s">
        <v>38</v>
      </c>
      <c r="G348" s="32">
        <v>20</v>
      </c>
      <c r="H348" s="30" t="s">
        <v>18</v>
      </c>
      <c r="I348" s="31">
        <v>374.51</v>
      </c>
      <c r="J348" s="30" t="s">
        <v>260</v>
      </c>
      <c r="K348" s="30" t="s">
        <v>89</v>
      </c>
      <c r="L348" s="30" t="b">
        <v>0</v>
      </c>
      <c r="M348" s="30" t="s">
        <v>27</v>
      </c>
      <c r="N348" s="30" t="s">
        <v>28</v>
      </c>
    </row>
    <row r="349" spans="1:14" ht="14.25" customHeight="1">
      <c r="A349" s="30">
        <v>421</v>
      </c>
      <c r="B349" s="1">
        <v>44393</v>
      </c>
      <c r="C349" s="30" t="s">
        <v>32</v>
      </c>
      <c r="D349" s="30" t="s">
        <v>24</v>
      </c>
      <c r="E349" s="30" t="s">
        <v>25</v>
      </c>
      <c r="F349" s="30" t="s">
        <v>33</v>
      </c>
      <c r="G349" s="32">
        <v>51</v>
      </c>
      <c r="H349" s="30" t="s">
        <v>18</v>
      </c>
      <c r="I349" s="31">
        <v>699.36</v>
      </c>
      <c r="J349" s="30" t="s">
        <v>261</v>
      </c>
      <c r="K349" s="30" t="s">
        <v>137</v>
      </c>
      <c r="L349" s="30" t="b">
        <v>1</v>
      </c>
      <c r="M349" s="30" t="s">
        <v>27</v>
      </c>
      <c r="N349" s="30" t="s">
        <v>22</v>
      </c>
    </row>
    <row r="350" spans="1:14" ht="14.25" customHeight="1">
      <c r="A350" s="30">
        <v>254</v>
      </c>
      <c r="B350" s="1">
        <v>44466</v>
      </c>
      <c r="C350" s="30" t="s">
        <v>32</v>
      </c>
      <c r="D350" s="30" t="s">
        <v>15</v>
      </c>
      <c r="E350" s="30" t="s">
        <v>37</v>
      </c>
      <c r="F350" s="30" t="s">
        <v>33</v>
      </c>
      <c r="G350" s="32">
        <v>73</v>
      </c>
      <c r="H350" s="30" t="s">
        <v>18</v>
      </c>
      <c r="I350" s="31">
        <v>578.76</v>
      </c>
      <c r="J350" s="30" t="s">
        <v>95</v>
      </c>
      <c r="K350" s="30" t="s">
        <v>64</v>
      </c>
      <c r="L350" s="30" t="b">
        <v>1</v>
      </c>
      <c r="M350" s="30" t="s">
        <v>27</v>
      </c>
      <c r="N350" s="30" t="s">
        <v>22</v>
      </c>
    </row>
    <row r="351" spans="1:14" ht="14.25" customHeight="1">
      <c r="A351" s="30">
        <v>208</v>
      </c>
      <c r="B351" s="1">
        <v>44260</v>
      </c>
      <c r="C351" s="30" t="s">
        <v>23</v>
      </c>
      <c r="D351" s="30" t="s">
        <v>15</v>
      </c>
      <c r="E351" s="30" t="s">
        <v>25</v>
      </c>
      <c r="F351" s="30" t="s">
        <v>17</v>
      </c>
      <c r="G351" s="32">
        <v>25</v>
      </c>
      <c r="H351" s="30" t="s">
        <v>18</v>
      </c>
      <c r="I351" s="31">
        <v>490.58</v>
      </c>
      <c r="J351" s="30" t="s">
        <v>126</v>
      </c>
      <c r="K351" s="30" t="s">
        <v>87</v>
      </c>
      <c r="L351" s="30" t="b">
        <v>0</v>
      </c>
      <c r="M351" s="30" t="s">
        <v>21</v>
      </c>
      <c r="N351" s="30" t="s">
        <v>28</v>
      </c>
    </row>
    <row r="352" spans="1:14" ht="14.25" customHeight="1">
      <c r="A352" s="30">
        <v>954</v>
      </c>
      <c r="B352" s="1">
        <v>44201</v>
      </c>
      <c r="C352" s="30" t="s">
        <v>54</v>
      </c>
      <c r="D352" s="30" t="s">
        <v>24</v>
      </c>
      <c r="E352" s="30" t="s">
        <v>37</v>
      </c>
      <c r="F352" s="30" t="s">
        <v>38</v>
      </c>
      <c r="G352" s="32">
        <v>22</v>
      </c>
      <c r="H352" s="30" t="s">
        <v>18</v>
      </c>
      <c r="I352" s="31">
        <v>839.39</v>
      </c>
      <c r="J352" s="30" t="s">
        <v>83</v>
      </c>
      <c r="K352" s="30" t="s">
        <v>64</v>
      </c>
      <c r="L352" s="30" t="b">
        <v>1</v>
      </c>
      <c r="M352" s="30" t="s">
        <v>44</v>
      </c>
      <c r="N352" s="30" t="s">
        <v>28</v>
      </c>
    </row>
    <row r="353" spans="1:14" ht="14.25" customHeight="1">
      <c r="A353" s="30">
        <v>310</v>
      </c>
      <c r="B353" s="1">
        <v>44165</v>
      </c>
      <c r="C353" s="30" t="s">
        <v>23</v>
      </c>
      <c r="D353" s="30" t="s">
        <v>24</v>
      </c>
      <c r="E353" s="30" t="s">
        <v>16</v>
      </c>
      <c r="F353" s="30" t="s">
        <v>38</v>
      </c>
      <c r="G353" s="32">
        <v>60</v>
      </c>
      <c r="H353" s="30" t="s">
        <v>18</v>
      </c>
      <c r="I353" s="31">
        <v>10.74</v>
      </c>
      <c r="J353" s="30" t="s">
        <v>69</v>
      </c>
      <c r="K353" s="30" t="s">
        <v>46</v>
      </c>
      <c r="L353" s="30" t="b">
        <v>0</v>
      </c>
      <c r="M353" s="30" t="s">
        <v>27</v>
      </c>
      <c r="N353" s="30" t="s">
        <v>22</v>
      </c>
    </row>
    <row r="354" spans="1:14" ht="14.25" customHeight="1">
      <c r="A354" s="30">
        <v>970</v>
      </c>
      <c r="B354" s="1">
        <v>44267</v>
      </c>
      <c r="C354" s="30" t="s">
        <v>54</v>
      </c>
      <c r="D354" s="30" t="s">
        <v>15</v>
      </c>
      <c r="E354" s="30" t="s">
        <v>25</v>
      </c>
      <c r="F354" s="30" t="s">
        <v>33</v>
      </c>
      <c r="G354" s="32">
        <v>18</v>
      </c>
      <c r="H354" s="30" t="s">
        <v>18</v>
      </c>
      <c r="I354" s="31">
        <v>403.53</v>
      </c>
      <c r="J354" s="30" t="s">
        <v>138</v>
      </c>
      <c r="K354" s="30" t="s">
        <v>139</v>
      </c>
      <c r="L354" s="30" t="b">
        <v>0</v>
      </c>
      <c r="M354" s="30" t="s">
        <v>27</v>
      </c>
      <c r="N354" s="30" t="s">
        <v>22</v>
      </c>
    </row>
    <row r="355" spans="1:14" ht="14.25" customHeight="1">
      <c r="A355" s="30">
        <v>743</v>
      </c>
      <c r="B355" s="1">
        <v>44385</v>
      </c>
      <c r="C355" s="30" t="s">
        <v>54</v>
      </c>
      <c r="D355" s="30" t="s">
        <v>47</v>
      </c>
      <c r="E355" s="30" t="s">
        <v>25</v>
      </c>
      <c r="F355" s="30" t="s">
        <v>38</v>
      </c>
      <c r="G355" s="32">
        <v>22</v>
      </c>
      <c r="H355" s="30" t="s">
        <v>18</v>
      </c>
      <c r="I355" s="31">
        <v>912.84</v>
      </c>
      <c r="J355" s="30" t="s">
        <v>262</v>
      </c>
      <c r="K355" s="30" t="s">
        <v>35</v>
      </c>
      <c r="L355" s="30" t="b">
        <v>0</v>
      </c>
      <c r="M355" s="30" t="s">
        <v>27</v>
      </c>
      <c r="N355" s="30" t="s">
        <v>22</v>
      </c>
    </row>
    <row r="356" spans="1:14" ht="14.25" customHeight="1">
      <c r="A356" s="30">
        <v>294</v>
      </c>
      <c r="B356" s="1">
        <v>44282</v>
      </c>
      <c r="C356" s="30" t="s">
        <v>36</v>
      </c>
      <c r="D356" s="30" t="s">
        <v>24</v>
      </c>
      <c r="E356" s="30" t="s">
        <v>25</v>
      </c>
      <c r="F356" s="30" t="s">
        <v>38</v>
      </c>
      <c r="G356" s="32">
        <v>26</v>
      </c>
      <c r="H356" s="30" t="s">
        <v>18</v>
      </c>
      <c r="I356" s="31">
        <v>154.44999999999999</v>
      </c>
      <c r="J356" s="30" t="s">
        <v>211</v>
      </c>
      <c r="K356" s="30" t="s">
        <v>49</v>
      </c>
      <c r="L356" s="30" t="b">
        <v>1</v>
      </c>
      <c r="M356" s="30" t="s">
        <v>44</v>
      </c>
      <c r="N356" s="30" t="s">
        <v>22</v>
      </c>
    </row>
    <row r="357" spans="1:14" ht="14.25" customHeight="1">
      <c r="A357" s="30">
        <v>812</v>
      </c>
      <c r="B357" s="1">
        <v>44431</v>
      </c>
      <c r="C357" s="30" t="s">
        <v>32</v>
      </c>
      <c r="D357" s="30" t="s">
        <v>47</v>
      </c>
      <c r="E357" s="30" t="s">
        <v>37</v>
      </c>
      <c r="F357" s="30" t="s">
        <v>38</v>
      </c>
      <c r="G357" s="32">
        <v>96</v>
      </c>
      <c r="H357" s="30" t="s">
        <v>18</v>
      </c>
      <c r="I357" s="31">
        <v>131.68</v>
      </c>
      <c r="J357" s="30" t="s">
        <v>155</v>
      </c>
      <c r="K357" s="30" t="s">
        <v>64</v>
      </c>
      <c r="L357" s="30" t="b">
        <v>1</v>
      </c>
      <c r="M357" s="30" t="s">
        <v>44</v>
      </c>
      <c r="N357" s="30" t="s">
        <v>28</v>
      </c>
    </row>
    <row r="358" spans="1:14" ht="14.25" customHeight="1">
      <c r="A358" s="30">
        <v>865</v>
      </c>
      <c r="B358" s="1">
        <v>44012</v>
      </c>
      <c r="C358" s="30" t="s">
        <v>14</v>
      </c>
      <c r="D358" s="30" t="s">
        <v>15</v>
      </c>
      <c r="E358" s="30" t="s">
        <v>16</v>
      </c>
      <c r="F358" s="30" t="s">
        <v>33</v>
      </c>
      <c r="G358" s="32">
        <v>100</v>
      </c>
      <c r="H358" s="30" t="s">
        <v>18</v>
      </c>
      <c r="I358" s="31">
        <v>737.66</v>
      </c>
      <c r="J358" s="30" t="s">
        <v>135</v>
      </c>
      <c r="K358" s="30" t="s">
        <v>50</v>
      </c>
      <c r="L358" s="30" t="b">
        <v>1</v>
      </c>
      <c r="M358" s="30" t="s">
        <v>21</v>
      </c>
      <c r="N358" s="30" t="s">
        <v>22</v>
      </c>
    </row>
    <row r="359" spans="1:14" ht="14.25" customHeight="1">
      <c r="A359" s="30">
        <v>918</v>
      </c>
      <c r="B359" s="1">
        <v>43864</v>
      </c>
      <c r="C359" s="30" t="s">
        <v>32</v>
      </c>
      <c r="D359" s="30" t="s">
        <v>24</v>
      </c>
      <c r="E359" s="30" t="s">
        <v>16</v>
      </c>
      <c r="F359" s="30" t="s">
        <v>17</v>
      </c>
      <c r="G359" s="32">
        <v>33</v>
      </c>
      <c r="H359" s="30" t="s">
        <v>18</v>
      </c>
      <c r="I359" s="31">
        <v>12.35</v>
      </c>
      <c r="J359" s="30" t="s">
        <v>48</v>
      </c>
      <c r="K359" s="30" t="s">
        <v>49</v>
      </c>
      <c r="L359" s="30" t="b">
        <v>0</v>
      </c>
      <c r="M359" s="30" t="s">
        <v>44</v>
      </c>
      <c r="N359" s="30" t="s">
        <v>22</v>
      </c>
    </row>
    <row r="360" spans="1:14" ht="14.25" customHeight="1">
      <c r="A360" s="30">
        <v>404</v>
      </c>
      <c r="B360" s="1">
        <v>44238</v>
      </c>
      <c r="C360" s="30" t="s">
        <v>14</v>
      </c>
      <c r="D360" s="30" t="s">
        <v>15</v>
      </c>
      <c r="E360" s="30" t="s">
        <v>37</v>
      </c>
      <c r="F360" s="30" t="s">
        <v>17</v>
      </c>
      <c r="G360" s="32">
        <v>8</v>
      </c>
      <c r="H360" s="30" t="s">
        <v>18</v>
      </c>
      <c r="I360" s="31">
        <v>342.22</v>
      </c>
      <c r="J360" s="30" t="s">
        <v>86</v>
      </c>
      <c r="K360" s="30" t="s">
        <v>87</v>
      </c>
      <c r="L360" s="30" t="b">
        <v>1</v>
      </c>
      <c r="M360" s="30" t="s">
        <v>21</v>
      </c>
      <c r="N360" s="30" t="s">
        <v>28</v>
      </c>
    </row>
    <row r="361" spans="1:14" ht="14.25" customHeight="1">
      <c r="A361" s="30">
        <v>857</v>
      </c>
      <c r="B361" s="1">
        <v>44550</v>
      </c>
      <c r="C361" s="30" t="s">
        <v>23</v>
      </c>
      <c r="D361" s="30" t="s">
        <v>47</v>
      </c>
      <c r="E361" s="30" t="s">
        <v>37</v>
      </c>
      <c r="F361" s="30" t="s">
        <v>38</v>
      </c>
      <c r="G361" s="32">
        <v>33</v>
      </c>
      <c r="H361" s="30" t="s">
        <v>18</v>
      </c>
      <c r="I361" s="31">
        <v>475.17</v>
      </c>
      <c r="J361" s="30" t="s">
        <v>173</v>
      </c>
      <c r="K361" s="30" t="s">
        <v>64</v>
      </c>
      <c r="L361" s="30" t="b">
        <v>0</v>
      </c>
      <c r="M361" s="30" t="s">
        <v>27</v>
      </c>
      <c r="N361" s="30" t="s">
        <v>28</v>
      </c>
    </row>
    <row r="362" spans="1:14" ht="14.25" customHeight="1">
      <c r="A362" s="30">
        <v>326</v>
      </c>
      <c r="B362" s="1">
        <v>43907</v>
      </c>
      <c r="C362" s="30" t="s">
        <v>32</v>
      </c>
      <c r="D362" s="30" t="s">
        <v>24</v>
      </c>
      <c r="E362" s="30" t="s">
        <v>37</v>
      </c>
      <c r="F362" s="30" t="s">
        <v>38</v>
      </c>
      <c r="G362" s="32">
        <v>72</v>
      </c>
      <c r="H362" s="30" t="s">
        <v>18</v>
      </c>
      <c r="I362" s="31">
        <v>448.1</v>
      </c>
      <c r="J362" s="30" t="s">
        <v>143</v>
      </c>
      <c r="K362" s="30" t="s">
        <v>77</v>
      </c>
      <c r="L362" s="30" t="b">
        <v>0</v>
      </c>
      <c r="M362" s="30" t="s">
        <v>21</v>
      </c>
      <c r="N362" s="30" t="s">
        <v>22</v>
      </c>
    </row>
    <row r="363" spans="1:14" ht="14.25" customHeight="1">
      <c r="A363" s="30">
        <v>203</v>
      </c>
      <c r="B363" s="1">
        <v>44145</v>
      </c>
      <c r="C363" s="30" t="s">
        <v>36</v>
      </c>
      <c r="D363" s="30" t="s">
        <v>24</v>
      </c>
      <c r="E363" s="30" t="s">
        <v>25</v>
      </c>
      <c r="F363" s="30" t="s">
        <v>17</v>
      </c>
      <c r="G363" s="32">
        <v>41</v>
      </c>
      <c r="H363" s="30" t="s">
        <v>18</v>
      </c>
      <c r="I363" s="31">
        <v>301.42</v>
      </c>
      <c r="J363" s="30" t="s">
        <v>263</v>
      </c>
      <c r="K363" s="30" t="s">
        <v>124</v>
      </c>
      <c r="L363" s="30" t="b">
        <v>1</v>
      </c>
      <c r="M363" s="30" t="s">
        <v>21</v>
      </c>
      <c r="N363" s="30" t="s">
        <v>22</v>
      </c>
    </row>
    <row r="364" spans="1:14" ht="14.25" customHeight="1">
      <c r="A364" s="30">
        <v>827</v>
      </c>
      <c r="B364" s="1">
        <v>44467</v>
      </c>
      <c r="C364" s="30" t="s">
        <v>32</v>
      </c>
      <c r="D364" s="30" t="s">
        <v>15</v>
      </c>
      <c r="E364" s="30" t="s">
        <v>16</v>
      </c>
      <c r="F364" s="30" t="s">
        <v>33</v>
      </c>
      <c r="G364" s="32">
        <v>86</v>
      </c>
      <c r="H364" s="30" t="s">
        <v>18</v>
      </c>
      <c r="I364" s="31">
        <v>60.44</v>
      </c>
      <c r="J364" s="30" t="s">
        <v>264</v>
      </c>
      <c r="K364" s="30" t="s">
        <v>153</v>
      </c>
      <c r="L364" s="30" t="b">
        <v>1</v>
      </c>
      <c r="M364" s="30" t="s">
        <v>21</v>
      </c>
      <c r="N364" s="30" t="s">
        <v>28</v>
      </c>
    </row>
    <row r="365" spans="1:14" ht="14.25" customHeight="1">
      <c r="A365" s="30">
        <v>431</v>
      </c>
      <c r="B365" s="1">
        <v>44330</v>
      </c>
      <c r="C365" s="30" t="s">
        <v>23</v>
      </c>
      <c r="D365" s="30" t="s">
        <v>47</v>
      </c>
      <c r="E365" s="30" t="s">
        <v>16</v>
      </c>
      <c r="F365" s="30" t="s">
        <v>33</v>
      </c>
      <c r="G365" s="32">
        <v>30</v>
      </c>
      <c r="H365" s="30" t="s">
        <v>18</v>
      </c>
      <c r="I365" s="31">
        <v>294.39999999999998</v>
      </c>
      <c r="J365" s="30" t="s">
        <v>86</v>
      </c>
      <c r="K365" s="30" t="s">
        <v>87</v>
      </c>
      <c r="L365" s="30" t="b">
        <v>1</v>
      </c>
      <c r="M365" s="30" t="s">
        <v>27</v>
      </c>
      <c r="N365" s="30" t="s">
        <v>28</v>
      </c>
    </row>
    <row r="366" spans="1:14" ht="14.25" customHeight="1">
      <c r="A366" s="30">
        <v>394</v>
      </c>
      <c r="B366" s="1">
        <v>44446</v>
      </c>
      <c r="C366" s="30" t="s">
        <v>32</v>
      </c>
      <c r="D366" s="30" t="s">
        <v>24</v>
      </c>
      <c r="E366" s="30" t="s">
        <v>37</v>
      </c>
      <c r="F366" s="30" t="s">
        <v>38</v>
      </c>
      <c r="G366" s="32">
        <v>44</v>
      </c>
      <c r="H366" s="30" t="s">
        <v>18</v>
      </c>
      <c r="I366" s="31">
        <v>939.07</v>
      </c>
      <c r="J366" s="30" t="s">
        <v>92</v>
      </c>
      <c r="K366" s="30" t="s">
        <v>93</v>
      </c>
      <c r="L366" s="30" t="b">
        <v>0</v>
      </c>
      <c r="M366" s="30" t="s">
        <v>44</v>
      </c>
      <c r="N366" s="30" t="s">
        <v>28</v>
      </c>
    </row>
    <row r="367" spans="1:14" ht="14.25" customHeight="1">
      <c r="A367" s="30">
        <v>576</v>
      </c>
      <c r="B367" s="1">
        <v>44465</v>
      </c>
      <c r="C367" s="30" t="s">
        <v>32</v>
      </c>
      <c r="D367" s="30" t="s">
        <v>47</v>
      </c>
      <c r="E367" s="30" t="s">
        <v>25</v>
      </c>
      <c r="F367" s="30" t="s">
        <v>33</v>
      </c>
      <c r="G367" s="32">
        <v>56</v>
      </c>
      <c r="H367" s="30" t="s">
        <v>18</v>
      </c>
      <c r="I367" s="31">
        <v>149.53</v>
      </c>
      <c r="J367" s="30" t="s">
        <v>83</v>
      </c>
      <c r="K367" s="30" t="s">
        <v>64</v>
      </c>
      <c r="L367" s="30" t="b">
        <v>0</v>
      </c>
      <c r="M367" s="30" t="s">
        <v>27</v>
      </c>
      <c r="N367" s="30" t="s">
        <v>28</v>
      </c>
    </row>
    <row r="368" spans="1:14" ht="14.25" customHeight="1">
      <c r="A368" s="30">
        <v>685</v>
      </c>
      <c r="B368" s="1">
        <v>44191</v>
      </c>
      <c r="C368" s="30" t="s">
        <v>23</v>
      </c>
      <c r="D368" s="30" t="s">
        <v>24</v>
      </c>
      <c r="E368" s="30" t="s">
        <v>25</v>
      </c>
      <c r="F368" s="30" t="s">
        <v>17</v>
      </c>
      <c r="G368" s="32">
        <v>80</v>
      </c>
      <c r="H368" s="30" t="s">
        <v>18</v>
      </c>
      <c r="I368" s="31">
        <v>932.82</v>
      </c>
      <c r="J368" s="30" t="s">
        <v>265</v>
      </c>
      <c r="K368" s="30" t="s">
        <v>46</v>
      </c>
      <c r="L368" s="30" t="b">
        <v>0</v>
      </c>
      <c r="M368" s="30" t="s">
        <v>21</v>
      </c>
      <c r="N368" s="30" t="s">
        <v>22</v>
      </c>
    </row>
    <row r="369" spans="1:14" ht="14.25" customHeight="1">
      <c r="A369" s="30">
        <v>320</v>
      </c>
      <c r="B369" s="1">
        <v>44476</v>
      </c>
      <c r="C369" s="30" t="s">
        <v>23</v>
      </c>
      <c r="D369" s="30" t="s">
        <v>15</v>
      </c>
      <c r="E369" s="30" t="s">
        <v>37</v>
      </c>
      <c r="F369" s="30" t="s">
        <v>17</v>
      </c>
      <c r="G369" s="32">
        <v>27</v>
      </c>
      <c r="H369" s="30" t="s">
        <v>18</v>
      </c>
      <c r="I369" s="31">
        <v>525.65</v>
      </c>
      <c r="J369" s="30" t="s">
        <v>215</v>
      </c>
      <c r="K369" s="30" t="s">
        <v>20</v>
      </c>
      <c r="L369" s="30" t="b">
        <v>1</v>
      </c>
      <c r="M369" s="30" t="s">
        <v>21</v>
      </c>
      <c r="N369" s="30" t="s">
        <v>28</v>
      </c>
    </row>
    <row r="370" spans="1:14" ht="14.25" customHeight="1">
      <c r="A370" s="30">
        <v>36</v>
      </c>
      <c r="B370" s="1">
        <v>44317</v>
      </c>
      <c r="C370" s="30" t="s">
        <v>54</v>
      </c>
      <c r="D370" s="30" t="s">
        <v>15</v>
      </c>
      <c r="E370" s="30" t="s">
        <v>16</v>
      </c>
      <c r="F370" s="30" t="s">
        <v>33</v>
      </c>
      <c r="G370" s="32">
        <v>90</v>
      </c>
      <c r="H370" s="30" t="s">
        <v>18</v>
      </c>
      <c r="I370" s="31">
        <v>685.94</v>
      </c>
      <c r="J370" s="30" t="s">
        <v>205</v>
      </c>
      <c r="K370" s="30" t="s">
        <v>30</v>
      </c>
      <c r="L370" s="30" t="b">
        <v>1</v>
      </c>
      <c r="M370" s="30" t="s">
        <v>44</v>
      </c>
      <c r="N370" s="30" t="s">
        <v>28</v>
      </c>
    </row>
    <row r="371" spans="1:14" ht="14.25" customHeight="1">
      <c r="A371" s="30">
        <v>140</v>
      </c>
      <c r="B371" s="1">
        <v>43955</v>
      </c>
      <c r="C371" s="30" t="s">
        <v>23</v>
      </c>
      <c r="D371" s="30" t="s">
        <v>15</v>
      </c>
      <c r="E371" s="30" t="s">
        <v>25</v>
      </c>
      <c r="F371" s="30" t="s">
        <v>38</v>
      </c>
      <c r="G371" s="32">
        <v>52</v>
      </c>
      <c r="H371" s="30" t="s">
        <v>18</v>
      </c>
      <c r="I371" s="31">
        <v>430.28</v>
      </c>
      <c r="J371" s="30" t="s">
        <v>266</v>
      </c>
      <c r="K371" s="30" t="s">
        <v>93</v>
      </c>
      <c r="L371" s="30" t="b">
        <v>0</v>
      </c>
      <c r="M371" s="30" t="s">
        <v>31</v>
      </c>
      <c r="N371" s="30" t="s">
        <v>22</v>
      </c>
    </row>
    <row r="372" spans="1:14" ht="14.25" customHeight="1">
      <c r="A372" s="30">
        <v>463</v>
      </c>
      <c r="B372" s="1">
        <v>44180</v>
      </c>
      <c r="C372" s="30" t="s">
        <v>36</v>
      </c>
      <c r="D372" s="30" t="s">
        <v>24</v>
      </c>
      <c r="E372" s="30" t="s">
        <v>37</v>
      </c>
      <c r="F372" s="30" t="s">
        <v>38</v>
      </c>
      <c r="G372" s="32">
        <v>27</v>
      </c>
      <c r="H372" s="30" t="s">
        <v>18</v>
      </c>
      <c r="I372" s="31">
        <v>864.03</v>
      </c>
      <c r="J372" s="30" t="s">
        <v>122</v>
      </c>
      <c r="K372" s="30" t="s">
        <v>89</v>
      </c>
      <c r="L372" s="30" t="b">
        <v>1</v>
      </c>
      <c r="M372" s="30" t="s">
        <v>31</v>
      </c>
      <c r="N372" s="30" t="s">
        <v>22</v>
      </c>
    </row>
    <row r="373" spans="1:14" ht="14.25" customHeight="1">
      <c r="A373" s="30">
        <v>24</v>
      </c>
      <c r="B373" s="1">
        <v>44374</v>
      </c>
      <c r="C373" s="30" t="s">
        <v>32</v>
      </c>
      <c r="D373" s="30" t="s">
        <v>24</v>
      </c>
      <c r="E373" s="30" t="s">
        <v>25</v>
      </c>
      <c r="F373" s="30" t="s">
        <v>38</v>
      </c>
      <c r="G373" s="32">
        <v>82</v>
      </c>
      <c r="H373" s="30" t="s">
        <v>18</v>
      </c>
      <c r="I373" s="31">
        <v>925.48</v>
      </c>
      <c r="J373" s="30" t="s">
        <v>158</v>
      </c>
      <c r="K373" s="30" t="s">
        <v>124</v>
      </c>
      <c r="L373" s="30" t="b">
        <v>1</v>
      </c>
      <c r="M373" s="30" t="s">
        <v>21</v>
      </c>
      <c r="N373" s="30" t="s">
        <v>22</v>
      </c>
    </row>
    <row r="374" spans="1:14" ht="14.25" customHeight="1">
      <c r="A374" s="30">
        <v>704</v>
      </c>
      <c r="B374" s="1">
        <v>44075</v>
      </c>
      <c r="C374" s="30" t="s">
        <v>36</v>
      </c>
      <c r="D374" s="30" t="s">
        <v>47</v>
      </c>
      <c r="E374" s="30" t="s">
        <v>25</v>
      </c>
      <c r="F374" s="30" t="s">
        <v>38</v>
      </c>
      <c r="G374" s="32">
        <v>4</v>
      </c>
      <c r="H374" s="30" t="s">
        <v>18</v>
      </c>
      <c r="I374" s="31">
        <v>856.28</v>
      </c>
      <c r="J374" s="30" t="s">
        <v>267</v>
      </c>
      <c r="K374" s="30" t="s">
        <v>49</v>
      </c>
      <c r="L374" s="30" t="b">
        <v>0</v>
      </c>
      <c r="M374" s="30" t="s">
        <v>44</v>
      </c>
      <c r="N374" s="30" t="s">
        <v>28</v>
      </c>
    </row>
    <row r="375" spans="1:14" ht="14.25" customHeight="1">
      <c r="A375" s="30">
        <v>459</v>
      </c>
      <c r="B375" s="1">
        <v>44325</v>
      </c>
      <c r="C375" s="30" t="s">
        <v>23</v>
      </c>
      <c r="D375" s="30" t="s">
        <v>47</v>
      </c>
      <c r="E375" s="30" t="s">
        <v>16</v>
      </c>
      <c r="F375" s="30" t="s">
        <v>33</v>
      </c>
      <c r="G375" s="32">
        <v>17</v>
      </c>
      <c r="H375" s="30" t="s">
        <v>18</v>
      </c>
      <c r="I375" s="31">
        <v>626.41999999999996</v>
      </c>
      <c r="J375" s="30" t="s">
        <v>163</v>
      </c>
      <c r="K375" s="30" t="s">
        <v>153</v>
      </c>
      <c r="L375" s="30" t="b">
        <v>1</v>
      </c>
      <c r="M375" s="30" t="s">
        <v>31</v>
      </c>
      <c r="N375" s="30" t="s">
        <v>22</v>
      </c>
    </row>
    <row r="376" spans="1:14" ht="14.25" customHeight="1">
      <c r="A376" s="30">
        <v>364</v>
      </c>
      <c r="B376" s="1">
        <v>44152</v>
      </c>
      <c r="C376" s="30" t="s">
        <v>54</v>
      </c>
      <c r="D376" s="30" t="s">
        <v>24</v>
      </c>
      <c r="E376" s="30" t="s">
        <v>16</v>
      </c>
      <c r="F376" s="30" t="s">
        <v>17</v>
      </c>
      <c r="G376" s="32">
        <v>89</v>
      </c>
      <c r="H376" s="30" t="s">
        <v>18</v>
      </c>
      <c r="I376" s="31">
        <v>109.66</v>
      </c>
      <c r="J376" s="30" t="s">
        <v>138</v>
      </c>
      <c r="K376" s="30" t="s">
        <v>139</v>
      </c>
      <c r="L376" s="30" t="b">
        <v>1</v>
      </c>
      <c r="M376" s="30" t="s">
        <v>21</v>
      </c>
      <c r="N376" s="30" t="s">
        <v>28</v>
      </c>
    </row>
    <row r="377" spans="1:14" ht="14.25" customHeight="1">
      <c r="A377" s="30">
        <v>758</v>
      </c>
      <c r="B377" s="1">
        <v>43945</v>
      </c>
      <c r="C377" s="30" t="s">
        <v>23</v>
      </c>
      <c r="D377" s="30" t="s">
        <v>47</v>
      </c>
      <c r="E377" s="30" t="s">
        <v>37</v>
      </c>
      <c r="F377" s="30" t="s">
        <v>33</v>
      </c>
      <c r="G377" s="32">
        <v>64</v>
      </c>
      <c r="H377" s="30" t="s">
        <v>18</v>
      </c>
      <c r="I377" s="31">
        <v>777.81</v>
      </c>
      <c r="J377" s="30" t="s">
        <v>203</v>
      </c>
      <c r="K377" s="30" t="s">
        <v>147</v>
      </c>
      <c r="L377" s="30" t="b">
        <v>0</v>
      </c>
      <c r="M377" s="30" t="s">
        <v>31</v>
      </c>
      <c r="N377" s="30" t="s">
        <v>28</v>
      </c>
    </row>
    <row r="378" spans="1:14" ht="14.25" customHeight="1">
      <c r="A378" s="30">
        <v>33</v>
      </c>
      <c r="B378" s="1">
        <v>44112</v>
      </c>
      <c r="C378" s="30" t="s">
        <v>54</v>
      </c>
      <c r="D378" s="30" t="s">
        <v>15</v>
      </c>
      <c r="E378" s="30" t="s">
        <v>16</v>
      </c>
      <c r="F378" s="30" t="s">
        <v>17</v>
      </c>
      <c r="G378" s="32">
        <v>57</v>
      </c>
      <c r="H378" s="30" t="s">
        <v>18</v>
      </c>
      <c r="I378" s="31">
        <v>333.6</v>
      </c>
      <c r="J378" s="30" t="s">
        <v>211</v>
      </c>
      <c r="K378" s="30" t="s">
        <v>49</v>
      </c>
      <c r="L378" s="30" t="b">
        <v>0</v>
      </c>
      <c r="M378" s="30" t="s">
        <v>27</v>
      </c>
      <c r="N378" s="30" t="s">
        <v>28</v>
      </c>
    </row>
    <row r="379" spans="1:14" ht="14.25" customHeight="1">
      <c r="A379" s="30">
        <v>177</v>
      </c>
      <c r="B379" s="1">
        <v>43854</v>
      </c>
      <c r="C379" s="30" t="s">
        <v>23</v>
      </c>
      <c r="D379" s="30" t="s">
        <v>47</v>
      </c>
      <c r="E379" s="30" t="s">
        <v>37</v>
      </c>
      <c r="F379" s="30" t="s">
        <v>33</v>
      </c>
      <c r="G379" s="32">
        <v>48</v>
      </c>
      <c r="H379" s="30" t="s">
        <v>18</v>
      </c>
      <c r="I379" s="31">
        <v>411.12</v>
      </c>
      <c r="J379" s="30" t="s">
        <v>81</v>
      </c>
      <c r="K379" s="30" t="s">
        <v>58</v>
      </c>
      <c r="L379" s="30" t="b">
        <v>1</v>
      </c>
      <c r="M379" s="30" t="s">
        <v>21</v>
      </c>
      <c r="N379" s="30" t="s">
        <v>22</v>
      </c>
    </row>
    <row r="380" spans="1:14" ht="14.25" customHeight="1">
      <c r="A380" s="30">
        <v>142</v>
      </c>
      <c r="B380" s="1">
        <v>44200</v>
      </c>
      <c r="C380" s="30" t="s">
        <v>23</v>
      </c>
      <c r="D380" s="30" t="s">
        <v>24</v>
      </c>
      <c r="E380" s="30" t="s">
        <v>37</v>
      </c>
      <c r="F380" s="30" t="s">
        <v>38</v>
      </c>
      <c r="G380" s="32">
        <v>71</v>
      </c>
      <c r="H380" s="30" t="s">
        <v>18</v>
      </c>
      <c r="I380" s="31">
        <v>992.19</v>
      </c>
      <c r="J380" s="30" t="s">
        <v>92</v>
      </c>
      <c r="K380" s="30" t="s">
        <v>93</v>
      </c>
      <c r="L380" s="30" t="b">
        <v>1</v>
      </c>
      <c r="M380" s="30" t="s">
        <v>44</v>
      </c>
      <c r="N380" s="30" t="s">
        <v>22</v>
      </c>
    </row>
    <row r="381" spans="1:14" ht="14.25" customHeight="1">
      <c r="A381" s="30">
        <v>621</v>
      </c>
      <c r="B381" s="1">
        <v>44024</v>
      </c>
      <c r="C381" s="30" t="s">
        <v>36</v>
      </c>
      <c r="D381" s="30" t="s">
        <v>47</v>
      </c>
      <c r="E381" s="30" t="s">
        <v>25</v>
      </c>
      <c r="F381" s="30" t="s">
        <v>38</v>
      </c>
      <c r="G381" s="32">
        <v>93</v>
      </c>
      <c r="H381" s="30" t="s">
        <v>18</v>
      </c>
      <c r="I381" s="31">
        <v>530.29</v>
      </c>
      <c r="J381" s="30" t="s">
        <v>50</v>
      </c>
      <c r="K381" s="30" t="s">
        <v>51</v>
      </c>
      <c r="L381" s="30" t="b">
        <v>0</v>
      </c>
      <c r="M381" s="30" t="s">
        <v>31</v>
      </c>
      <c r="N381" s="30" t="s">
        <v>22</v>
      </c>
    </row>
    <row r="382" spans="1:14" ht="14.25" customHeight="1">
      <c r="A382" s="30">
        <v>84</v>
      </c>
      <c r="B382" s="1">
        <v>44278</v>
      </c>
      <c r="C382" s="30" t="s">
        <v>36</v>
      </c>
      <c r="D382" s="30" t="s">
        <v>47</v>
      </c>
      <c r="E382" s="30" t="s">
        <v>16</v>
      </c>
      <c r="F382" s="30" t="s">
        <v>17</v>
      </c>
      <c r="G382" s="32">
        <v>2</v>
      </c>
      <c r="H382" s="30" t="s">
        <v>18</v>
      </c>
      <c r="I382" s="31">
        <v>906.86</v>
      </c>
      <c r="J382" s="30" t="s">
        <v>205</v>
      </c>
      <c r="K382" s="30" t="s">
        <v>30</v>
      </c>
      <c r="L382" s="30" t="b">
        <v>0</v>
      </c>
      <c r="M382" s="30" t="s">
        <v>31</v>
      </c>
      <c r="N382" s="30" t="s">
        <v>22</v>
      </c>
    </row>
    <row r="383" spans="1:14" ht="14.25" customHeight="1">
      <c r="A383" s="30">
        <v>915</v>
      </c>
      <c r="B383" s="1">
        <v>44444</v>
      </c>
      <c r="C383" s="30" t="s">
        <v>23</v>
      </c>
      <c r="D383" s="30" t="s">
        <v>47</v>
      </c>
      <c r="E383" s="30" t="s">
        <v>37</v>
      </c>
      <c r="F383" s="30" t="s">
        <v>17</v>
      </c>
      <c r="G383" s="32">
        <v>95</v>
      </c>
      <c r="H383" s="30" t="s">
        <v>18</v>
      </c>
      <c r="I383" s="31">
        <v>154.66999999999999</v>
      </c>
      <c r="J383" s="30" t="s">
        <v>177</v>
      </c>
      <c r="K383" s="30" t="s">
        <v>58</v>
      </c>
      <c r="L383" s="30" t="b">
        <v>0</v>
      </c>
      <c r="M383" s="30" t="s">
        <v>21</v>
      </c>
      <c r="N383" s="30" t="s">
        <v>28</v>
      </c>
    </row>
    <row r="384" spans="1:14" ht="14.25" customHeight="1">
      <c r="A384" s="30">
        <v>294</v>
      </c>
      <c r="B384" s="1">
        <v>44403</v>
      </c>
      <c r="C384" s="30" t="s">
        <v>32</v>
      </c>
      <c r="D384" s="30" t="s">
        <v>47</v>
      </c>
      <c r="E384" s="30" t="s">
        <v>37</v>
      </c>
      <c r="F384" s="30" t="s">
        <v>33</v>
      </c>
      <c r="G384" s="32">
        <v>2</v>
      </c>
      <c r="H384" s="30" t="s">
        <v>18</v>
      </c>
      <c r="I384" s="31">
        <v>20.440000000000001</v>
      </c>
      <c r="J384" s="30" t="s">
        <v>268</v>
      </c>
      <c r="K384" s="30" t="s">
        <v>89</v>
      </c>
      <c r="L384" s="30" t="b">
        <v>0</v>
      </c>
      <c r="M384" s="30" t="s">
        <v>44</v>
      </c>
      <c r="N384" s="30" t="s">
        <v>22</v>
      </c>
    </row>
    <row r="385" spans="1:14" ht="14.25" customHeight="1">
      <c r="A385" s="30">
        <v>615</v>
      </c>
      <c r="B385" s="1">
        <v>44012</v>
      </c>
      <c r="C385" s="30" t="s">
        <v>14</v>
      </c>
      <c r="D385" s="30" t="s">
        <v>47</v>
      </c>
      <c r="E385" s="30" t="s">
        <v>25</v>
      </c>
      <c r="F385" s="30" t="s">
        <v>38</v>
      </c>
      <c r="G385" s="32">
        <v>27</v>
      </c>
      <c r="H385" s="30" t="s">
        <v>18</v>
      </c>
      <c r="I385" s="31">
        <v>104.26</v>
      </c>
      <c r="J385" s="30" t="s">
        <v>211</v>
      </c>
      <c r="K385" s="30" t="s">
        <v>49</v>
      </c>
      <c r="L385" s="30" t="b">
        <v>1</v>
      </c>
      <c r="M385" s="30" t="s">
        <v>44</v>
      </c>
      <c r="N385" s="30" t="s">
        <v>22</v>
      </c>
    </row>
    <row r="386" spans="1:14" ht="14.25" customHeight="1">
      <c r="A386" s="30">
        <v>982</v>
      </c>
      <c r="B386" s="1">
        <v>44366</v>
      </c>
      <c r="C386" s="30" t="s">
        <v>23</v>
      </c>
      <c r="D386" s="30" t="s">
        <v>47</v>
      </c>
      <c r="E386" s="30" t="s">
        <v>25</v>
      </c>
      <c r="F386" s="30" t="s">
        <v>17</v>
      </c>
      <c r="G386" s="32">
        <v>63</v>
      </c>
      <c r="H386" s="30" t="s">
        <v>18</v>
      </c>
      <c r="I386" s="31">
        <v>216.71</v>
      </c>
      <c r="J386" s="30" t="s">
        <v>269</v>
      </c>
      <c r="K386" s="30" t="s">
        <v>58</v>
      </c>
      <c r="L386" s="30" t="b">
        <v>0</v>
      </c>
      <c r="M386" s="30" t="s">
        <v>21</v>
      </c>
      <c r="N386" s="30" t="s">
        <v>22</v>
      </c>
    </row>
    <row r="387" spans="1:14" ht="14.25" customHeight="1">
      <c r="A387" s="30">
        <v>57</v>
      </c>
      <c r="B387" s="1">
        <v>43952</v>
      </c>
      <c r="C387" s="30" t="s">
        <v>32</v>
      </c>
      <c r="D387" s="30" t="s">
        <v>15</v>
      </c>
      <c r="E387" s="30" t="s">
        <v>16</v>
      </c>
      <c r="F387" s="30" t="s">
        <v>17</v>
      </c>
      <c r="G387" s="32">
        <v>68</v>
      </c>
      <c r="H387" s="30" t="s">
        <v>18</v>
      </c>
      <c r="I387" s="31">
        <v>314.54000000000002</v>
      </c>
      <c r="J387" s="30" t="s">
        <v>90</v>
      </c>
      <c r="K387" s="30" t="s">
        <v>91</v>
      </c>
      <c r="L387" s="30" t="b">
        <v>0</v>
      </c>
      <c r="M387" s="30" t="s">
        <v>44</v>
      </c>
      <c r="N387" s="30" t="s">
        <v>22</v>
      </c>
    </row>
    <row r="388" spans="1:14" ht="14.25" customHeight="1">
      <c r="A388" s="30">
        <v>165</v>
      </c>
      <c r="B388" s="1">
        <v>44188</v>
      </c>
      <c r="C388" s="30" t="s">
        <v>36</v>
      </c>
      <c r="D388" s="30" t="s">
        <v>24</v>
      </c>
      <c r="E388" s="30" t="s">
        <v>16</v>
      </c>
      <c r="F388" s="30" t="s">
        <v>38</v>
      </c>
      <c r="G388" s="32">
        <v>71</v>
      </c>
      <c r="H388" s="30" t="s">
        <v>18</v>
      </c>
      <c r="I388" s="31">
        <v>69.489999999999995</v>
      </c>
      <c r="J388" s="30" t="s">
        <v>34</v>
      </c>
      <c r="K388" s="30" t="s">
        <v>35</v>
      </c>
      <c r="L388" s="30" t="b">
        <v>0</v>
      </c>
      <c r="M388" s="30" t="s">
        <v>27</v>
      </c>
      <c r="N388" s="30" t="s">
        <v>22</v>
      </c>
    </row>
    <row r="389" spans="1:14" ht="14.25" customHeight="1">
      <c r="A389" s="30">
        <v>606</v>
      </c>
      <c r="B389" s="1">
        <v>44117</v>
      </c>
      <c r="C389" s="30" t="s">
        <v>36</v>
      </c>
      <c r="D389" s="30" t="s">
        <v>47</v>
      </c>
      <c r="E389" s="30" t="s">
        <v>16</v>
      </c>
      <c r="F389" s="30" t="s">
        <v>33</v>
      </c>
      <c r="G389" s="32">
        <v>13</v>
      </c>
      <c r="H389" s="30" t="s">
        <v>18</v>
      </c>
      <c r="I389" s="31">
        <v>196.4</v>
      </c>
      <c r="J389" s="30" t="s">
        <v>270</v>
      </c>
      <c r="K389" s="30" t="s">
        <v>20</v>
      </c>
      <c r="L389" s="30" t="b">
        <v>0</v>
      </c>
      <c r="M389" s="30" t="s">
        <v>31</v>
      </c>
      <c r="N389" s="30" t="s">
        <v>28</v>
      </c>
    </row>
    <row r="390" spans="1:14" ht="14.25" customHeight="1">
      <c r="A390" s="30">
        <v>373</v>
      </c>
      <c r="B390" s="1">
        <v>44460</v>
      </c>
      <c r="C390" s="30" t="s">
        <v>32</v>
      </c>
      <c r="D390" s="30" t="s">
        <v>15</v>
      </c>
      <c r="E390" s="30" t="s">
        <v>16</v>
      </c>
      <c r="F390" s="30" t="s">
        <v>33</v>
      </c>
      <c r="G390" s="32">
        <v>68</v>
      </c>
      <c r="H390" s="30" t="s">
        <v>18</v>
      </c>
      <c r="I390" s="31">
        <v>64.150000000000006</v>
      </c>
      <c r="J390" s="30" t="s">
        <v>210</v>
      </c>
      <c r="K390" s="30" t="s">
        <v>175</v>
      </c>
      <c r="L390" s="30" t="b">
        <v>0</v>
      </c>
      <c r="M390" s="30" t="s">
        <v>27</v>
      </c>
      <c r="N390" s="30" t="s">
        <v>22</v>
      </c>
    </row>
    <row r="391" spans="1:14" ht="14.25" customHeight="1">
      <c r="A391" s="30">
        <v>475</v>
      </c>
      <c r="B391" s="1">
        <v>43897</v>
      </c>
      <c r="C391" s="30" t="s">
        <v>32</v>
      </c>
      <c r="D391" s="30" t="s">
        <v>15</v>
      </c>
      <c r="E391" s="30" t="s">
        <v>16</v>
      </c>
      <c r="F391" s="30" t="s">
        <v>17</v>
      </c>
      <c r="G391" s="32">
        <v>66</v>
      </c>
      <c r="H391" s="30" t="s">
        <v>18</v>
      </c>
      <c r="I391" s="31">
        <v>193.87</v>
      </c>
      <c r="J391" s="30" t="s">
        <v>60</v>
      </c>
      <c r="K391" s="30" t="s">
        <v>61</v>
      </c>
      <c r="L391" s="30" t="b">
        <v>1</v>
      </c>
      <c r="M391" s="30" t="s">
        <v>21</v>
      </c>
      <c r="N391" s="30" t="s">
        <v>28</v>
      </c>
    </row>
    <row r="392" spans="1:14" ht="14.25" customHeight="1">
      <c r="A392" s="30">
        <v>676</v>
      </c>
      <c r="B392" s="1">
        <v>43920</v>
      </c>
      <c r="C392" s="30" t="s">
        <v>36</v>
      </c>
      <c r="D392" s="30" t="s">
        <v>15</v>
      </c>
      <c r="E392" s="30" t="s">
        <v>16</v>
      </c>
      <c r="F392" s="30" t="s">
        <v>33</v>
      </c>
      <c r="G392" s="32">
        <v>57</v>
      </c>
      <c r="H392" s="30" t="s">
        <v>18</v>
      </c>
      <c r="I392" s="31">
        <v>237.55</v>
      </c>
      <c r="J392" s="30" t="s">
        <v>128</v>
      </c>
      <c r="K392" s="30" t="s">
        <v>129</v>
      </c>
      <c r="L392" s="30" t="b">
        <v>1</v>
      </c>
      <c r="M392" s="30" t="s">
        <v>44</v>
      </c>
      <c r="N392" s="30" t="s">
        <v>22</v>
      </c>
    </row>
    <row r="393" spans="1:14" ht="14.25" customHeight="1">
      <c r="A393" s="30">
        <v>318</v>
      </c>
      <c r="B393" s="1">
        <v>43840</v>
      </c>
      <c r="C393" s="30" t="s">
        <v>36</v>
      </c>
      <c r="D393" s="30" t="s">
        <v>15</v>
      </c>
      <c r="E393" s="30" t="s">
        <v>16</v>
      </c>
      <c r="F393" s="30" t="s">
        <v>38</v>
      </c>
      <c r="G393" s="32">
        <v>27</v>
      </c>
      <c r="H393" s="30" t="s">
        <v>18</v>
      </c>
      <c r="I393" s="31">
        <v>68.36</v>
      </c>
      <c r="J393" s="30" t="s">
        <v>92</v>
      </c>
      <c r="K393" s="30" t="s">
        <v>93</v>
      </c>
      <c r="L393" s="30" t="b">
        <v>0</v>
      </c>
      <c r="M393" s="30" t="s">
        <v>31</v>
      </c>
      <c r="N393" s="30" t="s">
        <v>22</v>
      </c>
    </row>
    <row r="394" spans="1:14" ht="14.25" customHeight="1">
      <c r="A394" s="30">
        <v>708</v>
      </c>
      <c r="B394" s="1">
        <v>44242</v>
      </c>
      <c r="C394" s="30" t="s">
        <v>54</v>
      </c>
      <c r="D394" s="30" t="s">
        <v>15</v>
      </c>
      <c r="E394" s="30" t="s">
        <v>37</v>
      </c>
      <c r="F394" s="30" t="s">
        <v>33</v>
      </c>
      <c r="G394" s="32">
        <v>46</v>
      </c>
      <c r="H394" s="30" t="s">
        <v>18</v>
      </c>
      <c r="I394" s="31">
        <v>56.39</v>
      </c>
      <c r="J394" s="30" t="s">
        <v>145</v>
      </c>
      <c r="K394" s="30" t="s">
        <v>91</v>
      </c>
      <c r="L394" s="30" t="b">
        <v>0</v>
      </c>
      <c r="M394" s="30" t="s">
        <v>21</v>
      </c>
      <c r="N394" s="30" t="s">
        <v>22</v>
      </c>
    </row>
    <row r="395" spans="1:14" ht="14.25" customHeight="1">
      <c r="A395" s="30">
        <v>580</v>
      </c>
      <c r="B395" s="1">
        <v>43947</v>
      </c>
      <c r="C395" s="30" t="s">
        <v>32</v>
      </c>
      <c r="D395" s="30" t="s">
        <v>15</v>
      </c>
      <c r="E395" s="30" t="s">
        <v>37</v>
      </c>
      <c r="F395" s="30" t="s">
        <v>17</v>
      </c>
      <c r="G395" s="32">
        <v>61</v>
      </c>
      <c r="H395" s="30" t="s">
        <v>18</v>
      </c>
      <c r="I395" s="31">
        <v>652.44000000000005</v>
      </c>
      <c r="J395" s="30" t="s">
        <v>271</v>
      </c>
      <c r="K395" s="30" t="s">
        <v>87</v>
      </c>
      <c r="L395" s="30" t="b">
        <v>1</v>
      </c>
      <c r="M395" s="30" t="s">
        <v>21</v>
      </c>
      <c r="N395" s="30" t="s">
        <v>22</v>
      </c>
    </row>
    <row r="396" spans="1:14" ht="14.25" customHeight="1">
      <c r="A396" s="30">
        <v>21</v>
      </c>
      <c r="B396" s="1">
        <v>44374</v>
      </c>
      <c r="C396" s="30" t="s">
        <v>14</v>
      </c>
      <c r="D396" s="30" t="s">
        <v>47</v>
      </c>
      <c r="E396" s="30" t="s">
        <v>16</v>
      </c>
      <c r="F396" s="30" t="s">
        <v>38</v>
      </c>
      <c r="G396" s="32">
        <v>13</v>
      </c>
      <c r="H396" s="30" t="s">
        <v>18</v>
      </c>
      <c r="I396" s="31">
        <v>182.17</v>
      </c>
      <c r="J396" s="30" t="s">
        <v>272</v>
      </c>
      <c r="K396" s="30" t="s">
        <v>20</v>
      </c>
      <c r="L396" s="30" t="b">
        <v>1</v>
      </c>
      <c r="M396" s="30" t="s">
        <v>27</v>
      </c>
      <c r="N396" s="30" t="s">
        <v>22</v>
      </c>
    </row>
    <row r="397" spans="1:14" ht="14.25" customHeight="1">
      <c r="A397" s="30">
        <v>907</v>
      </c>
      <c r="B397" s="1">
        <v>44072</v>
      </c>
      <c r="C397" s="30" t="s">
        <v>23</v>
      </c>
      <c r="D397" s="30" t="s">
        <v>47</v>
      </c>
      <c r="E397" s="30" t="s">
        <v>16</v>
      </c>
      <c r="F397" s="30" t="s">
        <v>38</v>
      </c>
      <c r="G397" s="32">
        <v>80</v>
      </c>
      <c r="H397" s="30" t="s">
        <v>18</v>
      </c>
      <c r="I397" s="31">
        <v>971.53</v>
      </c>
      <c r="J397" s="30" t="s">
        <v>59</v>
      </c>
      <c r="K397" s="30" t="s">
        <v>20</v>
      </c>
      <c r="L397" s="30" t="b">
        <v>1</v>
      </c>
      <c r="M397" s="30" t="s">
        <v>27</v>
      </c>
      <c r="N397" s="30" t="s">
        <v>22</v>
      </c>
    </row>
    <row r="398" spans="1:14" ht="14.25" customHeight="1">
      <c r="A398" s="30">
        <v>28</v>
      </c>
      <c r="B398" s="1">
        <v>44013</v>
      </c>
      <c r="C398" s="30" t="s">
        <v>14</v>
      </c>
      <c r="D398" s="30" t="s">
        <v>47</v>
      </c>
      <c r="E398" s="30" t="s">
        <v>25</v>
      </c>
      <c r="F398" s="30" t="s">
        <v>33</v>
      </c>
      <c r="G398" s="32">
        <v>85</v>
      </c>
      <c r="H398" s="30" t="s">
        <v>18</v>
      </c>
      <c r="I398" s="31">
        <v>120.5</v>
      </c>
      <c r="J398" s="30" t="s">
        <v>83</v>
      </c>
      <c r="K398" s="30" t="s">
        <v>64</v>
      </c>
      <c r="L398" s="30" t="b">
        <v>0</v>
      </c>
      <c r="M398" s="30" t="s">
        <v>21</v>
      </c>
      <c r="N398" s="30" t="s">
        <v>22</v>
      </c>
    </row>
    <row r="399" spans="1:14" ht="14.25" customHeight="1">
      <c r="A399" s="30">
        <v>909</v>
      </c>
      <c r="B399" s="1">
        <v>44310</v>
      </c>
      <c r="C399" s="30" t="s">
        <v>23</v>
      </c>
      <c r="D399" s="30" t="s">
        <v>47</v>
      </c>
      <c r="E399" s="30" t="s">
        <v>37</v>
      </c>
      <c r="F399" s="30" t="s">
        <v>33</v>
      </c>
      <c r="G399" s="32">
        <v>47</v>
      </c>
      <c r="H399" s="30" t="s">
        <v>18</v>
      </c>
      <c r="I399" s="31">
        <v>526.94000000000005</v>
      </c>
      <c r="J399" s="30" t="s">
        <v>92</v>
      </c>
      <c r="K399" s="30" t="s">
        <v>93</v>
      </c>
      <c r="L399" s="30" t="b">
        <v>0</v>
      </c>
      <c r="M399" s="30" t="s">
        <v>31</v>
      </c>
      <c r="N399" s="30" t="s">
        <v>28</v>
      </c>
    </row>
    <row r="400" spans="1:14" ht="14.25" customHeight="1">
      <c r="A400" s="30">
        <v>957</v>
      </c>
      <c r="B400" s="1">
        <v>43859</v>
      </c>
      <c r="C400" s="30" t="s">
        <v>23</v>
      </c>
      <c r="D400" s="30" t="s">
        <v>15</v>
      </c>
      <c r="E400" s="30" t="s">
        <v>25</v>
      </c>
      <c r="F400" s="30" t="s">
        <v>17</v>
      </c>
      <c r="G400" s="32">
        <v>98</v>
      </c>
      <c r="H400" s="30" t="s">
        <v>18</v>
      </c>
      <c r="I400" s="31">
        <v>674.06</v>
      </c>
      <c r="J400" s="30" t="s">
        <v>116</v>
      </c>
      <c r="K400" s="30" t="s">
        <v>20</v>
      </c>
      <c r="L400" s="30" t="b">
        <v>1</v>
      </c>
      <c r="M400" s="30" t="s">
        <v>31</v>
      </c>
      <c r="N400" s="30" t="s">
        <v>28</v>
      </c>
    </row>
    <row r="401" spans="1:14" ht="14.25" customHeight="1">
      <c r="A401" s="30">
        <v>442</v>
      </c>
      <c r="B401" s="1">
        <v>44343</v>
      </c>
      <c r="C401" s="30" t="s">
        <v>36</v>
      </c>
      <c r="D401" s="30" t="s">
        <v>47</v>
      </c>
      <c r="E401" s="30" t="s">
        <v>16</v>
      </c>
      <c r="F401" s="30" t="s">
        <v>38</v>
      </c>
      <c r="G401" s="32">
        <v>10</v>
      </c>
      <c r="H401" s="30" t="s">
        <v>18</v>
      </c>
      <c r="I401" s="31">
        <v>961.27</v>
      </c>
      <c r="J401" s="30" t="s">
        <v>195</v>
      </c>
      <c r="K401" s="30" t="s">
        <v>87</v>
      </c>
      <c r="L401" s="30" t="b">
        <v>1</v>
      </c>
      <c r="M401" s="30" t="s">
        <v>44</v>
      </c>
      <c r="N401" s="30" t="s">
        <v>22</v>
      </c>
    </row>
    <row r="402" spans="1:14" ht="14.25" customHeight="1">
      <c r="A402" s="30">
        <v>232</v>
      </c>
      <c r="B402" s="1">
        <v>44346</v>
      </c>
      <c r="C402" s="30" t="s">
        <v>23</v>
      </c>
      <c r="D402" s="30" t="s">
        <v>15</v>
      </c>
      <c r="E402" s="30" t="s">
        <v>16</v>
      </c>
      <c r="F402" s="30" t="s">
        <v>33</v>
      </c>
      <c r="G402" s="32">
        <v>40</v>
      </c>
      <c r="H402" s="30" t="s">
        <v>18</v>
      </c>
      <c r="I402" s="31">
        <v>37.78</v>
      </c>
      <c r="J402" s="30" t="s">
        <v>273</v>
      </c>
      <c r="K402" s="30" t="s">
        <v>30</v>
      </c>
      <c r="L402" s="30" t="b">
        <v>1</v>
      </c>
      <c r="M402" s="30" t="s">
        <v>21</v>
      </c>
      <c r="N402" s="30" t="s">
        <v>22</v>
      </c>
    </row>
    <row r="403" spans="1:14" ht="14.25" customHeight="1">
      <c r="A403" s="30">
        <v>624</v>
      </c>
      <c r="B403" s="1">
        <v>44043</v>
      </c>
      <c r="C403" s="30" t="s">
        <v>36</v>
      </c>
      <c r="D403" s="30" t="s">
        <v>47</v>
      </c>
      <c r="E403" s="30" t="s">
        <v>16</v>
      </c>
      <c r="F403" s="30" t="s">
        <v>17</v>
      </c>
      <c r="G403" s="32">
        <v>100</v>
      </c>
      <c r="H403" s="30" t="s">
        <v>18</v>
      </c>
      <c r="I403" s="31">
        <v>972.73</v>
      </c>
      <c r="J403" s="30" t="s">
        <v>71</v>
      </c>
      <c r="K403" s="30" t="s">
        <v>64</v>
      </c>
      <c r="L403" s="30" t="b">
        <v>0</v>
      </c>
      <c r="M403" s="30" t="s">
        <v>44</v>
      </c>
      <c r="N403" s="30" t="s">
        <v>28</v>
      </c>
    </row>
    <row r="404" spans="1:14" ht="14.25" customHeight="1">
      <c r="A404" s="30">
        <v>575</v>
      </c>
      <c r="B404" s="1">
        <v>44080</v>
      </c>
      <c r="C404" s="30" t="s">
        <v>14</v>
      </c>
      <c r="D404" s="30" t="s">
        <v>47</v>
      </c>
      <c r="E404" s="30" t="s">
        <v>25</v>
      </c>
      <c r="F404" s="30" t="s">
        <v>33</v>
      </c>
      <c r="G404" s="32">
        <v>93</v>
      </c>
      <c r="H404" s="30" t="s">
        <v>18</v>
      </c>
      <c r="I404" s="31">
        <v>645.97</v>
      </c>
      <c r="J404" s="30" t="s">
        <v>274</v>
      </c>
      <c r="K404" s="30" t="s">
        <v>20</v>
      </c>
      <c r="L404" s="30" t="b">
        <v>1</v>
      </c>
      <c r="M404" s="30" t="s">
        <v>31</v>
      </c>
      <c r="N404" s="30" t="s">
        <v>22</v>
      </c>
    </row>
    <row r="405" spans="1:14" ht="14.25" customHeight="1">
      <c r="A405" s="30">
        <v>440</v>
      </c>
      <c r="B405" s="1">
        <v>44262</v>
      </c>
      <c r="C405" s="30" t="s">
        <v>23</v>
      </c>
      <c r="D405" s="30" t="s">
        <v>47</v>
      </c>
      <c r="E405" s="30" t="s">
        <v>37</v>
      </c>
      <c r="F405" s="30" t="s">
        <v>33</v>
      </c>
      <c r="G405" s="32">
        <v>28</v>
      </c>
      <c r="H405" s="30" t="s">
        <v>18</v>
      </c>
      <c r="I405" s="31">
        <v>357.94</v>
      </c>
      <c r="J405" s="30" t="s">
        <v>275</v>
      </c>
      <c r="K405" s="30" t="s">
        <v>58</v>
      </c>
      <c r="L405" s="30" t="b">
        <v>1</v>
      </c>
      <c r="M405" s="30" t="s">
        <v>27</v>
      </c>
      <c r="N405" s="30" t="s">
        <v>22</v>
      </c>
    </row>
    <row r="406" spans="1:14" ht="14.25" customHeight="1">
      <c r="A406" s="30">
        <v>42</v>
      </c>
      <c r="B406" s="1">
        <v>43909</v>
      </c>
      <c r="C406" s="30" t="s">
        <v>32</v>
      </c>
      <c r="D406" s="30" t="s">
        <v>24</v>
      </c>
      <c r="E406" s="30" t="s">
        <v>25</v>
      </c>
      <c r="F406" s="30" t="s">
        <v>33</v>
      </c>
      <c r="G406" s="32">
        <v>65</v>
      </c>
      <c r="H406" s="30" t="s">
        <v>18</v>
      </c>
      <c r="I406" s="31">
        <v>106.46</v>
      </c>
      <c r="J406" s="30" t="s">
        <v>205</v>
      </c>
      <c r="K406" s="30" t="s">
        <v>30</v>
      </c>
      <c r="L406" s="30" t="b">
        <v>0</v>
      </c>
      <c r="M406" s="30" t="s">
        <v>31</v>
      </c>
      <c r="N406" s="30" t="s">
        <v>28</v>
      </c>
    </row>
    <row r="407" spans="1:14" ht="14.25" customHeight="1">
      <c r="A407" s="30">
        <v>373</v>
      </c>
      <c r="B407" s="1">
        <v>43843</v>
      </c>
      <c r="C407" s="30" t="s">
        <v>14</v>
      </c>
      <c r="D407" s="30" t="s">
        <v>47</v>
      </c>
      <c r="E407" s="30" t="s">
        <v>37</v>
      </c>
      <c r="F407" s="30" t="s">
        <v>38</v>
      </c>
      <c r="G407" s="32">
        <v>25</v>
      </c>
      <c r="H407" s="30" t="s">
        <v>18</v>
      </c>
      <c r="I407" s="31">
        <v>945.44</v>
      </c>
      <c r="J407" s="30" t="s">
        <v>181</v>
      </c>
      <c r="K407" s="30" t="s">
        <v>137</v>
      </c>
      <c r="L407" s="30" t="b">
        <v>0</v>
      </c>
      <c r="M407" s="30" t="s">
        <v>27</v>
      </c>
      <c r="N407" s="30" t="s">
        <v>22</v>
      </c>
    </row>
    <row r="408" spans="1:14" ht="14.25" customHeight="1">
      <c r="A408" s="30">
        <v>476</v>
      </c>
      <c r="B408" s="1">
        <v>44037</v>
      </c>
      <c r="C408" s="30" t="s">
        <v>14</v>
      </c>
      <c r="D408" s="30" t="s">
        <v>47</v>
      </c>
      <c r="E408" s="30" t="s">
        <v>25</v>
      </c>
      <c r="F408" s="30" t="s">
        <v>17</v>
      </c>
      <c r="G408" s="32">
        <v>77</v>
      </c>
      <c r="H408" s="30" t="s">
        <v>18</v>
      </c>
      <c r="I408" s="31">
        <v>130.26</v>
      </c>
      <c r="J408" s="30" t="s">
        <v>60</v>
      </c>
      <c r="K408" s="30" t="s">
        <v>61</v>
      </c>
      <c r="L408" s="30" t="b">
        <v>1</v>
      </c>
      <c r="M408" s="30" t="s">
        <v>44</v>
      </c>
      <c r="N408" s="30" t="s">
        <v>22</v>
      </c>
    </row>
    <row r="409" spans="1:14" ht="14.25" customHeight="1">
      <c r="A409" s="30">
        <v>507</v>
      </c>
      <c r="B409" s="1">
        <v>44147</v>
      </c>
      <c r="C409" s="30" t="s">
        <v>23</v>
      </c>
      <c r="D409" s="30" t="s">
        <v>15</v>
      </c>
      <c r="E409" s="30" t="s">
        <v>37</v>
      </c>
      <c r="F409" s="30" t="s">
        <v>17</v>
      </c>
      <c r="G409" s="32">
        <v>34</v>
      </c>
      <c r="H409" s="30" t="s">
        <v>18</v>
      </c>
      <c r="I409" s="31">
        <v>976.21</v>
      </c>
      <c r="J409" s="30" t="s">
        <v>276</v>
      </c>
      <c r="K409" s="30" t="s">
        <v>104</v>
      </c>
      <c r="L409" s="30" t="b">
        <v>0</v>
      </c>
      <c r="M409" s="30" t="s">
        <v>31</v>
      </c>
      <c r="N409" s="30" t="s">
        <v>22</v>
      </c>
    </row>
    <row r="410" spans="1:14" ht="14.25" customHeight="1">
      <c r="A410" s="30">
        <v>971</v>
      </c>
      <c r="B410" s="1">
        <v>44247</v>
      </c>
      <c r="C410" s="30" t="s">
        <v>54</v>
      </c>
      <c r="D410" s="30" t="s">
        <v>47</v>
      </c>
      <c r="E410" s="30" t="s">
        <v>16</v>
      </c>
      <c r="F410" s="30" t="s">
        <v>38</v>
      </c>
      <c r="G410" s="32">
        <v>42</v>
      </c>
      <c r="H410" s="30" t="s">
        <v>18</v>
      </c>
      <c r="I410" s="31">
        <v>2.36</v>
      </c>
      <c r="J410" s="30" t="s">
        <v>277</v>
      </c>
      <c r="K410" s="30" t="s">
        <v>106</v>
      </c>
      <c r="L410" s="30" t="b">
        <v>1</v>
      </c>
      <c r="M410" s="30" t="s">
        <v>21</v>
      </c>
      <c r="N410" s="30" t="s">
        <v>22</v>
      </c>
    </row>
    <row r="411" spans="1:14" ht="14.25" customHeight="1">
      <c r="A411" s="30">
        <v>815</v>
      </c>
      <c r="B411" s="1">
        <v>43950</v>
      </c>
      <c r="C411" s="30" t="s">
        <v>32</v>
      </c>
      <c r="D411" s="30" t="s">
        <v>15</v>
      </c>
      <c r="E411" s="30" t="s">
        <v>16</v>
      </c>
      <c r="F411" s="30" t="s">
        <v>33</v>
      </c>
      <c r="G411" s="32">
        <v>75</v>
      </c>
      <c r="H411" s="30" t="s">
        <v>18</v>
      </c>
      <c r="I411" s="31">
        <v>16.559999999999999</v>
      </c>
      <c r="J411" s="30" t="s">
        <v>231</v>
      </c>
      <c r="K411" s="30" t="s">
        <v>147</v>
      </c>
      <c r="L411" s="30" t="b">
        <v>0</v>
      </c>
      <c r="M411" s="30" t="s">
        <v>44</v>
      </c>
      <c r="N411" s="30" t="s">
        <v>28</v>
      </c>
    </row>
    <row r="412" spans="1:14" ht="14.25" customHeight="1">
      <c r="A412" s="30">
        <v>611</v>
      </c>
      <c r="B412" s="1">
        <v>44155</v>
      </c>
      <c r="C412" s="30" t="s">
        <v>32</v>
      </c>
      <c r="D412" s="30" t="s">
        <v>24</v>
      </c>
      <c r="E412" s="30" t="s">
        <v>16</v>
      </c>
      <c r="F412" s="30" t="s">
        <v>17</v>
      </c>
      <c r="G412" s="32">
        <v>46</v>
      </c>
      <c r="H412" s="30" t="s">
        <v>18</v>
      </c>
      <c r="I412" s="31">
        <v>101</v>
      </c>
      <c r="J412" s="30" t="s">
        <v>83</v>
      </c>
      <c r="K412" s="30" t="s">
        <v>64</v>
      </c>
      <c r="L412" s="30" t="b">
        <v>1</v>
      </c>
      <c r="M412" s="30" t="s">
        <v>21</v>
      </c>
      <c r="N412" s="30" t="s">
        <v>28</v>
      </c>
    </row>
    <row r="413" spans="1:14" ht="14.25" customHeight="1">
      <c r="A413" s="30">
        <v>678</v>
      </c>
      <c r="B413" s="1">
        <v>44022</v>
      </c>
      <c r="C413" s="30" t="s">
        <v>32</v>
      </c>
      <c r="D413" s="30" t="s">
        <v>15</v>
      </c>
      <c r="E413" s="30" t="s">
        <v>25</v>
      </c>
      <c r="F413" s="30" t="s">
        <v>17</v>
      </c>
      <c r="G413" s="32">
        <v>92</v>
      </c>
      <c r="H413" s="30" t="s">
        <v>18</v>
      </c>
      <c r="I413" s="31">
        <v>104.99</v>
      </c>
      <c r="J413" s="30" t="s">
        <v>75</v>
      </c>
      <c r="K413" s="30" t="s">
        <v>64</v>
      </c>
      <c r="L413" s="30" t="b">
        <v>1</v>
      </c>
      <c r="M413" s="30" t="s">
        <v>27</v>
      </c>
      <c r="N413" s="30" t="s">
        <v>22</v>
      </c>
    </row>
    <row r="414" spans="1:14" ht="14.25" customHeight="1">
      <c r="A414" s="30">
        <v>39</v>
      </c>
      <c r="B414" s="1">
        <v>44537</v>
      </c>
      <c r="C414" s="30" t="s">
        <v>23</v>
      </c>
      <c r="D414" s="30" t="s">
        <v>15</v>
      </c>
      <c r="E414" s="30" t="s">
        <v>16</v>
      </c>
      <c r="F414" s="30" t="s">
        <v>17</v>
      </c>
      <c r="G414" s="32">
        <v>25</v>
      </c>
      <c r="H414" s="30" t="s">
        <v>18</v>
      </c>
      <c r="I414" s="31">
        <v>399.18</v>
      </c>
      <c r="J414" s="30" t="s">
        <v>278</v>
      </c>
      <c r="K414" s="30" t="s">
        <v>85</v>
      </c>
      <c r="L414" s="30" t="b">
        <v>1</v>
      </c>
      <c r="M414" s="30" t="s">
        <v>44</v>
      </c>
      <c r="N414" s="30" t="s">
        <v>22</v>
      </c>
    </row>
    <row r="415" spans="1:14" ht="14.25" customHeight="1">
      <c r="A415" s="30">
        <v>784</v>
      </c>
      <c r="B415" s="1">
        <v>44186</v>
      </c>
      <c r="C415" s="30" t="s">
        <v>54</v>
      </c>
      <c r="D415" s="30" t="s">
        <v>47</v>
      </c>
      <c r="E415" s="30" t="s">
        <v>16</v>
      </c>
      <c r="F415" s="30" t="s">
        <v>38</v>
      </c>
      <c r="G415" s="32">
        <v>56</v>
      </c>
      <c r="H415" s="30" t="s">
        <v>18</v>
      </c>
      <c r="I415" s="31">
        <v>947.32</v>
      </c>
      <c r="J415" s="30" t="s">
        <v>244</v>
      </c>
      <c r="K415" s="30" t="s">
        <v>20</v>
      </c>
      <c r="L415" s="30" t="b">
        <v>0</v>
      </c>
      <c r="M415" s="30" t="s">
        <v>31</v>
      </c>
      <c r="N415" s="30" t="s">
        <v>28</v>
      </c>
    </row>
    <row r="416" spans="1:14" ht="14.25" customHeight="1">
      <c r="A416" s="30">
        <v>838</v>
      </c>
      <c r="B416" s="1">
        <v>43878</v>
      </c>
      <c r="C416" s="30" t="s">
        <v>36</v>
      </c>
      <c r="D416" s="30" t="s">
        <v>24</v>
      </c>
      <c r="E416" s="30" t="s">
        <v>16</v>
      </c>
      <c r="F416" s="30" t="s">
        <v>38</v>
      </c>
      <c r="G416" s="32">
        <v>31</v>
      </c>
      <c r="H416" s="30" t="s">
        <v>18</v>
      </c>
      <c r="I416" s="31">
        <v>515.09</v>
      </c>
      <c r="J416" s="30" t="s">
        <v>59</v>
      </c>
      <c r="K416" s="30" t="s">
        <v>20</v>
      </c>
      <c r="L416" s="30" t="b">
        <v>1</v>
      </c>
      <c r="M416" s="30" t="s">
        <v>31</v>
      </c>
      <c r="N416" s="30" t="s">
        <v>28</v>
      </c>
    </row>
    <row r="417" spans="1:14" ht="14.25" customHeight="1">
      <c r="A417" s="30">
        <v>581</v>
      </c>
      <c r="B417" s="1">
        <v>44406</v>
      </c>
      <c r="C417" s="30" t="s">
        <v>32</v>
      </c>
      <c r="D417" s="30" t="s">
        <v>24</v>
      </c>
      <c r="E417" s="30" t="s">
        <v>25</v>
      </c>
      <c r="F417" s="30" t="s">
        <v>17</v>
      </c>
      <c r="G417" s="32">
        <v>100</v>
      </c>
      <c r="H417" s="30" t="s">
        <v>18</v>
      </c>
      <c r="I417" s="31">
        <v>463.78</v>
      </c>
      <c r="J417" s="30" t="s">
        <v>279</v>
      </c>
      <c r="K417" s="30" t="s">
        <v>64</v>
      </c>
      <c r="L417" s="30" t="b">
        <v>0</v>
      </c>
      <c r="M417" s="30" t="s">
        <v>31</v>
      </c>
      <c r="N417" s="30" t="s">
        <v>28</v>
      </c>
    </row>
    <row r="418" spans="1:14" ht="14.25" customHeight="1">
      <c r="A418" s="30">
        <v>272</v>
      </c>
      <c r="B418" s="1">
        <v>44173</v>
      </c>
      <c r="C418" s="30" t="s">
        <v>36</v>
      </c>
      <c r="D418" s="30" t="s">
        <v>24</v>
      </c>
      <c r="E418" s="30" t="s">
        <v>16</v>
      </c>
      <c r="F418" s="30" t="s">
        <v>38</v>
      </c>
      <c r="G418" s="32">
        <v>98</v>
      </c>
      <c r="H418" s="30" t="s">
        <v>18</v>
      </c>
      <c r="I418" s="31">
        <v>754.07</v>
      </c>
      <c r="J418" s="30" t="s">
        <v>81</v>
      </c>
      <c r="K418" s="30" t="s">
        <v>58</v>
      </c>
      <c r="L418" s="30" t="b">
        <v>1</v>
      </c>
      <c r="M418" s="30" t="s">
        <v>31</v>
      </c>
      <c r="N418" s="30" t="s">
        <v>22</v>
      </c>
    </row>
    <row r="419" spans="1:14" ht="14.25" customHeight="1">
      <c r="A419" s="30">
        <v>982</v>
      </c>
      <c r="B419" s="1">
        <v>44028</v>
      </c>
      <c r="C419" s="30" t="s">
        <v>14</v>
      </c>
      <c r="D419" s="30" t="s">
        <v>47</v>
      </c>
      <c r="E419" s="30" t="s">
        <v>37</v>
      </c>
      <c r="F419" s="30" t="s">
        <v>38</v>
      </c>
      <c r="G419" s="32">
        <v>32</v>
      </c>
      <c r="H419" s="30" t="s">
        <v>18</v>
      </c>
      <c r="I419" s="31">
        <v>227.77</v>
      </c>
      <c r="J419" s="30" t="s">
        <v>280</v>
      </c>
      <c r="K419" s="30" t="s">
        <v>93</v>
      </c>
      <c r="L419" s="30" t="b">
        <v>0</v>
      </c>
      <c r="M419" s="30" t="s">
        <v>27</v>
      </c>
      <c r="N419" s="30" t="s">
        <v>22</v>
      </c>
    </row>
    <row r="420" spans="1:14" ht="14.25" customHeight="1">
      <c r="A420" s="30">
        <v>979</v>
      </c>
      <c r="B420" s="1">
        <v>43972</v>
      </c>
      <c r="C420" s="30" t="s">
        <v>23</v>
      </c>
      <c r="D420" s="30" t="s">
        <v>47</v>
      </c>
      <c r="E420" s="30" t="s">
        <v>37</v>
      </c>
      <c r="F420" s="30" t="s">
        <v>33</v>
      </c>
      <c r="G420" s="32">
        <v>89</v>
      </c>
      <c r="H420" s="30" t="s">
        <v>18</v>
      </c>
      <c r="I420" s="31">
        <v>261.75</v>
      </c>
      <c r="J420" s="30" t="s">
        <v>92</v>
      </c>
      <c r="K420" s="30" t="s">
        <v>93</v>
      </c>
      <c r="L420" s="30" t="b">
        <v>0</v>
      </c>
      <c r="M420" s="30" t="s">
        <v>27</v>
      </c>
      <c r="N420" s="30" t="s">
        <v>22</v>
      </c>
    </row>
    <row r="421" spans="1:14" ht="14.25" customHeight="1">
      <c r="A421" s="30">
        <v>751</v>
      </c>
      <c r="B421" s="1">
        <v>44242</v>
      </c>
      <c r="C421" s="30" t="s">
        <v>14</v>
      </c>
      <c r="D421" s="30" t="s">
        <v>24</v>
      </c>
      <c r="E421" s="30" t="s">
        <v>16</v>
      </c>
      <c r="F421" s="30" t="s">
        <v>38</v>
      </c>
      <c r="G421" s="32">
        <v>87</v>
      </c>
      <c r="H421" s="30" t="s">
        <v>18</v>
      </c>
      <c r="I421" s="31">
        <v>833.19</v>
      </c>
      <c r="J421" s="30" t="s">
        <v>281</v>
      </c>
      <c r="K421" s="30" t="s">
        <v>74</v>
      </c>
      <c r="L421" s="30" t="b">
        <v>1</v>
      </c>
      <c r="M421" s="30" t="s">
        <v>27</v>
      </c>
      <c r="N421" s="30" t="s">
        <v>22</v>
      </c>
    </row>
    <row r="422" spans="1:14" ht="14.25" customHeight="1">
      <c r="A422" s="30">
        <v>534</v>
      </c>
      <c r="B422" s="1">
        <v>44023</v>
      </c>
      <c r="C422" s="30" t="s">
        <v>14</v>
      </c>
      <c r="D422" s="30" t="s">
        <v>24</v>
      </c>
      <c r="E422" s="30" t="s">
        <v>37</v>
      </c>
      <c r="F422" s="30" t="s">
        <v>33</v>
      </c>
      <c r="G422" s="32">
        <v>33</v>
      </c>
      <c r="H422" s="30" t="s">
        <v>18</v>
      </c>
      <c r="I422" s="31">
        <v>998.4</v>
      </c>
      <c r="J422" s="30" t="s">
        <v>282</v>
      </c>
      <c r="K422" s="30" t="s">
        <v>87</v>
      </c>
      <c r="L422" s="30" t="b">
        <v>0</v>
      </c>
      <c r="M422" s="30" t="s">
        <v>44</v>
      </c>
      <c r="N422" s="30" t="s">
        <v>28</v>
      </c>
    </row>
    <row r="423" spans="1:14" ht="14.25" customHeight="1">
      <c r="A423" s="30">
        <v>676</v>
      </c>
      <c r="B423" s="1">
        <v>43937</v>
      </c>
      <c r="C423" s="30" t="s">
        <v>54</v>
      </c>
      <c r="D423" s="30" t="s">
        <v>15</v>
      </c>
      <c r="E423" s="30" t="s">
        <v>16</v>
      </c>
      <c r="F423" s="30" t="s">
        <v>38</v>
      </c>
      <c r="G423" s="32">
        <v>44</v>
      </c>
      <c r="H423" s="30" t="s">
        <v>18</v>
      </c>
      <c r="I423" s="31">
        <v>131.79</v>
      </c>
      <c r="J423" s="30" t="s">
        <v>273</v>
      </c>
      <c r="K423" s="30" t="s">
        <v>30</v>
      </c>
      <c r="L423" s="30" t="b">
        <v>1</v>
      </c>
      <c r="M423" s="30" t="s">
        <v>31</v>
      </c>
      <c r="N423" s="30" t="s">
        <v>22</v>
      </c>
    </row>
    <row r="424" spans="1:14" ht="14.25" customHeight="1">
      <c r="A424" s="30">
        <v>692</v>
      </c>
      <c r="B424" s="1">
        <v>44525</v>
      </c>
      <c r="C424" s="30" t="s">
        <v>36</v>
      </c>
      <c r="D424" s="30" t="s">
        <v>47</v>
      </c>
      <c r="E424" s="30" t="s">
        <v>37</v>
      </c>
      <c r="F424" s="30" t="s">
        <v>33</v>
      </c>
      <c r="G424" s="32">
        <v>2</v>
      </c>
      <c r="H424" s="30" t="s">
        <v>18</v>
      </c>
      <c r="I424" s="31">
        <v>466.03</v>
      </c>
      <c r="J424" s="30" t="s">
        <v>283</v>
      </c>
      <c r="K424" s="30" t="s">
        <v>101</v>
      </c>
      <c r="L424" s="30" t="b">
        <v>0</v>
      </c>
      <c r="M424" s="30" t="s">
        <v>27</v>
      </c>
      <c r="N424" s="30" t="s">
        <v>22</v>
      </c>
    </row>
    <row r="425" spans="1:14" ht="14.25" customHeight="1">
      <c r="A425" s="30">
        <v>257</v>
      </c>
      <c r="B425" s="1">
        <v>44251</v>
      </c>
      <c r="C425" s="30" t="s">
        <v>36</v>
      </c>
      <c r="D425" s="30" t="s">
        <v>24</v>
      </c>
      <c r="E425" s="30" t="s">
        <v>16</v>
      </c>
      <c r="F425" s="30" t="s">
        <v>38</v>
      </c>
      <c r="G425" s="32">
        <v>80</v>
      </c>
      <c r="H425" s="30" t="s">
        <v>18</v>
      </c>
      <c r="I425" s="31">
        <v>13.52</v>
      </c>
      <c r="J425" s="30" t="s">
        <v>161</v>
      </c>
      <c r="K425" s="30" t="s">
        <v>61</v>
      </c>
      <c r="L425" s="30" t="b">
        <v>1</v>
      </c>
      <c r="M425" s="30" t="s">
        <v>27</v>
      </c>
      <c r="N425" s="30" t="s">
        <v>22</v>
      </c>
    </row>
    <row r="426" spans="1:14" ht="14.25" customHeight="1">
      <c r="A426" s="30">
        <v>317</v>
      </c>
      <c r="B426" s="1">
        <v>43928</v>
      </c>
      <c r="C426" s="30" t="s">
        <v>23</v>
      </c>
      <c r="D426" s="30" t="s">
        <v>47</v>
      </c>
      <c r="E426" s="30" t="s">
        <v>37</v>
      </c>
      <c r="F426" s="30" t="s">
        <v>38</v>
      </c>
      <c r="G426" s="32">
        <v>14</v>
      </c>
      <c r="H426" s="30" t="s">
        <v>18</v>
      </c>
      <c r="I426" s="31">
        <v>743.42</v>
      </c>
      <c r="J426" s="30" t="s">
        <v>284</v>
      </c>
      <c r="K426" s="30" t="s">
        <v>64</v>
      </c>
      <c r="L426" s="30" t="b">
        <v>1</v>
      </c>
      <c r="M426" s="30" t="s">
        <v>21</v>
      </c>
      <c r="N426" s="30" t="s">
        <v>22</v>
      </c>
    </row>
    <row r="427" spans="1:14" ht="14.25" customHeight="1">
      <c r="A427" s="30">
        <v>519</v>
      </c>
      <c r="B427" s="1">
        <v>44314</v>
      </c>
      <c r="C427" s="30" t="s">
        <v>54</v>
      </c>
      <c r="D427" s="30" t="s">
        <v>47</v>
      </c>
      <c r="E427" s="30" t="s">
        <v>16</v>
      </c>
      <c r="F427" s="30" t="s">
        <v>38</v>
      </c>
      <c r="G427" s="32">
        <v>81</v>
      </c>
      <c r="H427" s="30" t="s">
        <v>18</v>
      </c>
      <c r="I427" s="31">
        <v>363.68</v>
      </c>
      <c r="J427" s="30" t="s">
        <v>55</v>
      </c>
      <c r="K427" s="30" t="s">
        <v>56</v>
      </c>
      <c r="L427" s="30" t="b">
        <v>0</v>
      </c>
      <c r="M427" s="30" t="s">
        <v>21</v>
      </c>
      <c r="N427" s="30" t="s">
        <v>22</v>
      </c>
    </row>
    <row r="428" spans="1:14" ht="14.25" customHeight="1">
      <c r="A428" s="30">
        <v>244</v>
      </c>
      <c r="B428" s="1">
        <v>43928</v>
      </c>
      <c r="C428" s="30" t="s">
        <v>23</v>
      </c>
      <c r="D428" s="30" t="s">
        <v>15</v>
      </c>
      <c r="E428" s="30" t="s">
        <v>25</v>
      </c>
      <c r="F428" s="30" t="s">
        <v>38</v>
      </c>
      <c r="G428" s="32">
        <v>55</v>
      </c>
      <c r="H428" s="30" t="s">
        <v>18</v>
      </c>
      <c r="I428" s="31">
        <v>119.8</v>
      </c>
      <c r="J428" s="30" t="s">
        <v>50</v>
      </c>
      <c r="K428" s="30" t="s">
        <v>51</v>
      </c>
      <c r="L428" s="30" t="b">
        <v>1</v>
      </c>
      <c r="M428" s="30" t="s">
        <v>44</v>
      </c>
      <c r="N428" s="30" t="s">
        <v>22</v>
      </c>
    </row>
    <row r="429" spans="1:14" ht="14.25" customHeight="1">
      <c r="A429" s="30">
        <v>993</v>
      </c>
      <c r="B429" s="1">
        <v>44245</v>
      </c>
      <c r="C429" s="30" t="s">
        <v>32</v>
      </c>
      <c r="D429" s="30" t="s">
        <v>24</v>
      </c>
      <c r="E429" s="30" t="s">
        <v>37</v>
      </c>
      <c r="F429" s="30" t="s">
        <v>33</v>
      </c>
      <c r="G429" s="32">
        <v>61</v>
      </c>
      <c r="H429" s="30" t="s">
        <v>18</v>
      </c>
      <c r="I429" s="31">
        <v>392.5</v>
      </c>
      <c r="J429" s="30" t="s">
        <v>161</v>
      </c>
      <c r="K429" s="30" t="s">
        <v>61</v>
      </c>
      <c r="L429" s="30" t="b">
        <v>0</v>
      </c>
      <c r="M429" s="30" t="s">
        <v>27</v>
      </c>
      <c r="N429" s="30" t="s">
        <v>28</v>
      </c>
    </row>
    <row r="430" spans="1:14" ht="14.25" customHeight="1">
      <c r="A430" s="30">
        <v>734</v>
      </c>
      <c r="B430" s="1">
        <v>44100</v>
      </c>
      <c r="C430" s="30" t="s">
        <v>23</v>
      </c>
      <c r="D430" s="30" t="s">
        <v>15</v>
      </c>
      <c r="E430" s="30" t="s">
        <v>16</v>
      </c>
      <c r="F430" s="30" t="s">
        <v>17</v>
      </c>
      <c r="G430" s="32">
        <v>78</v>
      </c>
      <c r="H430" s="30" t="s">
        <v>18</v>
      </c>
      <c r="I430" s="31">
        <v>556.42999999999995</v>
      </c>
      <c r="J430" s="30" t="s">
        <v>285</v>
      </c>
      <c r="K430" s="30" t="s">
        <v>89</v>
      </c>
      <c r="L430" s="30" t="b">
        <v>1</v>
      </c>
      <c r="M430" s="30" t="s">
        <v>44</v>
      </c>
      <c r="N430" s="30" t="s">
        <v>28</v>
      </c>
    </row>
    <row r="431" spans="1:14" ht="14.25" customHeight="1">
      <c r="A431" s="30">
        <v>525</v>
      </c>
      <c r="B431" s="1">
        <v>43848</v>
      </c>
      <c r="C431" s="30" t="s">
        <v>54</v>
      </c>
      <c r="D431" s="30" t="s">
        <v>15</v>
      </c>
      <c r="E431" s="30" t="s">
        <v>16</v>
      </c>
      <c r="F431" s="30" t="s">
        <v>38</v>
      </c>
      <c r="G431" s="32">
        <v>48</v>
      </c>
      <c r="H431" s="30" t="s">
        <v>18</v>
      </c>
      <c r="I431" s="31">
        <v>933.65</v>
      </c>
      <c r="J431" s="30" t="s">
        <v>69</v>
      </c>
      <c r="K431" s="30" t="s">
        <v>46</v>
      </c>
      <c r="L431" s="30" t="b">
        <v>1</v>
      </c>
      <c r="M431" s="30" t="s">
        <v>31</v>
      </c>
      <c r="N431" s="30" t="s">
        <v>22</v>
      </c>
    </row>
    <row r="432" spans="1:14" ht="14.25" customHeight="1">
      <c r="A432" s="30">
        <v>111</v>
      </c>
      <c r="B432" s="1">
        <v>44015</v>
      </c>
      <c r="C432" s="30" t="s">
        <v>54</v>
      </c>
      <c r="D432" s="30" t="s">
        <v>47</v>
      </c>
      <c r="E432" s="30" t="s">
        <v>16</v>
      </c>
      <c r="F432" s="30" t="s">
        <v>38</v>
      </c>
      <c r="G432" s="32">
        <v>21</v>
      </c>
      <c r="H432" s="30" t="s">
        <v>18</v>
      </c>
      <c r="I432" s="31">
        <v>819.6</v>
      </c>
      <c r="J432" s="30" t="s">
        <v>120</v>
      </c>
      <c r="K432" s="30" t="s">
        <v>121</v>
      </c>
      <c r="L432" s="30" t="b">
        <v>1</v>
      </c>
      <c r="M432" s="30" t="s">
        <v>44</v>
      </c>
      <c r="N432" s="30" t="s">
        <v>22</v>
      </c>
    </row>
    <row r="433" spans="1:14" ht="14.25" customHeight="1">
      <c r="A433" s="30">
        <v>696</v>
      </c>
      <c r="B433" s="1">
        <v>44053</v>
      </c>
      <c r="C433" s="30" t="s">
        <v>14</v>
      </c>
      <c r="D433" s="30" t="s">
        <v>15</v>
      </c>
      <c r="E433" s="30" t="s">
        <v>16</v>
      </c>
      <c r="F433" s="30" t="s">
        <v>38</v>
      </c>
      <c r="G433" s="32">
        <v>75</v>
      </c>
      <c r="H433" s="30" t="s">
        <v>18</v>
      </c>
      <c r="I433" s="31">
        <v>390.4</v>
      </c>
      <c r="J433" s="30" t="s">
        <v>50</v>
      </c>
      <c r="K433" s="30" t="s">
        <v>51</v>
      </c>
      <c r="L433" s="30" t="b">
        <v>0</v>
      </c>
      <c r="M433" s="30" t="s">
        <v>31</v>
      </c>
      <c r="N433" s="30" t="s">
        <v>22</v>
      </c>
    </row>
    <row r="434" spans="1:14" ht="14.25" customHeight="1">
      <c r="A434" s="30">
        <v>730</v>
      </c>
      <c r="B434" s="1">
        <v>44470</v>
      </c>
      <c r="C434" s="30" t="s">
        <v>36</v>
      </c>
      <c r="D434" s="30" t="s">
        <v>24</v>
      </c>
      <c r="E434" s="30" t="s">
        <v>37</v>
      </c>
      <c r="F434" s="30" t="s">
        <v>38</v>
      </c>
      <c r="G434" s="32">
        <v>55</v>
      </c>
      <c r="H434" s="30" t="s">
        <v>18</v>
      </c>
      <c r="I434" s="31">
        <v>113.25</v>
      </c>
      <c r="J434" s="30" t="s">
        <v>173</v>
      </c>
      <c r="K434" s="30" t="s">
        <v>64</v>
      </c>
      <c r="L434" s="30" t="b">
        <v>0</v>
      </c>
      <c r="M434" s="30" t="s">
        <v>31</v>
      </c>
      <c r="N434" s="30" t="s">
        <v>22</v>
      </c>
    </row>
    <row r="435" spans="1:14" ht="14.25" customHeight="1">
      <c r="A435" s="30">
        <v>644</v>
      </c>
      <c r="B435" s="1">
        <v>43963</v>
      </c>
      <c r="C435" s="30" t="s">
        <v>32</v>
      </c>
      <c r="D435" s="30" t="s">
        <v>24</v>
      </c>
      <c r="E435" s="30" t="s">
        <v>37</v>
      </c>
      <c r="F435" s="30" t="s">
        <v>38</v>
      </c>
      <c r="G435" s="32">
        <v>2</v>
      </c>
      <c r="H435" s="30" t="s">
        <v>18</v>
      </c>
      <c r="I435" s="31">
        <v>390.75</v>
      </c>
      <c r="J435" s="30" t="s">
        <v>286</v>
      </c>
      <c r="K435" s="30" t="s">
        <v>50</v>
      </c>
      <c r="L435" s="30" t="b">
        <v>0</v>
      </c>
      <c r="M435" s="30" t="s">
        <v>31</v>
      </c>
      <c r="N435" s="30" t="s">
        <v>28</v>
      </c>
    </row>
    <row r="436" spans="1:14" ht="14.25" customHeight="1">
      <c r="A436" s="30">
        <v>950</v>
      </c>
      <c r="B436" s="1">
        <v>44238</v>
      </c>
      <c r="C436" s="30" t="s">
        <v>54</v>
      </c>
      <c r="D436" s="30" t="s">
        <v>24</v>
      </c>
      <c r="E436" s="30" t="s">
        <v>16</v>
      </c>
      <c r="F436" s="30" t="s">
        <v>33</v>
      </c>
      <c r="G436" s="32">
        <v>38</v>
      </c>
      <c r="H436" s="30" t="s">
        <v>18</v>
      </c>
      <c r="I436" s="31">
        <v>570.83000000000004</v>
      </c>
      <c r="J436" s="30" t="s">
        <v>69</v>
      </c>
      <c r="K436" s="30" t="s">
        <v>46</v>
      </c>
      <c r="L436" s="30" t="b">
        <v>1</v>
      </c>
      <c r="M436" s="30" t="s">
        <v>21</v>
      </c>
      <c r="N436" s="30" t="s">
        <v>22</v>
      </c>
    </row>
    <row r="437" spans="1:14" ht="14.25" customHeight="1">
      <c r="A437" s="30">
        <v>197</v>
      </c>
      <c r="B437" s="1">
        <v>43892</v>
      </c>
      <c r="C437" s="30" t="s">
        <v>14</v>
      </c>
      <c r="D437" s="30" t="s">
        <v>24</v>
      </c>
      <c r="E437" s="30" t="s">
        <v>25</v>
      </c>
      <c r="F437" s="30" t="s">
        <v>17</v>
      </c>
      <c r="G437" s="32">
        <v>100</v>
      </c>
      <c r="H437" s="30" t="s">
        <v>18</v>
      </c>
      <c r="I437" s="31">
        <v>37.090000000000003</v>
      </c>
      <c r="J437" s="30" t="s">
        <v>250</v>
      </c>
      <c r="K437" s="30" t="s">
        <v>58</v>
      </c>
      <c r="L437" s="30" t="b">
        <v>0</v>
      </c>
      <c r="M437" s="30" t="s">
        <v>27</v>
      </c>
      <c r="N437" s="30" t="s">
        <v>28</v>
      </c>
    </row>
    <row r="438" spans="1:14" ht="14.25" customHeight="1">
      <c r="A438" s="30">
        <v>208</v>
      </c>
      <c r="B438" s="1">
        <v>44055</v>
      </c>
      <c r="C438" s="30" t="s">
        <v>14</v>
      </c>
      <c r="D438" s="30" t="s">
        <v>15</v>
      </c>
      <c r="E438" s="30" t="s">
        <v>25</v>
      </c>
      <c r="F438" s="30" t="s">
        <v>33</v>
      </c>
      <c r="G438" s="32">
        <v>39</v>
      </c>
      <c r="H438" s="30" t="s">
        <v>18</v>
      </c>
      <c r="I438" s="31">
        <v>378.58</v>
      </c>
      <c r="J438" s="30" t="s">
        <v>69</v>
      </c>
      <c r="K438" s="30" t="s">
        <v>46</v>
      </c>
      <c r="L438" s="30" t="b">
        <v>1</v>
      </c>
      <c r="M438" s="30" t="s">
        <v>31</v>
      </c>
      <c r="N438" s="30" t="s">
        <v>22</v>
      </c>
    </row>
    <row r="439" spans="1:14" ht="14.25" customHeight="1">
      <c r="A439" s="30">
        <v>403</v>
      </c>
      <c r="B439" s="1">
        <v>44509</v>
      </c>
      <c r="C439" s="30" t="s">
        <v>14</v>
      </c>
      <c r="D439" s="30" t="s">
        <v>24</v>
      </c>
      <c r="E439" s="30" t="s">
        <v>16</v>
      </c>
      <c r="F439" s="30" t="s">
        <v>17</v>
      </c>
      <c r="G439" s="32">
        <v>66</v>
      </c>
      <c r="H439" s="30" t="s">
        <v>18</v>
      </c>
      <c r="I439" s="31">
        <v>349.8</v>
      </c>
      <c r="J439" s="30" t="s">
        <v>126</v>
      </c>
      <c r="K439" s="30" t="s">
        <v>87</v>
      </c>
      <c r="L439" s="30" t="b">
        <v>1</v>
      </c>
      <c r="M439" s="30" t="s">
        <v>44</v>
      </c>
      <c r="N439" s="30" t="s">
        <v>22</v>
      </c>
    </row>
    <row r="440" spans="1:14" ht="14.25" customHeight="1">
      <c r="A440" s="30">
        <v>260</v>
      </c>
      <c r="B440" s="1">
        <v>44166</v>
      </c>
      <c r="C440" s="30" t="s">
        <v>54</v>
      </c>
      <c r="D440" s="30" t="s">
        <v>47</v>
      </c>
      <c r="E440" s="30" t="s">
        <v>25</v>
      </c>
      <c r="F440" s="30" t="s">
        <v>33</v>
      </c>
      <c r="G440" s="32">
        <v>91</v>
      </c>
      <c r="H440" s="30" t="s">
        <v>18</v>
      </c>
      <c r="I440" s="31">
        <v>859.28</v>
      </c>
      <c r="J440" s="30" t="s">
        <v>69</v>
      </c>
      <c r="K440" s="30" t="s">
        <v>46</v>
      </c>
      <c r="L440" s="30" t="b">
        <v>1</v>
      </c>
      <c r="M440" s="30" t="s">
        <v>21</v>
      </c>
      <c r="N440" s="30" t="s">
        <v>22</v>
      </c>
    </row>
    <row r="441" spans="1:14" ht="14.25" customHeight="1">
      <c r="A441" s="30">
        <v>82</v>
      </c>
      <c r="B441" s="1">
        <v>44498</v>
      </c>
      <c r="C441" s="30" t="s">
        <v>14</v>
      </c>
      <c r="D441" s="30" t="s">
        <v>15</v>
      </c>
      <c r="E441" s="30" t="s">
        <v>25</v>
      </c>
      <c r="F441" s="30" t="s">
        <v>38</v>
      </c>
      <c r="G441" s="32">
        <v>78</v>
      </c>
      <c r="H441" s="30" t="s">
        <v>18</v>
      </c>
      <c r="I441" s="31">
        <v>422.53</v>
      </c>
      <c r="J441" s="30" t="s">
        <v>50</v>
      </c>
      <c r="K441" s="30" t="s">
        <v>51</v>
      </c>
      <c r="L441" s="30" t="b">
        <v>1</v>
      </c>
      <c r="M441" s="30" t="s">
        <v>21</v>
      </c>
      <c r="N441" s="30" t="s">
        <v>22</v>
      </c>
    </row>
    <row r="442" spans="1:14" ht="14.25" customHeight="1">
      <c r="A442" s="30">
        <v>133</v>
      </c>
      <c r="B442" s="1">
        <v>44142</v>
      </c>
      <c r="C442" s="30" t="s">
        <v>54</v>
      </c>
      <c r="D442" s="30" t="s">
        <v>24</v>
      </c>
      <c r="E442" s="30" t="s">
        <v>16</v>
      </c>
      <c r="F442" s="30" t="s">
        <v>38</v>
      </c>
      <c r="G442" s="32">
        <v>15</v>
      </c>
      <c r="H442" s="30" t="s">
        <v>18</v>
      </c>
      <c r="I442" s="31">
        <v>224.87</v>
      </c>
      <c r="J442" s="30" t="s">
        <v>59</v>
      </c>
      <c r="K442" s="30" t="s">
        <v>20</v>
      </c>
      <c r="L442" s="30" t="b">
        <v>0</v>
      </c>
      <c r="M442" s="30" t="s">
        <v>31</v>
      </c>
      <c r="N442" s="30" t="s">
        <v>22</v>
      </c>
    </row>
    <row r="443" spans="1:14" ht="14.25" customHeight="1">
      <c r="A443" s="30">
        <v>725</v>
      </c>
      <c r="B443" s="1">
        <v>43833</v>
      </c>
      <c r="C443" s="30" t="s">
        <v>23</v>
      </c>
      <c r="D443" s="30" t="s">
        <v>24</v>
      </c>
      <c r="E443" s="30" t="s">
        <v>25</v>
      </c>
      <c r="F443" s="30" t="s">
        <v>33</v>
      </c>
      <c r="G443" s="32">
        <v>50</v>
      </c>
      <c r="H443" s="30" t="s">
        <v>18</v>
      </c>
      <c r="I443" s="31">
        <v>139.68</v>
      </c>
      <c r="J443" s="30" t="s">
        <v>287</v>
      </c>
      <c r="K443" s="30" t="s">
        <v>20</v>
      </c>
      <c r="L443" s="30" t="b">
        <v>0</v>
      </c>
      <c r="M443" s="30" t="s">
        <v>21</v>
      </c>
      <c r="N443" s="30" t="s">
        <v>22</v>
      </c>
    </row>
    <row r="444" spans="1:14" ht="14.25" customHeight="1">
      <c r="A444" s="30">
        <v>967</v>
      </c>
      <c r="B444" s="1">
        <v>44520</v>
      </c>
      <c r="C444" s="30" t="s">
        <v>14</v>
      </c>
      <c r="D444" s="30" t="s">
        <v>15</v>
      </c>
      <c r="E444" s="30" t="s">
        <v>16</v>
      </c>
      <c r="F444" s="30" t="s">
        <v>17</v>
      </c>
      <c r="G444" s="32">
        <v>22</v>
      </c>
      <c r="H444" s="30" t="s">
        <v>18</v>
      </c>
      <c r="I444" s="31">
        <v>119.65</v>
      </c>
      <c r="J444" s="30" t="s">
        <v>288</v>
      </c>
      <c r="K444" s="30" t="s">
        <v>289</v>
      </c>
      <c r="L444" s="30" t="b">
        <v>1</v>
      </c>
      <c r="M444" s="30" t="s">
        <v>21</v>
      </c>
      <c r="N444" s="30" t="s">
        <v>22</v>
      </c>
    </row>
    <row r="445" spans="1:14" ht="14.25" customHeight="1">
      <c r="A445" s="30">
        <v>964</v>
      </c>
      <c r="B445" s="1">
        <v>43835</v>
      </c>
      <c r="C445" s="30" t="s">
        <v>36</v>
      </c>
      <c r="D445" s="30" t="s">
        <v>24</v>
      </c>
      <c r="E445" s="30" t="s">
        <v>16</v>
      </c>
      <c r="F445" s="30" t="s">
        <v>17</v>
      </c>
      <c r="G445" s="32">
        <v>28</v>
      </c>
      <c r="H445" s="30" t="s">
        <v>18</v>
      </c>
      <c r="I445" s="31">
        <v>871.46</v>
      </c>
      <c r="J445" s="30" t="s">
        <v>95</v>
      </c>
      <c r="K445" s="30" t="s">
        <v>77</v>
      </c>
      <c r="L445" s="30" t="b">
        <v>0</v>
      </c>
      <c r="M445" s="30" t="s">
        <v>21</v>
      </c>
      <c r="N445" s="30" t="s">
        <v>22</v>
      </c>
    </row>
    <row r="446" spans="1:14" ht="14.25" customHeight="1">
      <c r="A446" s="30">
        <v>150</v>
      </c>
      <c r="B446" s="1">
        <v>44232</v>
      </c>
      <c r="C446" s="30" t="s">
        <v>54</v>
      </c>
      <c r="D446" s="30" t="s">
        <v>24</v>
      </c>
      <c r="E446" s="30" t="s">
        <v>25</v>
      </c>
      <c r="F446" s="30" t="s">
        <v>17</v>
      </c>
      <c r="G446" s="32">
        <v>82</v>
      </c>
      <c r="H446" s="30" t="s">
        <v>18</v>
      </c>
      <c r="I446" s="31">
        <v>299.68</v>
      </c>
      <c r="J446" s="30" t="s">
        <v>230</v>
      </c>
      <c r="K446" s="30" t="s">
        <v>53</v>
      </c>
      <c r="L446" s="30" t="b">
        <v>1</v>
      </c>
      <c r="M446" s="30" t="s">
        <v>21</v>
      </c>
      <c r="N446" s="30" t="s">
        <v>22</v>
      </c>
    </row>
    <row r="447" spans="1:14" ht="14.25" customHeight="1">
      <c r="A447" s="30">
        <v>655</v>
      </c>
      <c r="B447" s="1">
        <v>44406</v>
      </c>
      <c r="C447" s="30" t="s">
        <v>36</v>
      </c>
      <c r="D447" s="30" t="s">
        <v>24</v>
      </c>
      <c r="E447" s="30" t="s">
        <v>25</v>
      </c>
      <c r="F447" s="30" t="s">
        <v>17</v>
      </c>
      <c r="G447" s="32">
        <v>47</v>
      </c>
      <c r="H447" s="30" t="s">
        <v>18</v>
      </c>
      <c r="I447" s="31">
        <v>991.19</v>
      </c>
      <c r="J447" s="30" t="s">
        <v>253</v>
      </c>
      <c r="K447" s="30" t="s">
        <v>89</v>
      </c>
      <c r="L447" s="30" t="b">
        <v>0</v>
      </c>
      <c r="M447" s="30" t="s">
        <v>31</v>
      </c>
      <c r="N447" s="30" t="s">
        <v>22</v>
      </c>
    </row>
    <row r="448" spans="1:14" ht="14.25" customHeight="1">
      <c r="A448" s="30">
        <v>327</v>
      </c>
      <c r="B448" s="1">
        <v>44484</v>
      </c>
      <c r="C448" s="30" t="s">
        <v>23</v>
      </c>
      <c r="D448" s="30" t="s">
        <v>24</v>
      </c>
      <c r="E448" s="30" t="s">
        <v>16</v>
      </c>
      <c r="F448" s="30" t="s">
        <v>17</v>
      </c>
      <c r="G448" s="32">
        <v>65</v>
      </c>
      <c r="H448" s="30" t="s">
        <v>18</v>
      </c>
      <c r="I448" s="31">
        <v>160.1</v>
      </c>
      <c r="J448" s="30" t="s">
        <v>42</v>
      </c>
      <c r="K448" s="30" t="s">
        <v>43</v>
      </c>
      <c r="L448" s="30" t="b">
        <v>0</v>
      </c>
      <c r="M448" s="30" t="s">
        <v>31</v>
      </c>
      <c r="N448" s="30" t="s">
        <v>22</v>
      </c>
    </row>
    <row r="449" spans="1:14" ht="14.25" customHeight="1">
      <c r="A449" s="30">
        <v>954</v>
      </c>
      <c r="B449" s="1">
        <v>44400</v>
      </c>
      <c r="C449" s="30" t="s">
        <v>54</v>
      </c>
      <c r="D449" s="30" t="s">
        <v>15</v>
      </c>
      <c r="E449" s="30" t="s">
        <v>16</v>
      </c>
      <c r="F449" s="30" t="s">
        <v>17</v>
      </c>
      <c r="G449" s="32">
        <v>54</v>
      </c>
      <c r="H449" s="30" t="s">
        <v>18</v>
      </c>
      <c r="I449" s="31">
        <v>528.23</v>
      </c>
      <c r="J449" s="30" t="s">
        <v>173</v>
      </c>
      <c r="K449" s="30" t="s">
        <v>64</v>
      </c>
      <c r="L449" s="30" t="b">
        <v>1</v>
      </c>
      <c r="M449" s="30" t="s">
        <v>44</v>
      </c>
      <c r="N449" s="30" t="s">
        <v>22</v>
      </c>
    </row>
    <row r="450" spans="1:14" ht="14.25" customHeight="1">
      <c r="A450" s="30">
        <v>249</v>
      </c>
      <c r="B450" s="1">
        <v>44208</v>
      </c>
      <c r="C450" s="30" t="s">
        <v>23</v>
      </c>
      <c r="D450" s="30" t="s">
        <v>47</v>
      </c>
      <c r="E450" s="30" t="s">
        <v>16</v>
      </c>
      <c r="F450" s="30" t="s">
        <v>33</v>
      </c>
      <c r="G450" s="32">
        <v>26</v>
      </c>
      <c r="H450" s="30" t="s">
        <v>18</v>
      </c>
      <c r="I450" s="31">
        <v>717.9</v>
      </c>
      <c r="J450" s="30" t="s">
        <v>107</v>
      </c>
      <c r="K450" s="30" t="s">
        <v>106</v>
      </c>
      <c r="L450" s="30" t="b">
        <v>0</v>
      </c>
      <c r="M450" s="30" t="s">
        <v>27</v>
      </c>
      <c r="N450" s="30" t="s">
        <v>22</v>
      </c>
    </row>
    <row r="451" spans="1:14" ht="14.25" customHeight="1">
      <c r="A451" s="30">
        <v>733</v>
      </c>
      <c r="B451" s="1">
        <v>43979</v>
      </c>
      <c r="C451" s="30" t="s">
        <v>23</v>
      </c>
      <c r="D451" s="30" t="s">
        <v>47</v>
      </c>
      <c r="E451" s="30" t="s">
        <v>25</v>
      </c>
      <c r="F451" s="30" t="s">
        <v>33</v>
      </c>
      <c r="G451" s="32">
        <v>49</v>
      </c>
      <c r="H451" s="30" t="s">
        <v>18</v>
      </c>
      <c r="I451" s="31">
        <v>24.49</v>
      </c>
      <c r="J451" s="30" t="s">
        <v>290</v>
      </c>
      <c r="K451" s="30" t="s">
        <v>106</v>
      </c>
      <c r="L451" s="30" t="b">
        <v>0</v>
      </c>
      <c r="M451" s="30" t="s">
        <v>44</v>
      </c>
      <c r="N451" s="30" t="s">
        <v>22</v>
      </c>
    </row>
    <row r="452" spans="1:14" ht="14.25" customHeight="1">
      <c r="A452" s="30">
        <v>184</v>
      </c>
      <c r="B452" s="1">
        <v>44233</v>
      </c>
      <c r="C452" s="30" t="s">
        <v>54</v>
      </c>
      <c r="D452" s="30" t="s">
        <v>15</v>
      </c>
      <c r="E452" s="30" t="s">
        <v>16</v>
      </c>
      <c r="F452" s="30" t="s">
        <v>33</v>
      </c>
      <c r="G452" s="32">
        <v>40</v>
      </c>
      <c r="H452" s="30" t="s">
        <v>18</v>
      </c>
      <c r="I452" s="31">
        <v>886.08</v>
      </c>
      <c r="J452" s="30" t="s">
        <v>71</v>
      </c>
      <c r="K452" s="30" t="s">
        <v>64</v>
      </c>
      <c r="L452" s="30" t="b">
        <v>0</v>
      </c>
      <c r="M452" s="30" t="s">
        <v>44</v>
      </c>
      <c r="N452" s="30" t="s">
        <v>22</v>
      </c>
    </row>
    <row r="453" spans="1:14" ht="14.25" customHeight="1">
      <c r="A453" s="30">
        <v>668</v>
      </c>
      <c r="B453" s="1">
        <v>44465</v>
      </c>
      <c r="C453" s="30" t="s">
        <v>32</v>
      </c>
      <c r="D453" s="30" t="s">
        <v>24</v>
      </c>
      <c r="E453" s="30" t="s">
        <v>16</v>
      </c>
      <c r="F453" s="30" t="s">
        <v>17</v>
      </c>
      <c r="G453" s="32">
        <v>53</v>
      </c>
      <c r="H453" s="30" t="s">
        <v>18</v>
      </c>
      <c r="I453" s="31">
        <v>453.24</v>
      </c>
      <c r="J453" s="30" t="s">
        <v>62</v>
      </c>
      <c r="K453" s="30" t="s">
        <v>20</v>
      </c>
      <c r="L453" s="30" t="b">
        <v>1</v>
      </c>
      <c r="M453" s="30" t="s">
        <v>21</v>
      </c>
      <c r="N453" s="30" t="s">
        <v>22</v>
      </c>
    </row>
    <row r="454" spans="1:14" ht="14.25" customHeight="1">
      <c r="A454" s="30">
        <v>494</v>
      </c>
      <c r="B454" s="1">
        <v>44051</v>
      </c>
      <c r="C454" s="30" t="s">
        <v>32</v>
      </c>
      <c r="D454" s="30" t="s">
        <v>15</v>
      </c>
      <c r="E454" s="30" t="s">
        <v>37</v>
      </c>
      <c r="F454" s="30" t="s">
        <v>38</v>
      </c>
      <c r="G454" s="32">
        <v>64</v>
      </c>
      <c r="H454" s="30" t="s">
        <v>18</v>
      </c>
      <c r="I454" s="31">
        <v>966.31</v>
      </c>
      <c r="J454" s="30" t="s">
        <v>196</v>
      </c>
      <c r="K454" s="30" t="s">
        <v>43</v>
      </c>
      <c r="L454" s="30" t="b">
        <v>0</v>
      </c>
      <c r="M454" s="30" t="s">
        <v>21</v>
      </c>
      <c r="N454" s="30" t="s">
        <v>28</v>
      </c>
    </row>
    <row r="455" spans="1:14" ht="14.25" customHeight="1">
      <c r="A455" s="30">
        <v>671</v>
      </c>
      <c r="B455" s="1">
        <v>44355</v>
      </c>
      <c r="C455" s="30" t="s">
        <v>36</v>
      </c>
      <c r="D455" s="30" t="s">
        <v>24</v>
      </c>
      <c r="E455" s="30" t="s">
        <v>25</v>
      </c>
      <c r="F455" s="30" t="s">
        <v>17</v>
      </c>
      <c r="G455" s="32">
        <v>90</v>
      </c>
      <c r="H455" s="30" t="s">
        <v>18</v>
      </c>
      <c r="I455" s="31">
        <v>889.7</v>
      </c>
      <c r="J455" s="30" t="s">
        <v>291</v>
      </c>
      <c r="K455" s="30" t="s">
        <v>58</v>
      </c>
      <c r="L455" s="30" t="b">
        <v>1</v>
      </c>
      <c r="M455" s="30" t="s">
        <v>31</v>
      </c>
      <c r="N455" s="30" t="s">
        <v>22</v>
      </c>
    </row>
    <row r="456" spans="1:14" ht="14.25" customHeight="1">
      <c r="A456" s="30">
        <v>617</v>
      </c>
      <c r="B456" s="1">
        <v>43893</v>
      </c>
      <c r="C456" s="30" t="s">
        <v>36</v>
      </c>
      <c r="D456" s="30" t="s">
        <v>47</v>
      </c>
      <c r="E456" s="30" t="s">
        <v>16</v>
      </c>
      <c r="F456" s="30" t="s">
        <v>17</v>
      </c>
      <c r="G456" s="32">
        <v>68</v>
      </c>
      <c r="H456" s="30" t="s">
        <v>18</v>
      </c>
      <c r="I456" s="31">
        <v>26.16</v>
      </c>
      <c r="J456" s="30" t="s">
        <v>163</v>
      </c>
      <c r="K456" s="30" t="s">
        <v>153</v>
      </c>
      <c r="L456" s="30" t="b">
        <v>0</v>
      </c>
      <c r="M456" s="30" t="s">
        <v>21</v>
      </c>
      <c r="N456" s="30" t="s">
        <v>22</v>
      </c>
    </row>
    <row r="457" spans="1:14" ht="14.25" customHeight="1">
      <c r="A457" s="30">
        <v>669</v>
      </c>
      <c r="B457" s="1">
        <v>44158</v>
      </c>
      <c r="C457" s="30" t="s">
        <v>14</v>
      </c>
      <c r="D457" s="30" t="s">
        <v>24</v>
      </c>
      <c r="E457" s="30" t="s">
        <v>16</v>
      </c>
      <c r="F457" s="30" t="s">
        <v>38</v>
      </c>
      <c r="G457" s="32">
        <v>74</v>
      </c>
      <c r="H457" s="30" t="s">
        <v>18</v>
      </c>
      <c r="I457" s="31">
        <v>339</v>
      </c>
      <c r="J457" s="30" t="s">
        <v>292</v>
      </c>
      <c r="K457" s="30" t="s">
        <v>20</v>
      </c>
      <c r="L457" s="30" t="b">
        <v>0</v>
      </c>
      <c r="M457" s="30" t="s">
        <v>44</v>
      </c>
      <c r="N457" s="30" t="s">
        <v>22</v>
      </c>
    </row>
    <row r="458" spans="1:14" ht="14.25" customHeight="1">
      <c r="A458" s="30">
        <v>62</v>
      </c>
      <c r="B458" s="1">
        <v>44351</v>
      </c>
      <c r="C458" s="30" t="s">
        <v>23</v>
      </c>
      <c r="D458" s="30" t="s">
        <v>15</v>
      </c>
      <c r="E458" s="30" t="s">
        <v>16</v>
      </c>
      <c r="F458" s="30" t="s">
        <v>38</v>
      </c>
      <c r="G458" s="32">
        <v>61</v>
      </c>
      <c r="H458" s="30" t="s">
        <v>18</v>
      </c>
      <c r="I458" s="31">
        <v>892.17</v>
      </c>
      <c r="J458" s="30" t="s">
        <v>102</v>
      </c>
      <c r="K458" s="30" t="s">
        <v>58</v>
      </c>
      <c r="L458" s="30" t="b">
        <v>0</v>
      </c>
      <c r="M458" s="30" t="s">
        <v>21</v>
      </c>
      <c r="N458" s="30" t="s">
        <v>22</v>
      </c>
    </row>
    <row r="459" spans="1:14" ht="14.25" customHeight="1">
      <c r="A459" s="30">
        <v>623</v>
      </c>
      <c r="B459" s="1">
        <v>44461</v>
      </c>
      <c r="C459" s="30" t="s">
        <v>14</v>
      </c>
      <c r="D459" s="30" t="s">
        <v>47</v>
      </c>
      <c r="E459" s="30" t="s">
        <v>37</v>
      </c>
      <c r="F459" s="30" t="s">
        <v>33</v>
      </c>
      <c r="G459" s="32">
        <v>20</v>
      </c>
      <c r="H459" s="30" t="s">
        <v>18</v>
      </c>
      <c r="I459" s="31">
        <v>378.32</v>
      </c>
      <c r="J459" s="30" t="s">
        <v>243</v>
      </c>
      <c r="K459" s="30" t="s">
        <v>106</v>
      </c>
      <c r="L459" s="30" t="b">
        <v>1</v>
      </c>
      <c r="M459" s="30" t="s">
        <v>31</v>
      </c>
      <c r="N459" s="30" t="s">
        <v>22</v>
      </c>
    </row>
    <row r="460" spans="1:14" ht="14.25" customHeight="1">
      <c r="A460" s="30">
        <v>867</v>
      </c>
      <c r="B460" s="1">
        <v>43831</v>
      </c>
      <c r="C460" s="30" t="s">
        <v>32</v>
      </c>
      <c r="D460" s="30" t="s">
        <v>24</v>
      </c>
      <c r="E460" s="30" t="s">
        <v>25</v>
      </c>
      <c r="F460" s="30" t="s">
        <v>38</v>
      </c>
      <c r="G460" s="32">
        <v>77</v>
      </c>
      <c r="H460" s="30" t="s">
        <v>18</v>
      </c>
      <c r="I460" s="31">
        <v>587.49</v>
      </c>
      <c r="J460" s="30" t="s">
        <v>168</v>
      </c>
      <c r="K460" s="30" t="s">
        <v>58</v>
      </c>
      <c r="L460" s="30" t="b">
        <v>0</v>
      </c>
      <c r="M460" s="30" t="s">
        <v>27</v>
      </c>
      <c r="N460" s="30" t="s">
        <v>28</v>
      </c>
    </row>
    <row r="461" spans="1:14" ht="14.25" customHeight="1">
      <c r="A461" s="30">
        <v>607</v>
      </c>
      <c r="B461" s="1">
        <v>44306</v>
      </c>
      <c r="C461" s="30" t="s">
        <v>36</v>
      </c>
      <c r="D461" s="30" t="s">
        <v>24</v>
      </c>
      <c r="E461" s="30" t="s">
        <v>16</v>
      </c>
      <c r="F461" s="30" t="s">
        <v>17</v>
      </c>
      <c r="G461" s="32">
        <v>22</v>
      </c>
      <c r="H461" s="30" t="s">
        <v>18</v>
      </c>
      <c r="I461" s="31">
        <v>883.3</v>
      </c>
      <c r="J461" s="30" t="s">
        <v>108</v>
      </c>
      <c r="K461" s="30" t="s">
        <v>66</v>
      </c>
      <c r="L461" s="30" t="b">
        <v>1</v>
      </c>
      <c r="M461" s="30" t="s">
        <v>31</v>
      </c>
      <c r="N461" s="30" t="s">
        <v>22</v>
      </c>
    </row>
    <row r="462" spans="1:14" ht="14.25" customHeight="1">
      <c r="A462" s="30">
        <v>187</v>
      </c>
      <c r="B462" s="1">
        <v>44074</v>
      </c>
      <c r="C462" s="30" t="s">
        <v>14</v>
      </c>
      <c r="D462" s="30" t="s">
        <v>15</v>
      </c>
      <c r="E462" s="30" t="s">
        <v>16</v>
      </c>
      <c r="F462" s="30" t="s">
        <v>33</v>
      </c>
      <c r="G462" s="32">
        <v>66</v>
      </c>
      <c r="H462" s="30" t="s">
        <v>18</v>
      </c>
      <c r="I462" s="31">
        <v>408.55</v>
      </c>
      <c r="J462" s="30" t="s">
        <v>241</v>
      </c>
      <c r="K462" s="30" t="s">
        <v>236</v>
      </c>
      <c r="L462" s="30" t="b">
        <v>0</v>
      </c>
      <c r="M462" s="30" t="s">
        <v>27</v>
      </c>
      <c r="N462" s="30" t="s">
        <v>22</v>
      </c>
    </row>
    <row r="463" spans="1:14" ht="14.25" customHeight="1">
      <c r="A463" s="30">
        <v>385</v>
      </c>
      <c r="B463" s="1">
        <v>44408</v>
      </c>
      <c r="C463" s="30" t="s">
        <v>54</v>
      </c>
      <c r="D463" s="30" t="s">
        <v>47</v>
      </c>
      <c r="E463" s="30" t="s">
        <v>37</v>
      </c>
      <c r="F463" s="30" t="s">
        <v>38</v>
      </c>
      <c r="G463" s="32">
        <v>23</v>
      </c>
      <c r="H463" s="30" t="s">
        <v>18</v>
      </c>
      <c r="I463" s="31">
        <v>590.29999999999995</v>
      </c>
      <c r="J463" s="30" t="s">
        <v>293</v>
      </c>
      <c r="K463" s="30" t="s">
        <v>101</v>
      </c>
      <c r="L463" s="30" t="b">
        <v>0</v>
      </c>
      <c r="M463" s="30" t="s">
        <v>27</v>
      </c>
      <c r="N463" s="30" t="s">
        <v>22</v>
      </c>
    </row>
    <row r="464" spans="1:14" ht="14.25" customHeight="1">
      <c r="A464" s="30">
        <v>655</v>
      </c>
      <c r="B464" s="1">
        <v>44421</v>
      </c>
      <c r="C464" s="30" t="s">
        <v>32</v>
      </c>
      <c r="D464" s="30" t="s">
        <v>15</v>
      </c>
      <c r="E464" s="30" t="s">
        <v>25</v>
      </c>
      <c r="F464" s="30" t="s">
        <v>38</v>
      </c>
      <c r="G464" s="32">
        <v>17</v>
      </c>
      <c r="H464" s="30" t="s">
        <v>18</v>
      </c>
      <c r="I464" s="31">
        <v>826.44</v>
      </c>
      <c r="J464" s="30" t="s">
        <v>158</v>
      </c>
      <c r="K464" s="30" t="s">
        <v>124</v>
      </c>
      <c r="L464" s="30" t="b">
        <v>1</v>
      </c>
      <c r="M464" s="30" t="s">
        <v>27</v>
      </c>
      <c r="N464" s="30" t="s">
        <v>22</v>
      </c>
    </row>
    <row r="465" spans="1:14" ht="14.25" customHeight="1">
      <c r="A465" s="30">
        <v>661</v>
      </c>
      <c r="B465" s="1">
        <v>44532</v>
      </c>
      <c r="C465" s="30" t="s">
        <v>36</v>
      </c>
      <c r="D465" s="30" t="s">
        <v>47</v>
      </c>
      <c r="E465" s="30" t="s">
        <v>16</v>
      </c>
      <c r="F465" s="30" t="s">
        <v>17</v>
      </c>
      <c r="G465" s="32">
        <v>39</v>
      </c>
      <c r="H465" s="30" t="s">
        <v>18</v>
      </c>
      <c r="I465" s="31">
        <v>11.04</v>
      </c>
      <c r="J465" s="30" t="s">
        <v>39</v>
      </c>
      <c r="K465" s="30" t="s">
        <v>40</v>
      </c>
      <c r="L465" s="30" t="b">
        <v>1</v>
      </c>
      <c r="M465" s="30" t="s">
        <v>21</v>
      </c>
      <c r="N465" s="30" t="s">
        <v>22</v>
      </c>
    </row>
    <row r="466" spans="1:14" ht="14.25" customHeight="1">
      <c r="A466" s="30">
        <v>190</v>
      </c>
      <c r="B466" s="1">
        <v>44251</v>
      </c>
      <c r="C466" s="30" t="s">
        <v>54</v>
      </c>
      <c r="D466" s="30" t="s">
        <v>47</v>
      </c>
      <c r="E466" s="30" t="s">
        <v>16</v>
      </c>
      <c r="F466" s="30" t="s">
        <v>38</v>
      </c>
      <c r="G466" s="32">
        <v>43</v>
      </c>
      <c r="H466" s="30" t="s">
        <v>18</v>
      </c>
      <c r="I466" s="31">
        <v>602.82000000000005</v>
      </c>
      <c r="J466" s="30" t="s">
        <v>48</v>
      </c>
      <c r="K466" s="30" t="s">
        <v>49</v>
      </c>
      <c r="L466" s="30" t="b">
        <v>0</v>
      </c>
      <c r="M466" s="30" t="s">
        <v>21</v>
      </c>
      <c r="N466" s="30" t="s">
        <v>22</v>
      </c>
    </row>
    <row r="467" spans="1:14" ht="14.25" customHeight="1">
      <c r="A467" s="30">
        <v>848</v>
      </c>
      <c r="B467" s="1">
        <v>44196</v>
      </c>
      <c r="C467" s="30" t="s">
        <v>32</v>
      </c>
      <c r="D467" s="30" t="s">
        <v>47</v>
      </c>
      <c r="E467" s="30" t="s">
        <v>25</v>
      </c>
      <c r="F467" s="30" t="s">
        <v>33</v>
      </c>
      <c r="G467" s="32">
        <v>64</v>
      </c>
      <c r="H467" s="30" t="s">
        <v>18</v>
      </c>
      <c r="I467" s="31">
        <v>725.9</v>
      </c>
      <c r="J467" s="30" t="s">
        <v>157</v>
      </c>
      <c r="K467" s="30" t="s">
        <v>137</v>
      </c>
      <c r="L467" s="30" t="b">
        <v>0</v>
      </c>
      <c r="M467" s="30" t="s">
        <v>21</v>
      </c>
      <c r="N467" s="30" t="s">
        <v>28</v>
      </c>
    </row>
    <row r="468" spans="1:14" ht="14.25" customHeight="1">
      <c r="A468" s="30">
        <v>765</v>
      </c>
      <c r="B468" s="1">
        <v>43923</v>
      </c>
      <c r="C468" s="30" t="s">
        <v>36</v>
      </c>
      <c r="D468" s="30" t="s">
        <v>24</v>
      </c>
      <c r="E468" s="30" t="s">
        <v>16</v>
      </c>
      <c r="F468" s="30" t="s">
        <v>17</v>
      </c>
      <c r="G468" s="32">
        <v>60</v>
      </c>
      <c r="H468" s="30" t="s">
        <v>18</v>
      </c>
      <c r="I468" s="31">
        <v>257.88</v>
      </c>
      <c r="J468" s="30" t="s">
        <v>203</v>
      </c>
      <c r="K468" s="30" t="s">
        <v>147</v>
      </c>
      <c r="L468" s="30" t="b">
        <v>1</v>
      </c>
      <c r="M468" s="30" t="s">
        <v>44</v>
      </c>
      <c r="N468" s="30" t="s">
        <v>22</v>
      </c>
    </row>
    <row r="469" spans="1:14" ht="14.25" customHeight="1">
      <c r="A469" s="30">
        <v>225</v>
      </c>
      <c r="B469" s="1">
        <v>44547</v>
      </c>
      <c r="C469" s="30" t="s">
        <v>32</v>
      </c>
      <c r="D469" s="30" t="s">
        <v>24</v>
      </c>
      <c r="E469" s="30" t="s">
        <v>16</v>
      </c>
      <c r="F469" s="30" t="s">
        <v>17</v>
      </c>
      <c r="G469" s="32">
        <v>71</v>
      </c>
      <c r="H469" s="30" t="s">
        <v>18</v>
      </c>
      <c r="I469" s="31">
        <v>741.16</v>
      </c>
      <c r="J469" s="30" t="s">
        <v>252</v>
      </c>
      <c r="K469" s="30" t="s">
        <v>89</v>
      </c>
      <c r="L469" s="30" t="b">
        <v>1</v>
      </c>
      <c r="M469" s="30" t="s">
        <v>44</v>
      </c>
      <c r="N469" s="30" t="s">
        <v>22</v>
      </c>
    </row>
    <row r="470" spans="1:14" ht="14.25" customHeight="1">
      <c r="A470" s="30">
        <v>325</v>
      </c>
      <c r="B470" s="1">
        <v>44025</v>
      </c>
      <c r="C470" s="30" t="s">
        <v>36</v>
      </c>
      <c r="D470" s="30" t="s">
        <v>24</v>
      </c>
      <c r="E470" s="30" t="s">
        <v>16</v>
      </c>
      <c r="F470" s="30" t="s">
        <v>17</v>
      </c>
      <c r="G470" s="32">
        <v>35</v>
      </c>
      <c r="H470" s="30" t="s">
        <v>18</v>
      </c>
      <c r="I470" s="31">
        <v>649.54</v>
      </c>
      <c r="J470" s="30" t="s">
        <v>165</v>
      </c>
      <c r="K470" s="30" t="s">
        <v>64</v>
      </c>
      <c r="L470" s="30" t="b">
        <v>1</v>
      </c>
      <c r="M470" s="30" t="s">
        <v>27</v>
      </c>
      <c r="N470" s="30" t="s">
        <v>22</v>
      </c>
    </row>
    <row r="471" spans="1:14" ht="14.25" customHeight="1">
      <c r="A471" s="30">
        <v>336</v>
      </c>
      <c r="B471" s="1">
        <v>44506</v>
      </c>
      <c r="C471" s="30" t="s">
        <v>23</v>
      </c>
      <c r="D471" s="30" t="s">
        <v>15</v>
      </c>
      <c r="E471" s="30" t="s">
        <v>25</v>
      </c>
      <c r="F471" s="30" t="s">
        <v>17</v>
      </c>
      <c r="G471" s="32">
        <v>100</v>
      </c>
      <c r="H471" s="30" t="s">
        <v>18</v>
      </c>
      <c r="I471" s="31">
        <v>140.75</v>
      </c>
      <c r="J471" s="30" t="s">
        <v>83</v>
      </c>
      <c r="K471" s="30" t="s">
        <v>64</v>
      </c>
      <c r="L471" s="30" t="b">
        <v>1</v>
      </c>
      <c r="M471" s="30" t="s">
        <v>21</v>
      </c>
      <c r="N471" s="30" t="s">
        <v>28</v>
      </c>
    </row>
    <row r="472" spans="1:14" ht="14.25" customHeight="1">
      <c r="A472" s="30">
        <v>170</v>
      </c>
      <c r="B472" s="1">
        <v>44139</v>
      </c>
      <c r="C472" s="30" t="s">
        <v>14</v>
      </c>
      <c r="D472" s="30" t="s">
        <v>47</v>
      </c>
      <c r="E472" s="30" t="s">
        <v>16</v>
      </c>
      <c r="F472" s="30" t="s">
        <v>33</v>
      </c>
      <c r="G472" s="32">
        <v>2</v>
      </c>
      <c r="H472" s="30" t="s">
        <v>18</v>
      </c>
      <c r="I472" s="31">
        <v>834.48</v>
      </c>
      <c r="J472" s="30" t="s">
        <v>161</v>
      </c>
      <c r="K472" s="30" t="s">
        <v>61</v>
      </c>
      <c r="L472" s="30" t="b">
        <v>0</v>
      </c>
      <c r="M472" s="30" t="s">
        <v>31</v>
      </c>
      <c r="N472" s="30" t="s">
        <v>22</v>
      </c>
    </row>
    <row r="473" spans="1:14" ht="14.25" customHeight="1">
      <c r="A473" s="30">
        <v>91</v>
      </c>
      <c r="B473" s="1">
        <v>44495</v>
      </c>
      <c r="C473" s="30" t="s">
        <v>23</v>
      </c>
      <c r="D473" s="30" t="s">
        <v>47</v>
      </c>
      <c r="E473" s="30" t="s">
        <v>25</v>
      </c>
      <c r="F473" s="30" t="s">
        <v>17</v>
      </c>
      <c r="G473" s="32">
        <v>60</v>
      </c>
      <c r="H473" s="30" t="s">
        <v>18</v>
      </c>
      <c r="I473" s="31">
        <v>646.54999999999995</v>
      </c>
      <c r="J473" s="30" t="s">
        <v>294</v>
      </c>
      <c r="K473" s="30" t="s">
        <v>89</v>
      </c>
      <c r="L473" s="30" t="b">
        <v>1</v>
      </c>
      <c r="M473" s="30" t="s">
        <v>27</v>
      </c>
      <c r="N473" s="30" t="s">
        <v>22</v>
      </c>
    </row>
    <row r="474" spans="1:14" ht="14.25" customHeight="1">
      <c r="A474" s="30">
        <v>960</v>
      </c>
      <c r="B474" s="1">
        <v>44072</v>
      </c>
      <c r="C474" s="30" t="s">
        <v>54</v>
      </c>
      <c r="D474" s="30" t="s">
        <v>24</v>
      </c>
      <c r="E474" s="30" t="s">
        <v>37</v>
      </c>
      <c r="F474" s="30" t="s">
        <v>33</v>
      </c>
      <c r="G474" s="32">
        <v>35</v>
      </c>
      <c r="H474" s="30" t="s">
        <v>18</v>
      </c>
      <c r="I474" s="31">
        <v>888.92</v>
      </c>
      <c r="J474" s="30" t="s">
        <v>295</v>
      </c>
      <c r="K474" s="30" t="s">
        <v>74</v>
      </c>
      <c r="L474" s="30" t="b">
        <v>0</v>
      </c>
      <c r="M474" s="30" t="s">
        <v>21</v>
      </c>
      <c r="N474" s="30" t="s">
        <v>22</v>
      </c>
    </row>
    <row r="475" spans="1:14" ht="14.25" customHeight="1">
      <c r="A475" s="30">
        <v>831</v>
      </c>
      <c r="B475" s="1">
        <v>43965</v>
      </c>
      <c r="C475" s="30" t="s">
        <v>32</v>
      </c>
      <c r="D475" s="30" t="s">
        <v>47</v>
      </c>
      <c r="E475" s="30" t="s">
        <v>16</v>
      </c>
      <c r="F475" s="30" t="s">
        <v>17</v>
      </c>
      <c r="G475" s="32">
        <v>5</v>
      </c>
      <c r="H475" s="30" t="s">
        <v>18</v>
      </c>
      <c r="I475" s="31">
        <v>820.46</v>
      </c>
      <c r="J475" s="30" t="s">
        <v>296</v>
      </c>
      <c r="K475" s="30" t="s">
        <v>58</v>
      </c>
      <c r="L475" s="30" t="b">
        <v>0</v>
      </c>
      <c r="M475" s="30" t="s">
        <v>44</v>
      </c>
      <c r="N475" s="30" t="s">
        <v>28</v>
      </c>
    </row>
    <row r="476" spans="1:14" ht="14.25" customHeight="1">
      <c r="A476" s="30">
        <v>345</v>
      </c>
      <c r="B476" s="1">
        <v>44168</v>
      </c>
      <c r="C476" s="30" t="s">
        <v>36</v>
      </c>
      <c r="D476" s="30" t="s">
        <v>47</v>
      </c>
      <c r="E476" s="30" t="s">
        <v>16</v>
      </c>
      <c r="F476" s="30" t="s">
        <v>38</v>
      </c>
      <c r="G476" s="32">
        <v>2</v>
      </c>
      <c r="H476" s="30" t="s">
        <v>18</v>
      </c>
      <c r="I476" s="31">
        <v>143.72</v>
      </c>
      <c r="J476" s="30" t="s">
        <v>297</v>
      </c>
      <c r="K476" s="30" t="s">
        <v>66</v>
      </c>
      <c r="L476" s="30" t="b">
        <v>0</v>
      </c>
      <c r="M476" s="30" t="s">
        <v>44</v>
      </c>
      <c r="N476" s="30" t="s">
        <v>28</v>
      </c>
    </row>
    <row r="477" spans="1:14" ht="14.25" customHeight="1">
      <c r="A477" s="30">
        <v>708</v>
      </c>
      <c r="B477" s="1">
        <v>44074</v>
      </c>
      <c r="C477" s="30" t="s">
        <v>32</v>
      </c>
      <c r="D477" s="30" t="s">
        <v>24</v>
      </c>
      <c r="E477" s="30" t="s">
        <v>25</v>
      </c>
      <c r="F477" s="30" t="s">
        <v>33</v>
      </c>
      <c r="G477" s="32">
        <v>47</v>
      </c>
      <c r="H477" s="30" t="s">
        <v>18</v>
      </c>
      <c r="I477" s="31">
        <v>617.73</v>
      </c>
      <c r="J477" s="30" t="s">
        <v>197</v>
      </c>
      <c r="K477" s="30" t="s">
        <v>93</v>
      </c>
      <c r="L477" s="30" t="b">
        <v>1</v>
      </c>
      <c r="M477" s="30" t="s">
        <v>21</v>
      </c>
      <c r="N477" s="30" t="s">
        <v>28</v>
      </c>
    </row>
    <row r="478" spans="1:14" ht="14.25" customHeight="1">
      <c r="A478" s="30">
        <v>374</v>
      </c>
      <c r="B478" s="1">
        <v>44418</v>
      </c>
      <c r="C478" s="30" t="s">
        <v>14</v>
      </c>
      <c r="D478" s="30" t="s">
        <v>24</v>
      </c>
      <c r="E478" s="30" t="s">
        <v>37</v>
      </c>
      <c r="F478" s="30" t="s">
        <v>38</v>
      </c>
      <c r="G478" s="32">
        <v>95</v>
      </c>
      <c r="H478" s="30" t="s">
        <v>18</v>
      </c>
      <c r="I478" s="31">
        <v>629.51</v>
      </c>
      <c r="J478" s="30" t="s">
        <v>298</v>
      </c>
      <c r="K478" s="30" t="s">
        <v>64</v>
      </c>
      <c r="L478" s="30" t="b">
        <v>0</v>
      </c>
      <c r="M478" s="30" t="s">
        <v>31</v>
      </c>
      <c r="N478" s="30" t="s">
        <v>28</v>
      </c>
    </row>
    <row r="479" spans="1:14" ht="14.25" customHeight="1">
      <c r="A479" s="30">
        <v>31</v>
      </c>
      <c r="B479" s="1">
        <v>44433</v>
      </c>
      <c r="C479" s="30" t="s">
        <v>36</v>
      </c>
      <c r="D479" s="30" t="s">
        <v>24</v>
      </c>
      <c r="E479" s="30" t="s">
        <v>25</v>
      </c>
      <c r="F479" s="30" t="s">
        <v>17</v>
      </c>
      <c r="G479" s="32">
        <v>10</v>
      </c>
      <c r="H479" s="30" t="s">
        <v>18</v>
      </c>
      <c r="I479" s="31">
        <v>384.16</v>
      </c>
      <c r="J479" s="30" t="s">
        <v>98</v>
      </c>
      <c r="K479" s="30" t="s">
        <v>99</v>
      </c>
      <c r="L479" s="30" t="b">
        <v>1</v>
      </c>
      <c r="M479" s="30" t="s">
        <v>44</v>
      </c>
      <c r="N479" s="30" t="s">
        <v>28</v>
      </c>
    </row>
    <row r="480" spans="1:14" ht="14.25" customHeight="1">
      <c r="A480" s="30">
        <v>393</v>
      </c>
      <c r="B480" s="1">
        <v>44029</v>
      </c>
      <c r="C480" s="30" t="s">
        <v>36</v>
      </c>
      <c r="D480" s="30" t="s">
        <v>15</v>
      </c>
      <c r="E480" s="30" t="s">
        <v>16</v>
      </c>
      <c r="F480" s="30" t="s">
        <v>38</v>
      </c>
      <c r="G480" s="32">
        <v>42</v>
      </c>
      <c r="H480" s="30" t="s">
        <v>18</v>
      </c>
      <c r="I480" s="31">
        <v>885.54</v>
      </c>
      <c r="J480" s="30" t="s">
        <v>80</v>
      </c>
      <c r="K480" s="30" t="s">
        <v>20</v>
      </c>
      <c r="L480" s="30" t="b">
        <v>1</v>
      </c>
      <c r="M480" s="30" t="s">
        <v>44</v>
      </c>
      <c r="N480" s="30" t="s">
        <v>28</v>
      </c>
    </row>
    <row r="481" spans="1:14" ht="14.25" customHeight="1">
      <c r="A481" s="30">
        <v>458</v>
      </c>
      <c r="B481" s="1">
        <v>44222</v>
      </c>
      <c r="C481" s="30" t="s">
        <v>14</v>
      </c>
      <c r="D481" s="30" t="s">
        <v>15</v>
      </c>
      <c r="E481" s="30" t="s">
        <v>16</v>
      </c>
      <c r="F481" s="30" t="s">
        <v>38</v>
      </c>
      <c r="G481" s="32">
        <v>68</v>
      </c>
      <c r="H481" s="30" t="s">
        <v>18</v>
      </c>
      <c r="I481" s="31">
        <v>489.24</v>
      </c>
      <c r="J481" s="30" t="s">
        <v>182</v>
      </c>
      <c r="K481" s="30" t="s">
        <v>64</v>
      </c>
      <c r="L481" s="30" t="b">
        <v>0</v>
      </c>
      <c r="M481" s="30" t="s">
        <v>44</v>
      </c>
      <c r="N481" s="30" t="s">
        <v>22</v>
      </c>
    </row>
    <row r="482" spans="1:14" ht="14.25" customHeight="1">
      <c r="A482" s="30">
        <v>548</v>
      </c>
      <c r="B482" s="1">
        <v>43941</v>
      </c>
      <c r="C482" s="30" t="s">
        <v>54</v>
      </c>
      <c r="D482" s="30" t="s">
        <v>15</v>
      </c>
      <c r="E482" s="30" t="s">
        <v>37</v>
      </c>
      <c r="F482" s="30" t="s">
        <v>38</v>
      </c>
      <c r="G482" s="32">
        <v>67</v>
      </c>
      <c r="H482" s="30" t="s">
        <v>18</v>
      </c>
      <c r="I482" s="31">
        <v>700.37</v>
      </c>
      <c r="J482" s="30" t="s">
        <v>88</v>
      </c>
      <c r="K482" s="30" t="s">
        <v>89</v>
      </c>
      <c r="L482" s="30" t="b">
        <v>1</v>
      </c>
      <c r="M482" s="30" t="s">
        <v>44</v>
      </c>
      <c r="N482" s="30" t="s">
        <v>22</v>
      </c>
    </row>
    <row r="483" spans="1:14" ht="14.25" customHeight="1">
      <c r="A483" s="30">
        <v>75</v>
      </c>
      <c r="B483" s="1">
        <v>44171</v>
      </c>
      <c r="C483" s="30" t="s">
        <v>14</v>
      </c>
      <c r="D483" s="30" t="s">
        <v>24</v>
      </c>
      <c r="E483" s="30" t="s">
        <v>16</v>
      </c>
      <c r="F483" s="30" t="s">
        <v>33</v>
      </c>
      <c r="G483" s="32">
        <v>49</v>
      </c>
      <c r="H483" s="30" t="s">
        <v>18</v>
      </c>
      <c r="I483" s="31">
        <v>716.59</v>
      </c>
      <c r="J483" s="30" t="s">
        <v>90</v>
      </c>
      <c r="K483" s="30" t="s">
        <v>91</v>
      </c>
      <c r="L483" s="30" t="b">
        <v>0</v>
      </c>
      <c r="M483" s="30" t="s">
        <v>21</v>
      </c>
      <c r="N483" s="30" t="s">
        <v>22</v>
      </c>
    </row>
    <row r="484" spans="1:14" ht="14.25" customHeight="1">
      <c r="A484" s="30">
        <v>624</v>
      </c>
      <c r="B484" s="1">
        <v>44228</v>
      </c>
      <c r="C484" s="30" t="s">
        <v>14</v>
      </c>
      <c r="D484" s="30" t="s">
        <v>24</v>
      </c>
      <c r="E484" s="30" t="s">
        <v>37</v>
      </c>
      <c r="F484" s="30" t="s">
        <v>33</v>
      </c>
      <c r="G484" s="32">
        <v>68</v>
      </c>
      <c r="H484" s="30" t="s">
        <v>18</v>
      </c>
      <c r="I484" s="31">
        <v>477.85</v>
      </c>
      <c r="J484" s="30" t="s">
        <v>29</v>
      </c>
      <c r="K484" s="30" t="s">
        <v>30</v>
      </c>
      <c r="L484" s="30" t="b">
        <v>0</v>
      </c>
      <c r="M484" s="30" t="s">
        <v>27</v>
      </c>
      <c r="N484" s="30" t="s">
        <v>28</v>
      </c>
    </row>
    <row r="485" spans="1:14" ht="14.25" customHeight="1">
      <c r="A485" s="30">
        <v>862</v>
      </c>
      <c r="B485" s="1">
        <v>43976</v>
      </c>
      <c r="C485" s="30" t="s">
        <v>23</v>
      </c>
      <c r="D485" s="30" t="s">
        <v>24</v>
      </c>
      <c r="E485" s="30" t="s">
        <v>37</v>
      </c>
      <c r="F485" s="30" t="s">
        <v>17</v>
      </c>
      <c r="G485" s="32">
        <v>44</v>
      </c>
      <c r="H485" s="30" t="s">
        <v>18</v>
      </c>
      <c r="I485" s="31">
        <v>673.23</v>
      </c>
      <c r="J485" s="30" t="s">
        <v>145</v>
      </c>
      <c r="K485" s="30" t="s">
        <v>91</v>
      </c>
      <c r="L485" s="30" t="b">
        <v>1</v>
      </c>
      <c r="M485" s="30" t="s">
        <v>21</v>
      </c>
      <c r="N485" s="30" t="s">
        <v>28</v>
      </c>
    </row>
    <row r="486" spans="1:14" ht="14.25" customHeight="1">
      <c r="A486" s="30">
        <v>914</v>
      </c>
      <c r="B486" s="1">
        <v>44505</v>
      </c>
      <c r="C486" s="30" t="s">
        <v>14</v>
      </c>
      <c r="D486" s="30" t="s">
        <v>47</v>
      </c>
      <c r="E486" s="30" t="s">
        <v>37</v>
      </c>
      <c r="F486" s="30" t="s">
        <v>33</v>
      </c>
      <c r="G486" s="32">
        <v>65</v>
      </c>
      <c r="H486" s="30" t="s">
        <v>18</v>
      </c>
      <c r="I486" s="31">
        <v>147.84</v>
      </c>
      <c r="J486" s="30" t="s">
        <v>250</v>
      </c>
      <c r="K486" s="30" t="s">
        <v>58</v>
      </c>
      <c r="L486" s="30" t="b">
        <v>0</v>
      </c>
      <c r="M486" s="30" t="s">
        <v>27</v>
      </c>
      <c r="N486" s="30" t="s">
        <v>22</v>
      </c>
    </row>
    <row r="487" spans="1:14" ht="14.25" customHeight="1">
      <c r="A487" s="30">
        <v>659</v>
      </c>
      <c r="B487" s="1">
        <v>44272</v>
      </c>
      <c r="C487" s="30" t="s">
        <v>36</v>
      </c>
      <c r="D487" s="30" t="s">
        <v>24</v>
      </c>
      <c r="E487" s="30" t="s">
        <v>16</v>
      </c>
      <c r="F487" s="30" t="s">
        <v>33</v>
      </c>
      <c r="G487" s="32">
        <v>70</v>
      </c>
      <c r="H487" s="30" t="s">
        <v>18</v>
      </c>
      <c r="I487" s="31">
        <v>439.77</v>
      </c>
      <c r="J487" s="30" t="s">
        <v>158</v>
      </c>
      <c r="K487" s="30" t="s">
        <v>124</v>
      </c>
      <c r="L487" s="30" t="b">
        <v>0</v>
      </c>
      <c r="M487" s="30" t="s">
        <v>31</v>
      </c>
      <c r="N487" s="30" t="s">
        <v>22</v>
      </c>
    </row>
    <row r="488" spans="1:14" ht="14.25" customHeight="1">
      <c r="A488" s="30">
        <v>134</v>
      </c>
      <c r="B488" s="1">
        <v>44327</v>
      </c>
      <c r="C488" s="30" t="s">
        <v>32</v>
      </c>
      <c r="D488" s="30" t="s">
        <v>15</v>
      </c>
      <c r="E488" s="30" t="s">
        <v>16</v>
      </c>
      <c r="F488" s="30" t="s">
        <v>38</v>
      </c>
      <c r="G488" s="32">
        <v>85</v>
      </c>
      <c r="H488" s="30" t="s">
        <v>18</v>
      </c>
      <c r="I488" s="31">
        <v>740.08</v>
      </c>
      <c r="J488" s="30" t="s">
        <v>120</v>
      </c>
      <c r="K488" s="30" t="s">
        <v>121</v>
      </c>
      <c r="L488" s="30" t="b">
        <v>1</v>
      </c>
      <c r="M488" s="30" t="s">
        <v>27</v>
      </c>
      <c r="N488" s="30" t="s">
        <v>28</v>
      </c>
    </row>
    <row r="489" spans="1:14" ht="14.25" customHeight="1">
      <c r="A489" s="30">
        <v>594</v>
      </c>
      <c r="B489" s="1">
        <v>43968</v>
      </c>
      <c r="C489" s="30" t="s">
        <v>54</v>
      </c>
      <c r="D489" s="30" t="s">
        <v>47</v>
      </c>
      <c r="E489" s="30" t="s">
        <v>25</v>
      </c>
      <c r="F489" s="30" t="s">
        <v>17</v>
      </c>
      <c r="G489" s="32">
        <v>11</v>
      </c>
      <c r="H489" s="30" t="s">
        <v>18</v>
      </c>
      <c r="I489" s="31">
        <v>766.37</v>
      </c>
      <c r="J489" s="30" t="s">
        <v>221</v>
      </c>
      <c r="K489" s="30" t="s">
        <v>58</v>
      </c>
      <c r="L489" s="30" t="b">
        <v>0</v>
      </c>
      <c r="M489" s="30" t="s">
        <v>44</v>
      </c>
      <c r="N489" s="30" t="s">
        <v>28</v>
      </c>
    </row>
    <row r="490" spans="1:14" ht="14.25" customHeight="1">
      <c r="A490" s="30">
        <v>776</v>
      </c>
      <c r="B490" s="1">
        <v>44163</v>
      </c>
      <c r="C490" s="30" t="s">
        <v>23</v>
      </c>
      <c r="D490" s="30" t="s">
        <v>24</v>
      </c>
      <c r="E490" s="30" t="s">
        <v>25</v>
      </c>
      <c r="F490" s="30" t="s">
        <v>17</v>
      </c>
      <c r="G490" s="32">
        <v>67</v>
      </c>
      <c r="H490" s="30" t="s">
        <v>18</v>
      </c>
      <c r="I490" s="31">
        <v>120.71</v>
      </c>
      <c r="J490" s="30" t="s">
        <v>195</v>
      </c>
      <c r="K490" s="30" t="s">
        <v>87</v>
      </c>
      <c r="L490" s="30" t="b">
        <v>0</v>
      </c>
      <c r="M490" s="30" t="s">
        <v>31</v>
      </c>
      <c r="N490" s="30" t="s">
        <v>22</v>
      </c>
    </row>
    <row r="491" spans="1:14" ht="14.25" customHeight="1">
      <c r="A491" s="30">
        <v>861</v>
      </c>
      <c r="B491" s="1">
        <v>44288</v>
      </c>
      <c r="C491" s="30" t="s">
        <v>32</v>
      </c>
      <c r="D491" s="30" t="s">
        <v>47</v>
      </c>
      <c r="E491" s="30" t="s">
        <v>25</v>
      </c>
      <c r="F491" s="30" t="s">
        <v>33</v>
      </c>
      <c r="G491" s="32">
        <v>50</v>
      </c>
      <c r="H491" s="30" t="s">
        <v>18</v>
      </c>
      <c r="I491" s="31">
        <v>853.62</v>
      </c>
      <c r="J491" s="30" t="s">
        <v>155</v>
      </c>
      <c r="K491" s="30" t="s">
        <v>64</v>
      </c>
      <c r="L491" s="30" t="b">
        <v>1</v>
      </c>
      <c r="M491" s="30" t="s">
        <v>31</v>
      </c>
      <c r="N491" s="30" t="s">
        <v>22</v>
      </c>
    </row>
    <row r="492" spans="1:14" ht="14.25" customHeight="1">
      <c r="A492" s="30">
        <v>594</v>
      </c>
      <c r="B492" s="1">
        <v>44020</v>
      </c>
      <c r="C492" s="30" t="s">
        <v>14</v>
      </c>
      <c r="D492" s="30" t="s">
        <v>15</v>
      </c>
      <c r="E492" s="30" t="s">
        <v>37</v>
      </c>
      <c r="F492" s="30" t="s">
        <v>33</v>
      </c>
      <c r="G492" s="32">
        <v>7</v>
      </c>
      <c r="H492" s="30" t="s">
        <v>18</v>
      </c>
      <c r="I492" s="31">
        <v>339.39</v>
      </c>
      <c r="J492" s="30" t="s">
        <v>299</v>
      </c>
      <c r="K492" s="30" t="s">
        <v>99</v>
      </c>
      <c r="L492" s="30" t="b">
        <v>0</v>
      </c>
      <c r="M492" s="30" t="s">
        <v>21</v>
      </c>
      <c r="N492" s="30" t="s">
        <v>28</v>
      </c>
    </row>
    <row r="493" spans="1:14" ht="14.25" customHeight="1">
      <c r="A493" s="30">
        <v>411</v>
      </c>
      <c r="B493" s="1">
        <v>44155</v>
      </c>
      <c r="C493" s="30" t="s">
        <v>32</v>
      </c>
      <c r="D493" s="30" t="s">
        <v>24</v>
      </c>
      <c r="E493" s="30" t="s">
        <v>25</v>
      </c>
      <c r="F493" s="30" t="s">
        <v>38</v>
      </c>
      <c r="G493" s="32">
        <v>9</v>
      </c>
      <c r="H493" s="30" t="s">
        <v>18</v>
      </c>
      <c r="I493" s="31">
        <v>670.97</v>
      </c>
      <c r="J493" s="30" t="s">
        <v>290</v>
      </c>
      <c r="K493" s="30" t="s">
        <v>106</v>
      </c>
      <c r="L493" s="30" t="b">
        <v>0</v>
      </c>
      <c r="M493" s="30" t="s">
        <v>21</v>
      </c>
      <c r="N493" s="30" t="s">
        <v>22</v>
      </c>
    </row>
    <row r="494" spans="1:14" ht="14.25" customHeight="1">
      <c r="A494" s="30">
        <v>814</v>
      </c>
      <c r="B494" s="1">
        <v>44521</v>
      </c>
      <c r="C494" s="30" t="s">
        <v>14</v>
      </c>
      <c r="D494" s="30" t="s">
        <v>15</v>
      </c>
      <c r="E494" s="30" t="s">
        <v>25</v>
      </c>
      <c r="F494" s="30" t="s">
        <v>33</v>
      </c>
      <c r="G494" s="32">
        <v>61</v>
      </c>
      <c r="H494" s="30" t="s">
        <v>18</v>
      </c>
      <c r="I494" s="31">
        <v>869.79</v>
      </c>
      <c r="J494" s="30" t="s">
        <v>272</v>
      </c>
      <c r="K494" s="30" t="s">
        <v>20</v>
      </c>
      <c r="L494" s="30" t="b">
        <v>0</v>
      </c>
      <c r="M494" s="30" t="s">
        <v>31</v>
      </c>
      <c r="N494" s="30" t="s">
        <v>28</v>
      </c>
    </row>
    <row r="495" spans="1:14" ht="14.25" customHeight="1">
      <c r="A495" s="30">
        <v>750</v>
      </c>
      <c r="B495" s="1">
        <v>44206</v>
      </c>
      <c r="C495" s="30" t="s">
        <v>14</v>
      </c>
      <c r="D495" s="30" t="s">
        <v>15</v>
      </c>
      <c r="E495" s="30" t="s">
        <v>25</v>
      </c>
      <c r="F495" s="30" t="s">
        <v>33</v>
      </c>
      <c r="G495" s="32">
        <v>86</v>
      </c>
      <c r="H495" s="30" t="s">
        <v>18</v>
      </c>
      <c r="I495" s="31">
        <v>85.58</v>
      </c>
      <c r="J495" s="30" t="s">
        <v>155</v>
      </c>
      <c r="K495" s="30" t="s">
        <v>64</v>
      </c>
      <c r="L495" s="30" t="b">
        <v>0</v>
      </c>
      <c r="M495" s="30" t="s">
        <v>21</v>
      </c>
      <c r="N495" s="30" t="s">
        <v>22</v>
      </c>
    </row>
    <row r="496" spans="1:14" ht="14.25" customHeight="1">
      <c r="A496" s="30">
        <v>215</v>
      </c>
      <c r="B496" s="1">
        <v>43883</v>
      </c>
      <c r="C496" s="30" t="s">
        <v>14</v>
      </c>
      <c r="D496" s="30" t="s">
        <v>47</v>
      </c>
      <c r="E496" s="30" t="s">
        <v>37</v>
      </c>
      <c r="F496" s="30" t="s">
        <v>33</v>
      </c>
      <c r="G496" s="32">
        <v>78</v>
      </c>
      <c r="H496" s="30" t="s">
        <v>18</v>
      </c>
      <c r="I496" s="31">
        <v>650.35</v>
      </c>
      <c r="J496" s="30" t="s">
        <v>132</v>
      </c>
      <c r="K496" s="30" t="s">
        <v>20</v>
      </c>
      <c r="L496" s="30" t="b">
        <v>1</v>
      </c>
      <c r="M496" s="30" t="s">
        <v>27</v>
      </c>
      <c r="N496" s="30" t="s">
        <v>28</v>
      </c>
    </row>
    <row r="497" spans="1:14" ht="14.25" customHeight="1">
      <c r="A497" s="30">
        <v>691</v>
      </c>
      <c r="B497" s="1">
        <v>44212</v>
      </c>
      <c r="C497" s="30" t="s">
        <v>32</v>
      </c>
      <c r="D497" s="30" t="s">
        <v>47</v>
      </c>
      <c r="E497" s="30" t="s">
        <v>25</v>
      </c>
      <c r="F497" s="30" t="s">
        <v>33</v>
      </c>
      <c r="G497" s="32">
        <v>17</v>
      </c>
      <c r="H497" s="30" t="s">
        <v>18</v>
      </c>
      <c r="I497" s="31">
        <v>284.68</v>
      </c>
      <c r="J497" s="30" t="s">
        <v>213</v>
      </c>
      <c r="K497" s="30" t="s">
        <v>20</v>
      </c>
      <c r="L497" s="30" t="b">
        <v>0</v>
      </c>
      <c r="M497" s="30" t="s">
        <v>44</v>
      </c>
      <c r="N497" s="30" t="s">
        <v>22</v>
      </c>
    </row>
    <row r="498" spans="1:14" ht="14.25" customHeight="1">
      <c r="A498" s="30">
        <v>308</v>
      </c>
      <c r="B498" s="1">
        <v>44423</v>
      </c>
      <c r="C498" s="30" t="s">
        <v>32</v>
      </c>
      <c r="D498" s="30" t="s">
        <v>15</v>
      </c>
      <c r="E498" s="30" t="s">
        <v>16</v>
      </c>
      <c r="F498" s="30" t="s">
        <v>17</v>
      </c>
      <c r="G498" s="32">
        <v>67</v>
      </c>
      <c r="H498" s="30" t="s">
        <v>18</v>
      </c>
      <c r="I498" s="31">
        <v>266.55</v>
      </c>
      <c r="J498" s="30" t="s">
        <v>105</v>
      </c>
      <c r="K498" s="30" t="s">
        <v>106</v>
      </c>
      <c r="L498" s="30" t="b">
        <v>0</v>
      </c>
      <c r="M498" s="30" t="s">
        <v>44</v>
      </c>
      <c r="N498" s="30" t="s">
        <v>22</v>
      </c>
    </row>
    <row r="499" spans="1:14" ht="14.25" customHeight="1">
      <c r="A499" s="30">
        <v>815</v>
      </c>
      <c r="B499" s="1">
        <v>44005</v>
      </c>
      <c r="C499" s="30" t="s">
        <v>23</v>
      </c>
      <c r="D499" s="30" t="s">
        <v>15</v>
      </c>
      <c r="E499" s="30" t="s">
        <v>37</v>
      </c>
      <c r="F499" s="30" t="s">
        <v>17</v>
      </c>
      <c r="G499" s="32">
        <v>88</v>
      </c>
      <c r="H499" s="30" t="s">
        <v>18</v>
      </c>
      <c r="I499" s="31">
        <v>192.73</v>
      </c>
      <c r="J499" s="30" t="s">
        <v>162</v>
      </c>
      <c r="K499" s="30" t="s">
        <v>50</v>
      </c>
      <c r="L499" s="30" t="b">
        <v>1</v>
      </c>
      <c r="M499" s="30" t="s">
        <v>21</v>
      </c>
      <c r="N499" s="30" t="s">
        <v>28</v>
      </c>
    </row>
    <row r="500" spans="1:14" ht="14.25" customHeight="1">
      <c r="A500" s="30">
        <v>941</v>
      </c>
      <c r="B500" s="1">
        <v>44196</v>
      </c>
      <c r="C500" s="30" t="s">
        <v>32</v>
      </c>
      <c r="D500" s="30" t="s">
        <v>24</v>
      </c>
      <c r="E500" s="30" t="s">
        <v>16</v>
      </c>
      <c r="F500" s="30" t="s">
        <v>33</v>
      </c>
      <c r="G500" s="32">
        <v>25</v>
      </c>
      <c r="H500" s="30" t="s">
        <v>18</v>
      </c>
      <c r="I500" s="31">
        <v>145.96</v>
      </c>
      <c r="J500" s="30" t="s">
        <v>300</v>
      </c>
      <c r="K500" s="30" t="s">
        <v>58</v>
      </c>
      <c r="L500" s="30" t="b">
        <v>1</v>
      </c>
      <c r="M500" s="30" t="s">
        <v>21</v>
      </c>
      <c r="N500" s="30" t="s">
        <v>22</v>
      </c>
    </row>
    <row r="501" spans="1:14" ht="14.25" customHeight="1">
      <c r="A501" s="30">
        <v>580</v>
      </c>
      <c r="B501" s="1">
        <v>44474</v>
      </c>
      <c r="C501" s="30" t="s">
        <v>36</v>
      </c>
      <c r="D501" s="30" t="s">
        <v>24</v>
      </c>
      <c r="E501" s="30" t="s">
        <v>37</v>
      </c>
      <c r="F501" s="30" t="s">
        <v>33</v>
      </c>
      <c r="G501" s="32">
        <v>15</v>
      </c>
      <c r="H501" s="30" t="s">
        <v>18</v>
      </c>
      <c r="I501" s="31">
        <v>708.22</v>
      </c>
      <c r="J501" s="30" t="s">
        <v>301</v>
      </c>
      <c r="K501" s="30" t="s">
        <v>240</v>
      </c>
      <c r="L501" s="30" t="b">
        <v>0</v>
      </c>
      <c r="M501" s="30" t="s">
        <v>44</v>
      </c>
      <c r="N501" s="30" t="s">
        <v>22</v>
      </c>
    </row>
    <row r="502" spans="1:14" ht="14.25" customHeight="1">
      <c r="A502" s="30">
        <v>922</v>
      </c>
      <c r="B502" s="1">
        <v>44077</v>
      </c>
      <c r="C502" s="30" t="s">
        <v>23</v>
      </c>
      <c r="D502" s="30" t="s">
        <v>47</v>
      </c>
      <c r="E502" s="30" t="s">
        <v>37</v>
      </c>
      <c r="F502" s="30" t="s">
        <v>38</v>
      </c>
      <c r="G502" s="32">
        <v>46</v>
      </c>
      <c r="H502" s="30" t="s">
        <v>18</v>
      </c>
      <c r="I502" s="31">
        <v>312.60000000000002</v>
      </c>
      <c r="J502" s="30" t="s">
        <v>88</v>
      </c>
      <c r="K502" s="30" t="s">
        <v>89</v>
      </c>
      <c r="L502" s="30" t="b">
        <v>0</v>
      </c>
      <c r="M502" s="30" t="s">
        <v>31</v>
      </c>
      <c r="N502" s="30" t="s">
        <v>22</v>
      </c>
    </row>
    <row r="503" spans="1:14" ht="14.25" customHeight="1">
      <c r="A503" s="30">
        <v>520</v>
      </c>
      <c r="B503" s="1">
        <v>44322</v>
      </c>
      <c r="C503" s="30" t="s">
        <v>36</v>
      </c>
      <c r="D503" s="30" t="s">
        <v>24</v>
      </c>
      <c r="E503" s="30" t="s">
        <v>37</v>
      </c>
      <c r="F503" s="30" t="s">
        <v>17</v>
      </c>
      <c r="G503" s="32">
        <v>16</v>
      </c>
      <c r="H503" s="30" t="s">
        <v>18</v>
      </c>
      <c r="I503" s="31">
        <v>967.02</v>
      </c>
      <c r="J503" s="30" t="s">
        <v>302</v>
      </c>
      <c r="K503" s="30" t="s">
        <v>224</v>
      </c>
      <c r="L503" s="30" t="b">
        <v>1</v>
      </c>
      <c r="M503" s="30" t="s">
        <v>31</v>
      </c>
      <c r="N503" s="30" t="s">
        <v>28</v>
      </c>
    </row>
    <row r="504" spans="1:14" ht="14.25" customHeight="1">
      <c r="A504" s="30">
        <v>536</v>
      </c>
      <c r="B504" s="1">
        <v>43938</v>
      </c>
      <c r="C504" s="30" t="s">
        <v>23</v>
      </c>
      <c r="D504" s="30" t="s">
        <v>15</v>
      </c>
      <c r="E504" s="30" t="s">
        <v>25</v>
      </c>
      <c r="F504" s="30" t="s">
        <v>38</v>
      </c>
      <c r="G504" s="32">
        <v>56</v>
      </c>
      <c r="H504" s="30" t="s">
        <v>18</v>
      </c>
      <c r="I504" s="31">
        <v>777.26</v>
      </c>
      <c r="J504" s="30" t="s">
        <v>301</v>
      </c>
      <c r="K504" s="30" t="s">
        <v>240</v>
      </c>
      <c r="L504" s="30" t="b">
        <v>1</v>
      </c>
      <c r="M504" s="30" t="s">
        <v>27</v>
      </c>
      <c r="N504" s="30" t="s">
        <v>22</v>
      </c>
    </row>
    <row r="505" spans="1:14" ht="14.25" customHeight="1">
      <c r="A505" s="30">
        <v>706</v>
      </c>
      <c r="B505" s="1">
        <v>43941</v>
      </c>
      <c r="C505" s="30" t="s">
        <v>36</v>
      </c>
      <c r="D505" s="30" t="s">
        <v>47</v>
      </c>
      <c r="E505" s="30" t="s">
        <v>37</v>
      </c>
      <c r="F505" s="30" t="s">
        <v>33</v>
      </c>
      <c r="G505" s="32">
        <v>91</v>
      </c>
      <c r="H505" s="30" t="s">
        <v>18</v>
      </c>
      <c r="I505" s="31">
        <v>114.65</v>
      </c>
      <c r="J505" s="30" t="s">
        <v>84</v>
      </c>
      <c r="K505" s="30" t="s">
        <v>85</v>
      </c>
      <c r="L505" s="30" t="b">
        <v>0</v>
      </c>
      <c r="M505" s="30" t="s">
        <v>31</v>
      </c>
      <c r="N505" s="30" t="s">
        <v>28</v>
      </c>
    </row>
    <row r="506" spans="1:14" ht="14.25" customHeight="1">
      <c r="A506" s="30">
        <v>916</v>
      </c>
      <c r="B506" s="1">
        <v>44103</v>
      </c>
      <c r="C506" s="30" t="s">
        <v>23</v>
      </c>
      <c r="D506" s="30" t="s">
        <v>24</v>
      </c>
      <c r="E506" s="30" t="s">
        <v>37</v>
      </c>
      <c r="F506" s="30" t="s">
        <v>38</v>
      </c>
      <c r="G506" s="32">
        <v>98</v>
      </c>
      <c r="H506" s="30" t="s">
        <v>18</v>
      </c>
      <c r="I506" s="31">
        <v>663.95</v>
      </c>
      <c r="J506" s="30" t="s">
        <v>92</v>
      </c>
      <c r="K506" s="30" t="s">
        <v>93</v>
      </c>
      <c r="L506" s="30" t="b">
        <v>1</v>
      </c>
      <c r="M506" s="30" t="s">
        <v>44</v>
      </c>
      <c r="N506" s="30" t="s">
        <v>28</v>
      </c>
    </row>
    <row r="507" spans="1:14" ht="14.25" customHeight="1">
      <c r="A507" s="30">
        <v>885</v>
      </c>
      <c r="B507" s="1">
        <v>43987</v>
      </c>
      <c r="C507" s="30" t="s">
        <v>36</v>
      </c>
      <c r="D507" s="30" t="s">
        <v>24</v>
      </c>
      <c r="E507" s="30" t="s">
        <v>25</v>
      </c>
      <c r="F507" s="30" t="s">
        <v>17</v>
      </c>
      <c r="G507" s="32">
        <v>37</v>
      </c>
      <c r="H507" s="30" t="s">
        <v>18</v>
      </c>
      <c r="I507" s="31">
        <v>402.12</v>
      </c>
      <c r="J507" s="30" t="s">
        <v>86</v>
      </c>
      <c r="K507" s="30" t="s">
        <v>87</v>
      </c>
      <c r="L507" s="30" t="b">
        <v>0</v>
      </c>
      <c r="M507" s="30" t="s">
        <v>21</v>
      </c>
      <c r="N507" s="30" t="s">
        <v>22</v>
      </c>
    </row>
    <row r="508" spans="1:14" ht="14.25" customHeight="1">
      <c r="A508" s="30">
        <v>109</v>
      </c>
      <c r="B508" s="1">
        <v>43836</v>
      </c>
      <c r="C508" s="30" t="s">
        <v>36</v>
      </c>
      <c r="D508" s="30" t="s">
        <v>24</v>
      </c>
      <c r="E508" s="30" t="s">
        <v>16</v>
      </c>
      <c r="F508" s="30" t="s">
        <v>38</v>
      </c>
      <c r="G508" s="32">
        <v>48</v>
      </c>
      <c r="H508" s="30" t="s">
        <v>18</v>
      </c>
      <c r="I508" s="31">
        <v>480.47</v>
      </c>
      <c r="J508" s="30" t="s">
        <v>208</v>
      </c>
      <c r="K508" s="30" t="s">
        <v>172</v>
      </c>
      <c r="L508" s="30" t="b">
        <v>0</v>
      </c>
      <c r="M508" s="30" t="s">
        <v>27</v>
      </c>
      <c r="N508" s="30" t="s">
        <v>22</v>
      </c>
    </row>
    <row r="509" spans="1:14" ht="14.25" customHeight="1">
      <c r="A509" s="30">
        <v>810</v>
      </c>
      <c r="B509" s="1">
        <v>44337</v>
      </c>
      <c r="C509" s="30" t="s">
        <v>36</v>
      </c>
      <c r="D509" s="30" t="s">
        <v>24</v>
      </c>
      <c r="E509" s="30" t="s">
        <v>37</v>
      </c>
      <c r="F509" s="30" t="s">
        <v>38</v>
      </c>
      <c r="G509" s="32">
        <v>60</v>
      </c>
      <c r="H509" s="30" t="s">
        <v>18</v>
      </c>
      <c r="I509" s="31">
        <v>895.71</v>
      </c>
      <c r="J509" s="30" t="s">
        <v>303</v>
      </c>
      <c r="K509" s="30" t="s">
        <v>20</v>
      </c>
      <c r="L509" s="30" t="b">
        <v>0</v>
      </c>
      <c r="M509" s="30" t="s">
        <v>21</v>
      </c>
      <c r="N509" s="30" t="s">
        <v>22</v>
      </c>
    </row>
    <row r="510" spans="1:14" ht="14.25" customHeight="1">
      <c r="A510" s="30">
        <v>328</v>
      </c>
      <c r="B510" s="1">
        <v>44094</v>
      </c>
      <c r="C510" s="30" t="s">
        <v>23</v>
      </c>
      <c r="D510" s="30" t="s">
        <v>47</v>
      </c>
      <c r="E510" s="30" t="s">
        <v>16</v>
      </c>
      <c r="F510" s="30" t="s">
        <v>17</v>
      </c>
      <c r="G510" s="32">
        <v>34</v>
      </c>
      <c r="H510" s="30" t="s">
        <v>18</v>
      </c>
      <c r="I510" s="31">
        <v>345.42</v>
      </c>
      <c r="J510" s="30" t="s">
        <v>237</v>
      </c>
      <c r="K510" s="30" t="s">
        <v>202</v>
      </c>
      <c r="L510" s="30" t="b">
        <v>0</v>
      </c>
      <c r="M510" s="30" t="s">
        <v>27</v>
      </c>
      <c r="N510" s="30" t="s">
        <v>22</v>
      </c>
    </row>
    <row r="511" spans="1:14" ht="14.25" customHeight="1">
      <c r="A511" s="30">
        <v>823</v>
      </c>
      <c r="B511" s="1">
        <v>44188</v>
      </c>
      <c r="C511" s="30" t="s">
        <v>32</v>
      </c>
      <c r="D511" s="30" t="s">
        <v>47</v>
      </c>
      <c r="E511" s="30" t="s">
        <v>25</v>
      </c>
      <c r="F511" s="30" t="s">
        <v>33</v>
      </c>
      <c r="G511" s="32">
        <v>31</v>
      </c>
      <c r="H511" s="30" t="s">
        <v>18</v>
      </c>
      <c r="I511" s="31">
        <v>687.76</v>
      </c>
      <c r="J511" s="30" t="s">
        <v>113</v>
      </c>
      <c r="K511" s="30" t="s">
        <v>79</v>
      </c>
      <c r="L511" s="30" t="b">
        <v>0</v>
      </c>
      <c r="M511" s="30" t="s">
        <v>27</v>
      </c>
      <c r="N511" s="30" t="s">
        <v>22</v>
      </c>
    </row>
    <row r="512" spans="1:14" ht="14.25" customHeight="1">
      <c r="A512" s="30">
        <v>443</v>
      </c>
      <c r="B512" s="1">
        <v>44237</v>
      </c>
      <c r="C512" s="30" t="s">
        <v>23</v>
      </c>
      <c r="D512" s="30" t="s">
        <v>47</v>
      </c>
      <c r="E512" s="30" t="s">
        <v>25</v>
      </c>
      <c r="F512" s="30" t="s">
        <v>38</v>
      </c>
      <c r="G512" s="32">
        <v>90</v>
      </c>
      <c r="H512" s="30" t="s">
        <v>18</v>
      </c>
      <c r="I512" s="31">
        <v>764.15</v>
      </c>
      <c r="J512" s="30" t="s">
        <v>205</v>
      </c>
      <c r="K512" s="30" t="s">
        <v>30</v>
      </c>
      <c r="L512" s="30" t="b">
        <v>1</v>
      </c>
      <c r="M512" s="30" t="s">
        <v>31</v>
      </c>
      <c r="N512" s="30" t="s">
        <v>22</v>
      </c>
    </row>
    <row r="513" spans="1:14" ht="14.25" customHeight="1">
      <c r="A513" s="30">
        <v>606</v>
      </c>
      <c r="B513" s="1">
        <v>44044</v>
      </c>
      <c r="C513" s="30" t="s">
        <v>23</v>
      </c>
      <c r="D513" s="30" t="s">
        <v>47</v>
      </c>
      <c r="E513" s="30" t="s">
        <v>25</v>
      </c>
      <c r="F513" s="30" t="s">
        <v>38</v>
      </c>
      <c r="G513" s="32">
        <v>67</v>
      </c>
      <c r="H513" s="30" t="s">
        <v>18</v>
      </c>
      <c r="I513" s="31">
        <v>243.34</v>
      </c>
      <c r="J513" s="30" t="s">
        <v>193</v>
      </c>
      <c r="K513" s="30" t="s">
        <v>64</v>
      </c>
      <c r="L513" s="30" t="b">
        <v>1</v>
      </c>
      <c r="M513" s="30" t="s">
        <v>21</v>
      </c>
      <c r="N513" s="30" t="s">
        <v>22</v>
      </c>
    </row>
    <row r="514" spans="1:14" ht="14.25" customHeight="1">
      <c r="A514" s="30">
        <v>564</v>
      </c>
      <c r="B514" s="1">
        <v>44414</v>
      </c>
      <c r="C514" s="30" t="s">
        <v>54</v>
      </c>
      <c r="D514" s="30" t="s">
        <v>24</v>
      </c>
      <c r="E514" s="30" t="s">
        <v>25</v>
      </c>
      <c r="F514" s="30" t="s">
        <v>33</v>
      </c>
      <c r="G514" s="32">
        <v>41</v>
      </c>
      <c r="H514" s="30" t="s">
        <v>18</v>
      </c>
      <c r="I514" s="31">
        <v>939.1</v>
      </c>
      <c r="J514" s="30" t="s">
        <v>204</v>
      </c>
      <c r="K514" s="30" t="s">
        <v>58</v>
      </c>
      <c r="L514" s="30" t="b">
        <v>1</v>
      </c>
      <c r="M514" s="30" t="s">
        <v>21</v>
      </c>
      <c r="N514" s="30" t="s">
        <v>28</v>
      </c>
    </row>
    <row r="515" spans="1:14" ht="14.25" customHeight="1">
      <c r="A515" s="30">
        <v>588</v>
      </c>
      <c r="B515" s="1">
        <v>44070</v>
      </c>
      <c r="C515" s="30" t="s">
        <v>36</v>
      </c>
      <c r="D515" s="30" t="s">
        <v>47</v>
      </c>
      <c r="E515" s="30" t="s">
        <v>16</v>
      </c>
      <c r="F515" s="30" t="s">
        <v>17</v>
      </c>
      <c r="G515" s="32">
        <v>57</v>
      </c>
      <c r="H515" s="30" t="s">
        <v>18</v>
      </c>
      <c r="I515" s="31">
        <v>679.32</v>
      </c>
      <c r="J515" s="30" t="s">
        <v>83</v>
      </c>
      <c r="K515" s="30" t="s">
        <v>64</v>
      </c>
      <c r="L515" s="30" t="b">
        <v>1</v>
      </c>
      <c r="M515" s="30" t="s">
        <v>21</v>
      </c>
      <c r="N515" s="30" t="s">
        <v>22</v>
      </c>
    </row>
    <row r="516" spans="1:14" ht="14.25" customHeight="1">
      <c r="A516" s="30">
        <v>252</v>
      </c>
      <c r="B516" s="1">
        <v>44483</v>
      </c>
      <c r="C516" s="30" t="s">
        <v>23</v>
      </c>
      <c r="D516" s="30" t="s">
        <v>47</v>
      </c>
      <c r="E516" s="30" t="s">
        <v>25</v>
      </c>
      <c r="F516" s="30" t="s">
        <v>38</v>
      </c>
      <c r="G516" s="32">
        <v>72</v>
      </c>
      <c r="H516" s="30" t="s">
        <v>18</v>
      </c>
      <c r="I516" s="31">
        <v>357.13</v>
      </c>
      <c r="J516" s="30" t="s">
        <v>84</v>
      </c>
      <c r="K516" s="30" t="s">
        <v>85</v>
      </c>
      <c r="L516" s="30" t="b">
        <v>0</v>
      </c>
      <c r="M516" s="30" t="s">
        <v>44</v>
      </c>
      <c r="N516" s="30" t="s">
        <v>22</v>
      </c>
    </row>
    <row r="517" spans="1:14" ht="14.25" customHeight="1">
      <c r="A517" s="30">
        <v>212</v>
      </c>
      <c r="B517" s="1">
        <v>43928</v>
      </c>
      <c r="C517" s="30" t="s">
        <v>14</v>
      </c>
      <c r="D517" s="30" t="s">
        <v>15</v>
      </c>
      <c r="E517" s="30" t="s">
        <v>37</v>
      </c>
      <c r="F517" s="30" t="s">
        <v>33</v>
      </c>
      <c r="G517" s="32">
        <v>38</v>
      </c>
      <c r="H517" s="30" t="s">
        <v>18</v>
      </c>
      <c r="I517" s="31">
        <v>475.05</v>
      </c>
      <c r="J517" s="30" t="s">
        <v>50</v>
      </c>
      <c r="K517" s="30" t="s">
        <v>51</v>
      </c>
      <c r="L517" s="30" t="b">
        <v>1</v>
      </c>
      <c r="M517" s="30" t="s">
        <v>44</v>
      </c>
      <c r="N517" s="30" t="s">
        <v>28</v>
      </c>
    </row>
    <row r="518" spans="1:14" ht="14.25" customHeight="1">
      <c r="A518" s="30">
        <v>878</v>
      </c>
      <c r="B518" s="1">
        <v>44056</v>
      </c>
      <c r="C518" s="30" t="s">
        <v>54</v>
      </c>
      <c r="D518" s="30" t="s">
        <v>47</v>
      </c>
      <c r="E518" s="30" t="s">
        <v>37</v>
      </c>
      <c r="F518" s="30" t="s">
        <v>33</v>
      </c>
      <c r="G518" s="32">
        <v>14</v>
      </c>
      <c r="H518" s="30" t="s">
        <v>18</v>
      </c>
      <c r="I518" s="31">
        <v>975.48</v>
      </c>
      <c r="J518" s="30" t="s">
        <v>219</v>
      </c>
      <c r="K518" s="30" t="s">
        <v>153</v>
      </c>
      <c r="L518" s="30" t="b">
        <v>1</v>
      </c>
      <c r="M518" s="30" t="s">
        <v>21</v>
      </c>
      <c r="N518" s="30" t="s">
        <v>28</v>
      </c>
    </row>
    <row r="519" spans="1:14" ht="14.25" customHeight="1">
      <c r="A519" s="30">
        <v>256</v>
      </c>
      <c r="B519" s="1">
        <v>44474</v>
      </c>
      <c r="C519" s="30" t="s">
        <v>32</v>
      </c>
      <c r="D519" s="30" t="s">
        <v>24</v>
      </c>
      <c r="E519" s="30" t="s">
        <v>16</v>
      </c>
      <c r="F519" s="30" t="s">
        <v>33</v>
      </c>
      <c r="G519" s="32">
        <v>89</v>
      </c>
      <c r="H519" s="30" t="s">
        <v>18</v>
      </c>
      <c r="I519" s="31">
        <v>60.97</v>
      </c>
      <c r="J519" s="30" t="s">
        <v>304</v>
      </c>
      <c r="K519" s="30" t="s">
        <v>50</v>
      </c>
      <c r="L519" s="30" t="b">
        <v>0</v>
      </c>
      <c r="M519" s="30" t="s">
        <v>21</v>
      </c>
      <c r="N519" s="30" t="s">
        <v>22</v>
      </c>
    </row>
    <row r="520" spans="1:14" ht="14.25" customHeight="1">
      <c r="A520" s="30">
        <v>155</v>
      </c>
      <c r="B520" s="1">
        <v>44260</v>
      </c>
      <c r="C520" s="30" t="s">
        <v>14</v>
      </c>
      <c r="D520" s="30" t="s">
        <v>24</v>
      </c>
      <c r="E520" s="30" t="s">
        <v>37</v>
      </c>
      <c r="F520" s="30" t="s">
        <v>33</v>
      </c>
      <c r="G520" s="32">
        <v>41</v>
      </c>
      <c r="H520" s="30" t="s">
        <v>18</v>
      </c>
      <c r="I520" s="31">
        <v>978.36</v>
      </c>
      <c r="J520" s="30" t="s">
        <v>305</v>
      </c>
      <c r="K520" s="30" t="s">
        <v>20</v>
      </c>
      <c r="L520" s="30" t="b">
        <v>0</v>
      </c>
      <c r="M520" s="30" t="s">
        <v>21</v>
      </c>
      <c r="N520" s="30" t="s">
        <v>22</v>
      </c>
    </row>
    <row r="521" spans="1:14" ht="14.25" customHeight="1">
      <c r="A521" s="30">
        <v>745</v>
      </c>
      <c r="B521" s="1">
        <v>44143</v>
      </c>
      <c r="C521" s="30" t="s">
        <v>32</v>
      </c>
      <c r="D521" s="30" t="s">
        <v>47</v>
      </c>
      <c r="E521" s="30" t="s">
        <v>16</v>
      </c>
      <c r="F521" s="30" t="s">
        <v>38</v>
      </c>
      <c r="G521" s="32">
        <v>77</v>
      </c>
      <c r="H521" s="30" t="s">
        <v>18</v>
      </c>
      <c r="I521" s="31">
        <v>905.01</v>
      </c>
      <c r="J521" s="30" t="s">
        <v>237</v>
      </c>
      <c r="K521" s="30" t="s">
        <v>202</v>
      </c>
      <c r="L521" s="30" t="b">
        <v>0</v>
      </c>
      <c r="M521" s="30" t="s">
        <v>31</v>
      </c>
      <c r="N521" s="30" t="s">
        <v>22</v>
      </c>
    </row>
    <row r="522" spans="1:14" ht="14.25" customHeight="1">
      <c r="A522" s="30">
        <v>770</v>
      </c>
      <c r="B522" s="1">
        <v>44532</v>
      </c>
      <c r="C522" s="30" t="s">
        <v>14</v>
      </c>
      <c r="D522" s="30" t="s">
        <v>24</v>
      </c>
      <c r="E522" s="30" t="s">
        <v>16</v>
      </c>
      <c r="F522" s="30" t="s">
        <v>38</v>
      </c>
      <c r="G522" s="32">
        <v>90</v>
      </c>
      <c r="H522" s="30" t="s">
        <v>18</v>
      </c>
      <c r="I522" s="31">
        <v>632.4</v>
      </c>
      <c r="J522" s="30" t="s">
        <v>306</v>
      </c>
      <c r="K522" s="30" t="s">
        <v>307</v>
      </c>
      <c r="L522" s="30" t="b">
        <v>1</v>
      </c>
      <c r="M522" s="30" t="s">
        <v>21</v>
      </c>
      <c r="N522" s="30" t="s">
        <v>28</v>
      </c>
    </row>
    <row r="523" spans="1:14" ht="14.25" customHeight="1">
      <c r="A523" s="30">
        <v>430</v>
      </c>
      <c r="B523" s="1">
        <v>44444</v>
      </c>
      <c r="C523" s="30" t="s">
        <v>32</v>
      </c>
      <c r="D523" s="30" t="s">
        <v>24</v>
      </c>
      <c r="E523" s="30" t="s">
        <v>16</v>
      </c>
      <c r="F523" s="30" t="s">
        <v>17</v>
      </c>
      <c r="G523" s="32">
        <v>67</v>
      </c>
      <c r="H523" s="30" t="s">
        <v>18</v>
      </c>
      <c r="I523" s="31">
        <v>715.49</v>
      </c>
      <c r="J523" s="30" t="s">
        <v>90</v>
      </c>
      <c r="K523" s="30" t="s">
        <v>91</v>
      </c>
      <c r="L523" s="30" t="b">
        <v>1</v>
      </c>
      <c r="M523" s="30" t="s">
        <v>44</v>
      </c>
      <c r="N523" s="30" t="s">
        <v>28</v>
      </c>
    </row>
    <row r="524" spans="1:14" ht="14.25" customHeight="1">
      <c r="A524" s="30">
        <v>508</v>
      </c>
      <c r="B524" s="1">
        <v>44138</v>
      </c>
      <c r="C524" s="30" t="s">
        <v>32</v>
      </c>
      <c r="D524" s="30" t="s">
        <v>47</v>
      </c>
      <c r="E524" s="30" t="s">
        <v>37</v>
      </c>
      <c r="F524" s="30" t="s">
        <v>38</v>
      </c>
      <c r="G524" s="32">
        <v>92</v>
      </c>
      <c r="H524" s="30" t="s">
        <v>18</v>
      </c>
      <c r="I524" s="31">
        <v>205.92</v>
      </c>
      <c r="J524" s="30" t="s">
        <v>19</v>
      </c>
      <c r="K524" s="30" t="s">
        <v>20</v>
      </c>
      <c r="L524" s="30" t="b">
        <v>1</v>
      </c>
      <c r="M524" s="30" t="s">
        <v>44</v>
      </c>
      <c r="N524" s="30" t="s">
        <v>28</v>
      </c>
    </row>
    <row r="525" spans="1:14" ht="14.25" customHeight="1">
      <c r="A525" s="30">
        <v>656</v>
      </c>
      <c r="B525" s="1">
        <v>43944</v>
      </c>
      <c r="C525" s="30" t="s">
        <v>23</v>
      </c>
      <c r="D525" s="30" t="s">
        <v>47</v>
      </c>
      <c r="E525" s="30" t="s">
        <v>25</v>
      </c>
      <c r="F525" s="30" t="s">
        <v>17</v>
      </c>
      <c r="G525" s="32">
        <v>8</v>
      </c>
      <c r="H525" s="30" t="s">
        <v>18</v>
      </c>
      <c r="I525" s="31">
        <v>487.56</v>
      </c>
      <c r="J525" s="30" t="s">
        <v>308</v>
      </c>
      <c r="K525" s="30" t="s">
        <v>93</v>
      </c>
      <c r="L525" s="30" t="b">
        <v>1</v>
      </c>
      <c r="M525" s="30" t="s">
        <v>27</v>
      </c>
      <c r="N525" s="30" t="s">
        <v>22</v>
      </c>
    </row>
    <row r="526" spans="1:14" ht="14.25" customHeight="1">
      <c r="A526" s="30">
        <v>951</v>
      </c>
      <c r="B526" s="1">
        <v>44112</v>
      </c>
      <c r="C526" s="30" t="s">
        <v>36</v>
      </c>
      <c r="D526" s="30" t="s">
        <v>15</v>
      </c>
      <c r="E526" s="30" t="s">
        <v>37</v>
      </c>
      <c r="F526" s="30" t="s">
        <v>38</v>
      </c>
      <c r="G526" s="32">
        <v>61</v>
      </c>
      <c r="H526" s="30" t="s">
        <v>18</v>
      </c>
      <c r="I526" s="31">
        <v>102.44</v>
      </c>
      <c r="J526" s="30" t="s">
        <v>221</v>
      </c>
      <c r="K526" s="30" t="s">
        <v>58</v>
      </c>
      <c r="L526" s="30" t="b">
        <v>1</v>
      </c>
      <c r="M526" s="30" t="s">
        <v>27</v>
      </c>
      <c r="N526" s="30" t="s">
        <v>22</v>
      </c>
    </row>
    <row r="527" spans="1:14" ht="14.25" customHeight="1">
      <c r="A527" s="30">
        <v>875</v>
      </c>
      <c r="B527" s="1">
        <v>44425</v>
      </c>
      <c r="C527" s="30" t="s">
        <v>14</v>
      </c>
      <c r="D527" s="30" t="s">
        <v>15</v>
      </c>
      <c r="E527" s="30" t="s">
        <v>37</v>
      </c>
      <c r="F527" s="30" t="s">
        <v>38</v>
      </c>
      <c r="G527" s="32">
        <v>67</v>
      </c>
      <c r="H527" s="30" t="s">
        <v>18</v>
      </c>
      <c r="I527" s="31">
        <v>279.31</v>
      </c>
      <c r="J527" s="30" t="s">
        <v>83</v>
      </c>
      <c r="K527" s="30" t="s">
        <v>64</v>
      </c>
      <c r="L527" s="30" t="b">
        <v>1</v>
      </c>
      <c r="M527" s="30" t="s">
        <v>44</v>
      </c>
      <c r="N527" s="30" t="s">
        <v>22</v>
      </c>
    </row>
    <row r="528" spans="1:14" ht="14.25" customHeight="1">
      <c r="A528" s="30">
        <v>262</v>
      </c>
      <c r="B528" s="1">
        <v>43840</v>
      </c>
      <c r="C528" s="30" t="s">
        <v>54</v>
      </c>
      <c r="D528" s="30" t="s">
        <v>15</v>
      </c>
      <c r="E528" s="30" t="s">
        <v>25</v>
      </c>
      <c r="F528" s="30" t="s">
        <v>33</v>
      </c>
      <c r="G528" s="32">
        <v>26</v>
      </c>
      <c r="H528" s="30" t="s">
        <v>18</v>
      </c>
      <c r="I528" s="31">
        <v>569.27</v>
      </c>
      <c r="J528" s="30" t="s">
        <v>229</v>
      </c>
      <c r="K528" s="30" t="s">
        <v>58</v>
      </c>
      <c r="L528" s="30" t="b">
        <v>1</v>
      </c>
      <c r="M528" s="30" t="s">
        <v>44</v>
      </c>
      <c r="N528" s="30" t="s">
        <v>22</v>
      </c>
    </row>
    <row r="529" spans="1:14" ht="14.25" customHeight="1">
      <c r="A529" s="30">
        <v>946</v>
      </c>
      <c r="B529" s="1">
        <v>44236</v>
      </c>
      <c r="C529" s="30" t="s">
        <v>36</v>
      </c>
      <c r="D529" s="30" t="s">
        <v>15</v>
      </c>
      <c r="E529" s="30" t="s">
        <v>16</v>
      </c>
      <c r="F529" s="30" t="s">
        <v>38</v>
      </c>
      <c r="G529" s="32">
        <v>55</v>
      </c>
      <c r="H529" s="30" t="s">
        <v>18</v>
      </c>
      <c r="I529" s="31">
        <v>60.92</v>
      </c>
      <c r="J529" s="30" t="s">
        <v>198</v>
      </c>
      <c r="K529" s="30" t="s">
        <v>137</v>
      </c>
      <c r="L529" s="30" t="b">
        <v>0</v>
      </c>
      <c r="M529" s="30" t="s">
        <v>21</v>
      </c>
      <c r="N529" s="30" t="s">
        <v>22</v>
      </c>
    </row>
    <row r="530" spans="1:14" ht="14.25" customHeight="1">
      <c r="A530" s="30">
        <v>768</v>
      </c>
      <c r="B530" s="1">
        <v>44194</v>
      </c>
      <c r="C530" s="30" t="s">
        <v>32</v>
      </c>
      <c r="D530" s="30" t="s">
        <v>24</v>
      </c>
      <c r="E530" s="30" t="s">
        <v>25</v>
      </c>
      <c r="F530" s="30" t="s">
        <v>38</v>
      </c>
      <c r="G530" s="32">
        <v>65</v>
      </c>
      <c r="H530" s="30" t="s">
        <v>18</v>
      </c>
      <c r="I530" s="31">
        <v>993.78</v>
      </c>
      <c r="J530" s="30" t="s">
        <v>309</v>
      </c>
      <c r="K530" s="30" t="s">
        <v>74</v>
      </c>
      <c r="L530" s="30" t="b">
        <v>0</v>
      </c>
      <c r="M530" s="30" t="s">
        <v>44</v>
      </c>
      <c r="N530" s="30" t="s">
        <v>22</v>
      </c>
    </row>
    <row r="531" spans="1:14" ht="14.25" customHeight="1">
      <c r="A531" s="30">
        <v>452</v>
      </c>
      <c r="B531" s="1">
        <v>43847</v>
      </c>
      <c r="C531" s="30" t="s">
        <v>32</v>
      </c>
      <c r="D531" s="30" t="s">
        <v>24</v>
      </c>
      <c r="E531" s="30" t="s">
        <v>37</v>
      </c>
      <c r="F531" s="30" t="s">
        <v>17</v>
      </c>
      <c r="G531" s="32">
        <v>43</v>
      </c>
      <c r="H531" s="30" t="s">
        <v>18</v>
      </c>
      <c r="I531" s="31">
        <v>229.02</v>
      </c>
      <c r="J531" s="30" t="s">
        <v>237</v>
      </c>
      <c r="K531" s="30" t="s">
        <v>202</v>
      </c>
      <c r="L531" s="30" t="b">
        <v>0</v>
      </c>
      <c r="M531" s="30" t="s">
        <v>27</v>
      </c>
      <c r="N531" s="30" t="s">
        <v>22</v>
      </c>
    </row>
    <row r="532" spans="1:14" ht="14.25" customHeight="1">
      <c r="A532" s="30">
        <v>296</v>
      </c>
      <c r="B532" s="1">
        <v>44285</v>
      </c>
      <c r="C532" s="30" t="s">
        <v>32</v>
      </c>
      <c r="D532" s="30" t="s">
        <v>24</v>
      </c>
      <c r="E532" s="30" t="s">
        <v>25</v>
      </c>
      <c r="F532" s="30" t="s">
        <v>17</v>
      </c>
      <c r="G532" s="32">
        <v>67</v>
      </c>
      <c r="H532" s="30" t="s">
        <v>18</v>
      </c>
      <c r="I532" s="31">
        <v>278.64999999999998</v>
      </c>
      <c r="J532" s="30" t="s">
        <v>34</v>
      </c>
      <c r="K532" s="30" t="s">
        <v>35</v>
      </c>
      <c r="L532" s="30" t="b">
        <v>1</v>
      </c>
      <c r="M532" s="30" t="s">
        <v>21</v>
      </c>
      <c r="N532" s="30" t="s">
        <v>28</v>
      </c>
    </row>
    <row r="533" spans="1:14" ht="14.25" customHeight="1">
      <c r="A533" s="30">
        <v>802</v>
      </c>
      <c r="B533" s="1">
        <v>44298</v>
      </c>
      <c r="C533" s="30" t="s">
        <v>14</v>
      </c>
      <c r="D533" s="30" t="s">
        <v>24</v>
      </c>
      <c r="E533" s="30" t="s">
        <v>25</v>
      </c>
      <c r="F533" s="30" t="s">
        <v>38</v>
      </c>
      <c r="G533" s="32">
        <v>77</v>
      </c>
      <c r="H533" s="30" t="s">
        <v>18</v>
      </c>
      <c r="I533" s="31">
        <v>616.84</v>
      </c>
      <c r="J533" s="30" t="s">
        <v>88</v>
      </c>
      <c r="K533" s="30" t="s">
        <v>89</v>
      </c>
      <c r="L533" s="30" t="b">
        <v>1</v>
      </c>
      <c r="M533" s="30" t="s">
        <v>44</v>
      </c>
      <c r="N533" s="30" t="s">
        <v>22</v>
      </c>
    </row>
    <row r="534" spans="1:14" ht="14.25" customHeight="1">
      <c r="A534" s="30">
        <v>714</v>
      </c>
      <c r="B534" s="1">
        <v>44465</v>
      </c>
      <c r="C534" s="30" t="s">
        <v>54</v>
      </c>
      <c r="D534" s="30" t="s">
        <v>15</v>
      </c>
      <c r="E534" s="30" t="s">
        <v>16</v>
      </c>
      <c r="F534" s="30" t="s">
        <v>17</v>
      </c>
      <c r="G534" s="32">
        <v>20</v>
      </c>
      <c r="H534" s="30" t="s">
        <v>18</v>
      </c>
      <c r="I534" s="31">
        <v>223.78</v>
      </c>
      <c r="J534" s="30" t="s">
        <v>173</v>
      </c>
      <c r="K534" s="30" t="s">
        <v>64</v>
      </c>
      <c r="L534" s="30" t="b">
        <v>1</v>
      </c>
      <c r="M534" s="30" t="s">
        <v>27</v>
      </c>
      <c r="N534" s="30" t="s">
        <v>22</v>
      </c>
    </row>
    <row r="535" spans="1:14" ht="14.25" customHeight="1">
      <c r="A535" s="30">
        <v>28</v>
      </c>
      <c r="B535" s="1">
        <v>44300</v>
      </c>
      <c r="C535" s="30" t="s">
        <v>54</v>
      </c>
      <c r="D535" s="30" t="s">
        <v>24</v>
      </c>
      <c r="E535" s="30" t="s">
        <v>37</v>
      </c>
      <c r="F535" s="30" t="s">
        <v>38</v>
      </c>
      <c r="G535" s="32">
        <v>1</v>
      </c>
      <c r="H535" s="30" t="s">
        <v>18</v>
      </c>
      <c r="I535" s="31">
        <v>92.82</v>
      </c>
      <c r="J535" s="30" t="s">
        <v>310</v>
      </c>
      <c r="K535" s="30" t="s">
        <v>121</v>
      </c>
      <c r="L535" s="30" t="b">
        <v>1</v>
      </c>
      <c r="M535" s="30" t="s">
        <v>44</v>
      </c>
      <c r="N535" s="30" t="s">
        <v>22</v>
      </c>
    </row>
    <row r="536" spans="1:14" ht="14.25" customHeight="1">
      <c r="A536" s="30">
        <v>58</v>
      </c>
      <c r="B536" s="1">
        <v>44214</v>
      </c>
      <c r="C536" s="30" t="s">
        <v>14</v>
      </c>
      <c r="D536" s="30" t="s">
        <v>47</v>
      </c>
      <c r="E536" s="30" t="s">
        <v>25</v>
      </c>
      <c r="F536" s="30" t="s">
        <v>38</v>
      </c>
      <c r="G536" s="32">
        <v>57</v>
      </c>
      <c r="H536" s="30" t="s">
        <v>18</v>
      </c>
      <c r="I536" s="31">
        <v>554.91999999999996</v>
      </c>
      <c r="J536" s="30" t="s">
        <v>311</v>
      </c>
      <c r="K536" s="30" t="s">
        <v>104</v>
      </c>
      <c r="L536" s="30" t="b">
        <v>1</v>
      </c>
      <c r="M536" s="30" t="s">
        <v>44</v>
      </c>
      <c r="N536" s="30" t="s">
        <v>28</v>
      </c>
    </row>
    <row r="537" spans="1:14" ht="14.25" customHeight="1">
      <c r="A537" s="30">
        <v>337</v>
      </c>
      <c r="B537" s="1">
        <v>44266</v>
      </c>
      <c r="C537" s="30" t="s">
        <v>23</v>
      </c>
      <c r="D537" s="30" t="s">
        <v>47</v>
      </c>
      <c r="E537" s="30" t="s">
        <v>16</v>
      </c>
      <c r="F537" s="30" t="s">
        <v>17</v>
      </c>
      <c r="G537" s="32">
        <v>98</v>
      </c>
      <c r="H537" s="30" t="s">
        <v>18</v>
      </c>
      <c r="I537" s="31">
        <v>382.97</v>
      </c>
      <c r="J537" s="30" t="s">
        <v>296</v>
      </c>
      <c r="K537" s="30" t="s">
        <v>58</v>
      </c>
      <c r="L537" s="30" t="b">
        <v>0</v>
      </c>
      <c r="M537" s="30" t="s">
        <v>31</v>
      </c>
      <c r="N537" s="30" t="s">
        <v>22</v>
      </c>
    </row>
    <row r="538" spans="1:14" ht="14.25" customHeight="1">
      <c r="A538" s="30">
        <v>923</v>
      </c>
      <c r="B538" s="1">
        <v>44175</v>
      </c>
      <c r="C538" s="30" t="s">
        <v>36</v>
      </c>
      <c r="D538" s="30" t="s">
        <v>47</v>
      </c>
      <c r="E538" s="30" t="s">
        <v>37</v>
      </c>
      <c r="F538" s="30" t="s">
        <v>17</v>
      </c>
      <c r="G538" s="32">
        <v>72</v>
      </c>
      <c r="H538" s="30" t="s">
        <v>18</v>
      </c>
      <c r="I538" s="31">
        <v>457.27</v>
      </c>
      <c r="J538" s="30" t="s">
        <v>166</v>
      </c>
      <c r="K538" s="30" t="s">
        <v>167</v>
      </c>
      <c r="L538" s="30" t="b">
        <v>1</v>
      </c>
      <c r="M538" s="30" t="s">
        <v>31</v>
      </c>
      <c r="N538" s="30" t="s">
        <v>22</v>
      </c>
    </row>
    <row r="539" spans="1:14" ht="14.25" customHeight="1">
      <c r="A539" s="30">
        <v>859</v>
      </c>
      <c r="B539" s="1">
        <v>44155</v>
      </c>
      <c r="C539" s="30" t="s">
        <v>14</v>
      </c>
      <c r="D539" s="30" t="s">
        <v>47</v>
      </c>
      <c r="E539" s="30" t="s">
        <v>37</v>
      </c>
      <c r="F539" s="30" t="s">
        <v>38</v>
      </c>
      <c r="G539" s="32">
        <v>65</v>
      </c>
      <c r="H539" s="30" t="s">
        <v>18</v>
      </c>
      <c r="I539" s="31">
        <v>572.09</v>
      </c>
      <c r="J539" s="30" t="s">
        <v>92</v>
      </c>
      <c r="K539" s="30" t="s">
        <v>93</v>
      </c>
      <c r="L539" s="30" t="b">
        <v>0</v>
      </c>
      <c r="M539" s="30" t="s">
        <v>27</v>
      </c>
      <c r="N539" s="30" t="s">
        <v>22</v>
      </c>
    </row>
    <row r="540" spans="1:14" ht="14.25" customHeight="1">
      <c r="A540" s="30">
        <v>691</v>
      </c>
      <c r="B540" s="1">
        <v>44311</v>
      </c>
      <c r="C540" s="30" t="s">
        <v>32</v>
      </c>
      <c r="D540" s="30" t="s">
        <v>15</v>
      </c>
      <c r="E540" s="30" t="s">
        <v>37</v>
      </c>
      <c r="F540" s="30" t="s">
        <v>33</v>
      </c>
      <c r="G540" s="32">
        <v>95</v>
      </c>
      <c r="H540" s="30" t="s">
        <v>18</v>
      </c>
      <c r="I540" s="31">
        <v>997.39</v>
      </c>
      <c r="J540" s="30" t="s">
        <v>135</v>
      </c>
      <c r="K540" s="30" t="s">
        <v>50</v>
      </c>
      <c r="L540" s="30" t="b">
        <v>1</v>
      </c>
      <c r="M540" s="30" t="s">
        <v>31</v>
      </c>
      <c r="N540" s="30" t="s">
        <v>28</v>
      </c>
    </row>
    <row r="541" spans="1:14" ht="14.25" customHeight="1">
      <c r="A541" s="30">
        <v>80</v>
      </c>
      <c r="B541" s="1">
        <v>44310</v>
      </c>
      <c r="C541" s="30" t="s">
        <v>23</v>
      </c>
      <c r="D541" s="30" t="s">
        <v>47</v>
      </c>
      <c r="E541" s="30" t="s">
        <v>25</v>
      </c>
      <c r="F541" s="30" t="s">
        <v>38</v>
      </c>
      <c r="G541" s="32">
        <v>1</v>
      </c>
      <c r="H541" s="30" t="s">
        <v>18</v>
      </c>
      <c r="I541" s="31">
        <v>862.64</v>
      </c>
      <c r="J541" s="30" t="s">
        <v>98</v>
      </c>
      <c r="K541" s="30" t="s">
        <v>99</v>
      </c>
      <c r="L541" s="30" t="b">
        <v>1</v>
      </c>
      <c r="M541" s="30" t="s">
        <v>27</v>
      </c>
      <c r="N541" s="30" t="s">
        <v>28</v>
      </c>
    </row>
    <row r="542" spans="1:14" ht="14.25" customHeight="1">
      <c r="A542" s="30">
        <v>687</v>
      </c>
      <c r="B542" s="1">
        <v>44169</v>
      </c>
      <c r="C542" s="30" t="s">
        <v>14</v>
      </c>
      <c r="D542" s="30" t="s">
        <v>47</v>
      </c>
      <c r="E542" s="30" t="s">
        <v>37</v>
      </c>
      <c r="F542" s="30" t="s">
        <v>17</v>
      </c>
      <c r="G542" s="32">
        <v>86</v>
      </c>
      <c r="H542" s="30" t="s">
        <v>18</v>
      </c>
      <c r="I542" s="31">
        <v>431.53</v>
      </c>
      <c r="J542" s="30" t="s">
        <v>75</v>
      </c>
      <c r="K542" s="30" t="s">
        <v>64</v>
      </c>
      <c r="L542" s="30" t="b">
        <v>0</v>
      </c>
      <c r="M542" s="30" t="s">
        <v>31</v>
      </c>
      <c r="N542" s="30" t="s">
        <v>22</v>
      </c>
    </row>
    <row r="543" spans="1:14" ht="14.25" customHeight="1">
      <c r="A543" s="30">
        <v>708</v>
      </c>
      <c r="B543" s="1">
        <v>44091</v>
      </c>
      <c r="C543" s="30" t="s">
        <v>54</v>
      </c>
      <c r="D543" s="30" t="s">
        <v>47</v>
      </c>
      <c r="E543" s="30" t="s">
        <v>25</v>
      </c>
      <c r="F543" s="30" t="s">
        <v>33</v>
      </c>
      <c r="G543" s="32">
        <v>44</v>
      </c>
      <c r="H543" s="30" t="s">
        <v>18</v>
      </c>
      <c r="I543" s="31">
        <v>520.73</v>
      </c>
      <c r="J543" s="30" t="s">
        <v>65</v>
      </c>
      <c r="K543" s="30" t="s">
        <v>66</v>
      </c>
      <c r="L543" s="30" t="b">
        <v>0</v>
      </c>
      <c r="M543" s="30" t="s">
        <v>21</v>
      </c>
      <c r="N543" s="30" t="s">
        <v>22</v>
      </c>
    </row>
    <row r="544" spans="1:14" ht="14.25" customHeight="1">
      <c r="A544" s="30">
        <v>117</v>
      </c>
      <c r="B544" s="1">
        <v>44382</v>
      </c>
      <c r="C544" s="30" t="s">
        <v>32</v>
      </c>
      <c r="D544" s="30" t="s">
        <v>24</v>
      </c>
      <c r="E544" s="30" t="s">
        <v>16</v>
      </c>
      <c r="F544" s="30" t="s">
        <v>33</v>
      </c>
      <c r="G544" s="32">
        <v>23</v>
      </c>
      <c r="H544" s="30" t="s">
        <v>18</v>
      </c>
      <c r="I544" s="31">
        <v>913.36</v>
      </c>
      <c r="J544" s="30" t="s">
        <v>241</v>
      </c>
      <c r="K544" s="30" t="s">
        <v>236</v>
      </c>
      <c r="L544" s="30" t="b">
        <v>1</v>
      </c>
      <c r="M544" s="30" t="s">
        <v>31</v>
      </c>
      <c r="N544" s="30" t="s">
        <v>22</v>
      </c>
    </row>
    <row r="545" spans="1:14" ht="14.25" customHeight="1">
      <c r="A545" s="30">
        <v>587</v>
      </c>
      <c r="B545" s="1">
        <v>44122</v>
      </c>
      <c r="C545" s="30" t="s">
        <v>23</v>
      </c>
      <c r="D545" s="30" t="s">
        <v>24</v>
      </c>
      <c r="E545" s="30" t="s">
        <v>37</v>
      </c>
      <c r="F545" s="30" t="s">
        <v>17</v>
      </c>
      <c r="G545" s="32">
        <v>100</v>
      </c>
      <c r="H545" s="30" t="s">
        <v>18</v>
      </c>
      <c r="I545" s="31">
        <v>450.2</v>
      </c>
      <c r="J545" s="30" t="s">
        <v>128</v>
      </c>
      <c r="K545" s="30" t="s">
        <v>129</v>
      </c>
      <c r="L545" s="30" t="b">
        <v>0</v>
      </c>
      <c r="M545" s="30" t="s">
        <v>44</v>
      </c>
      <c r="N545" s="30" t="s">
        <v>22</v>
      </c>
    </row>
    <row r="546" spans="1:14" ht="14.25" customHeight="1">
      <c r="A546" s="30">
        <v>300</v>
      </c>
      <c r="B546" s="1">
        <v>44218</v>
      </c>
      <c r="C546" s="30" t="s">
        <v>23</v>
      </c>
      <c r="D546" s="30" t="s">
        <v>15</v>
      </c>
      <c r="E546" s="30" t="s">
        <v>16</v>
      </c>
      <c r="F546" s="30" t="s">
        <v>38</v>
      </c>
      <c r="G546" s="32">
        <v>29</v>
      </c>
      <c r="H546" s="30" t="s">
        <v>18</v>
      </c>
      <c r="I546" s="31">
        <v>101.39</v>
      </c>
      <c r="J546" s="30" t="s">
        <v>90</v>
      </c>
      <c r="K546" s="30" t="s">
        <v>91</v>
      </c>
      <c r="L546" s="30" t="b">
        <v>0</v>
      </c>
      <c r="M546" s="30" t="s">
        <v>21</v>
      </c>
      <c r="N546" s="30" t="s">
        <v>22</v>
      </c>
    </row>
    <row r="547" spans="1:14" ht="14.25" customHeight="1">
      <c r="A547" s="30">
        <v>193</v>
      </c>
      <c r="B547" s="1">
        <v>44468</v>
      </c>
      <c r="C547" s="30" t="s">
        <v>54</v>
      </c>
      <c r="D547" s="30" t="s">
        <v>47</v>
      </c>
      <c r="E547" s="30" t="s">
        <v>37</v>
      </c>
      <c r="F547" s="30" t="s">
        <v>17</v>
      </c>
      <c r="G547" s="32">
        <v>9</v>
      </c>
      <c r="H547" s="30" t="s">
        <v>18</v>
      </c>
      <c r="I547" s="31">
        <v>659.51</v>
      </c>
      <c r="J547" s="30" t="s">
        <v>83</v>
      </c>
      <c r="K547" s="30" t="s">
        <v>64</v>
      </c>
      <c r="L547" s="30" t="b">
        <v>1</v>
      </c>
      <c r="M547" s="30" t="s">
        <v>44</v>
      </c>
      <c r="N547" s="30" t="s">
        <v>28</v>
      </c>
    </row>
    <row r="548" spans="1:14" ht="14.25" customHeight="1">
      <c r="A548" s="30">
        <v>251</v>
      </c>
      <c r="B548" s="1">
        <v>43908</v>
      </c>
      <c r="C548" s="30" t="s">
        <v>54</v>
      </c>
      <c r="D548" s="30" t="s">
        <v>15</v>
      </c>
      <c r="E548" s="30" t="s">
        <v>25</v>
      </c>
      <c r="F548" s="30" t="s">
        <v>33</v>
      </c>
      <c r="G548" s="32">
        <v>38</v>
      </c>
      <c r="H548" s="30" t="s">
        <v>18</v>
      </c>
      <c r="I548" s="31">
        <v>903.9</v>
      </c>
      <c r="J548" s="30" t="s">
        <v>108</v>
      </c>
      <c r="K548" s="30" t="s">
        <v>66</v>
      </c>
      <c r="L548" s="30" t="b">
        <v>0</v>
      </c>
      <c r="M548" s="30" t="s">
        <v>21</v>
      </c>
      <c r="N548" s="30" t="s">
        <v>28</v>
      </c>
    </row>
    <row r="549" spans="1:14" ht="14.25" customHeight="1">
      <c r="A549" s="30">
        <v>900</v>
      </c>
      <c r="B549" s="1">
        <v>44525</v>
      </c>
      <c r="C549" s="30" t="s">
        <v>54</v>
      </c>
      <c r="D549" s="30" t="s">
        <v>47</v>
      </c>
      <c r="E549" s="30" t="s">
        <v>25</v>
      </c>
      <c r="F549" s="30" t="s">
        <v>38</v>
      </c>
      <c r="G549" s="32">
        <v>59</v>
      </c>
      <c r="H549" s="30" t="s">
        <v>18</v>
      </c>
      <c r="I549" s="31">
        <v>716.36</v>
      </c>
      <c r="J549" s="30" t="s">
        <v>95</v>
      </c>
      <c r="K549" s="30" t="s">
        <v>64</v>
      </c>
      <c r="L549" s="30" t="b">
        <v>0</v>
      </c>
      <c r="M549" s="30" t="s">
        <v>31</v>
      </c>
      <c r="N549" s="30" t="s">
        <v>28</v>
      </c>
    </row>
    <row r="550" spans="1:14" ht="14.25" customHeight="1">
      <c r="A550" s="30">
        <v>876</v>
      </c>
      <c r="B550" s="1">
        <v>44224</v>
      </c>
      <c r="C550" s="30" t="s">
        <v>14</v>
      </c>
      <c r="D550" s="30" t="s">
        <v>24</v>
      </c>
      <c r="E550" s="30" t="s">
        <v>16</v>
      </c>
      <c r="F550" s="30" t="s">
        <v>17</v>
      </c>
      <c r="G550" s="32">
        <v>23</v>
      </c>
      <c r="H550" s="30" t="s">
        <v>18</v>
      </c>
      <c r="I550" s="31">
        <v>549.17999999999995</v>
      </c>
      <c r="J550" s="30" t="s">
        <v>142</v>
      </c>
      <c r="K550" s="30" t="s">
        <v>64</v>
      </c>
      <c r="L550" s="30" t="b">
        <v>0</v>
      </c>
      <c r="M550" s="30" t="s">
        <v>27</v>
      </c>
      <c r="N550" s="30" t="s">
        <v>22</v>
      </c>
    </row>
    <row r="551" spans="1:14" ht="14.25" customHeight="1">
      <c r="A551" s="30">
        <v>613</v>
      </c>
      <c r="B551" s="1">
        <v>44542</v>
      </c>
      <c r="C551" s="30" t="s">
        <v>36</v>
      </c>
      <c r="D551" s="30" t="s">
        <v>47</v>
      </c>
      <c r="E551" s="30" t="s">
        <v>16</v>
      </c>
      <c r="F551" s="30" t="s">
        <v>17</v>
      </c>
      <c r="G551" s="32">
        <v>86</v>
      </c>
      <c r="H551" s="30" t="s">
        <v>18</v>
      </c>
      <c r="I551" s="31">
        <v>896.69</v>
      </c>
      <c r="J551" s="30" t="s">
        <v>310</v>
      </c>
      <c r="K551" s="30" t="s">
        <v>121</v>
      </c>
      <c r="L551" s="30" t="b">
        <v>1</v>
      </c>
      <c r="M551" s="30" t="s">
        <v>44</v>
      </c>
      <c r="N551" s="30" t="s">
        <v>22</v>
      </c>
    </row>
    <row r="552" spans="1:14" ht="14.25" customHeight="1">
      <c r="A552" s="30">
        <v>813</v>
      </c>
      <c r="B552" s="1">
        <v>44221</v>
      </c>
      <c r="C552" s="30" t="s">
        <v>32</v>
      </c>
      <c r="D552" s="30" t="s">
        <v>15</v>
      </c>
      <c r="E552" s="30" t="s">
        <v>16</v>
      </c>
      <c r="F552" s="30" t="s">
        <v>17</v>
      </c>
      <c r="G552" s="32">
        <v>42</v>
      </c>
      <c r="H552" s="30" t="s">
        <v>18</v>
      </c>
      <c r="I552" s="31">
        <v>884.34</v>
      </c>
      <c r="J552" s="30" t="s">
        <v>125</v>
      </c>
      <c r="K552" s="30" t="s">
        <v>101</v>
      </c>
      <c r="L552" s="30" t="b">
        <v>0</v>
      </c>
      <c r="M552" s="30" t="s">
        <v>44</v>
      </c>
      <c r="N552" s="30" t="s">
        <v>28</v>
      </c>
    </row>
    <row r="553" spans="1:14" ht="14.25" customHeight="1">
      <c r="A553" s="30">
        <v>669</v>
      </c>
      <c r="B553" s="1">
        <v>44509</v>
      </c>
      <c r="C553" s="30" t="s">
        <v>23</v>
      </c>
      <c r="D553" s="30" t="s">
        <v>15</v>
      </c>
      <c r="E553" s="30" t="s">
        <v>16</v>
      </c>
      <c r="F553" s="30" t="s">
        <v>17</v>
      </c>
      <c r="G553" s="32">
        <v>58</v>
      </c>
      <c r="H553" s="30" t="s">
        <v>18</v>
      </c>
      <c r="I553" s="31">
        <v>580.11</v>
      </c>
      <c r="J553" s="30" t="s">
        <v>215</v>
      </c>
      <c r="K553" s="30" t="s">
        <v>20</v>
      </c>
      <c r="L553" s="30" t="b">
        <v>1</v>
      </c>
      <c r="M553" s="30" t="s">
        <v>31</v>
      </c>
      <c r="N553" s="30" t="s">
        <v>22</v>
      </c>
    </row>
    <row r="554" spans="1:14" ht="14.25" customHeight="1">
      <c r="A554" s="30">
        <v>531</v>
      </c>
      <c r="B554" s="1">
        <v>44066</v>
      </c>
      <c r="C554" s="30" t="s">
        <v>14</v>
      </c>
      <c r="D554" s="30" t="s">
        <v>24</v>
      </c>
      <c r="E554" s="30" t="s">
        <v>37</v>
      </c>
      <c r="F554" s="30" t="s">
        <v>17</v>
      </c>
      <c r="G554" s="32">
        <v>90</v>
      </c>
      <c r="H554" s="30" t="s">
        <v>18</v>
      </c>
      <c r="I554" s="31">
        <v>49.18</v>
      </c>
      <c r="J554" s="30" t="s">
        <v>117</v>
      </c>
      <c r="K554" s="30" t="s">
        <v>77</v>
      </c>
      <c r="L554" s="30" t="b">
        <v>0</v>
      </c>
      <c r="M554" s="30" t="s">
        <v>21</v>
      </c>
      <c r="N554" s="30" t="s">
        <v>28</v>
      </c>
    </row>
    <row r="555" spans="1:14" ht="14.25" customHeight="1">
      <c r="A555" s="30">
        <v>755</v>
      </c>
      <c r="B555" s="1">
        <v>44285</v>
      </c>
      <c r="C555" s="30" t="s">
        <v>36</v>
      </c>
      <c r="D555" s="30" t="s">
        <v>15</v>
      </c>
      <c r="E555" s="30" t="s">
        <v>37</v>
      </c>
      <c r="F555" s="30" t="s">
        <v>17</v>
      </c>
      <c r="G555" s="32">
        <v>69</v>
      </c>
      <c r="H555" s="30" t="s">
        <v>18</v>
      </c>
      <c r="I555" s="31">
        <v>458.33</v>
      </c>
      <c r="J555" s="30" t="s">
        <v>92</v>
      </c>
      <c r="K555" s="30" t="s">
        <v>93</v>
      </c>
      <c r="L555" s="30" t="b">
        <v>0</v>
      </c>
      <c r="M555" s="30" t="s">
        <v>21</v>
      </c>
      <c r="N555" s="30" t="s">
        <v>22</v>
      </c>
    </row>
    <row r="556" spans="1:14" ht="14.25" customHeight="1">
      <c r="A556" s="30">
        <v>560</v>
      </c>
      <c r="B556" s="1">
        <v>44097</v>
      </c>
      <c r="C556" s="30" t="s">
        <v>14</v>
      </c>
      <c r="D556" s="30" t="s">
        <v>15</v>
      </c>
      <c r="E556" s="30" t="s">
        <v>25</v>
      </c>
      <c r="F556" s="30" t="s">
        <v>33</v>
      </c>
      <c r="G556" s="32">
        <v>52</v>
      </c>
      <c r="H556" s="30" t="s">
        <v>18</v>
      </c>
      <c r="I556" s="31">
        <v>967.77</v>
      </c>
      <c r="J556" s="30" t="s">
        <v>250</v>
      </c>
      <c r="K556" s="30" t="s">
        <v>58</v>
      </c>
      <c r="L556" s="30" t="b">
        <v>1</v>
      </c>
      <c r="M556" s="30" t="s">
        <v>27</v>
      </c>
      <c r="N556" s="30" t="s">
        <v>22</v>
      </c>
    </row>
    <row r="557" spans="1:14" ht="14.25" customHeight="1">
      <c r="A557" s="30">
        <v>226</v>
      </c>
      <c r="B557" s="1">
        <v>44379</v>
      </c>
      <c r="C557" s="30" t="s">
        <v>14</v>
      </c>
      <c r="D557" s="30" t="s">
        <v>47</v>
      </c>
      <c r="E557" s="30" t="s">
        <v>25</v>
      </c>
      <c r="F557" s="30" t="s">
        <v>33</v>
      </c>
      <c r="G557" s="32">
        <v>45</v>
      </c>
      <c r="H557" s="30" t="s">
        <v>18</v>
      </c>
      <c r="I557" s="31">
        <v>344.02</v>
      </c>
      <c r="J557" s="30" t="s">
        <v>161</v>
      </c>
      <c r="K557" s="30" t="s">
        <v>61</v>
      </c>
      <c r="L557" s="30" t="b">
        <v>0</v>
      </c>
      <c r="M557" s="30" t="s">
        <v>21</v>
      </c>
      <c r="N557" s="30" t="s">
        <v>22</v>
      </c>
    </row>
    <row r="558" spans="1:14" ht="14.25" customHeight="1">
      <c r="A558" s="30">
        <v>450</v>
      </c>
      <c r="B558" s="1">
        <v>43961</v>
      </c>
      <c r="C558" s="30" t="s">
        <v>32</v>
      </c>
      <c r="D558" s="30" t="s">
        <v>47</v>
      </c>
      <c r="E558" s="30" t="s">
        <v>16</v>
      </c>
      <c r="F558" s="30" t="s">
        <v>17</v>
      </c>
      <c r="G558" s="32">
        <v>17</v>
      </c>
      <c r="H558" s="30" t="s">
        <v>18</v>
      </c>
      <c r="I558" s="31">
        <v>700.33</v>
      </c>
      <c r="J558" s="30" t="s">
        <v>127</v>
      </c>
      <c r="K558" s="30" t="s">
        <v>53</v>
      </c>
      <c r="L558" s="30" t="b">
        <v>1</v>
      </c>
      <c r="M558" s="30" t="s">
        <v>31</v>
      </c>
      <c r="N558" s="30" t="s">
        <v>22</v>
      </c>
    </row>
    <row r="559" spans="1:14" ht="14.25" customHeight="1">
      <c r="A559" s="30">
        <v>512</v>
      </c>
      <c r="B559" s="1">
        <v>44330</v>
      </c>
      <c r="C559" s="30" t="s">
        <v>14</v>
      </c>
      <c r="D559" s="30" t="s">
        <v>24</v>
      </c>
      <c r="E559" s="30" t="s">
        <v>16</v>
      </c>
      <c r="F559" s="30" t="s">
        <v>33</v>
      </c>
      <c r="G559" s="32">
        <v>62</v>
      </c>
      <c r="H559" s="30" t="s">
        <v>18</v>
      </c>
      <c r="I559" s="31">
        <v>572.26</v>
      </c>
      <c r="J559" s="30" t="s">
        <v>68</v>
      </c>
      <c r="K559" s="30" t="s">
        <v>50</v>
      </c>
      <c r="L559" s="30" t="b">
        <v>0</v>
      </c>
      <c r="M559" s="30" t="s">
        <v>21</v>
      </c>
      <c r="N559" s="30" t="s">
        <v>22</v>
      </c>
    </row>
    <row r="560" spans="1:14" ht="14.25" customHeight="1">
      <c r="A560" s="30">
        <v>653</v>
      </c>
      <c r="B560" s="1">
        <v>44365</v>
      </c>
      <c r="C560" s="30" t="s">
        <v>36</v>
      </c>
      <c r="D560" s="30" t="s">
        <v>24</v>
      </c>
      <c r="E560" s="30" t="s">
        <v>16</v>
      </c>
      <c r="F560" s="30" t="s">
        <v>38</v>
      </c>
      <c r="G560" s="32">
        <v>91</v>
      </c>
      <c r="H560" s="30" t="s">
        <v>18</v>
      </c>
      <c r="I560" s="31">
        <v>629.1</v>
      </c>
      <c r="J560" s="30" t="s">
        <v>219</v>
      </c>
      <c r="K560" s="30" t="s">
        <v>89</v>
      </c>
      <c r="L560" s="30" t="b">
        <v>0</v>
      </c>
      <c r="M560" s="30" t="s">
        <v>31</v>
      </c>
      <c r="N560" s="30" t="s">
        <v>28</v>
      </c>
    </row>
    <row r="561" spans="1:14" ht="14.25" customHeight="1">
      <c r="A561" s="30">
        <v>709</v>
      </c>
      <c r="B561" s="1">
        <v>44329</v>
      </c>
      <c r="C561" s="30" t="s">
        <v>32</v>
      </c>
      <c r="D561" s="30" t="s">
        <v>24</v>
      </c>
      <c r="E561" s="30" t="s">
        <v>16</v>
      </c>
      <c r="F561" s="30" t="s">
        <v>17</v>
      </c>
      <c r="G561" s="32">
        <v>27</v>
      </c>
      <c r="H561" s="30" t="s">
        <v>18</v>
      </c>
      <c r="I561" s="31">
        <v>844.25</v>
      </c>
      <c r="J561" s="30" t="s">
        <v>123</v>
      </c>
      <c r="K561" s="30" t="s">
        <v>124</v>
      </c>
      <c r="L561" s="30" t="b">
        <v>1</v>
      </c>
      <c r="M561" s="30" t="s">
        <v>21</v>
      </c>
      <c r="N561" s="30" t="s">
        <v>22</v>
      </c>
    </row>
    <row r="562" spans="1:14" ht="14.25" customHeight="1">
      <c r="A562" s="30">
        <v>394</v>
      </c>
      <c r="B562" s="1">
        <v>44340</v>
      </c>
      <c r="C562" s="30" t="s">
        <v>23</v>
      </c>
      <c r="D562" s="30" t="s">
        <v>15</v>
      </c>
      <c r="E562" s="30" t="s">
        <v>16</v>
      </c>
      <c r="F562" s="30" t="s">
        <v>38</v>
      </c>
      <c r="G562" s="32">
        <v>96</v>
      </c>
      <c r="H562" s="30" t="s">
        <v>18</v>
      </c>
      <c r="I562" s="31">
        <v>856.7</v>
      </c>
      <c r="J562" s="30" t="s">
        <v>312</v>
      </c>
      <c r="K562" s="30" t="s">
        <v>66</v>
      </c>
      <c r="L562" s="30" t="b">
        <v>0</v>
      </c>
      <c r="M562" s="30" t="s">
        <v>44</v>
      </c>
      <c r="N562" s="30" t="s">
        <v>28</v>
      </c>
    </row>
    <row r="563" spans="1:14" ht="14.25" customHeight="1">
      <c r="A563" s="30">
        <v>966</v>
      </c>
      <c r="B563" s="1">
        <v>44108</v>
      </c>
      <c r="C563" s="30" t="s">
        <v>54</v>
      </c>
      <c r="D563" s="30" t="s">
        <v>15</v>
      </c>
      <c r="E563" s="30" t="s">
        <v>37</v>
      </c>
      <c r="F563" s="30" t="s">
        <v>17</v>
      </c>
      <c r="G563" s="32">
        <v>98</v>
      </c>
      <c r="H563" s="30" t="s">
        <v>18</v>
      </c>
      <c r="I563" s="31">
        <v>525.65</v>
      </c>
      <c r="J563" s="30" t="s">
        <v>163</v>
      </c>
      <c r="K563" s="30" t="s">
        <v>153</v>
      </c>
      <c r="L563" s="30" t="b">
        <v>0</v>
      </c>
      <c r="M563" s="30" t="s">
        <v>27</v>
      </c>
      <c r="N563" s="30" t="s">
        <v>28</v>
      </c>
    </row>
    <row r="564" spans="1:14" ht="14.25" customHeight="1">
      <c r="A564" s="30">
        <v>47</v>
      </c>
      <c r="B564" s="1">
        <v>44327</v>
      </c>
      <c r="C564" s="30" t="s">
        <v>14</v>
      </c>
      <c r="D564" s="30" t="s">
        <v>47</v>
      </c>
      <c r="E564" s="30" t="s">
        <v>16</v>
      </c>
      <c r="F564" s="30" t="s">
        <v>38</v>
      </c>
      <c r="G564" s="32">
        <v>22</v>
      </c>
      <c r="H564" s="30" t="s">
        <v>18</v>
      </c>
      <c r="I564" s="31">
        <v>332.67</v>
      </c>
      <c r="J564" s="30" t="s">
        <v>98</v>
      </c>
      <c r="K564" s="30" t="s">
        <v>99</v>
      </c>
      <c r="L564" s="30" t="b">
        <v>1</v>
      </c>
      <c r="M564" s="30" t="s">
        <v>21</v>
      </c>
      <c r="N564" s="30" t="s">
        <v>28</v>
      </c>
    </row>
    <row r="565" spans="1:14" ht="14.25" customHeight="1">
      <c r="A565" s="30">
        <v>293</v>
      </c>
      <c r="B565" s="1">
        <v>43879</v>
      </c>
      <c r="C565" s="30" t="s">
        <v>14</v>
      </c>
      <c r="D565" s="30" t="s">
        <v>47</v>
      </c>
      <c r="E565" s="30" t="s">
        <v>25</v>
      </c>
      <c r="F565" s="30" t="s">
        <v>38</v>
      </c>
      <c r="G565" s="32">
        <v>3</v>
      </c>
      <c r="H565" s="30" t="s">
        <v>18</v>
      </c>
      <c r="I565" s="31">
        <v>960.32</v>
      </c>
      <c r="J565" s="30" t="s">
        <v>188</v>
      </c>
      <c r="K565" s="30" t="s">
        <v>106</v>
      </c>
      <c r="L565" s="30" t="b">
        <v>1</v>
      </c>
      <c r="M565" s="30" t="s">
        <v>44</v>
      </c>
      <c r="N565" s="30" t="s">
        <v>22</v>
      </c>
    </row>
    <row r="566" spans="1:14" ht="14.25" customHeight="1">
      <c r="A566" s="30">
        <v>166</v>
      </c>
      <c r="B566" s="1">
        <v>44139</v>
      </c>
      <c r="C566" s="30" t="s">
        <v>36</v>
      </c>
      <c r="D566" s="30" t="s">
        <v>24</v>
      </c>
      <c r="E566" s="30" t="s">
        <v>37</v>
      </c>
      <c r="F566" s="30" t="s">
        <v>33</v>
      </c>
      <c r="G566" s="32">
        <v>81</v>
      </c>
      <c r="H566" s="30" t="s">
        <v>18</v>
      </c>
      <c r="I566" s="31">
        <v>734.65</v>
      </c>
      <c r="J566" s="30" t="s">
        <v>50</v>
      </c>
      <c r="K566" s="30" t="s">
        <v>51</v>
      </c>
      <c r="L566" s="30" t="b">
        <v>1</v>
      </c>
      <c r="M566" s="30" t="s">
        <v>27</v>
      </c>
      <c r="N566" s="30" t="s">
        <v>22</v>
      </c>
    </row>
    <row r="567" spans="1:14" ht="14.25" customHeight="1">
      <c r="A567" s="30">
        <v>515</v>
      </c>
      <c r="B567" s="1">
        <v>44067</v>
      </c>
      <c r="C567" s="30" t="s">
        <v>54</v>
      </c>
      <c r="D567" s="30" t="s">
        <v>24</v>
      </c>
      <c r="E567" s="30" t="s">
        <v>37</v>
      </c>
      <c r="F567" s="30" t="s">
        <v>17</v>
      </c>
      <c r="G567" s="32">
        <v>52</v>
      </c>
      <c r="H567" s="30" t="s">
        <v>18</v>
      </c>
      <c r="I567" s="31">
        <v>922.44</v>
      </c>
      <c r="J567" s="30" t="s">
        <v>188</v>
      </c>
      <c r="K567" s="30" t="s">
        <v>106</v>
      </c>
      <c r="L567" s="30" t="b">
        <v>1</v>
      </c>
      <c r="M567" s="30" t="s">
        <v>31</v>
      </c>
      <c r="N567" s="30" t="s">
        <v>22</v>
      </c>
    </row>
    <row r="568" spans="1:14" ht="14.25" customHeight="1">
      <c r="A568" s="30">
        <v>710</v>
      </c>
      <c r="B568" s="1">
        <v>43835</v>
      </c>
      <c r="C568" s="30" t="s">
        <v>54</v>
      </c>
      <c r="D568" s="30" t="s">
        <v>15</v>
      </c>
      <c r="E568" s="30" t="s">
        <v>37</v>
      </c>
      <c r="F568" s="30" t="s">
        <v>33</v>
      </c>
      <c r="G568" s="32">
        <v>96</v>
      </c>
      <c r="H568" s="30" t="s">
        <v>18</v>
      </c>
      <c r="I568" s="31">
        <v>127.99</v>
      </c>
      <c r="J568" s="30" t="s">
        <v>226</v>
      </c>
      <c r="K568" s="30" t="s">
        <v>58</v>
      </c>
      <c r="L568" s="30" t="b">
        <v>1</v>
      </c>
      <c r="M568" s="30" t="s">
        <v>21</v>
      </c>
      <c r="N568" s="30" t="s">
        <v>22</v>
      </c>
    </row>
    <row r="569" spans="1:14" ht="14.25" customHeight="1">
      <c r="A569" s="30">
        <v>149</v>
      </c>
      <c r="B569" s="1">
        <v>44345</v>
      </c>
      <c r="C569" s="30" t="s">
        <v>23</v>
      </c>
      <c r="D569" s="30" t="s">
        <v>47</v>
      </c>
      <c r="E569" s="30" t="s">
        <v>37</v>
      </c>
      <c r="F569" s="30" t="s">
        <v>33</v>
      </c>
      <c r="G569" s="32">
        <v>67</v>
      </c>
      <c r="H569" s="30" t="s">
        <v>18</v>
      </c>
      <c r="I569" s="31">
        <v>720.12</v>
      </c>
      <c r="J569" s="30" t="s">
        <v>313</v>
      </c>
      <c r="K569" s="30" t="s">
        <v>167</v>
      </c>
      <c r="L569" s="30" t="b">
        <v>1</v>
      </c>
      <c r="M569" s="30" t="s">
        <v>44</v>
      </c>
      <c r="N569" s="30" t="s">
        <v>22</v>
      </c>
    </row>
    <row r="570" spans="1:14" ht="14.25" customHeight="1">
      <c r="A570" s="30">
        <v>962</v>
      </c>
      <c r="B570" s="1">
        <v>43967</v>
      </c>
      <c r="C570" s="30" t="s">
        <v>23</v>
      </c>
      <c r="D570" s="30" t="s">
        <v>47</v>
      </c>
      <c r="E570" s="30" t="s">
        <v>25</v>
      </c>
      <c r="F570" s="30" t="s">
        <v>33</v>
      </c>
      <c r="G570" s="32">
        <v>47</v>
      </c>
      <c r="H570" s="30" t="s">
        <v>18</v>
      </c>
      <c r="I570" s="31">
        <v>571.37</v>
      </c>
      <c r="J570" s="30" t="s">
        <v>45</v>
      </c>
      <c r="K570" s="30" t="s">
        <v>46</v>
      </c>
      <c r="L570" s="30" t="b">
        <v>0</v>
      </c>
      <c r="M570" s="30" t="s">
        <v>31</v>
      </c>
      <c r="N570" s="30" t="s">
        <v>22</v>
      </c>
    </row>
    <row r="571" spans="1:14" ht="14.25" customHeight="1">
      <c r="A571" s="30">
        <v>103</v>
      </c>
      <c r="B571" s="1">
        <v>44443</v>
      </c>
      <c r="C571" s="30" t="s">
        <v>54</v>
      </c>
      <c r="D571" s="30" t="s">
        <v>47</v>
      </c>
      <c r="E571" s="30" t="s">
        <v>16</v>
      </c>
      <c r="F571" s="30" t="s">
        <v>33</v>
      </c>
      <c r="G571" s="32">
        <v>7</v>
      </c>
      <c r="H571" s="30" t="s">
        <v>18</v>
      </c>
      <c r="I571" s="31">
        <v>763.69</v>
      </c>
      <c r="J571" s="30" t="s">
        <v>118</v>
      </c>
      <c r="K571" s="30" t="s">
        <v>53</v>
      </c>
      <c r="L571" s="30" t="b">
        <v>0</v>
      </c>
      <c r="M571" s="30" t="s">
        <v>21</v>
      </c>
      <c r="N571" s="30" t="s">
        <v>22</v>
      </c>
    </row>
    <row r="572" spans="1:14" ht="14.25" customHeight="1">
      <c r="A572" s="30">
        <v>402</v>
      </c>
      <c r="B572" s="1">
        <v>44165</v>
      </c>
      <c r="C572" s="30" t="s">
        <v>54</v>
      </c>
      <c r="D572" s="30" t="s">
        <v>15</v>
      </c>
      <c r="E572" s="30" t="s">
        <v>37</v>
      </c>
      <c r="F572" s="30" t="s">
        <v>38</v>
      </c>
      <c r="G572" s="32">
        <v>16</v>
      </c>
      <c r="H572" s="30" t="s">
        <v>18</v>
      </c>
      <c r="I572" s="31">
        <v>631.73</v>
      </c>
      <c r="J572" s="30" t="s">
        <v>219</v>
      </c>
      <c r="K572" s="30" t="s">
        <v>89</v>
      </c>
      <c r="L572" s="30" t="b">
        <v>0</v>
      </c>
      <c r="M572" s="30" t="s">
        <v>21</v>
      </c>
      <c r="N572" s="30" t="s">
        <v>28</v>
      </c>
    </row>
    <row r="573" spans="1:14" ht="14.25" customHeight="1">
      <c r="A573" s="30">
        <v>144</v>
      </c>
      <c r="B573" s="1">
        <v>44252</v>
      </c>
      <c r="C573" s="30" t="s">
        <v>32</v>
      </c>
      <c r="D573" s="30" t="s">
        <v>24</v>
      </c>
      <c r="E573" s="30" t="s">
        <v>25</v>
      </c>
      <c r="F573" s="30" t="s">
        <v>38</v>
      </c>
      <c r="G573" s="32">
        <v>67</v>
      </c>
      <c r="H573" s="30" t="s">
        <v>18</v>
      </c>
      <c r="I573" s="31">
        <v>434.98</v>
      </c>
      <c r="J573" s="30" t="s">
        <v>50</v>
      </c>
      <c r="K573" s="30" t="s">
        <v>51</v>
      </c>
      <c r="L573" s="30" t="b">
        <v>1</v>
      </c>
      <c r="M573" s="30" t="s">
        <v>21</v>
      </c>
      <c r="N573" s="30" t="s">
        <v>28</v>
      </c>
    </row>
    <row r="574" spans="1:14" ht="14.25" customHeight="1">
      <c r="A574" s="30">
        <v>230</v>
      </c>
      <c r="B574" s="1">
        <v>44072</v>
      </c>
      <c r="C574" s="30" t="s">
        <v>36</v>
      </c>
      <c r="D574" s="30" t="s">
        <v>24</v>
      </c>
      <c r="E574" s="30" t="s">
        <v>37</v>
      </c>
      <c r="F574" s="30" t="s">
        <v>33</v>
      </c>
      <c r="G574" s="32">
        <v>45</v>
      </c>
      <c r="H574" s="30" t="s">
        <v>18</v>
      </c>
      <c r="I574" s="31">
        <v>241.99</v>
      </c>
      <c r="J574" s="30" t="s">
        <v>127</v>
      </c>
      <c r="K574" s="30" t="s">
        <v>53</v>
      </c>
      <c r="L574" s="30" t="b">
        <v>1</v>
      </c>
      <c r="M574" s="30" t="s">
        <v>44</v>
      </c>
      <c r="N574" s="30" t="s">
        <v>22</v>
      </c>
    </row>
    <row r="575" spans="1:14" ht="14.25" customHeight="1">
      <c r="A575" s="30">
        <v>660</v>
      </c>
      <c r="B575" s="1">
        <v>44304</v>
      </c>
      <c r="C575" s="30" t="s">
        <v>32</v>
      </c>
      <c r="D575" s="30" t="s">
        <v>47</v>
      </c>
      <c r="E575" s="30" t="s">
        <v>37</v>
      </c>
      <c r="F575" s="30" t="s">
        <v>17</v>
      </c>
      <c r="G575" s="32">
        <v>67</v>
      </c>
      <c r="H575" s="30" t="s">
        <v>18</v>
      </c>
      <c r="I575" s="31">
        <v>455.03</v>
      </c>
      <c r="J575" s="30" t="s">
        <v>314</v>
      </c>
      <c r="K575" s="30" t="s">
        <v>89</v>
      </c>
      <c r="L575" s="30" t="b">
        <v>1</v>
      </c>
      <c r="M575" s="30" t="s">
        <v>21</v>
      </c>
      <c r="N575" s="30" t="s">
        <v>22</v>
      </c>
    </row>
    <row r="576" spans="1:14" ht="14.25" customHeight="1">
      <c r="A576" s="30">
        <v>287</v>
      </c>
      <c r="B576" s="1">
        <v>44274</v>
      </c>
      <c r="C576" s="30" t="s">
        <v>54</v>
      </c>
      <c r="D576" s="30" t="s">
        <v>47</v>
      </c>
      <c r="E576" s="30" t="s">
        <v>25</v>
      </c>
      <c r="F576" s="30" t="s">
        <v>33</v>
      </c>
      <c r="G576" s="32">
        <v>50</v>
      </c>
      <c r="H576" s="30" t="s">
        <v>18</v>
      </c>
      <c r="I576" s="31">
        <v>618.65</v>
      </c>
      <c r="J576" s="30" t="s">
        <v>315</v>
      </c>
      <c r="K576" s="30" t="s">
        <v>89</v>
      </c>
      <c r="L576" s="30" t="b">
        <v>1</v>
      </c>
      <c r="M576" s="30" t="s">
        <v>44</v>
      </c>
      <c r="N576" s="30" t="s">
        <v>22</v>
      </c>
    </row>
    <row r="577" spans="1:14" ht="14.25" customHeight="1">
      <c r="A577" s="30">
        <v>162</v>
      </c>
      <c r="B577" s="1">
        <v>43946</v>
      </c>
      <c r="C577" s="30" t="s">
        <v>54</v>
      </c>
      <c r="D577" s="30" t="s">
        <v>15</v>
      </c>
      <c r="E577" s="30" t="s">
        <v>37</v>
      </c>
      <c r="F577" s="30" t="s">
        <v>33</v>
      </c>
      <c r="G577" s="32">
        <v>81</v>
      </c>
      <c r="H577" s="30" t="s">
        <v>18</v>
      </c>
      <c r="I577" s="31">
        <v>989.11</v>
      </c>
      <c r="J577" s="30" t="s">
        <v>126</v>
      </c>
      <c r="K577" s="30" t="s">
        <v>87</v>
      </c>
      <c r="L577" s="30" t="b">
        <v>1</v>
      </c>
      <c r="M577" s="30" t="s">
        <v>31</v>
      </c>
      <c r="N577" s="30" t="s">
        <v>22</v>
      </c>
    </row>
    <row r="578" spans="1:14" ht="14.25" customHeight="1">
      <c r="A578" s="30">
        <v>713</v>
      </c>
      <c r="B578" s="1">
        <v>44395</v>
      </c>
      <c r="C578" s="30" t="s">
        <v>14</v>
      </c>
      <c r="D578" s="30" t="s">
        <v>47</v>
      </c>
      <c r="E578" s="30" t="s">
        <v>37</v>
      </c>
      <c r="F578" s="30" t="s">
        <v>38</v>
      </c>
      <c r="G578" s="32">
        <v>30</v>
      </c>
      <c r="H578" s="30" t="s">
        <v>18</v>
      </c>
      <c r="I578" s="31">
        <v>637.14</v>
      </c>
      <c r="J578" s="30" t="s">
        <v>123</v>
      </c>
      <c r="K578" s="30" t="s">
        <v>124</v>
      </c>
      <c r="L578" s="30" t="b">
        <v>1</v>
      </c>
      <c r="M578" s="30" t="s">
        <v>21</v>
      </c>
      <c r="N578" s="30" t="s">
        <v>28</v>
      </c>
    </row>
    <row r="579" spans="1:14" ht="14.25" customHeight="1">
      <c r="A579" s="30">
        <v>46</v>
      </c>
      <c r="B579" s="1">
        <v>44299</v>
      </c>
      <c r="C579" s="30" t="s">
        <v>32</v>
      </c>
      <c r="D579" s="30" t="s">
        <v>24</v>
      </c>
      <c r="E579" s="30" t="s">
        <v>16</v>
      </c>
      <c r="F579" s="30" t="s">
        <v>38</v>
      </c>
      <c r="G579" s="32">
        <v>19</v>
      </c>
      <c r="H579" s="30" t="s">
        <v>18</v>
      </c>
      <c r="I579" s="31">
        <v>911.95</v>
      </c>
      <c r="J579" s="30" t="s">
        <v>128</v>
      </c>
      <c r="K579" s="30" t="s">
        <v>129</v>
      </c>
      <c r="L579" s="30" t="b">
        <v>0</v>
      </c>
      <c r="M579" s="30" t="s">
        <v>21</v>
      </c>
      <c r="N579" s="30" t="s">
        <v>28</v>
      </c>
    </row>
    <row r="580" spans="1:14" ht="14.25" customHeight="1">
      <c r="A580" s="30">
        <v>803</v>
      </c>
      <c r="B580" s="1">
        <v>44142</v>
      </c>
      <c r="C580" s="30" t="s">
        <v>54</v>
      </c>
      <c r="D580" s="30" t="s">
        <v>15</v>
      </c>
      <c r="E580" s="30" t="s">
        <v>16</v>
      </c>
      <c r="F580" s="30" t="s">
        <v>38</v>
      </c>
      <c r="G580" s="32">
        <v>72</v>
      </c>
      <c r="H580" s="30" t="s">
        <v>18</v>
      </c>
      <c r="I580" s="31">
        <v>833.27</v>
      </c>
      <c r="J580" s="30" t="s">
        <v>98</v>
      </c>
      <c r="K580" s="30" t="s">
        <v>99</v>
      </c>
      <c r="L580" s="30" t="b">
        <v>1</v>
      </c>
      <c r="M580" s="30" t="s">
        <v>27</v>
      </c>
      <c r="N580" s="30" t="s">
        <v>22</v>
      </c>
    </row>
    <row r="581" spans="1:14" ht="14.25" customHeight="1">
      <c r="A581" s="30">
        <v>651</v>
      </c>
      <c r="B581" s="1">
        <v>44081</v>
      </c>
      <c r="C581" s="30" t="s">
        <v>23</v>
      </c>
      <c r="D581" s="30" t="s">
        <v>47</v>
      </c>
      <c r="E581" s="30" t="s">
        <v>25</v>
      </c>
      <c r="F581" s="30" t="s">
        <v>33</v>
      </c>
      <c r="G581" s="32">
        <v>68</v>
      </c>
      <c r="H581" s="30" t="s">
        <v>18</v>
      </c>
      <c r="I581" s="31">
        <v>995.8</v>
      </c>
      <c r="J581" s="30" t="s">
        <v>94</v>
      </c>
      <c r="K581" s="30" t="s">
        <v>46</v>
      </c>
      <c r="L581" s="30" t="b">
        <v>0</v>
      </c>
      <c r="M581" s="30" t="s">
        <v>21</v>
      </c>
      <c r="N581" s="30" t="s">
        <v>22</v>
      </c>
    </row>
    <row r="582" spans="1:14" ht="14.25" customHeight="1">
      <c r="A582" s="30">
        <v>161</v>
      </c>
      <c r="B582" s="1">
        <v>44080</v>
      </c>
      <c r="C582" s="30" t="s">
        <v>36</v>
      </c>
      <c r="D582" s="30" t="s">
        <v>15</v>
      </c>
      <c r="E582" s="30" t="s">
        <v>37</v>
      </c>
      <c r="F582" s="30" t="s">
        <v>38</v>
      </c>
      <c r="G582" s="32">
        <v>7</v>
      </c>
      <c r="H582" s="30" t="s">
        <v>18</v>
      </c>
      <c r="I582" s="31">
        <v>269.99</v>
      </c>
      <c r="J582" s="30" t="s">
        <v>83</v>
      </c>
      <c r="K582" s="30" t="s">
        <v>64</v>
      </c>
      <c r="L582" s="30" t="b">
        <v>0</v>
      </c>
      <c r="M582" s="30" t="s">
        <v>44</v>
      </c>
      <c r="N582" s="30" t="s">
        <v>28</v>
      </c>
    </row>
    <row r="583" spans="1:14" ht="14.25" customHeight="1">
      <c r="A583" s="30">
        <v>995</v>
      </c>
      <c r="B583" s="1">
        <v>43831</v>
      </c>
      <c r="C583" s="30" t="s">
        <v>32</v>
      </c>
      <c r="D583" s="30" t="s">
        <v>24</v>
      </c>
      <c r="E583" s="30" t="s">
        <v>16</v>
      </c>
      <c r="F583" s="30" t="s">
        <v>17</v>
      </c>
      <c r="G583" s="32">
        <v>99</v>
      </c>
      <c r="H583" s="30" t="s">
        <v>18</v>
      </c>
      <c r="I583" s="31">
        <v>212.91</v>
      </c>
      <c r="J583" s="30" t="s">
        <v>244</v>
      </c>
      <c r="K583" s="30" t="s">
        <v>77</v>
      </c>
      <c r="L583" s="30" t="b">
        <v>0</v>
      </c>
      <c r="M583" s="30" t="s">
        <v>44</v>
      </c>
      <c r="N583" s="30" t="s">
        <v>22</v>
      </c>
    </row>
    <row r="584" spans="1:14" ht="14.25" customHeight="1">
      <c r="A584" s="30">
        <v>461</v>
      </c>
      <c r="B584" s="1">
        <v>44088</v>
      </c>
      <c r="C584" s="30" t="s">
        <v>36</v>
      </c>
      <c r="D584" s="30" t="s">
        <v>47</v>
      </c>
      <c r="E584" s="30" t="s">
        <v>16</v>
      </c>
      <c r="F584" s="30" t="s">
        <v>38</v>
      </c>
      <c r="G584" s="32">
        <v>73</v>
      </c>
      <c r="H584" s="30" t="s">
        <v>18</v>
      </c>
      <c r="I584" s="31">
        <v>519.6</v>
      </c>
      <c r="J584" s="30" t="s">
        <v>71</v>
      </c>
      <c r="K584" s="30" t="s">
        <v>64</v>
      </c>
      <c r="L584" s="30" t="b">
        <v>1</v>
      </c>
      <c r="M584" s="30" t="s">
        <v>27</v>
      </c>
      <c r="N584" s="30" t="s">
        <v>28</v>
      </c>
    </row>
    <row r="585" spans="1:14" ht="14.25" customHeight="1">
      <c r="A585" s="30">
        <v>566</v>
      </c>
      <c r="B585" s="1">
        <v>43913</v>
      </c>
      <c r="C585" s="30" t="s">
        <v>23</v>
      </c>
      <c r="D585" s="30" t="s">
        <v>15</v>
      </c>
      <c r="E585" s="30" t="s">
        <v>25</v>
      </c>
      <c r="F585" s="30" t="s">
        <v>17</v>
      </c>
      <c r="G585" s="32">
        <v>31</v>
      </c>
      <c r="H585" s="30" t="s">
        <v>18</v>
      </c>
      <c r="I585" s="31">
        <v>16.78</v>
      </c>
      <c r="J585" s="30" t="s">
        <v>316</v>
      </c>
      <c r="K585" s="30" t="s">
        <v>89</v>
      </c>
      <c r="L585" s="30" t="b">
        <v>1</v>
      </c>
      <c r="M585" s="30" t="s">
        <v>21</v>
      </c>
      <c r="N585" s="30" t="s">
        <v>28</v>
      </c>
    </row>
    <row r="586" spans="1:14" ht="14.25" customHeight="1">
      <c r="A586" s="30">
        <v>432</v>
      </c>
      <c r="B586" s="1">
        <v>44117</v>
      </c>
      <c r="C586" s="30" t="s">
        <v>14</v>
      </c>
      <c r="D586" s="30" t="s">
        <v>47</v>
      </c>
      <c r="E586" s="30" t="s">
        <v>25</v>
      </c>
      <c r="F586" s="30" t="s">
        <v>38</v>
      </c>
      <c r="G586" s="32">
        <v>26</v>
      </c>
      <c r="H586" s="30" t="s">
        <v>18</v>
      </c>
      <c r="I586" s="31">
        <v>10.7</v>
      </c>
      <c r="J586" s="30" t="s">
        <v>317</v>
      </c>
      <c r="K586" s="30" t="s">
        <v>58</v>
      </c>
      <c r="L586" s="30" t="b">
        <v>1</v>
      </c>
      <c r="M586" s="30" t="s">
        <v>44</v>
      </c>
      <c r="N586" s="30" t="s">
        <v>22</v>
      </c>
    </row>
    <row r="587" spans="1:14" ht="14.25" customHeight="1">
      <c r="A587" s="30">
        <v>844</v>
      </c>
      <c r="B587" s="1">
        <v>44287</v>
      </c>
      <c r="C587" s="30" t="s">
        <v>32</v>
      </c>
      <c r="D587" s="30" t="s">
        <v>24</v>
      </c>
      <c r="E587" s="30" t="s">
        <v>16</v>
      </c>
      <c r="F587" s="30" t="s">
        <v>33</v>
      </c>
      <c r="G587" s="32">
        <v>73</v>
      </c>
      <c r="H587" s="30" t="s">
        <v>18</v>
      </c>
      <c r="I587" s="31">
        <v>863.38</v>
      </c>
      <c r="J587" s="30" t="s">
        <v>59</v>
      </c>
      <c r="K587" s="30" t="s">
        <v>20</v>
      </c>
      <c r="L587" s="30" t="b">
        <v>1</v>
      </c>
      <c r="M587" s="30" t="s">
        <v>31</v>
      </c>
      <c r="N587" s="30" t="s">
        <v>22</v>
      </c>
    </row>
    <row r="588" spans="1:14" ht="14.25" customHeight="1">
      <c r="A588" s="30">
        <v>135</v>
      </c>
      <c r="B588" s="1">
        <v>44518</v>
      </c>
      <c r="C588" s="30" t="s">
        <v>32</v>
      </c>
      <c r="D588" s="30" t="s">
        <v>47</v>
      </c>
      <c r="E588" s="30" t="s">
        <v>16</v>
      </c>
      <c r="F588" s="30" t="s">
        <v>17</v>
      </c>
      <c r="G588" s="32">
        <v>29</v>
      </c>
      <c r="H588" s="30" t="s">
        <v>18</v>
      </c>
      <c r="I588" s="31">
        <v>774.17</v>
      </c>
      <c r="J588" s="30" t="s">
        <v>126</v>
      </c>
      <c r="K588" s="30" t="s">
        <v>87</v>
      </c>
      <c r="L588" s="30" t="b">
        <v>1</v>
      </c>
      <c r="M588" s="30" t="s">
        <v>21</v>
      </c>
      <c r="N588" s="30" t="s">
        <v>22</v>
      </c>
    </row>
    <row r="589" spans="1:14" ht="14.25" customHeight="1">
      <c r="A589" s="30">
        <v>379</v>
      </c>
      <c r="B589" s="1">
        <v>44105</v>
      </c>
      <c r="C589" s="30" t="s">
        <v>54</v>
      </c>
      <c r="D589" s="30" t="s">
        <v>24</v>
      </c>
      <c r="E589" s="30" t="s">
        <v>25</v>
      </c>
      <c r="F589" s="30" t="s">
        <v>38</v>
      </c>
      <c r="G589" s="32">
        <v>93</v>
      </c>
      <c r="H589" s="30" t="s">
        <v>18</v>
      </c>
      <c r="I589" s="31">
        <v>374.78</v>
      </c>
      <c r="J589" s="30" t="s">
        <v>318</v>
      </c>
      <c r="K589" s="30" t="s">
        <v>64</v>
      </c>
      <c r="L589" s="30" t="b">
        <v>0</v>
      </c>
      <c r="M589" s="30" t="s">
        <v>21</v>
      </c>
      <c r="N589" s="30" t="s">
        <v>22</v>
      </c>
    </row>
    <row r="590" spans="1:14" ht="14.25" customHeight="1">
      <c r="A590" s="30">
        <v>594</v>
      </c>
      <c r="B590" s="1">
        <v>43937</v>
      </c>
      <c r="C590" s="30" t="s">
        <v>14</v>
      </c>
      <c r="D590" s="30" t="s">
        <v>24</v>
      </c>
      <c r="E590" s="30" t="s">
        <v>16</v>
      </c>
      <c r="F590" s="30" t="s">
        <v>38</v>
      </c>
      <c r="G590" s="32">
        <v>20</v>
      </c>
      <c r="H590" s="30" t="s">
        <v>18</v>
      </c>
      <c r="I590" s="31">
        <v>391.5</v>
      </c>
      <c r="J590" s="30" t="s">
        <v>116</v>
      </c>
      <c r="K590" s="30" t="s">
        <v>20</v>
      </c>
      <c r="L590" s="30" t="b">
        <v>0</v>
      </c>
      <c r="M590" s="30" t="s">
        <v>31</v>
      </c>
      <c r="N590" s="30" t="s">
        <v>22</v>
      </c>
    </row>
    <row r="591" spans="1:14" ht="14.25" customHeight="1">
      <c r="A591" s="30">
        <v>865</v>
      </c>
      <c r="B591" s="1">
        <v>44401</v>
      </c>
      <c r="C591" s="30" t="s">
        <v>32</v>
      </c>
      <c r="D591" s="30" t="s">
        <v>24</v>
      </c>
      <c r="E591" s="30" t="s">
        <v>16</v>
      </c>
      <c r="F591" s="30" t="s">
        <v>38</v>
      </c>
      <c r="G591" s="32">
        <v>96</v>
      </c>
      <c r="H591" s="30" t="s">
        <v>18</v>
      </c>
      <c r="I591" s="31">
        <v>912.75</v>
      </c>
      <c r="J591" s="30" t="s">
        <v>319</v>
      </c>
      <c r="K591" s="30" t="s">
        <v>58</v>
      </c>
      <c r="L591" s="30" t="b">
        <v>1</v>
      </c>
      <c r="M591" s="30" t="s">
        <v>44</v>
      </c>
      <c r="N591" s="30" t="s">
        <v>22</v>
      </c>
    </row>
    <row r="592" spans="1:14" ht="14.25" customHeight="1">
      <c r="A592" s="30">
        <v>140</v>
      </c>
      <c r="B592" s="1">
        <v>44474</v>
      </c>
      <c r="C592" s="30" t="s">
        <v>32</v>
      </c>
      <c r="D592" s="30" t="s">
        <v>24</v>
      </c>
      <c r="E592" s="30" t="s">
        <v>37</v>
      </c>
      <c r="F592" s="30" t="s">
        <v>17</v>
      </c>
      <c r="G592" s="32">
        <v>63</v>
      </c>
      <c r="H592" s="30" t="s">
        <v>18</v>
      </c>
      <c r="I592" s="31">
        <v>568.15</v>
      </c>
      <c r="J592" s="30" t="s">
        <v>72</v>
      </c>
      <c r="K592" s="30" t="s">
        <v>64</v>
      </c>
      <c r="L592" s="30" t="b">
        <v>1</v>
      </c>
      <c r="M592" s="30" t="s">
        <v>21</v>
      </c>
      <c r="N592" s="30" t="s">
        <v>28</v>
      </c>
    </row>
    <row r="593" spans="1:14" ht="14.25" customHeight="1">
      <c r="A593" s="30">
        <v>226</v>
      </c>
      <c r="B593" s="1">
        <v>44070</v>
      </c>
      <c r="C593" s="30" t="s">
        <v>36</v>
      </c>
      <c r="D593" s="30" t="s">
        <v>15</v>
      </c>
      <c r="E593" s="30" t="s">
        <v>25</v>
      </c>
      <c r="F593" s="30" t="s">
        <v>33</v>
      </c>
      <c r="G593" s="32">
        <v>83</v>
      </c>
      <c r="H593" s="30" t="s">
        <v>18</v>
      </c>
      <c r="I593" s="31">
        <v>5.09</v>
      </c>
      <c r="J593" s="30" t="s">
        <v>163</v>
      </c>
      <c r="K593" s="30" t="s">
        <v>153</v>
      </c>
      <c r="L593" s="30" t="b">
        <v>1</v>
      </c>
      <c r="M593" s="30" t="s">
        <v>44</v>
      </c>
      <c r="N593" s="30" t="s">
        <v>22</v>
      </c>
    </row>
    <row r="594" spans="1:14" ht="14.25" customHeight="1">
      <c r="A594" s="30">
        <v>442</v>
      </c>
      <c r="B594" s="1">
        <v>44517</v>
      </c>
      <c r="C594" s="30" t="s">
        <v>14</v>
      </c>
      <c r="D594" s="30" t="s">
        <v>24</v>
      </c>
      <c r="E594" s="30" t="s">
        <v>25</v>
      </c>
      <c r="F594" s="30" t="s">
        <v>33</v>
      </c>
      <c r="G594" s="32">
        <v>63</v>
      </c>
      <c r="H594" s="30" t="s">
        <v>18</v>
      </c>
      <c r="I594" s="31">
        <v>511.35</v>
      </c>
      <c r="J594" s="30" t="s">
        <v>173</v>
      </c>
      <c r="K594" s="30" t="s">
        <v>64</v>
      </c>
      <c r="L594" s="30" t="b">
        <v>0</v>
      </c>
      <c r="M594" s="30" t="s">
        <v>21</v>
      </c>
      <c r="N594" s="30" t="s">
        <v>22</v>
      </c>
    </row>
    <row r="595" spans="1:14" ht="14.25" customHeight="1">
      <c r="A595" s="30">
        <v>296</v>
      </c>
      <c r="B595" s="1">
        <v>44445</v>
      </c>
      <c r="C595" s="30" t="s">
        <v>14</v>
      </c>
      <c r="D595" s="30" t="s">
        <v>15</v>
      </c>
      <c r="E595" s="30" t="s">
        <v>16</v>
      </c>
      <c r="F595" s="30" t="s">
        <v>38</v>
      </c>
      <c r="G595" s="32">
        <v>12</v>
      </c>
      <c r="H595" s="30" t="s">
        <v>18</v>
      </c>
      <c r="I595" s="31">
        <v>953.88</v>
      </c>
      <c r="J595" s="30" t="s">
        <v>83</v>
      </c>
      <c r="K595" s="30" t="s">
        <v>64</v>
      </c>
      <c r="L595" s="30" t="b">
        <v>1</v>
      </c>
      <c r="M595" s="30" t="s">
        <v>21</v>
      </c>
      <c r="N595" s="30" t="s">
        <v>22</v>
      </c>
    </row>
    <row r="596" spans="1:14" ht="14.25" customHeight="1">
      <c r="A596" s="30">
        <v>603</v>
      </c>
      <c r="B596" s="1">
        <v>44551</v>
      </c>
      <c r="C596" s="30" t="s">
        <v>23</v>
      </c>
      <c r="D596" s="30" t="s">
        <v>47</v>
      </c>
      <c r="E596" s="30" t="s">
        <v>37</v>
      </c>
      <c r="F596" s="30" t="s">
        <v>38</v>
      </c>
      <c r="G596" s="32">
        <v>74</v>
      </c>
      <c r="H596" s="30" t="s">
        <v>18</v>
      </c>
      <c r="I596" s="31">
        <v>912.69</v>
      </c>
      <c r="J596" s="30" t="s">
        <v>59</v>
      </c>
      <c r="K596" s="30" t="s">
        <v>20</v>
      </c>
      <c r="L596" s="30" t="b">
        <v>0</v>
      </c>
      <c r="M596" s="30" t="s">
        <v>31</v>
      </c>
      <c r="N596" s="30" t="s">
        <v>22</v>
      </c>
    </row>
    <row r="597" spans="1:14" ht="14.25" customHeight="1">
      <c r="A597" s="30">
        <v>427</v>
      </c>
      <c r="B597" s="1">
        <v>44497</v>
      </c>
      <c r="C597" s="30" t="s">
        <v>32</v>
      </c>
      <c r="D597" s="30" t="s">
        <v>47</v>
      </c>
      <c r="E597" s="30" t="s">
        <v>37</v>
      </c>
      <c r="F597" s="30" t="s">
        <v>33</v>
      </c>
      <c r="G597" s="32">
        <v>77</v>
      </c>
      <c r="H597" s="30" t="s">
        <v>18</v>
      </c>
      <c r="I597" s="31">
        <v>682.97</v>
      </c>
      <c r="J597" s="30" t="s">
        <v>320</v>
      </c>
      <c r="K597" s="30" t="s">
        <v>58</v>
      </c>
      <c r="L597" s="30" t="b">
        <v>0</v>
      </c>
      <c r="M597" s="30" t="s">
        <v>44</v>
      </c>
      <c r="N597" s="30" t="s">
        <v>22</v>
      </c>
    </row>
    <row r="598" spans="1:14" ht="14.25" customHeight="1">
      <c r="A598" s="30">
        <v>594</v>
      </c>
      <c r="B598" s="1">
        <v>44173</v>
      </c>
      <c r="C598" s="30" t="s">
        <v>54</v>
      </c>
      <c r="D598" s="30" t="s">
        <v>24</v>
      </c>
      <c r="E598" s="30" t="s">
        <v>37</v>
      </c>
      <c r="F598" s="30" t="s">
        <v>38</v>
      </c>
      <c r="G598" s="32">
        <v>74</v>
      </c>
      <c r="H598" s="30" t="s">
        <v>18</v>
      </c>
      <c r="I598" s="31">
        <v>251.01</v>
      </c>
      <c r="J598" s="30" t="s">
        <v>321</v>
      </c>
      <c r="K598" s="30" t="s">
        <v>66</v>
      </c>
      <c r="L598" s="30" t="b">
        <v>1</v>
      </c>
      <c r="M598" s="30" t="s">
        <v>31</v>
      </c>
      <c r="N598" s="30" t="s">
        <v>22</v>
      </c>
    </row>
    <row r="599" spans="1:14" ht="14.25" customHeight="1">
      <c r="A599" s="30">
        <v>406</v>
      </c>
      <c r="B599" s="1">
        <v>44353</v>
      </c>
      <c r="C599" s="30" t="s">
        <v>32</v>
      </c>
      <c r="D599" s="30" t="s">
        <v>47</v>
      </c>
      <c r="E599" s="30" t="s">
        <v>16</v>
      </c>
      <c r="F599" s="30" t="s">
        <v>17</v>
      </c>
      <c r="G599" s="32">
        <v>77</v>
      </c>
      <c r="H599" s="30" t="s">
        <v>18</v>
      </c>
      <c r="I599" s="31">
        <v>664.69</v>
      </c>
      <c r="J599" s="30" t="s">
        <v>82</v>
      </c>
      <c r="K599" s="30" t="s">
        <v>46</v>
      </c>
      <c r="L599" s="30" t="b">
        <v>1</v>
      </c>
      <c r="M599" s="30" t="s">
        <v>44</v>
      </c>
      <c r="N599" s="30" t="s">
        <v>22</v>
      </c>
    </row>
    <row r="600" spans="1:14" ht="14.25" customHeight="1">
      <c r="A600" s="30">
        <v>697</v>
      </c>
      <c r="B600" s="1">
        <v>44276</v>
      </c>
      <c r="C600" s="30" t="s">
        <v>54</v>
      </c>
      <c r="D600" s="30" t="s">
        <v>47</v>
      </c>
      <c r="E600" s="30" t="s">
        <v>37</v>
      </c>
      <c r="F600" s="30" t="s">
        <v>38</v>
      </c>
      <c r="G600" s="32">
        <v>48</v>
      </c>
      <c r="H600" s="30" t="s">
        <v>18</v>
      </c>
      <c r="I600" s="31">
        <v>358.38</v>
      </c>
      <c r="J600" s="30" t="s">
        <v>140</v>
      </c>
      <c r="K600" s="30" t="s">
        <v>58</v>
      </c>
      <c r="L600" s="30" t="b">
        <v>1</v>
      </c>
      <c r="M600" s="30" t="s">
        <v>44</v>
      </c>
      <c r="N600" s="30" t="s">
        <v>22</v>
      </c>
    </row>
    <row r="601" spans="1:14" ht="14.25" customHeight="1">
      <c r="A601" s="30">
        <v>616</v>
      </c>
      <c r="B601" s="1">
        <v>44192</v>
      </c>
      <c r="C601" s="30" t="s">
        <v>23</v>
      </c>
      <c r="D601" s="30" t="s">
        <v>24</v>
      </c>
      <c r="E601" s="30" t="s">
        <v>25</v>
      </c>
      <c r="F601" s="30" t="s">
        <v>33</v>
      </c>
      <c r="G601" s="32">
        <v>86</v>
      </c>
      <c r="H601" s="30" t="s">
        <v>18</v>
      </c>
      <c r="I601" s="31">
        <v>182.81</v>
      </c>
      <c r="J601" s="30" t="s">
        <v>109</v>
      </c>
      <c r="K601" s="30" t="s">
        <v>20</v>
      </c>
      <c r="L601" s="30" t="b">
        <v>1</v>
      </c>
      <c r="M601" s="30" t="s">
        <v>27</v>
      </c>
      <c r="N601" s="30" t="s">
        <v>22</v>
      </c>
    </row>
    <row r="602" spans="1:14" ht="14.25" customHeight="1">
      <c r="A602" s="30">
        <v>418</v>
      </c>
      <c r="B602" s="1">
        <v>44167</v>
      </c>
      <c r="C602" s="30" t="s">
        <v>32</v>
      </c>
      <c r="D602" s="30" t="s">
        <v>15</v>
      </c>
      <c r="E602" s="30" t="s">
        <v>16</v>
      </c>
      <c r="F602" s="30" t="s">
        <v>17</v>
      </c>
      <c r="G602" s="32">
        <v>22</v>
      </c>
      <c r="H602" s="30" t="s">
        <v>18</v>
      </c>
      <c r="I602" s="31">
        <v>110.69</v>
      </c>
      <c r="J602" s="30" t="s">
        <v>177</v>
      </c>
      <c r="K602" s="30" t="s">
        <v>58</v>
      </c>
      <c r="L602" s="30" t="b">
        <v>1</v>
      </c>
      <c r="M602" s="30" t="s">
        <v>27</v>
      </c>
      <c r="N602" s="30" t="s">
        <v>22</v>
      </c>
    </row>
    <row r="603" spans="1:14" ht="14.25" customHeight="1">
      <c r="A603" s="30">
        <v>839</v>
      </c>
      <c r="B603" s="1">
        <v>44165</v>
      </c>
      <c r="C603" s="30" t="s">
        <v>23</v>
      </c>
      <c r="D603" s="30" t="s">
        <v>24</v>
      </c>
      <c r="E603" s="30" t="s">
        <v>37</v>
      </c>
      <c r="F603" s="30" t="s">
        <v>17</v>
      </c>
      <c r="G603" s="32">
        <v>15</v>
      </c>
      <c r="H603" s="30" t="s">
        <v>18</v>
      </c>
      <c r="I603" s="31">
        <v>208.69</v>
      </c>
      <c r="J603" s="30" t="s">
        <v>138</v>
      </c>
      <c r="K603" s="30" t="s">
        <v>139</v>
      </c>
      <c r="L603" s="30" t="b">
        <v>0</v>
      </c>
      <c r="M603" s="30" t="s">
        <v>21</v>
      </c>
      <c r="N603" s="30" t="s">
        <v>22</v>
      </c>
    </row>
    <row r="604" spans="1:14" ht="14.25" customHeight="1">
      <c r="A604" s="30">
        <v>887</v>
      </c>
      <c r="B604" s="1">
        <v>44063</v>
      </c>
      <c r="C604" s="30" t="s">
        <v>54</v>
      </c>
      <c r="D604" s="30" t="s">
        <v>47</v>
      </c>
      <c r="E604" s="30" t="s">
        <v>25</v>
      </c>
      <c r="F604" s="30" t="s">
        <v>17</v>
      </c>
      <c r="G604" s="32">
        <v>24</v>
      </c>
      <c r="H604" s="30" t="s">
        <v>18</v>
      </c>
      <c r="I604" s="31">
        <v>600.12</v>
      </c>
      <c r="J604" s="30" t="s">
        <v>88</v>
      </c>
      <c r="K604" s="30" t="s">
        <v>89</v>
      </c>
      <c r="L604" s="30" t="b">
        <v>1</v>
      </c>
      <c r="M604" s="30" t="s">
        <v>31</v>
      </c>
      <c r="N604" s="30" t="s">
        <v>22</v>
      </c>
    </row>
    <row r="605" spans="1:14" ht="14.25" customHeight="1">
      <c r="A605" s="30">
        <v>660</v>
      </c>
      <c r="B605" s="1">
        <v>44188</v>
      </c>
      <c r="C605" s="30" t="s">
        <v>32</v>
      </c>
      <c r="D605" s="30" t="s">
        <v>47</v>
      </c>
      <c r="E605" s="30" t="s">
        <v>16</v>
      </c>
      <c r="F605" s="30" t="s">
        <v>38</v>
      </c>
      <c r="G605" s="32">
        <v>45</v>
      </c>
      <c r="H605" s="30" t="s">
        <v>18</v>
      </c>
      <c r="I605" s="31">
        <v>682.97</v>
      </c>
      <c r="J605" s="30" t="s">
        <v>243</v>
      </c>
      <c r="K605" s="30" t="s">
        <v>106</v>
      </c>
      <c r="L605" s="30" t="b">
        <v>0</v>
      </c>
      <c r="M605" s="30" t="s">
        <v>31</v>
      </c>
      <c r="N605" s="30" t="s">
        <v>28</v>
      </c>
    </row>
    <row r="606" spans="1:14" ht="14.25" customHeight="1">
      <c r="A606" s="30">
        <v>330</v>
      </c>
      <c r="B606" s="1">
        <v>44204</v>
      </c>
      <c r="C606" s="30" t="s">
        <v>32</v>
      </c>
      <c r="D606" s="30" t="s">
        <v>24</v>
      </c>
      <c r="E606" s="30" t="s">
        <v>16</v>
      </c>
      <c r="F606" s="30" t="s">
        <v>33</v>
      </c>
      <c r="G606" s="32">
        <v>9</v>
      </c>
      <c r="H606" s="30" t="s">
        <v>18</v>
      </c>
      <c r="I606" s="31">
        <v>746.28</v>
      </c>
      <c r="J606" s="30" t="s">
        <v>34</v>
      </c>
      <c r="K606" s="30" t="s">
        <v>35</v>
      </c>
      <c r="L606" s="30" t="b">
        <v>1</v>
      </c>
      <c r="M606" s="30" t="s">
        <v>21</v>
      </c>
      <c r="N606" s="30" t="s">
        <v>22</v>
      </c>
    </row>
    <row r="607" spans="1:14" ht="14.25" customHeight="1">
      <c r="A607" s="30">
        <v>346</v>
      </c>
      <c r="B607" s="1">
        <v>43993</v>
      </c>
      <c r="C607" s="30" t="s">
        <v>32</v>
      </c>
      <c r="D607" s="30" t="s">
        <v>24</v>
      </c>
      <c r="E607" s="30" t="s">
        <v>25</v>
      </c>
      <c r="F607" s="30" t="s">
        <v>17</v>
      </c>
      <c r="G607" s="32">
        <v>52</v>
      </c>
      <c r="H607" s="30" t="s">
        <v>18</v>
      </c>
      <c r="I607" s="31">
        <v>656.39</v>
      </c>
      <c r="J607" s="30" t="s">
        <v>141</v>
      </c>
      <c r="K607" s="30" t="s">
        <v>30</v>
      </c>
      <c r="L607" s="30" t="b">
        <v>1</v>
      </c>
      <c r="M607" s="30" t="s">
        <v>31</v>
      </c>
      <c r="N607" s="30" t="s">
        <v>28</v>
      </c>
    </row>
    <row r="608" spans="1:14" ht="14.25" customHeight="1">
      <c r="A608" s="30">
        <v>272</v>
      </c>
      <c r="B608" s="1">
        <v>44519</v>
      </c>
      <c r="C608" s="30" t="s">
        <v>23</v>
      </c>
      <c r="D608" s="30" t="s">
        <v>24</v>
      </c>
      <c r="E608" s="30" t="s">
        <v>25</v>
      </c>
      <c r="F608" s="30" t="s">
        <v>17</v>
      </c>
      <c r="G608" s="32">
        <v>9</v>
      </c>
      <c r="H608" s="30" t="s">
        <v>18</v>
      </c>
      <c r="I608" s="31">
        <v>859.48</v>
      </c>
      <c r="J608" s="30" t="s">
        <v>213</v>
      </c>
      <c r="K608" s="30" t="s">
        <v>20</v>
      </c>
      <c r="L608" s="30" t="b">
        <v>0</v>
      </c>
      <c r="M608" s="30" t="s">
        <v>21</v>
      </c>
      <c r="N608" s="30" t="s">
        <v>28</v>
      </c>
    </row>
    <row r="609" spans="1:14" ht="14.25" customHeight="1">
      <c r="A609" s="30">
        <v>966</v>
      </c>
      <c r="B609" s="1">
        <v>43936</v>
      </c>
      <c r="C609" s="30" t="s">
        <v>54</v>
      </c>
      <c r="D609" s="30" t="s">
        <v>15</v>
      </c>
      <c r="E609" s="30" t="s">
        <v>37</v>
      </c>
      <c r="F609" s="30" t="s">
        <v>38</v>
      </c>
      <c r="G609" s="32">
        <v>57</v>
      </c>
      <c r="H609" s="30" t="s">
        <v>18</v>
      </c>
      <c r="I609" s="31">
        <v>418.24</v>
      </c>
      <c r="J609" s="30" t="s">
        <v>322</v>
      </c>
      <c r="K609" s="30" t="s">
        <v>77</v>
      </c>
      <c r="L609" s="30" t="b">
        <v>0</v>
      </c>
      <c r="M609" s="30" t="s">
        <v>31</v>
      </c>
      <c r="N609" s="30" t="s">
        <v>22</v>
      </c>
    </row>
    <row r="610" spans="1:14" ht="14.25" customHeight="1">
      <c r="A610" s="30">
        <v>173</v>
      </c>
      <c r="B610" s="1">
        <v>44090</v>
      </c>
      <c r="C610" s="30" t="s">
        <v>14</v>
      </c>
      <c r="D610" s="30" t="s">
        <v>15</v>
      </c>
      <c r="E610" s="30" t="s">
        <v>16</v>
      </c>
      <c r="F610" s="30" t="s">
        <v>38</v>
      </c>
      <c r="G610" s="32">
        <v>19</v>
      </c>
      <c r="H610" s="30" t="s">
        <v>18</v>
      </c>
      <c r="I610" s="31">
        <v>861.6</v>
      </c>
      <c r="J610" s="30" t="s">
        <v>173</v>
      </c>
      <c r="K610" s="30" t="s">
        <v>64</v>
      </c>
      <c r="L610" s="30" t="b">
        <v>0</v>
      </c>
      <c r="M610" s="30" t="s">
        <v>31</v>
      </c>
      <c r="N610" s="30" t="s">
        <v>28</v>
      </c>
    </row>
    <row r="611" spans="1:14" ht="14.25" customHeight="1">
      <c r="A611" s="30">
        <v>958</v>
      </c>
      <c r="B611" s="1">
        <v>44199</v>
      </c>
      <c r="C611" s="30" t="s">
        <v>54</v>
      </c>
      <c r="D611" s="30" t="s">
        <v>15</v>
      </c>
      <c r="E611" s="30" t="s">
        <v>16</v>
      </c>
      <c r="F611" s="30" t="s">
        <v>33</v>
      </c>
      <c r="G611" s="32">
        <v>39</v>
      </c>
      <c r="H611" s="30" t="s">
        <v>18</v>
      </c>
      <c r="I611" s="31">
        <v>340.52</v>
      </c>
      <c r="J611" s="30" t="s">
        <v>323</v>
      </c>
      <c r="K611" s="30" t="s">
        <v>101</v>
      </c>
      <c r="L611" s="30" t="b">
        <v>1</v>
      </c>
      <c r="M611" s="30" t="s">
        <v>31</v>
      </c>
      <c r="N611" s="30" t="s">
        <v>22</v>
      </c>
    </row>
    <row r="612" spans="1:14" ht="14.25" customHeight="1">
      <c r="A612" s="30">
        <v>566</v>
      </c>
      <c r="B612" s="1">
        <v>43940</v>
      </c>
      <c r="C612" s="30" t="s">
        <v>54</v>
      </c>
      <c r="D612" s="30" t="s">
        <v>24</v>
      </c>
      <c r="E612" s="30" t="s">
        <v>37</v>
      </c>
      <c r="F612" s="30" t="s">
        <v>17</v>
      </c>
      <c r="G612" s="32">
        <v>68</v>
      </c>
      <c r="H612" s="30" t="s">
        <v>18</v>
      </c>
      <c r="I612" s="31">
        <v>182.48</v>
      </c>
      <c r="J612" s="30" t="s">
        <v>324</v>
      </c>
      <c r="K612" s="30" t="s">
        <v>77</v>
      </c>
      <c r="L612" s="30" t="b">
        <v>0</v>
      </c>
      <c r="M612" s="30" t="s">
        <v>31</v>
      </c>
      <c r="N612" s="30" t="s">
        <v>28</v>
      </c>
    </row>
    <row r="613" spans="1:14" ht="14.25" customHeight="1">
      <c r="A613" s="30">
        <v>16</v>
      </c>
      <c r="B613" s="1">
        <v>44217</v>
      </c>
      <c r="C613" s="30" t="s">
        <v>36</v>
      </c>
      <c r="D613" s="30" t="s">
        <v>15</v>
      </c>
      <c r="E613" s="30" t="s">
        <v>25</v>
      </c>
      <c r="F613" s="30" t="s">
        <v>38</v>
      </c>
      <c r="G613" s="32">
        <v>22</v>
      </c>
      <c r="H613" s="30" t="s">
        <v>18</v>
      </c>
      <c r="I613" s="31">
        <v>738.13</v>
      </c>
      <c r="J613" s="30" t="s">
        <v>123</v>
      </c>
      <c r="K613" s="30" t="s">
        <v>124</v>
      </c>
      <c r="L613" s="30" t="b">
        <v>1</v>
      </c>
      <c r="M613" s="30" t="s">
        <v>44</v>
      </c>
      <c r="N613" s="30" t="s">
        <v>22</v>
      </c>
    </row>
    <row r="614" spans="1:14" ht="14.25" customHeight="1">
      <c r="A614" s="30">
        <v>466</v>
      </c>
      <c r="B614" s="1">
        <v>44241</v>
      </c>
      <c r="C614" s="30" t="s">
        <v>36</v>
      </c>
      <c r="D614" s="30" t="s">
        <v>15</v>
      </c>
      <c r="E614" s="30" t="s">
        <v>16</v>
      </c>
      <c r="F614" s="30" t="s">
        <v>33</v>
      </c>
      <c r="G614" s="32">
        <v>54</v>
      </c>
      <c r="H614" s="30" t="s">
        <v>18</v>
      </c>
      <c r="I614" s="31">
        <v>207.24</v>
      </c>
      <c r="J614" s="30" t="s">
        <v>282</v>
      </c>
      <c r="K614" s="30" t="s">
        <v>325</v>
      </c>
      <c r="L614" s="30" t="b">
        <v>0</v>
      </c>
      <c r="M614" s="30" t="s">
        <v>21</v>
      </c>
      <c r="N614" s="30" t="s">
        <v>22</v>
      </c>
    </row>
    <row r="615" spans="1:14" ht="14.25" customHeight="1">
      <c r="A615" s="30">
        <v>391</v>
      </c>
      <c r="B615" s="1">
        <v>44179</v>
      </c>
      <c r="C615" s="30" t="s">
        <v>36</v>
      </c>
      <c r="D615" s="30" t="s">
        <v>47</v>
      </c>
      <c r="E615" s="30" t="s">
        <v>37</v>
      </c>
      <c r="F615" s="30" t="s">
        <v>17</v>
      </c>
      <c r="G615" s="32">
        <v>45</v>
      </c>
      <c r="H615" s="30" t="s">
        <v>18</v>
      </c>
      <c r="I615" s="31">
        <v>464.46</v>
      </c>
      <c r="J615" s="30" t="s">
        <v>211</v>
      </c>
      <c r="K615" s="30" t="s">
        <v>49</v>
      </c>
      <c r="L615" s="30" t="b">
        <v>0</v>
      </c>
      <c r="M615" s="30" t="s">
        <v>31</v>
      </c>
      <c r="N615" s="30" t="s">
        <v>28</v>
      </c>
    </row>
    <row r="616" spans="1:14" ht="14.25" customHeight="1">
      <c r="A616" s="30">
        <v>969</v>
      </c>
      <c r="B616" s="1">
        <v>44475</v>
      </c>
      <c r="C616" s="30" t="s">
        <v>14</v>
      </c>
      <c r="D616" s="30" t="s">
        <v>15</v>
      </c>
      <c r="E616" s="30" t="s">
        <v>25</v>
      </c>
      <c r="F616" s="30" t="s">
        <v>33</v>
      </c>
      <c r="G616" s="32">
        <v>67</v>
      </c>
      <c r="H616" s="30" t="s">
        <v>18</v>
      </c>
      <c r="I616" s="31">
        <v>627.94000000000005</v>
      </c>
      <c r="J616" s="30" t="s">
        <v>173</v>
      </c>
      <c r="K616" s="30" t="s">
        <v>64</v>
      </c>
      <c r="L616" s="30" t="b">
        <v>1</v>
      </c>
      <c r="M616" s="30" t="s">
        <v>27</v>
      </c>
      <c r="N616" s="30" t="s">
        <v>22</v>
      </c>
    </row>
    <row r="617" spans="1:14" ht="14.25" customHeight="1">
      <c r="A617" s="30">
        <v>754</v>
      </c>
      <c r="B617" s="1">
        <v>43863</v>
      </c>
      <c r="C617" s="30" t="s">
        <v>32</v>
      </c>
      <c r="D617" s="30" t="s">
        <v>15</v>
      </c>
      <c r="E617" s="30" t="s">
        <v>37</v>
      </c>
      <c r="F617" s="30" t="s">
        <v>33</v>
      </c>
      <c r="G617" s="32">
        <v>44</v>
      </c>
      <c r="H617" s="30" t="s">
        <v>18</v>
      </c>
      <c r="I617" s="31">
        <v>866.33</v>
      </c>
      <c r="J617" s="30" t="s">
        <v>75</v>
      </c>
      <c r="K617" s="30" t="s">
        <v>64</v>
      </c>
      <c r="L617" s="30" t="b">
        <v>0</v>
      </c>
      <c r="M617" s="30" t="s">
        <v>44</v>
      </c>
      <c r="N617" s="30" t="s">
        <v>22</v>
      </c>
    </row>
    <row r="618" spans="1:14" ht="14.25" customHeight="1">
      <c r="A618" s="30">
        <v>774</v>
      </c>
      <c r="B618" s="1">
        <v>44203</v>
      </c>
      <c r="C618" s="30" t="s">
        <v>23</v>
      </c>
      <c r="D618" s="30" t="s">
        <v>15</v>
      </c>
      <c r="E618" s="30" t="s">
        <v>37</v>
      </c>
      <c r="F618" s="30" t="s">
        <v>17</v>
      </c>
      <c r="G618" s="32">
        <v>96</v>
      </c>
      <c r="H618" s="30" t="s">
        <v>18</v>
      </c>
      <c r="I618" s="31">
        <v>526.25</v>
      </c>
      <c r="J618" s="30" t="s">
        <v>113</v>
      </c>
      <c r="K618" s="30" t="s">
        <v>66</v>
      </c>
      <c r="L618" s="30" t="b">
        <v>1</v>
      </c>
      <c r="M618" s="30" t="s">
        <v>31</v>
      </c>
      <c r="N618" s="30" t="s">
        <v>22</v>
      </c>
    </row>
    <row r="619" spans="1:14" ht="14.25" customHeight="1">
      <c r="A619" s="30">
        <v>323</v>
      </c>
      <c r="B619" s="1">
        <v>44424</v>
      </c>
      <c r="C619" s="30" t="s">
        <v>54</v>
      </c>
      <c r="D619" s="30" t="s">
        <v>24</v>
      </c>
      <c r="E619" s="30" t="s">
        <v>16</v>
      </c>
      <c r="F619" s="30" t="s">
        <v>17</v>
      </c>
      <c r="G619" s="32">
        <v>31</v>
      </c>
      <c r="H619" s="30" t="s">
        <v>18</v>
      </c>
      <c r="I619" s="31">
        <v>249.51</v>
      </c>
      <c r="J619" s="30" t="s">
        <v>231</v>
      </c>
      <c r="K619" s="30" t="s">
        <v>147</v>
      </c>
      <c r="L619" s="30" t="b">
        <v>0</v>
      </c>
      <c r="M619" s="30" t="s">
        <v>27</v>
      </c>
      <c r="N619" s="30" t="s">
        <v>28</v>
      </c>
    </row>
    <row r="620" spans="1:14" ht="14.25" customHeight="1">
      <c r="A620" s="30">
        <v>630</v>
      </c>
      <c r="B620" s="1">
        <v>44218</v>
      </c>
      <c r="C620" s="30" t="s">
        <v>36</v>
      </c>
      <c r="D620" s="30" t="s">
        <v>24</v>
      </c>
      <c r="E620" s="30" t="s">
        <v>37</v>
      </c>
      <c r="F620" s="30" t="s">
        <v>38</v>
      </c>
      <c r="G620" s="32">
        <v>53</v>
      </c>
      <c r="H620" s="30" t="s">
        <v>18</v>
      </c>
      <c r="I620" s="31">
        <v>526.76</v>
      </c>
      <c r="J620" s="30" t="s">
        <v>116</v>
      </c>
      <c r="K620" s="30" t="s">
        <v>20</v>
      </c>
      <c r="L620" s="30" t="b">
        <v>1</v>
      </c>
      <c r="M620" s="30" t="s">
        <v>44</v>
      </c>
      <c r="N620" s="30" t="s">
        <v>22</v>
      </c>
    </row>
    <row r="621" spans="1:14" ht="14.25" customHeight="1">
      <c r="A621" s="30">
        <v>610</v>
      </c>
      <c r="B621" s="1">
        <v>44476</v>
      </c>
      <c r="C621" s="30" t="s">
        <v>32</v>
      </c>
      <c r="D621" s="30" t="s">
        <v>47</v>
      </c>
      <c r="E621" s="30" t="s">
        <v>25</v>
      </c>
      <c r="F621" s="30" t="s">
        <v>33</v>
      </c>
      <c r="G621" s="32">
        <v>79</v>
      </c>
      <c r="H621" s="30" t="s">
        <v>18</v>
      </c>
      <c r="I621" s="31">
        <v>229.08</v>
      </c>
      <c r="J621" s="30" t="s">
        <v>326</v>
      </c>
      <c r="K621" s="30" t="s">
        <v>50</v>
      </c>
      <c r="L621" s="30" t="b">
        <v>1</v>
      </c>
      <c r="M621" s="30" t="s">
        <v>27</v>
      </c>
      <c r="N621" s="30" t="s">
        <v>22</v>
      </c>
    </row>
    <row r="622" spans="1:14" ht="14.25" customHeight="1">
      <c r="A622" s="30">
        <v>277</v>
      </c>
      <c r="B622" s="1">
        <v>44536</v>
      </c>
      <c r="C622" s="30" t="s">
        <v>54</v>
      </c>
      <c r="D622" s="30" t="s">
        <v>24</v>
      </c>
      <c r="E622" s="30" t="s">
        <v>25</v>
      </c>
      <c r="F622" s="30" t="s">
        <v>38</v>
      </c>
      <c r="G622" s="32">
        <v>54</v>
      </c>
      <c r="H622" s="30" t="s">
        <v>18</v>
      </c>
      <c r="I622" s="31">
        <v>352</v>
      </c>
      <c r="J622" s="30" t="s">
        <v>206</v>
      </c>
      <c r="K622" s="30" t="s">
        <v>20</v>
      </c>
      <c r="L622" s="30" t="b">
        <v>0</v>
      </c>
      <c r="M622" s="30" t="s">
        <v>27</v>
      </c>
      <c r="N622" s="30" t="s">
        <v>22</v>
      </c>
    </row>
    <row r="623" spans="1:14" ht="14.25" customHeight="1">
      <c r="A623" s="30">
        <v>987</v>
      </c>
      <c r="B623" s="1">
        <v>44225</v>
      </c>
      <c r="C623" s="30" t="s">
        <v>23</v>
      </c>
      <c r="D623" s="30" t="s">
        <v>24</v>
      </c>
      <c r="E623" s="30" t="s">
        <v>25</v>
      </c>
      <c r="F623" s="30" t="s">
        <v>38</v>
      </c>
      <c r="G623" s="32">
        <v>23</v>
      </c>
      <c r="H623" s="30" t="s">
        <v>18</v>
      </c>
      <c r="I623" s="31">
        <v>327.64</v>
      </c>
      <c r="J623" s="30" t="s">
        <v>48</v>
      </c>
      <c r="K623" s="30" t="s">
        <v>49</v>
      </c>
      <c r="L623" s="30" t="b">
        <v>1</v>
      </c>
      <c r="M623" s="30" t="s">
        <v>21</v>
      </c>
      <c r="N623" s="30" t="s">
        <v>28</v>
      </c>
    </row>
    <row r="624" spans="1:14" ht="14.25" customHeight="1">
      <c r="A624" s="30">
        <v>297</v>
      </c>
      <c r="B624" s="1">
        <v>44011</v>
      </c>
      <c r="C624" s="30" t="s">
        <v>36</v>
      </c>
      <c r="D624" s="30" t="s">
        <v>15</v>
      </c>
      <c r="E624" s="30" t="s">
        <v>37</v>
      </c>
      <c r="F624" s="30" t="s">
        <v>38</v>
      </c>
      <c r="G624" s="32">
        <v>84</v>
      </c>
      <c r="H624" s="30" t="s">
        <v>18</v>
      </c>
      <c r="I624" s="31">
        <v>333.96</v>
      </c>
      <c r="J624" s="30" t="s">
        <v>327</v>
      </c>
      <c r="K624" s="30" t="s">
        <v>153</v>
      </c>
      <c r="L624" s="30" t="b">
        <v>1</v>
      </c>
      <c r="M624" s="30" t="s">
        <v>27</v>
      </c>
      <c r="N624" s="30" t="s">
        <v>28</v>
      </c>
    </row>
    <row r="625" spans="1:14" ht="14.25" customHeight="1">
      <c r="A625" s="30">
        <v>823</v>
      </c>
      <c r="B625" s="1">
        <v>44552</v>
      </c>
      <c r="C625" s="30" t="s">
        <v>32</v>
      </c>
      <c r="D625" s="30" t="s">
        <v>47</v>
      </c>
      <c r="E625" s="30" t="s">
        <v>37</v>
      </c>
      <c r="F625" s="30" t="s">
        <v>33</v>
      </c>
      <c r="G625" s="32">
        <v>61</v>
      </c>
      <c r="H625" s="30" t="s">
        <v>18</v>
      </c>
      <c r="I625" s="31">
        <v>715.84</v>
      </c>
      <c r="J625" s="30" t="s">
        <v>50</v>
      </c>
      <c r="K625" s="30" t="s">
        <v>51</v>
      </c>
      <c r="L625" s="30" t="b">
        <v>1</v>
      </c>
      <c r="M625" s="30" t="s">
        <v>21</v>
      </c>
      <c r="N625" s="30" t="s">
        <v>22</v>
      </c>
    </row>
    <row r="626" spans="1:14" ht="14.25" customHeight="1">
      <c r="A626" s="30">
        <v>967</v>
      </c>
      <c r="B626" s="1">
        <v>44403</v>
      </c>
      <c r="C626" s="30" t="s">
        <v>36</v>
      </c>
      <c r="D626" s="30" t="s">
        <v>15</v>
      </c>
      <c r="E626" s="30" t="s">
        <v>16</v>
      </c>
      <c r="F626" s="30" t="s">
        <v>17</v>
      </c>
      <c r="G626" s="32">
        <v>47</v>
      </c>
      <c r="H626" s="30" t="s">
        <v>18</v>
      </c>
      <c r="I626" s="31">
        <v>85.29</v>
      </c>
      <c r="J626" s="30" t="s">
        <v>76</v>
      </c>
      <c r="K626" s="30" t="s">
        <v>77</v>
      </c>
      <c r="L626" s="30" t="b">
        <v>1</v>
      </c>
      <c r="M626" s="30" t="s">
        <v>21</v>
      </c>
      <c r="N626" s="30" t="s">
        <v>22</v>
      </c>
    </row>
    <row r="627" spans="1:14" ht="14.25" customHeight="1">
      <c r="A627" s="30">
        <v>868</v>
      </c>
      <c r="B627" s="1">
        <v>44188</v>
      </c>
      <c r="C627" s="30" t="s">
        <v>32</v>
      </c>
      <c r="D627" s="30" t="s">
        <v>47</v>
      </c>
      <c r="E627" s="30" t="s">
        <v>25</v>
      </c>
      <c r="F627" s="30" t="s">
        <v>17</v>
      </c>
      <c r="G627" s="32">
        <v>3</v>
      </c>
      <c r="H627" s="30" t="s">
        <v>18</v>
      </c>
      <c r="I627" s="31">
        <v>390.5</v>
      </c>
      <c r="J627" s="30" t="s">
        <v>123</v>
      </c>
      <c r="K627" s="30" t="s">
        <v>124</v>
      </c>
      <c r="L627" s="30" t="b">
        <v>1</v>
      </c>
      <c r="M627" s="30" t="s">
        <v>44</v>
      </c>
      <c r="N627" s="30" t="s">
        <v>22</v>
      </c>
    </row>
    <row r="628" spans="1:14" ht="14.25" customHeight="1">
      <c r="A628" s="30">
        <v>1</v>
      </c>
      <c r="B628" s="1">
        <v>44479</v>
      </c>
      <c r="C628" s="30" t="s">
        <v>54</v>
      </c>
      <c r="D628" s="30" t="s">
        <v>15</v>
      </c>
      <c r="E628" s="30" t="s">
        <v>25</v>
      </c>
      <c r="F628" s="30" t="s">
        <v>38</v>
      </c>
      <c r="G628" s="32">
        <v>2</v>
      </c>
      <c r="H628" s="30" t="s">
        <v>18</v>
      </c>
      <c r="I628" s="31">
        <v>680.69</v>
      </c>
      <c r="J628" s="30" t="s">
        <v>328</v>
      </c>
      <c r="K628" s="30" t="s">
        <v>147</v>
      </c>
      <c r="L628" s="30" t="b">
        <v>1</v>
      </c>
      <c r="M628" s="30" t="s">
        <v>27</v>
      </c>
      <c r="N628" s="30" t="s">
        <v>22</v>
      </c>
    </row>
    <row r="629" spans="1:14" ht="14.25" customHeight="1">
      <c r="A629" s="30">
        <v>114</v>
      </c>
      <c r="B629" s="1">
        <v>44376</v>
      </c>
      <c r="C629" s="30" t="s">
        <v>32</v>
      </c>
      <c r="D629" s="30" t="s">
        <v>24</v>
      </c>
      <c r="E629" s="30" t="s">
        <v>16</v>
      </c>
      <c r="F629" s="30" t="s">
        <v>17</v>
      </c>
      <c r="G629" s="32">
        <v>19</v>
      </c>
      <c r="H629" s="30" t="s">
        <v>18</v>
      </c>
      <c r="I629" s="31">
        <v>341.5</v>
      </c>
      <c r="J629" s="30" t="s">
        <v>209</v>
      </c>
      <c r="K629" s="30" t="s">
        <v>153</v>
      </c>
      <c r="L629" s="30" t="b">
        <v>1</v>
      </c>
      <c r="M629" s="30" t="s">
        <v>21</v>
      </c>
      <c r="N629" s="30" t="s">
        <v>22</v>
      </c>
    </row>
    <row r="630" spans="1:14" ht="14.25" customHeight="1">
      <c r="A630" s="30">
        <v>443</v>
      </c>
      <c r="B630" s="1">
        <v>44452</v>
      </c>
      <c r="C630" s="30" t="s">
        <v>14</v>
      </c>
      <c r="D630" s="30" t="s">
        <v>15</v>
      </c>
      <c r="E630" s="30" t="s">
        <v>16</v>
      </c>
      <c r="F630" s="30" t="s">
        <v>33</v>
      </c>
      <c r="G630" s="32">
        <v>15</v>
      </c>
      <c r="H630" s="30" t="s">
        <v>18</v>
      </c>
      <c r="I630" s="31">
        <v>727.44</v>
      </c>
      <c r="J630" s="30" t="s">
        <v>311</v>
      </c>
      <c r="K630" s="30" t="s">
        <v>104</v>
      </c>
      <c r="L630" s="30" t="b">
        <v>1</v>
      </c>
      <c r="M630" s="30" t="s">
        <v>31</v>
      </c>
      <c r="N630" s="30" t="s">
        <v>22</v>
      </c>
    </row>
    <row r="631" spans="1:14" ht="14.25" customHeight="1">
      <c r="A631" s="30">
        <v>668</v>
      </c>
      <c r="B631" s="1">
        <v>44515</v>
      </c>
      <c r="C631" s="30" t="s">
        <v>23</v>
      </c>
      <c r="D631" s="30" t="s">
        <v>47</v>
      </c>
      <c r="E631" s="30" t="s">
        <v>25</v>
      </c>
      <c r="F631" s="30" t="s">
        <v>17</v>
      </c>
      <c r="G631" s="32">
        <v>87</v>
      </c>
      <c r="H631" s="30" t="s">
        <v>18</v>
      </c>
      <c r="I631" s="31">
        <v>894.31</v>
      </c>
      <c r="J631" s="30" t="s">
        <v>279</v>
      </c>
      <c r="K631" s="30" t="s">
        <v>64</v>
      </c>
      <c r="L631" s="30" t="b">
        <v>1</v>
      </c>
      <c r="M631" s="30" t="s">
        <v>21</v>
      </c>
      <c r="N631" s="30" t="s">
        <v>22</v>
      </c>
    </row>
    <row r="632" spans="1:14" ht="14.25" customHeight="1">
      <c r="A632" s="30">
        <v>228</v>
      </c>
      <c r="B632" s="1">
        <v>44061</v>
      </c>
      <c r="C632" s="30" t="s">
        <v>32</v>
      </c>
      <c r="D632" s="30" t="s">
        <v>15</v>
      </c>
      <c r="E632" s="30" t="s">
        <v>25</v>
      </c>
      <c r="F632" s="30" t="s">
        <v>38</v>
      </c>
      <c r="G632" s="32">
        <v>87</v>
      </c>
      <c r="H632" s="30" t="s">
        <v>18</v>
      </c>
      <c r="I632" s="31">
        <v>64.63</v>
      </c>
      <c r="J632" s="30" t="s">
        <v>90</v>
      </c>
      <c r="K632" s="30" t="s">
        <v>91</v>
      </c>
      <c r="L632" s="30" t="b">
        <v>1</v>
      </c>
      <c r="M632" s="30" t="s">
        <v>27</v>
      </c>
      <c r="N632" s="30" t="s">
        <v>28</v>
      </c>
    </row>
    <row r="633" spans="1:14" ht="14.25" customHeight="1">
      <c r="A633" s="30">
        <v>338</v>
      </c>
      <c r="B633" s="1">
        <v>44554</v>
      </c>
      <c r="C633" s="30" t="s">
        <v>54</v>
      </c>
      <c r="D633" s="30" t="s">
        <v>24</v>
      </c>
      <c r="E633" s="30" t="s">
        <v>37</v>
      </c>
      <c r="F633" s="30" t="s">
        <v>33</v>
      </c>
      <c r="G633" s="32">
        <v>40</v>
      </c>
      <c r="H633" s="30" t="s">
        <v>18</v>
      </c>
      <c r="I633" s="31">
        <v>133.34</v>
      </c>
      <c r="J633" s="30" t="s">
        <v>190</v>
      </c>
      <c r="K633" s="30" t="s">
        <v>64</v>
      </c>
      <c r="L633" s="30" t="b">
        <v>0</v>
      </c>
      <c r="M633" s="30" t="s">
        <v>31</v>
      </c>
      <c r="N633" s="30" t="s">
        <v>22</v>
      </c>
    </row>
    <row r="634" spans="1:14" ht="14.25" customHeight="1">
      <c r="A634" s="30">
        <v>560</v>
      </c>
      <c r="B634" s="1">
        <v>44349</v>
      </c>
      <c r="C634" s="30" t="s">
        <v>32</v>
      </c>
      <c r="D634" s="30" t="s">
        <v>47</v>
      </c>
      <c r="E634" s="30" t="s">
        <v>16</v>
      </c>
      <c r="F634" s="30" t="s">
        <v>38</v>
      </c>
      <c r="G634" s="32">
        <v>27</v>
      </c>
      <c r="H634" s="30" t="s">
        <v>18</v>
      </c>
      <c r="I634" s="31">
        <v>292.05</v>
      </c>
      <c r="J634" s="30" t="s">
        <v>162</v>
      </c>
      <c r="K634" s="30" t="s">
        <v>50</v>
      </c>
      <c r="L634" s="30" t="b">
        <v>1</v>
      </c>
      <c r="M634" s="30" t="s">
        <v>21</v>
      </c>
      <c r="N634" s="30" t="s">
        <v>22</v>
      </c>
    </row>
    <row r="635" spans="1:14" ht="14.25" customHeight="1">
      <c r="A635" s="30">
        <v>801</v>
      </c>
      <c r="B635" s="1">
        <v>44412</v>
      </c>
      <c r="C635" s="30" t="s">
        <v>23</v>
      </c>
      <c r="D635" s="30" t="s">
        <v>24</v>
      </c>
      <c r="E635" s="30" t="s">
        <v>25</v>
      </c>
      <c r="F635" s="30" t="s">
        <v>33</v>
      </c>
      <c r="G635" s="32">
        <v>52</v>
      </c>
      <c r="H635" s="30" t="s">
        <v>18</v>
      </c>
      <c r="I635" s="31">
        <v>208.7</v>
      </c>
      <c r="J635" s="30" t="s">
        <v>161</v>
      </c>
      <c r="K635" s="30" t="s">
        <v>61</v>
      </c>
      <c r="L635" s="30" t="b">
        <v>1</v>
      </c>
      <c r="M635" s="30" t="s">
        <v>21</v>
      </c>
      <c r="N635" s="30" t="s">
        <v>22</v>
      </c>
    </row>
    <row r="636" spans="1:14" ht="14.25" customHeight="1">
      <c r="A636" s="30">
        <v>993</v>
      </c>
      <c r="B636" s="1">
        <v>44053</v>
      </c>
      <c r="C636" s="30" t="s">
        <v>36</v>
      </c>
      <c r="D636" s="30" t="s">
        <v>47</v>
      </c>
      <c r="E636" s="30" t="s">
        <v>25</v>
      </c>
      <c r="F636" s="30" t="s">
        <v>17</v>
      </c>
      <c r="G636" s="32">
        <v>54</v>
      </c>
      <c r="H636" s="30" t="s">
        <v>18</v>
      </c>
      <c r="I636" s="31">
        <v>500.36</v>
      </c>
      <c r="J636" s="30" t="s">
        <v>296</v>
      </c>
      <c r="K636" s="30" t="s">
        <v>58</v>
      </c>
      <c r="L636" s="30" t="b">
        <v>0</v>
      </c>
      <c r="M636" s="30" t="s">
        <v>44</v>
      </c>
      <c r="N636" s="30" t="s">
        <v>22</v>
      </c>
    </row>
    <row r="637" spans="1:14" ht="14.25" customHeight="1">
      <c r="A637" s="30">
        <v>74</v>
      </c>
      <c r="B637" s="1">
        <v>44251</v>
      </c>
      <c r="C637" s="30" t="s">
        <v>32</v>
      </c>
      <c r="D637" s="30" t="s">
        <v>47</v>
      </c>
      <c r="E637" s="30" t="s">
        <v>37</v>
      </c>
      <c r="F637" s="30" t="s">
        <v>38</v>
      </c>
      <c r="G637" s="32">
        <v>75</v>
      </c>
      <c r="H637" s="30" t="s">
        <v>18</v>
      </c>
      <c r="I637" s="31">
        <v>296.42</v>
      </c>
      <c r="J637" s="30" t="s">
        <v>109</v>
      </c>
      <c r="K637" s="30" t="s">
        <v>20</v>
      </c>
      <c r="L637" s="30" t="b">
        <v>1</v>
      </c>
      <c r="M637" s="30" t="s">
        <v>31</v>
      </c>
      <c r="N637" s="30" t="s">
        <v>22</v>
      </c>
    </row>
    <row r="638" spans="1:14" ht="14.25" customHeight="1">
      <c r="A638" s="30">
        <v>787</v>
      </c>
      <c r="B638" s="1">
        <v>43874</v>
      </c>
      <c r="C638" s="30" t="s">
        <v>36</v>
      </c>
      <c r="D638" s="30" t="s">
        <v>47</v>
      </c>
      <c r="E638" s="30" t="s">
        <v>25</v>
      </c>
      <c r="F638" s="30" t="s">
        <v>38</v>
      </c>
      <c r="G638" s="32">
        <v>52</v>
      </c>
      <c r="H638" s="30" t="s">
        <v>18</v>
      </c>
      <c r="I638" s="31">
        <v>505.46</v>
      </c>
      <c r="J638" s="30" t="s">
        <v>84</v>
      </c>
      <c r="K638" s="30" t="s">
        <v>85</v>
      </c>
      <c r="L638" s="30" t="b">
        <v>1</v>
      </c>
      <c r="M638" s="30" t="s">
        <v>31</v>
      </c>
      <c r="N638" s="30" t="s">
        <v>28</v>
      </c>
    </row>
    <row r="639" spans="1:14" ht="14.25" customHeight="1">
      <c r="A639" s="30">
        <v>935</v>
      </c>
      <c r="B639" s="1">
        <v>44353</v>
      </c>
      <c r="C639" s="30" t="s">
        <v>32</v>
      </c>
      <c r="D639" s="30" t="s">
        <v>15</v>
      </c>
      <c r="E639" s="30" t="s">
        <v>37</v>
      </c>
      <c r="F639" s="30" t="s">
        <v>33</v>
      </c>
      <c r="G639" s="32">
        <v>67</v>
      </c>
      <c r="H639" s="30" t="s">
        <v>18</v>
      </c>
      <c r="I639" s="31">
        <v>859.92</v>
      </c>
      <c r="J639" s="30" t="s">
        <v>207</v>
      </c>
      <c r="K639" s="30" t="s">
        <v>46</v>
      </c>
      <c r="L639" s="30" t="b">
        <v>1</v>
      </c>
      <c r="M639" s="30" t="s">
        <v>21</v>
      </c>
      <c r="N639" s="30" t="s">
        <v>28</v>
      </c>
    </row>
    <row r="640" spans="1:14" ht="14.25" customHeight="1">
      <c r="A640" s="30">
        <v>220</v>
      </c>
      <c r="B640" s="1">
        <v>43871</v>
      </c>
      <c r="C640" s="30" t="s">
        <v>23</v>
      </c>
      <c r="D640" s="30" t="s">
        <v>47</v>
      </c>
      <c r="E640" s="30" t="s">
        <v>16</v>
      </c>
      <c r="F640" s="30" t="s">
        <v>33</v>
      </c>
      <c r="G640" s="32">
        <v>62</v>
      </c>
      <c r="H640" s="30" t="s">
        <v>18</v>
      </c>
      <c r="I640" s="31">
        <v>388.88</v>
      </c>
      <c r="J640" s="30" t="s">
        <v>329</v>
      </c>
      <c r="K640" s="30" t="s">
        <v>58</v>
      </c>
      <c r="L640" s="30" t="b">
        <v>1</v>
      </c>
      <c r="M640" s="30" t="s">
        <v>44</v>
      </c>
      <c r="N640" s="30" t="s">
        <v>22</v>
      </c>
    </row>
    <row r="641" spans="1:14" ht="14.25" customHeight="1">
      <c r="A641" s="30">
        <v>355</v>
      </c>
      <c r="B641" s="1">
        <v>44361</v>
      </c>
      <c r="C641" s="30" t="s">
        <v>54</v>
      </c>
      <c r="D641" s="30" t="s">
        <v>15</v>
      </c>
      <c r="E641" s="30" t="s">
        <v>16</v>
      </c>
      <c r="F641" s="30" t="s">
        <v>33</v>
      </c>
      <c r="G641" s="32">
        <v>66</v>
      </c>
      <c r="H641" s="30" t="s">
        <v>18</v>
      </c>
      <c r="I641" s="31">
        <v>864.34</v>
      </c>
      <c r="J641" s="30" t="s">
        <v>330</v>
      </c>
      <c r="K641" s="30" t="s">
        <v>129</v>
      </c>
      <c r="L641" s="30" t="b">
        <v>0</v>
      </c>
      <c r="M641" s="30" t="s">
        <v>21</v>
      </c>
      <c r="N641" s="30" t="s">
        <v>22</v>
      </c>
    </row>
    <row r="642" spans="1:14" ht="14.25" customHeight="1">
      <c r="A642" s="30">
        <v>295</v>
      </c>
      <c r="B642" s="1">
        <v>43952</v>
      </c>
      <c r="C642" s="30" t="s">
        <v>14</v>
      </c>
      <c r="D642" s="30" t="s">
        <v>47</v>
      </c>
      <c r="E642" s="30" t="s">
        <v>25</v>
      </c>
      <c r="F642" s="30" t="s">
        <v>17</v>
      </c>
      <c r="G642" s="32">
        <v>69</v>
      </c>
      <c r="H642" s="30" t="s">
        <v>18</v>
      </c>
      <c r="I642" s="31">
        <v>438.64</v>
      </c>
      <c r="J642" s="30" t="s">
        <v>151</v>
      </c>
      <c r="K642" s="30" t="s">
        <v>74</v>
      </c>
      <c r="L642" s="30" t="b">
        <v>1</v>
      </c>
      <c r="M642" s="30" t="s">
        <v>44</v>
      </c>
      <c r="N642" s="30" t="s">
        <v>22</v>
      </c>
    </row>
    <row r="643" spans="1:14" ht="14.25" customHeight="1">
      <c r="A643" s="30">
        <v>802</v>
      </c>
      <c r="B643" s="1">
        <v>44506</v>
      </c>
      <c r="C643" s="30" t="s">
        <v>14</v>
      </c>
      <c r="D643" s="30" t="s">
        <v>15</v>
      </c>
      <c r="E643" s="30" t="s">
        <v>16</v>
      </c>
      <c r="F643" s="30" t="s">
        <v>17</v>
      </c>
      <c r="G643" s="32">
        <v>60</v>
      </c>
      <c r="H643" s="30" t="s">
        <v>18</v>
      </c>
      <c r="I643" s="31">
        <v>933.71</v>
      </c>
      <c r="J643" s="30" t="s">
        <v>331</v>
      </c>
      <c r="K643" s="30" t="s">
        <v>85</v>
      </c>
      <c r="L643" s="30" t="b">
        <v>1</v>
      </c>
      <c r="M643" s="30" t="s">
        <v>21</v>
      </c>
      <c r="N643" s="30" t="s">
        <v>28</v>
      </c>
    </row>
    <row r="644" spans="1:14" ht="14.25" customHeight="1">
      <c r="A644" s="30">
        <v>162</v>
      </c>
      <c r="B644" s="1">
        <v>43953</v>
      </c>
      <c r="C644" s="30" t="s">
        <v>23</v>
      </c>
      <c r="D644" s="30" t="s">
        <v>47</v>
      </c>
      <c r="E644" s="30" t="s">
        <v>16</v>
      </c>
      <c r="F644" s="30" t="s">
        <v>17</v>
      </c>
      <c r="G644" s="32">
        <v>32</v>
      </c>
      <c r="H644" s="30" t="s">
        <v>18</v>
      </c>
      <c r="I644" s="31">
        <v>298.10000000000002</v>
      </c>
      <c r="J644" s="30" t="s">
        <v>128</v>
      </c>
      <c r="K644" s="30" t="s">
        <v>129</v>
      </c>
      <c r="L644" s="30" t="b">
        <v>1</v>
      </c>
      <c r="M644" s="30" t="s">
        <v>27</v>
      </c>
      <c r="N644" s="30" t="s">
        <v>22</v>
      </c>
    </row>
    <row r="645" spans="1:14" ht="14.25" customHeight="1">
      <c r="A645" s="30">
        <v>523</v>
      </c>
      <c r="B645" s="1">
        <v>44444</v>
      </c>
      <c r="C645" s="30" t="s">
        <v>54</v>
      </c>
      <c r="D645" s="30" t="s">
        <v>24</v>
      </c>
      <c r="E645" s="30" t="s">
        <v>37</v>
      </c>
      <c r="F645" s="30" t="s">
        <v>33</v>
      </c>
      <c r="G645" s="32">
        <v>42</v>
      </c>
      <c r="H645" s="30" t="s">
        <v>18</v>
      </c>
      <c r="I645" s="31">
        <v>27.34</v>
      </c>
      <c r="J645" s="30" t="s">
        <v>26</v>
      </c>
      <c r="K645" s="30" t="s">
        <v>20</v>
      </c>
      <c r="L645" s="30" t="b">
        <v>1</v>
      </c>
      <c r="M645" s="30" t="s">
        <v>27</v>
      </c>
      <c r="N645" s="30" t="s">
        <v>28</v>
      </c>
    </row>
    <row r="646" spans="1:14" ht="14.25" customHeight="1">
      <c r="A646" s="30">
        <v>673</v>
      </c>
      <c r="B646" s="1">
        <v>44099</v>
      </c>
      <c r="C646" s="30" t="s">
        <v>23</v>
      </c>
      <c r="D646" s="30" t="s">
        <v>15</v>
      </c>
      <c r="E646" s="30" t="s">
        <v>25</v>
      </c>
      <c r="F646" s="30" t="s">
        <v>33</v>
      </c>
      <c r="G646" s="32">
        <v>37</v>
      </c>
      <c r="H646" s="30" t="s">
        <v>18</v>
      </c>
      <c r="I646" s="31">
        <v>688.96</v>
      </c>
      <c r="J646" s="30" t="s">
        <v>80</v>
      </c>
      <c r="K646" s="30" t="s">
        <v>20</v>
      </c>
      <c r="L646" s="30" t="b">
        <v>1</v>
      </c>
      <c r="M646" s="30" t="s">
        <v>21</v>
      </c>
      <c r="N646" s="30" t="s">
        <v>28</v>
      </c>
    </row>
    <row r="647" spans="1:14" ht="14.25" customHeight="1">
      <c r="A647" s="30">
        <v>675</v>
      </c>
      <c r="B647" s="1">
        <v>43842</v>
      </c>
      <c r="C647" s="30" t="s">
        <v>32</v>
      </c>
      <c r="D647" s="30" t="s">
        <v>24</v>
      </c>
      <c r="E647" s="30" t="s">
        <v>37</v>
      </c>
      <c r="F647" s="30" t="s">
        <v>33</v>
      </c>
      <c r="G647" s="32">
        <v>57</v>
      </c>
      <c r="H647" s="30" t="s">
        <v>18</v>
      </c>
      <c r="I647" s="31">
        <v>913.46</v>
      </c>
      <c r="J647" s="30" t="s">
        <v>142</v>
      </c>
      <c r="K647" s="30" t="s">
        <v>64</v>
      </c>
      <c r="L647" s="30" t="b">
        <v>0</v>
      </c>
      <c r="M647" s="30" t="s">
        <v>44</v>
      </c>
      <c r="N647" s="30" t="s">
        <v>22</v>
      </c>
    </row>
    <row r="648" spans="1:14" ht="14.25" customHeight="1">
      <c r="A648" s="30">
        <v>282</v>
      </c>
      <c r="B648" s="1">
        <v>44051</v>
      </c>
      <c r="C648" s="30" t="s">
        <v>36</v>
      </c>
      <c r="D648" s="30" t="s">
        <v>15</v>
      </c>
      <c r="E648" s="30" t="s">
        <v>16</v>
      </c>
      <c r="F648" s="30" t="s">
        <v>17</v>
      </c>
      <c r="G648" s="32">
        <v>30</v>
      </c>
      <c r="H648" s="30" t="s">
        <v>18</v>
      </c>
      <c r="I648" s="31">
        <v>532.54</v>
      </c>
      <c r="J648" s="30" t="s">
        <v>262</v>
      </c>
      <c r="K648" s="30" t="s">
        <v>35</v>
      </c>
      <c r="L648" s="30" t="b">
        <v>0</v>
      </c>
      <c r="M648" s="30" t="s">
        <v>31</v>
      </c>
      <c r="N648" s="30" t="s">
        <v>28</v>
      </c>
    </row>
    <row r="649" spans="1:14" ht="14.25" customHeight="1">
      <c r="A649" s="30">
        <v>634</v>
      </c>
      <c r="B649" s="1">
        <v>44427</v>
      </c>
      <c r="C649" s="30" t="s">
        <v>54</v>
      </c>
      <c r="D649" s="30" t="s">
        <v>24</v>
      </c>
      <c r="E649" s="30" t="s">
        <v>25</v>
      </c>
      <c r="F649" s="30" t="s">
        <v>38</v>
      </c>
      <c r="G649" s="32">
        <v>99</v>
      </c>
      <c r="H649" s="30" t="s">
        <v>18</v>
      </c>
      <c r="I649" s="31">
        <v>844.51</v>
      </c>
      <c r="J649" s="30" t="s">
        <v>88</v>
      </c>
      <c r="K649" s="30" t="s">
        <v>89</v>
      </c>
      <c r="L649" s="30" t="b">
        <v>0</v>
      </c>
      <c r="M649" s="30" t="s">
        <v>44</v>
      </c>
      <c r="N649" s="30" t="s">
        <v>22</v>
      </c>
    </row>
    <row r="650" spans="1:14" ht="14.25" customHeight="1">
      <c r="A650" s="30">
        <v>635</v>
      </c>
      <c r="B650" s="1">
        <v>44114</v>
      </c>
      <c r="C650" s="30" t="s">
        <v>14</v>
      </c>
      <c r="D650" s="30" t="s">
        <v>24</v>
      </c>
      <c r="E650" s="30" t="s">
        <v>16</v>
      </c>
      <c r="F650" s="30" t="s">
        <v>38</v>
      </c>
      <c r="G650" s="32">
        <v>50</v>
      </c>
      <c r="H650" s="30" t="s">
        <v>18</v>
      </c>
      <c r="I650" s="31">
        <v>748.85</v>
      </c>
      <c r="J650" s="30" t="s">
        <v>332</v>
      </c>
      <c r="K650" s="30" t="s">
        <v>85</v>
      </c>
      <c r="L650" s="30" t="b">
        <v>1</v>
      </c>
      <c r="M650" s="30" t="s">
        <v>44</v>
      </c>
      <c r="N650" s="30" t="s">
        <v>22</v>
      </c>
    </row>
    <row r="651" spans="1:14" ht="14.25" customHeight="1">
      <c r="A651" s="30">
        <v>936</v>
      </c>
      <c r="B651" s="1">
        <v>44266</v>
      </c>
      <c r="C651" s="30" t="s">
        <v>23</v>
      </c>
      <c r="D651" s="30" t="s">
        <v>24</v>
      </c>
      <c r="E651" s="30" t="s">
        <v>16</v>
      </c>
      <c r="F651" s="30" t="s">
        <v>17</v>
      </c>
      <c r="G651" s="32">
        <v>41</v>
      </c>
      <c r="H651" s="30" t="s">
        <v>18</v>
      </c>
      <c r="I651" s="31">
        <v>37.64</v>
      </c>
      <c r="J651" s="30" t="s">
        <v>60</v>
      </c>
      <c r="K651" s="30" t="s">
        <v>61</v>
      </c>
      <c r="L651" s="30" t="b">
        <v>0</v>
      </c>
      <c r="M651" s="30" t="s">
        <v>27</v>
      </c>
      <c r="N651" s="30" t="s">
        <v>22</v>
      </c>
    </row>
    <row r="652" spans="1:14" ht="14.25" customHeight="1">
      <c r="A652" s="30">
        <v>859</v>
      </c>
      <c r="B652" s="1">
        <v>44262</v>
      </c>
      <c r="C652" s="30" t="s">
        <v>23</v>
      </c>
      <c r="D652" s="30" t="s">
        <v>15</v>
      </c>
      <c r="E652" s="30" t="s">
        <v>37</v>
      </c>
      <c r="F652" s="30" t="s">
        <v>33</v>
      </c>
      <c r="G652" s="32">
        <v>66</v>
      </c>
      <c r="H652" s="30" t="s">
        <v>18</v>
      </c>
      <c r="I652" s="31">
        <v>440.39</v>
      </c>
      <c r="J652" s="30" t="s">
        <v>109</v>
      </c>
      <c r="K652" s="30" t="s">
        <v>20</v>
      </c>
      <c r="L652" s="30" t="b">
        <v>1</v>
      </c>
      <c r="M652" s="30" t="s">
        <v>21</v>
      </c>
      <c r="N652" s="30" t="s">
        <v>22</v>
      </c>
    </row>
    <row r="653" spans="1:14" ht="14.25" customHeight="1">
      <c r="A653" s="30">
        <v>717</v>
      </c>
      <c r="B653" s="1">
        <v>44075</v>
      </c>
      <c r="C653" s="30" t="s">
        <v>36</v>
      </c>
      <c r="D653" s="30" t="s">
        <v>47</v>
      </c>
      <c r="E653" s="30" t="s">
        <v>25</v>
      </c>
      <c r="F653" s="30" t="s">
        <v>38</v>
      </c>
      <c r="G653" s="32">
        <v>13</v>
      </c>
      <c r="H653" s="30" t="s">
        <v>18</v>
      </c>
      <c r="I653" s="31">
        <v>490.17</v>
      </c>
      <c r="J653" s="30" t="s">
        <v>60</v>
      </c>
      <c r="K653" s="30" t="s">
        <v>61</v>
      </c>
      <c r="L653" s="30" t="b">
        <v>1</v>
      </c>
      <c r="M653" s="30" t="s">
        <v>21</v>
      </c>
      <c r="N653" s="30" t="s">
        <v>22</v>
      </c>
    </row>
    <row r="654" spans="1:14" ht="14.25" customHeight="1">
      <c r="A654" s="30">
        <v>631</v>
      </c>
      <c r="B654" s="1">
        <v>44243</v>
      </c>
      <c r="C654" s="30" t="s">
        <v>54</v>
      </c>
      <c r="D654" s="30" t="s">
        <v>24</v>
      </c>
      <c r="E654" s="30" t="s">
        <v>16</v>
      </c>
      <c r="F654" s="30" t="s">
        <v>33</v>
      </c>
      <c r="G654" s="32">
        <v>21</v>
      </c>
      <c r="H654" s="30" t="s">
        <v>18</v>
      </c>
      <c r="I654" s="31">
        <v>693.05</v>
      </c>
      <c r="J654" s="30" t="s">
        <v>90</v>
      </c>
      <c r="K654" s="30" t="s">
        <v>91</v>
      </c>
      <c r="L654" s="30" t="b">
        <v>0</v>
      </c>
      <c r="M654" s="30" t="s">
        <v>21</v>
      </c>
      <c r="N654" s="30" t="s">
        <v>28</v>
      </c>
    </row>
    <row r="655" spans="1:14" ht="14.25" customHeight="1">
      <c r="A655" s="30">
        <v>605</v>
      </c>
      <c r="B655" s="1">
        <v>44155</v>
      </c>
      <c r="C655" s="30" t="s">
        <v>14</v>
      </c>
      <c r="D655" s="30" t="s">
        <v>47</v>
      </c>
      <c r="E655" s="30" t="s">
        <v>37</v>
      </c>
      <c r="F655" s="30" t="s">
        <v>17</v>
      </c>
      <c r="G655" s="32">
        <v>16</v>
      </c>
      <c r="H655" s="30" t="s">
        <v>18</v>
      </c>
      <c r="I655" s="31">
        <v>302.31</v>
      </c>
      <c r="J655" s="30" t="s">
        <v>162</v>
      </c>
      <c r="K655" s="30" t="s">
        <v>50</v>
      </c>
      <c r="L655" s="30" t="b">
        <v>1</v>
      </c>
      <c r="M655" s="30" t="s">
        <v>27</v>
      </c>
      <c r="N655" s="30" t="s">
        <v>28</v>
      </c>
    </row>
    <row r="656" spans="1:14" ht="14.25" customHeight="1">
      <c r="A656" s="30">
        <v>655</v>
      </c>
      <c r="B656" s="1">
        <v>44286</v>
      </c>
      <c r="C656" s="30" t="s">
        <v>14</v>
      </c>
      <c r="D656" s="30" t="s">
        <v>47</v>
      </c>
      <c r="E656" s="30" t="s">
        <v>16</v>
      </c>
      <c r="F656" s="30" t="s">
        <v>38</v>
      </c>
      <c r="G656" s="32">
        <v>83</v>
      </c>
      <c r="H656" s="30" t="s">
        <v>18</v>
      </c>
      <c r="I656" s="31">
        <v>135.59</v>
      </c>
      <c r="J656" s="30" t="s">
        <v>274</v>
      </c>
      <c r="K656" s="30" t="s">
        <v>20</v>
      </c>
      <c r="L656" s="30" t="b">
        <v>0</v>
      </c>
      <c r="M656" s="30" t="s">
        <v>44</v>
      </c>
      <c r="N656" s="30" t="s">
        <v>22</v>
      </c>
    </row>
    <row r="657" spans="1:14" ht="14.25" customHeight="1">
      <c r="A657" s="30">
        <v>271</v>
      </c>
      <c r="B657" s="1">
        <v>44191</v>
      </c>
      <c r="C657" s="30" t="s">
        <v>23</v>
      </c>
      <c r="D657" s="30" t="s">
        <v>47</v>
      </c>
      <c r="E657" s="30" t="s">
        <v>25</v>
      </c>
      <c r="F657" s="30" t="s">
        <v>33</v>
      </c>
      <c r="G657" s="32">
        <v>48</v>
      </c>
      <c r="H657" s="30" t="s">
        <v>18</v>
      </c>
      <c r="I657" s="31">
        <v>366.52</v>
      </c>
      <c r="J657" s="30" t="s">
        <v>173</v>
      </c>
      <c r="K657" s="30" t="s">
        <v>64</v>
      </c>
      <c r="L657" s="30" t="b">
        <v>0</v>
      </c>
      <c r="M657" s="30" t="s">
        <v>21</v>
      </c>
      <c r="N657" s="30" t="s">
        <v>28</v>
      </c>
    </row>
    <row r="658" spans="1:14" ht="14.25" customHeight="1">
      <c r="A658" s="30">
        <v>184</v>
      </c>
      <c r="B658" s="1">
        <v>44534</v>
      </c>
      <c r="C658" s="30" t="s">
        <v>54</v>
      </c>
      <c r="D658" s="30" t="s">
        <v>47</v>
      </c>
      <c r="E658" s="30" t="s">
        <v>25</v>
      </c>
      <c r="F658" s="30" t="s">
        <v>17</v>
      </c>
      <c r="G658" s="32">
        <v>13</v>
      </c>
      <c r="H658" s="30" t="s">
        <v>18</v>
      </c>
      <c r="I658" s="31">
        <v>368.2</v>
      </c>
      <c r="J658" s="30" t="s">
        <v>180</v>
      </c>
      <c r="K658" s="30" t="s">
        <v>93</v>
      </c>
      <c r="L658" s="30" t="b">
        <v>1</v>
      </c>
      <c r="M658" s="30" t="s">
        <v>31</v>
      </c>
      <c r="N658" s="30" t="s">
        <v>22</v>
      </c>
    </row>
    <row r="659" spans="1:14" ht="14.25" customHeight="1">
      <c r="A659" s="30">
        <v>909</v>
      </c>
      <c r="B659" s="1">
        <v>44511</v>
      </c>
      <c r="C659" s="30" t="s">
        <v>23</v>
      </c>
      <c r="D659" s="30" t="s">
        <v>24</v>
      </c>
      <c r="E659" s="30" t="s">
        <v>37</v>
      </c>
      <c r="F659" s="30" t="s">
        <v>38</v>
      </c>
      <c r="G659" s="32">
        <v>73</v>
      </c>
      <c r="H659" s="30" t="s">
        <v>18</v>
      </c>
      <c r="I659" s="31">
        <v>467.49</v>
      </c>
      <c r="J659" s="30" t="s">
        <v>275</v>
      </c>
      <c r="K659" s="30" t="s">
        <v>58</v>
      </c>
      <c r="L659" s="30" t="b">
        <v>0</v>
      </c>
      <c r="M659" s="30" t="s">
        <v>31</v>
      </c>
      <c r="N659" s="30" t="s">
        <v>28</v>
      </c>
    </row>
    <row r="660" spans="1:14" ht="14.25" customHeight="1">
      <c r="A660" s="30">
        <v>282</v>
      </c>
      <c r="B660" s="1">
        <v>44110</v>
      </c>
      <c r="C660" s="30" t="s">
        <v>32</v>
      </c>
      <c r="D660" s="30" t="s">
        <v>47</v>
      </c>
      <c r="E660" s="30" t="s">
        <v>16</v>
      </c>
      <c r="F660" s="30" t="s">
        <v>38</v>
      </c>
      <c r="G660" s="32">
        <v>7</v>
      </c>
      <c r="H660" s="30" t="s">
        <v>18</v>
      </c>
      <c r="I660" s="31">
        <v>154.76</v>
      </c>
      <c r="J660" s="30" t="s">
        <v>145</v>
      </c>
      <c r="K660" s="30" t="s">
        <v>91</v>
      </c>
      <c r="L660" s="30" t="b">
        <v>1</v>
      </c>
      <c r="M660" s="30" t="s">
        <v>44</v>
      </c>
      <c r="N660" s="30" t="s">
        <v>28</v>
      </c>
    </row>
    <row r="661" spans="1:14" ht="14.25" customHeight="1">
      <c r="A661" s="30">
        <v>446</v>
      </c>
      <c r="B661" s="1">
        <v>44230</v>
      </c>
      <c r="C661" s="30" t="s">
        <v>36</v>
      </c>
      <c r="D661" s="30" t="s">
        <v>24</v>
      </c>
      <c r="E661" s="30" t="s">
        <v>25</v>
      </c>
      <c r="F661" s="30" t="s">
        <v>38</v>
      </c>
      <c r="G661" s="32">
        <v>41</v>
      </c>
      <c r="H661" s="30" t="s">
        <v>18</v>
      </c>
      <c r="I661" s="31">
        <v>855.34</v>
      </c>
      <c r="J661" s="30" t="s">
        <v>182</v>
      </c>
      <c r="K661" s="30" t="s">
        <v>64</v>
      </c>
      <c r="L661" s="30" t="b">
        <v>0</v>
      </c>
      <c r="M661" s="30" t="s">
        <v>31</v>
      </c>
      <c r="N661" s="30" t="s">
        <v>22</v>
      </c>
    </row>
    <row r="662" spans="1:14" ht="14.25" customHeight="1">
      <c r="A662" s="30">
        <v>924</v>
      </c>
      <c r="B662" s="1">
        <v>44081</v>
      </c>
      <c r="C662" s="30" t="s">
        <v>23</v>
      </c>
      <c r="D662" s="30" t="s">
        <v>47</v>
      </c>
      <c r="E662" s="30" t="s">
        <v>25</v>
      </c>
      <c r="F662" s="30" t="s">
        <v>17</v>
      </c>
      <c r="G662" s="32">
        <v>42</v>
      </c>
      <c r="H662" s="30" t="s">
        <v>18</v>
      </c>
      <c r="I662" s="31">
        <v>141.44</v>
      </c>
      <c r="J662" s="30" t="s">
        <v>330</v>
      </c>
      <c r="K662" s="30" t="s">
        <v>129</v>
      </c>
      <c r="L662" s="30" t="b">
        <v>1</v>
      </c>
      <c r="M662" s="30" t="s">
        <v>27</v>
      </c>
      <c r="N662" s="30" t="s">
        <v>28</v>
      </c>
    </row>
    <row r="663" spans="1:14" ht="14.25" customHeight="1">
      <c r="A663" s="30">
        <v>728</v>
      </c>
      <c r="B663" s="1">
        <v>44455</v>
      </c>
      <c r="C663" s="30" t="s">
        <v>54</v>
      </c>
      <c r="D663" s="30" t="s">
        <v>47</v>
      </c>
      <c r="E663" s="30" t="s">
        <v>16</v>
      </c>
      <c r="F663" s="30" t="s">
        <v>38</v>
      </c>
      <c r="G663" s="32">
        <v>14</v>
      </c>
      <c r="H663" s="30" t="s">
        <v>18</v>
      </c>
      <c r="I663" s="31">
        <v>51.26</v>
      </c>
      <c r="J663" s="30" t="s">
        <v>333</v>
      </c>
      <c r="K663" s="30" t="s">
        <v>46</v>
      </c>
      <c r="L663" s="30" t="b">
        <v>1</v>
      </c>
      <c r="M663" s="30" t="s">
        <v>21</v>
      </c>
      <c r="N663" s="30" t="s">
        <v>28</v>
      </c>
    </row>
    <row r="664" spans="1:14" ht="14.25" customHeight="1">
      <c r="A664" s="30">
        <v>241</v>
      </c>
      <c r="B664" s="1">
        <v>43895</v>
      </c>
      <c r="C664" s="30" t="s">
        <v>36</v>
      </c>
      <c r="D664" s="30" t="s">
        <v>24</v>
      </c>
      <c r="E664" s="30" t="s">
        <v>25</v>
      </c>
      <c r="F664" s="30" t="s">
        <v>33</v>
      </c>
      <c r="G664" s="32">
        <v>16</v>
      </c>
      <c r="H664" s="30" t="s">
        <v>18</v>
      </c>
      <c r="I664" s="31">
        <v>284.08</v>
      </c>
      <c r="J664" s="30" t="s">
        <v>19</v>
      </c>
      <c r="K664" s="30" t="s">
        <v>20</v>
      </c>
      <c r="L664" s="30" t="b">
        <v>0</v>
      </c>
      <c r="M664" s="30" t="s">
        <v>31</v>
      </c>
      <c r="N664" s="30" t="s">
        <v>22</v>
      </c>
    </row>
    <row r="665" spans="1:14" ht="14.25" customHeight="1">
      <c r="A665" s="30">
        <v>557</v>
      </c>
      <c r="B665" s="1">
        <v>44424</v>
      </c>
      <c r="C665" s="30" t="s">
        <v>23</v>
      </c>
      <c r="D665" s="30" t="s">
        <v>24</v>
      </c>
      <c r="E665" s="30" t="s">
        <v>37</v>
      </c>
      <c r="F665" s="30" t="s">
        <v>17</v>
      </c>
      <c r="G665" s="32">
        <v>34</v>
      </c>
      <c r="H665" s="30" t="s">
        <v>18</v>
      </c>
      <c r="I665" s="31">
        <v>220.63</v>
      </c>
      <c r="J665" s="30" t="s">
        <v>88</v>
      </c>
      <c r="K665" s="30" t="s">
        <v>89</v>
      </c>
      <c r="L665" s="30" t="b">
        <v>0</v>
      </c>
      <c r="M665" s="30" t="s">
        <v>31</v>
      </c>
      <c r="N665" s="30" t="s">
        <v>28</v>
      </c>
    </row>
    <row r="666" spans="1:14" ht="14.25" customHeight="1">
      <c r="A666" s="30">
        <v>140</v>
      </c>
      <c r="B666" s="1">
        <v>44229</v>
      </c>
      <c r="C666" s="30" t="s">
        <v>14</v>
      </c>
      <c r="D666" s="30" t="s">
        <v>15</v>
      </c>
      <c r="E666" s="30" t="s">
        <v>37</v>
      </c>
      <c r="F666" s="30" t="s">
        <v>38</v>
      </c>
      <c r="G666" s="32">
        <v>31</v>
      </c>
      <c r="H666" s="30" t="s">
        <v>18</v>
      </c>
      <c r="I666" s="31">
        <v>347.11</v>
      </c>
      <c r="J666" s="30" t="s">
        <v>159</v>
      </c>
      <c r="K666" s="30" t="s">
        <v>56</v>
      </c>
      <c r="L666" s="30" t="b">
        <v>1</v>
      </c>
      <c r="M666" s="30" t="s">
        <v>21</v>
      </c>
      <c r="N666" s="30" t="s">
        <v>22</v>
      </c>
    </row>
    <row r="667" spans="1:14" ht="14.25" customHeight="1">
      <c r="A667" s="30">
        <v>304</v>
      </c>
      <c r="B667" s="1">
        <v>44217</v>
      </c>
      <c r="C667" s="30" t="s">
        <v>36</v>
      </c>
      <c r="D667" s="30" t="s">
        <v>47</v>
      </c>
      <c r="E667" s="30" t="s">
        <v>16</v>
      </c>
      <c r="F667" s="30" t="s">
        <v>33</v>
      </c>
      <c r="G667" s="32">
        <v>86</v>
      </c>
      <c r="H667" s="30" t="s">
        <v>18</v>
      </c>
      <c r="I667" s="31">
        <v>302.55</v>
      </c>
      <c r="J667" s="30" t="s">
        <v>218</v>
      </c>
      <c r="K667" s="30" t="s">
        <v>43</v>
      </c>
      <c r="L667" s="30" t="b">
        <v>1</v>
      </c>
      <c r="M667" s="30" t="s">
        <v>44</v>
      </c>
      <c r="N667" s="30" t="s">
        <v>22</v>
      </c>
    </row>
    <row r="668" spans="1:14" ht="14.25" customHeight="1">
      <c r="A668" s="30">
        <v>187</v>
      </c>
      <c r="B668" s="1">
        <v>44307</v>
      </c>
      <c r="C668" s="30" t="s">
        <v>54</v>
      </c>
      <c r="D668" s="30" t="s">
        <v>24</v>
      </c>
      <c r="E668" s="30" t="s">
        <v>16</v>
      </c>
      <c r="F668" s="30" t="s">
        <v>38</v>
      </c>
      <c r="G668" s="32">
        <v>27</v>
      </c>
      <c r="H668" s="30" t="s">
        <v>18</v>
      </c>
      <c r="I668" s="31">
        <v>647.37</v>
      </c>
      <c r="J668" s="30" t="s">
        <v>273</v>
      </c>
      <c r="K668" s="30" t="s">
        <v>30</v>
      </c>
      <c r="L668" s="30" t="b">
        <v>0</v>
      </c>
      <c r="M668" s="30" t="s">
        <v>44</v>
      </c>
      <c r="N668" s="30" t="s">
        <v>28</v>
      </c>
    </row>
    <row r="669" spans="1:14" ht="14.25" customHeight="1">
      <c r="A669" s="30">
        <v>521</v>
      </c>
      <c r="B669" s="1">
        <v>44002</v>
      </c>
      <c r="C669" s="30" t="s">
        <v>36</v>
      </c>
      <c r="D669" s="30" t="s">
        <v>15</v>
      </c>
      <c r="E669" s="30" t="s">
        <v>16</v>
      </c>
      <c r="F669" s="30" t="s">
        <v>17</v>
      </c>
      <c r="G669" s="32">
        <v>63</v>
      </c>
      <c r="H669" s="30" t="s">
        <v>18</v>
      </c>
      <c r="I669" s="31">
        <v>427.47</v>
      </c>
      <c r="J669" s="30" t="s">
        <v>211</v>
      </c>
      <c r="K669" s="30" t="s">
        <v>49</v>
      </c>
      <c r="L669" s="30" t="b">
        <v>1</v>
      </c>
      <c r="M669" s="30" t="s">
        <v>21</v>
      </c>
      <c r="N669" s="30" t="s">
        <v>22</v>
      </c>
    </row>
    <row r="670" spans="1:14" ht="14.25" customHeight="1">
      <c r="A670" s="30">
        <v>61</v>
      </c>
      <c r="B670" s="1">
        <v>44149</v>
      </c>
      <c r="C670" s="30" t="s">
        <v>36</v>
      </c>
      <c r="D670" s="30" t="s">
        <v>15</v>
      </c>
      <c r="E670" s="30" t="s">
        <v>16</v>
      </c>
      <c r="F670" s="30" t="s">
        <v>17</v>
      </c>
      <c r="G670" s="32">
        <v>91</v>
      </c>
      <c r="H670" s="30" t="s">
        <v>18</v>
      </c>
      <c r="I670" s="31">
        <v>461.92</v>
      </c>
      <c r="J670" s="30" t="s">
        <v>328</v>
      </c>
      <c r="K670" s="30" t="s">
        <v>147</v>
      </c>
      <c r="L670" s="30" t="b">
        <v>1</v>
      </c>
      <c r="M670" s="30" t="s">
        <v>21</v>
      </c>
      <c r="N670" s="30" t="s">
        <v>28</v>
      </c>
    </row>
    <row r="671" spans="1:14" ht="14.25" customHeight="1">
      <c r="A671" s="30">
        <v>187</v>
      </c>
      <c r="B671" s="1">
        <v>44353</v>
      </c>
      <c r="C671" s="30" t="s">
        <v>14</v>
      </c>
      <c r="D671" s="30" t="s">
        <v>15</v>
      </c>
      <c r="E671" s="30" t="s">
        <v>25</v>
      </c>
      <c r="F671" s="30" t="s">
        <v>33</v>
      </c>
      <c r="G671" s="32">
        <v>87</v>
      </c>
      <c r="H671" s="30" t="s">
        <v>18</v>
      </c>
      <c r="I671" s="31">
        <v>970.67</v>
      </c>
      <c r="J671" s="30" t="s">
        <v>82</v>
      </c>
      <c r="K671" s="30" t="s">
        <v>46</v>
      </c>
      <c r="L671" s="30" t="b">
        <v>1</v>
      </c>
      <c r="M671" s="30" t="s">
        <v>44</v>
      </c>
      <c r="N671" s="30" t="s">
        <v>22</v>
      </c>
    </row>
    <row r="672" spans="1:14" ht="14.25" customHeight="1">
      <c r="A672" s="30">
        <v>503</v>
      </c>
      <c r="B672" s="1">
        <v>44273</v>
      </c>
      <c r="C672" s="30" t="s">
        <v>36</v>
      </c>
      <c r="D672" s="30" t="s">
        <v>24</v>
      </c>
      <c r="E672" s="30" t="s">
        <v>37</v>
      </c>
      <c r="F672" s="30" t="s">
        <v>38</v>
      </c>
      <c r="G672" s="32">
        <v>42</v>
      </c>
      <c r="H672" s="30" t="s">
        <v>18</v>
      </c>
      <c r="I672" s="31">
        <v>7.25</v>
      </c>
      <c r="J672" s="30" t="s">
        <v>84</v>
      </c>
      <c r="K672" s="30" t="s">
        <v>85</v>
      </c>
      <c r="L672" s="30" t="b">
        <v>1</v>
      </c>
      <c r="M672" s="30" t="s">
        <v>21</v>
      </c>
      <c r="N672" s="30" t="s">
        <v>28</v>
      </c>
    </row>
    <row r="673" spans="1:14" ht="14.25" customHeight="1">
      <c r="A673" s="30">
        <v>65</v>
      </c>
      <c r="B673" s="1">
        <v>44405</v>
      </c>
      <c r="C673" s="30" t="s">
        <v>54</v>
      </c>
      <c r="D673" s="30" t="s">
        <v>24</v>
      </c>
      <c r="E673" s="30" t="s">
        <v>16</v>
      </c>
      <c r="F673" s="30" t="s">
        <v>33</v>
      </c>
      <c r="G673" s="32">
        <v>100</v>
      </c>
      <c r="H673" s="30" t="s">
        <v>18</v>
      </c>
      <c r="I673" s="31">
        <v>852.08</v>
      </c>
      <c r="J673" s="30" t="s">
        <v>60</v>
      </c>
      <c r="K673" s="30" t="s">
        <v>61</v>
      </c>
      <c r="L673" s="30" t="b">
        <v>1</v>
      </c>
      <c r="M673" s="30" t="s">
        <v>21</v>
      </c>
      <c r="N673" s="30" t="s">
        <v>28</v>
      </c>
    </row>
    <row r="674" spans="1:14" ht="14.25" customHeight="1">
      <c r="A674" s="30">
        <v>104</v>
      </c>
      <c r="B674" s="1">
        <v>44225</v>
      </c>
      <c r="C674" s="30" t="s">
        <v>32</v>
      </c>
      <c r="D674" s="30" t="s">
        <v>24</v>
      </c>
      <c r="E674" s="30" t="s">
        <v>16</v>
      </c>
      <c r="F674" s="30" t="s">
        <v>33</v>
      </c>
      <c r="G674" s="32">
        <v>25</v>
      </c>
      <c r="H674" s="30" t="s">
        <v>18</v>
      </c>
      <c r="I674" s="31">
        <v>792.54</v>
      </c>
      <c r="J674" s="30" t="s">
        <v>83</v>
      </c>
      <c r="K674" s="30" t="s">
        <v>64</v>
      </c>
      <c r="L674" s="30" t="b">
        <v>0</v>
      </c>
      <c r="M674" s="30" t="s">
        <v>21</v>
      </c>
      <c r="N674" s="30" t="s">
        <v>22</v>
      </c>
    </row>
    <row r="675" spans="1:14" ht="14.25" customHeight="1">
      <c r="A675" s="30">
        <v>597</v>
      </c>
      <c r="B675" s="1">
        <v>44459</v>
      </c>
      <c r="C675" s="30" t="s">
        <v>23</v>
      </c>
      <c r="D675" s="30" t="s">
        <v>15</v>
      </c>
      <c r="E675" s="30" t="s">
        <v>37</v>
      </c>
      <c r="F675" s="30" t="s">
        <v>17</v>
      </c>
      <c r="G675" s="32">
        <v>47</v>
      </c>
      <c r="H675" s="30" t="s">
        <v>18</v>
      </c>
      <c r="I675" s="31">
        <v>722.42</v>
      </c>
      <c r="J675" s="30" t="s">
        <v>259</v>
      </c>
      <c r="K675" s="30" t="s">
        <v>58</v>
      </c>
      <c r="L675" s="30" t="b">
        <v>1</v>
      </c>
      <c r="M675" s="30" t="s">
        <v>21</v>
      </c>
      <c r="N675" s="30" t="s">
        <v>22</v>
      </c>
    </row>
    <row r="676" spans="1:14" ht="14.25" customHeight="1">
      <c r="A676" s="30">
        <v>168</v>
      </c>
      <c r="B676" s="1">
        <v>44519</v>
      </c>
      <c r="C676" s="30" t="s">
        <v>54</v>
      </c>
      <c r="D676" s="30" t="s">
        <v>15</v>
      </c>
      <c r="E676" s="30" t="s">
        <v>25</v>
      </c>
      <c r="F676" s="30" t="s">
        <v>38</v>
      </c>
      <c r="G676" s="32">
        <v>75</v>
      </c>
      <c r="H676" s="30" t="s">
        <v>18</v>
      </c>
      <c r="I676" s="31">
        <v>778.82</v>
      </c>
      <c r="J676" s="30" t="s">
        <v>190</v>
      </c>
      <c r="K676" s="30" t="s">
        <v>64</v>
      </c>
      <c r="L676" s="30" t="b">
        <v>1</v>
      </c>
      <c r="M676" s="30" t="s">
        <v>21</v>
      </c>
      <c r="N676" s="30" t="s">
        <v>28</v>
      </c>
    </row>
    <row r="677" spans="1:14" ht="14.25" customHeight="1">
      <c r="A677" s="30">
        <v>385</v>
      </c>
      <c r="B677" s="1">
        <v>44044</v>
      </c>
      <c r="C677" s="30" t="s">
        <v>36</v>
      </c>
      <c r="D677" s="30" t="s">
        <v>24</v>
      </c>
      <c r="E677" s="30" t="s">
        <v>16</v>
      </c>
      <c r="F677" s="30" t="s">
        <v>17</v>
      </c>
      <c r="G677" s="32">
        <v>36</v>
      </c>
      <c r="H677" s="30" t="s">
        <v>18</v>
      </c>
      <c r="I677" s="31">
        <v>422.06</v>
      </c>
      <c r="J677" s="30" t="s">
        <v>334</v>
      </c>
      <c r="K677" s="30" t="s">
        <v>74</v>
      </c>
      <c r="L677" s="30" t="b">
        <v>0</v>
      </c>
      <c r="M677" s="30" t="s">
        <v>27</v>
      </c>
      <c r="N677" s="30" t="s">
        <v>28</v>
      </c>
    </row>
    <row r="678" spans="1:14" ht="14.25" customHeight="1">
      <c r="A678" s="30">
        <v>531</v>
      </c>
      <c r="B678" s="1">
        <v>43949</v>
      </c>
      <c r="C678" s="30" t="s">
        <v>23</v>
      </c>
      <c r="D678" s="30" t="s">
        <v>24</v>
      </c>
      <c r="E678" s="30" t="s">
        <v>37</v>
      </c>
      <c r="F678" s="30" t="s">
        <v>38</v>
      </c>
      <c r="G678" s="32">
        <v>43</v>
      </c>
      <c r="H678" s="30" t="s">
        <v>18</v>
      </c>
      <c r="I678" s="31">
        <v>517.15</v>
      </c>
      <c r="J678" s="30" t="s">
        <v>95</v>
      </c>
      <c r="K678" s="30" t="s">
        <v>64</v>
      </c>
      <c r="L678" s="30" t="b">
        <v>1</v>
      </c>
      <c r="M678" s="30" t="s">
        <v>31</v>
      </c>
      <c r="N678" s="30" t="s">
        <v>28</v>
      </c>
    </row>
    <row r="679" spans="1:14" ht="14.25" customHeight="1">
      <c r="A679" s="30">
        <v>742</v>
      </c>
      <c r="B679" s="1">
        <v>44450</v>
      </c>
      <c r="C679" s="30" t="s">
        <v>23</v>
      </c>
      <c r="D679" s="30" t="s">
        <v>15</v>
      </c>
      <c r="E679" s="30" t="s">
        <v>37</v>
      </c>
      <c r="F679" s="30" t="s">
        <v>33</v>
      </c>
      <c r="G679" s="32">
        <v>3</v>
      </c>
      <c r="H679" s="30" t="s">
        <v>18</v>
      </c>
      <c r="I679" s="31">
        <v>190.41</v>
      </c>
      <c r="J679" s="30" t="s">
        <v>218</v>
      </c>
      <c r="K679" s="30" t="s">
        <v>43</v>
      </c>
      <c r="L679" s="30" t="b">
        <v>1</v>
      </c>
      <c r="M679" s="30" t="s">
        <v>44</v>
      </c>
      <c r="N679" s="30" t="s">
        <v>28</v>
      </c>
    </row>
    <row r="680" spans="1:14" ht="14.25" customHeight="1">
      <c r="A680" s="30">
        <v>799</v>
      </c>
      <c r="B680" s="1">
        <v>44058</v>
      </c>
      <c r="C680" s="30" t="s">
        <v>32</v>
      </c>
      <c r="D680" s="30" t="s">
        <v>15</v>
      </c>
      <c r="E680" s="30" t="s">
        <v>37</v>
      </c>
      <c r="F680" s="30" t="s">
        <v>33</v>
      </c>
      <c r="G680" s="32">
        <v>68</v>
      </c>
      <c r="H680" s="30" t="s">
        <v>18</v>
      </c>
      <c r="I680" s="31">
        <v>326.63</v>
      </c>
      <c r="J680" s="30" t="s">
        <v>114</v>
      </c>
      <c r="K680" s="30" t="s">
        <v>106</v>
      </c>
      <c r="L680" s="30" t="b">
        <v>1</v>
      </c>
      <c r="M680" s="30" t="s">
        <v>31</v>
      </c>
      <c r="N680" s="30" t="s">
        <v>22</v>
      </c>
    </row>
    <row r="681" spans="1:14" ht="14.25" customHeight="1">
      <c r="A681" s="30">
        <v>132</v>
      </c>
      <c r="B681" s="1">
        <v>44254</v>
      </c>
      <c r="C681" s="30" t="s">
        <v>32</v>
      </c>
      <c r="D681" s="30" t="s">
        <v>24</v>
      </c>
      <c r="E681" s="30" t="s">
        <v>25</v>
      </c>
      <c r="F681" s="30" t="s">
        <v>38</v>
      </c>
      <c r="G681" s="32">
        <v>13</v>
      </c>
      <c r="H681" s="30" t="s">
        <v>18</v>
      </c>
      <c r="I681" s="31">
        <v>111.92</v>
      </c>
      <c r="J681" s="30" t="s">
        <v>335</v>
      </c>
      <c r="K681" s="30" t="s">
        <v>20</v>
      </c>
      <c r="L681" s="30" t="b">
        <v>0</v>
      </c>
      <c r="M681" s="30" t="s">
        <v>31</v>
      </c>
      <c r="N681" s="30" t="s">
        <v>28</v>
      </c>
    </row>
    <row r="682" spans="1:14" ht="14.25" customHeight="1">
      <c r="A682" s="30">
        <v>141</v>
      </c>
      <c r="B682" s="1">
        <v>44504</v>
      </c>
      <c r="C682" s="30" t="s">
        <v>14</v>
      </c>
      <c r="D682" s="30" t="s">
        <v>47</v>
      </c>
      <c r="E682" s="30" t="s">
        <v>25</v>
      </c>
      <c r="F682" s="30" t="s">
        <v>17</v>
      </c>
      <c r="G682" s="32">
        <v>75</v>
      </c>
      <c r="H682" s="30" t="s">
        <v>18</v>
      </c>
      <c r="I682" s="31">
        <v>110.17</v>
      </c>
      <c r="J682" s="30" t="s">
        <v>336</v>
      </c>
      <c r="K682" s="30" t="s">
        <v>20</v>
      </c>
      <c r="L682" s="30" t="b">
        <v>1</v>
      </c>
      <c r="M682" s="30" t="s">
        <v>27</v>
      </c>
      <c r="N682" s="30" t="s">
        <v>22</v>
      </c>
    </row>
    <row r="683" spans="1:14" ht="14.25" customHeight="1">
      <c r="A683" s="30">
        <v>147</v>
      </c>
      <c r="B683" s="1">
        <v>44135</v>
      </c>
      <c r="C683" s="30" t="s">
        <v>32</v>
      </c>
      <c r="D683" s="30" t="s">
        <v>47</v>
      </c>
      <c r="E683" s="30" t="s">
        <v>16</v>
      </c>
      <c r="F683" s="30" t="s">
        <v>33</v>
      </c>
      <c r="G683" s="32">
        <v>48</v>
      </c>
      <c r="H683" s="30" t="s">
        <v>18</v>
      </c>
      <c r="I683" s="31">
        <v>959.82</v>
      </c>
      <c r="J683" s="30" t="s">
        <v>337</v>
      </c>
      <c r="K683" s="30" t="s">
        <v>64</v>
      </c>
      <c r="L683" s="30" t="b">
        <v>1</v>
      </c>
      <c r="M683" s="30" t="s">
        <v>21</v>
      </c>
      <c r="N683" s="30" t="s">
        <v>28</v>
      </c>
    </row>
    <row r="684" spans="1:14" ht="14.25" customHeight="1">
      <c r="A684" s="30">
        <v>182</v>
      </c>
      <c r="B684" s="1">
        <v>43923</v>
      </c>
      <c r="C684" s="30" t="s">
        <v>36</v>
      </c>
      <c r="D684" s="30" t="s">
        <v>24</v>
      </c>
      <c r="E684" s="30" t="s">
        <v>37</v>
      </c>
      <c r="F684" s="30" t="s">
        <v>17</v>
      </c>
      <c r="G684" s="32">
        <v>20</v>
      </c>
      <c r="H684" s="30" t="s">
        <v>18</v>
      </c>
      <c r="I684" s="31">
        <v>856.85</v>
      </c>
      <c r="J684" s="30" t="s">
        <v>338</v>
      </c>
      <c r="K684" s="30" t="s">
        <v>64</v>
      </c>
      <c r="L684" s="30" t="b">
        <v>1</v>
      </c>
      <c r="M684" s="30" t="s">
        <v>21</v>
      </c>
      <c r="N684" s="30" t="s">
        <v>22</v>
      </c>
    </row>
    <row r="685" spans="1:14" ht="14.25" customHeight="1">
      <c r="A685" s="30">
        <v>794</v>
      </c>
      <c r="B685" s="1">
        <v>44463</v>
      </c>
      <c r="C685" s="30" t="s">
        <v>23</v>
      </c>
      <c r="D685" s="30" t="s">
        <v>47</v>
      </c>
      <c r="E685" s="30" t="s">
        <v>25</v>
      </c>
      <c r="F685" s="30" t="s">
        <v>38</v>
      </c>
      <c r="G685" s="32">
        <v>40</v>
      </c>
      <c r="H685" s="30" t="s">
        <v>18</v>
      </c>
      <c r="I685" s="31">
        <v>266.49</v>
      </c>
      <c r="J685" s="30" t="s">
        <v>59</v>
      </c>
      <c r="K685" s="30" t="s">
        <v>20</v>
      </c>
      <c r="L685" s="30" t="b">
        <v>0</v>
      </c>
      <c r="M685" s="30" t="s">
        <v>21</v>
      </c>
      <c r="N685" s="30" t="s">
        <v>22</v>
      </c>
    </row>
    <row r="686" spans="1:14" ht="14.25" customHeight="1">
      <c r="A686" s="30">
        <v>209</v>
      </c>
      <c r="B686" s="1">
        <v>44345</v>
      </c>
      <c r="C686" s="30" t="s">
        <v>14</v>
      </c>
      <c r="D686" s="30" t="s">
        <v>24</v>
      </c>
      <c r="E686" s="30" t="s">
        <v>37</v>
      </c>
      <c r="F686" s="30" t="s">
        <v>17</v>
      </c>
      <c r="G686" s="32">
        <v>95</v>
      </c>
      <c r="H686" s="30" t="s">
        <v>18</v>
      </c>
      <c r="I686" s="31">
        <v>554.62</v>
      </c>
      <c r="J686" s="30" t="s">
        <v>323</v>
      </c>
      <c r="K686" s="30" t="s">
        <v>101</v>
      </c>
      <c r="L686" s="30" t="b">
        <v>0</v>
      </c>
      <c r="M686" s="30" t="s">
        <v>27</v>
      </c>
      <c r="N686" s="30" t="s">
        <v>22</v>
      </c>
    </row>
    <row r="687" spans="1:14" ht="14.25" customHeight="1">
      <c r="A687" s="30">
        <v>941</v>
      </c>
      <c r="B687" s="1">
        <v>43901</v>
      </c>
      <c r="C687" s="30" t="s">
        <v>54</v>
      </c>
      <c r="D687" s="30" t="s">
        <v>24</v>
      </c>
      <c r="E687" s="30" t="s">
        <v>25</v>
      </c>
      <c r="F687" s="30" t="s">
        <v>38</v>
      </c>
      <c r="G687" s="32">
        <v>66</v>
      </c>
      <c r="H687" s="30" t="s">
        <v>18</v>
      </c>
      <c r="I687" s="31">
        <v>330.19</v>
      </c>
      <c r="J687" s="30" t="s">
        <v>19</v>
      </c>
      <c r="K687" s="30" t="s">
        <v>20</v>
      </c>
      <c r="L687" s="30" t="b">
        <v>1</v>
      </c>
      <c r="M687" s="30" t="s">
        <v>31</v>
      </c>
      <c r="N687" s="30" t="s">
        <v>28</v>
      </c>
    </row>
    <row r="688" spans="1:14" ht="14.25" customHeight="1">
      <c r="A688" s="30">
        <v>228</v>
      </c>
      <c r="B688" s="1">
        <v>44115</v>
      </c>
      <c r="C688" s="30" t="s">
        <v>23</v>
      </c>
      <c r="D688" s="30" t="s">
        <v>47</v>
      </c>
      <c r="E688" s="30" t="s">
        <v>37</v>
      </c>
      <c r="F688" s="30" t="s">
        <v>17</v>
      </c>
      <c r="G688" s="32">
        <v>52</v>
      </c>
      <c r="H688" s="30" t="s">
        <v>18</v>
      </c>
      <c r="I688" s="31">
        <v>164.88</v>
      </c>
      <c r="J688" s="30" t="s">
        <v>280</v>
      </c>
      <c r="K688" s="30" t="s">
        <v>93</v>
      </c>
      <c r="L688" s="30" t="b">
        <v>1</v>
      </c>
      <c r="M688" s="30" t="s">
        <v>21</v>
      </c>
      <c r="N688" s="30" t="s">
        <v>22</v>
      </c>
    </row>
    <row r="689" spans="1:14" ht="14.25" customHeight="1">
      <c r="A689" s="30">
        <v>333</v>
      </c>
      <c r="B689" s="1">
        <v>44110</v>
      </c>
      <c r="C689" s="30" t="s">
        <v>32</v>
      </c>
      <c r="D689" s="30" t="s">
        <v>24</v>
      </c>
      <c r="E689" s="30" t="s">
        <v>25</v>
      </c>
      <c r="F689" s="30" t="s">
        <v>33</v>
      </c>
      <c r="G689" s="32">
        <v>35</v>
      </c>
      <c r="H689" s="30" t="s">
        <v>18</v>
      </c>
      <c r="I689" s="31">
        <v>434.93</v>
      </c>
      <c r="J689" s="30" t="s">
        <v>50</v>
      </c>
      <c r="K689" s="30" t="s">
        <v>51</v>
      </c>
      <c r="L689" s="30" t="b">
        <v>1</v>
      </c>
      <c r="M689" s="30" t="s">
        <v>27</v>
      </c>
      <c r="N689" s="30" t="s">
        <v>22</v>
      </c>
    </row>
    <row r="690" spans="1:14" ht="14.25" customHeight="1">
      <c r="A690" s="30">
        <v>590</v>
      </c>
      <c r="B690" s="1">
        <v>44545</v>
      </c>
      <c r="C690" s="30" t="s">
        <v>14</v>
      </c>
      <c r="D690" s="30" t="s">
        <v>15</v>
      </c>
      <c r="E690" s="30" t="s">
        <v>25</v>
      </c>
      <c r="F690" s="30" t="s">
        <v>17</v>
      </c>
      <c r="G690" s="32">
        <v>15</v>
      </c>
      <c r="H690" s="30" t="s">
        <v>18</v>
      </c>
      <c r="I690" s="31">
        <v>123.44</v>
      </c>
      <c r="J690" s="30" t="s">
        <v>217</v>
      </c>
      <c r="K690" s="30" t="s">
        <v>93</v>
      </c>
      <c r="L690" s="30" t="b">
        <v>0</v>
      </c>
      <c r="M690" s="30" t="s">
        <v>21</v>
      </c>
      <c r="N690" s="30" t="s">
        <v>22</v>
      </c>
    </row>
    <row r="691" spans="1:14" ht="14.25" customHeight="1">
      <c r="A691" s="30">
        <v>149</v>
      </c>
      <c r="B691" s="1">
        <v>43945</v>
      </c>
      <c r="C691" s="30" t="s">
        <v>54</v>
      </c>
      <c r="D691" s="30" t="s">
        <v>15</v>
      </c>
      <c r="E691" s="30" t="s">
        <v>37</v>
      </c>
      <c r="F691" s="30" t="s">
        <v>38</v>
      </c>
      <c r="G691" s="32">
        <v>74</v>
      </c>
      <c r="H691" s="30" t="s">
        <v>18</v>
      </c>
      <c r="I691" s="31">
        <v>133.02000000000001</v>
      </c>
      <c r="J691" s="30" t="s">
        <v>109</v>
      </c>
      <c r="K691" s="30" t="s">
        <v>20</v>
      </c>
      <c r="L691" s="30" t="b">
        <v>1</v>
      </c>
      <c r="M691" s="30" t="s">
        <v>21</v>
      </c>
      <c r="N691" s="30" t="s">
        <v>28</v>
      </c>
    </row>
    <row r="692" spans="1:14" ht="14.25" customHeight="1">
      <c r="A692" s="30">
        <v>875</v>
      </c>
      <c r="B692" s="1">
        <v>44369</v>
      </c>
      <c r="C692" s="30" t="s">
        <v>54</v>
      </c>
      <c r="D692" s="30" t="s">
        <v>24</v>
      </c>
      <c r="E692" s="30" t="s">
        <v>37</v>
      </c>
      <c r="F692" s="30" t="s">
        <v>38</v>
      </c>
      <c r="G692" s="32">
        <v>17</v>
      </c>
      <c r="H692" s="30" t="s">
        <v>18</v>
      </c>
      <c r="I692" s="31">
        <v>480.92</v>
      </c>
      <c r="J692" s="30" t="s">
        <v>294</v>
      </c>
      <c r="K692" s="30" t="s">
        <v>89</v>
      </c>
      <c r="L692" s="30" t="b">
        <v>0</v>
      </c>
      <c r="M692" s="30" t="s">
        <v>31</v>
      </c>
      <c r="N692" s="30" t="s">
        <v>22</v>
      </c>
    </row>
    <row r="693" spans="1:14" ht="14.25" customHeight="1">
      <c r="A693" s="30">
        <v>24</v>
      </c>
      <c r="B693" s="1">
        <v>43968</v>
      </c>
      <c r="C693" s="30" t="s">
        <v>14</v>
      </c>
      <c r="D693" s="30" t="s">
        <v>47</v>
      </c>
      <c r="E693" s="30" t="s">
        <v>37</v>
      </c>
      <c r="F693" s="30" t="s">
        <v>38</v>
      </c>
      <c r="G693" s="32">
        <v>31</v>
      </c>
      <c r="H693" s="30" t="s">
        <v>18</v>
      </c>
      <c r="I693" s="31">
        <v>722.13</v>
      </c>
      <c r="J693" s="30" t="s">
        <v>255</v>
      </c>
      <c r="K693" s="30" t="s">
        <v>85</v>
      </c>
      <c r="L693" s="30" t="b">
        <v>0</v>
      </c>
      <c r="M693" s="30" t="s">
        <v>27</v>
      </c>
      <c r="N693" s="30" t="s">
        <v>22</v>
      </c>
    </row>
    <row r="694" spans="1:14" ht="14.25" customHeight="1">
      <c r="A694" s="30">
        <v>841</v>
      </c>
      <c r="B694" s="1">
        <v>43838</v>
      </c>
      <c r="C694" s="30" t="s">
        <v>23</v>
      </c>
      <c r="D694" s="30" t="s">
        <v>15</v>
      </c>
      <c r="E694" s="30" t="s">
        <v>37</v>
      </c>
      <c r="F694" s="30" t="s">
        <v>33</v>
      </c>
      <c r="G694" s="32">
        <v>92</v>
      </c>
      <c r="H694" s="30" t="s">
        <v>18</v>
      </c>
      <c r="I694" s="31">
        <v>408.96</v>
      </c>
      <c r="J694" s="30" t="s">
        <v>263</v>
      </c>
      <c r="K694" s="30" t="s">
        <v>124</v>
      </c>
      <c r="L694" s="30" t="b">
        <v>0</v>
      </c>
      <c r="M694" s="30" t="s">
        <v>27</v>
      </c>
      <c r="N694" s="30" t="s">
        <v>22</v>
      </c>
    </row>
    <row r="695" spans="1:14" ht="14.25" customHeight="1">
      <c r="A695" s="30">
        <v>862</v>
      </c>
      <c r="B695" s="1">
        <v>44555</v>
      </c>
      <c r="C695" s="30" t="s">
        <v>36</v>
      </c>
      <c r="D695" s="30" t="s">
        <v>15</v>
      </c>
      <c r="E695" s="30" t="s">
        <v>25</v>
      </c>
      <c r="F695" s="30" t="s">
        <v>17</v>
      </c>
      <c r="G695" s="32">
        <v>37</v>
      </c>
      <c r="H695" s="30" t="s">
        <v>18</v>
      </c>
      <c r="I695" s="31">
        <v>215.22</v>
      </c>
      <c r="J695" s="30" t="s">
        <v>195</v>
      </c>
      <c r="K695" s="30" t="s">
        <v>87</v>
      </c>
      <c r="L695" s="30" t="b">
        <v>1</v>
      </c>
      <c r="M695" s="30" t="s">
        <v>31</v>
      </c>
      <c r="N695" s="30" t="s">
        <v>28</v>
      </c>
    </row>
    <row r="696" spans="1:14" ht="14.25" customHeight="1">
      <c r="A696" s="30">
        <v>839</v>
      </c>
      <c r="B696" s="1">
        <v>43844</v>
      </c>
      <c r="C696" s="30" t="s">
        <v>36</v>
      </c>
      <c r="D696" s="30" t="s">
        <v>47</v>
      </c>
      <c r="E696" s="30" t="s">
        <v>25</v>
      </c>
      <c r="F696" s="30" t="s">
        <v>33</v>
      </c>
      <c r="G696" s="32">
        <v>12</v>
      </c>
      <c r="H696" s="30" t="s">
        <v>18</v>
      </c>
      <c r="I696" s="31">
        <v>694.98</v>
      </c>
      <c r="J696" s="30" t="s">
        <v>339</v>
      </c>
      <c r="K696" s="30" t="s">
        <v>58</v>
      </c>
      <c r="L696" s="30" t="b">
        <v>0</v>
      </c>
      <c r="M696" s="30" t="s">
        <v>44</v>
      </c>
      <c r="N696" s="30" t="s">
        <v>22</v>
      </c>
    </row>
    <row r="697" spans="1:14" ht="14.25" customHeight="1">
      <c r="A697" s="30">
        <v>324</v>
      </c>
      <c r="B697" s="1">
        <v>44513</v>
      </c>
      <c r="C697" s="30" t="s">
        <v>36</v>
      </c>
      <c r="D697" s="30" t="s">
        <v>24</v>
      </c>
      <c r="E697" s="30" t="s">
        <v>37</v>
      </c>
      <c r="F697" s="30" t="s">
        <v>17</v>
      </c>
      <c r="G697" s="32">
        <v>82</v>
      </c>
      <c r="H697" s="30" t="s">
        <v>18</v>
      </c>
      <c r="I697" s="31">
        <v>347.17</v>
      </c>
      <c r="J697" s="30" t="s">
        <v>331</v>
      </c>
      <c r="K697" s="30" t="s">
        <v>85</v>
      </c>
      <c r="L697" s="30" t="b">
        <v>1</v>
      </c>
      <c r="M697" s="30" t="s">
        <v>21</v>
      </c>
      <c r="N697" s="30" t="s">
        <v>28</v>
      </c>
    </row>
    <row r="698" spans="1:14" ht="14.25" customHeight="1">
      <c r="A698" s="30">
        <v>107</v>
      </c>
      <c r="B698" s="1">
        <v>44476</v>
      </c>
      <c r="C698" s="30" t="s">
        <v>36</v>
      </c>
      <c r="D698" s="30" t="s">
        <v>47</v>
      </c>
      <c r="E698" s="30" t="s">
        <v>16</v>
      </c>
      <c r="F698" s="30" t="s">
        <v>17</v>
      </c>
      <c r="G698" s="32">
        <v>68</v>
      </c>
      <c r="H698" s="30" t="s">
        <v>18</v>
      </c>
      <c r="I698" s="31">
        <v>70.17</v>
      </c>
      <c r="J698" s="30" t="s">
        <v>206</v>
      </c>
      <c r="K698" s="30" t="s">
        <v>20</v>
      </c>
      <c r="L698" s="30" t="b">
        <v>1</v>
      </c>
      <c r="M698" s="30" t="s">
        <v>21</v>
      </c>
      <c r="N698" s="30" t="s">
        <v>22</v>
      </c>
    </row>
    <row r="699" spans="1:14" ht="14.25" customHeight="1">
      <c r="A699" s="30">
        <v>397</v>
      </c>
      <c r="B699" s="1">
        <v>44224</v>
      </c>
      <c r="C699" s="30" t="s">
        <v>54</v>
      </c>
      <c r="D699" s="30" t="s">
        <v>15</v>
      </c>
      <c r="E699" s="30" t="s">
        <v>37</v>
      </c>
      <c r="F699" s="30" t="s">
        <v>33</v>
      </c>
      <c r="G699" s="32">
        <v>53</v>
      </c>
      <c r="H699" s="30" t="s">
        <v>18</v>
      </c>
      <c r="I699" s="31">
        <v>346.17</v>
      </c>
      <c r="J699" s="30" t="s">
        <v>145</v>
      </c>
      <c r="K699" s="30" t="s">
        <v>91</v>
      </c>
      <c r="L699" s="30" t="b">
        <v>1</v>
      </c>
      <c r="M699" s="30" t="s">
        <v>31</v>
      </c>
      <c r="N699" s="30" t="s">
        <v>28</v>
      </c>
    </row>
    <row r="700" spans="1:14" ht="14.25" customHeight="1">
      <c r="A700" s="30">
        <v>66</v>
      </c>
      <c r="B700" s="1">
        <v>44379</v>
      </c>
      <c r="C700" s="30" t="s">
        <v>54</v>
      </c>
      <c r="D700" s="30" t="s">
        <v>47</v>
      </c>
      <c r="E700" s="30" t="s">
        <v>16</v>
      </c>
      <c r="F700" s="30" t="s">
        <v>38</v>
      </c>
      <c r="G700" s="32">
        <v>17</v>
      </c>
      <c r="H700" s="30" t="s">
        <v>18</v>
      </c>
      <c r="I700" s="31">
        <v>779.96</v>
      </c>
      <c r="J700" s="30" t="s">
        <v>208</v>
      </c>
      <c r="K700" s="30" t="s">
        <v>172</v>
      </c>
      <c r="L700" s="30" t="b">
        <v>1</v>
      </c>
      <c r="M700" s="30" t="s">
        <v>44</v>
      </c>
      <c r="N700" s="30" t="s">
        <v>28</v>
      </c>
    </row>
    <row r="701" spans="1:14" ht="14.25" customHeight="1">
      <c r="A701" s="30">
        <v>664</v>
      </c>
      <c r="B701" s="1">
        <v>44096</v>
      </c>
      <c r="C701" s="30" t="s">
        <v>54</v>
      </c>
      <c r="D701" s="30" t="s">
        <v>15</v>
      </c>
      <c r="E701" s="30" t="s">
        <v>37</v>
      </c>
      <c r="F701" s="30" t="s">
        <v>33</v>
      </c>
      <c r="G701" s="32">
        <v>43</v>
      </c>
      <c r="H701" s="30" t="s">
        <v>18</v>
      </c>
      <c r="I701" s="31">
        <v>888.93</v>
      </c>
      <c r="J701" s="30" t="s">
        <v>163</v>
      </c>
      <c r="K701" s="30" t="s">
        <v>153</v>
      </c>
      <c r="L701" s="30" t="b">
        <v>1</v>
      </c>
      <c r="M701" s="30" t="s">
        <v>31</v>
      </c>
      <c r="N701" s="30" t="s">
        <v>22</v>
      </c>
    </row>
    <row r="702" spans="1:14" ht="14.25" customHeight="1">
      <c r="A702" s="30">
        <v>955</v>
      </c>
      <c r="B702" s="1">
        <v>43957</v>
      </c>
      <c r="C702" s="30" t="s">
        <v>14</v>
      </c>
      <c r="D702" s="30" t="s">
        <v>24</v>
      </c>
      <c r="E702" s="30" t="s">
        <v>37</v>
      </c>
      <c r="F702" s="30" t="s">
        <v>17</v>
      </c>
      <c r="G702" s="32">
        <v>61</v>
      </c>
      <c r="H702" s="30" t="s">
        <v>18</v>
      </c>
      <c r="I702" s="31">
        <v>774.88</v>
      </c>
      <c r="J702" s="30" t="s">
        <v>340</v>
      </c>
      <c r="K702" s="30" t="s">
        <v>53</v>
      </c>
      <c r="L702" s="30" t="b">
        <v>0</v>
      </c>
      <c r="M702" s="30" t="s">
        <v>44</v>
      </c>
      <c r="N702" s="30" t="s">
        <v>28</v>
      </c>
    </row>
    <row r="703" spans="1:14" ht="14.25" customHeight="1">
      <c r="A703" s="30">
        <v>172</v>
      </c>
      <c r="B703" s="1">
        <v>44277</v>
      </c>
      <c r="C703" s="30" t="s">
        <v>23</v>
      </c>
      <c r="D703" s="30" t="s">
        <v>47</v>
      </c>
      <c r="E703" s="30" t="s">
        <v>37</v>
      </c>
      <c r="F703" s="30" t="s">
        <v>38</v>
      </c>
      <c r="G703" s="32">
        <v>43</v>
      </c>
      <c r="H703" s="30" t="s">
        <v>18</v>
      </c>
      <c r="I703" s="31">
        <v>436.16</v>
      </c>
      <c r="J703" s="30" t="s">
        <v>154</v>
      </c>
      <c r="K703" s="30" t="s">
        <v>89</v>
      </c>
      <c r="L703" s="30" t="b">
        <v>1</v>
      </c>
      <c r="M703" s="30" t="s">
        <v>31</v>
      </c>
      <c r="N703" s="30" t="s">
        <v>22</v>
      </c>
    </row>
    <row r="704" spans="1:14" ht="14.25" customHeight="1">
      <c r="A704" s="30">
        <v>339</v>
      </c>
      <c r="B704" s="1">
        <v>44274</v>
      </c>
      <c r="C704" s="30" t="s">
        <v>36</v>
      </c>
      <c r="D704" s="30" t="s">
        <v>47</v>
      </c>
      <c r="E704" s="30" t="s">
        <v>16</v>
      </c>
      <c r="F704" s="30" t="s">
        <v>38</v>
      </c>
      <c r="G704" s="32">
        <v>54</v>
      </c>
      <c r="H704" s="30" t="s">
        <v>18</v>
      </c>
      <c r="I704" s="31">
        <v>631.17999999999995</v>
      </c>
      <c r="J704" s="30" t="s">
        <v>341</v>
      </c>
      <c r="K704" s="30" t="s">
        <v>87</v>
      </c>
      <c r="L704" s="30" t="b">
        <v>1</v>
      </c>
      <c r="M704" s="30" t="s">
        <v>27</v>
      </c>
      <c r="N704" s="30" t="s">
        <v>22</v>
      </c>
    </row>
    <row r="705" spans="1:14" ht="14.25" customHeight="1">
      <c r="A705" s="30">
        <v>878</v>
      </c>
      <c r="B705" s="1">
        <v>43905</v>
      </c>
      <c r="C705" s="30" t="s">
        <v>14</v>
      </c>
      <c r="D705" s="30" t="s">
        <v>47</v>
      </c>
      <c r="E705" s="30" t="s">
        <v>16</v>
      </c>
      <c r="F705" s="30" t="s">
        <v>38</v>
      </c>
      <c r="G705" s="32">
        <v>20</v>
      </c>
      <c r="H705" s="30" t="s">
        <v>18</v>
      </c>
      <c r="I705" s="31">
        <v>725.19</v>
      </c>
      <c r="J705" s="30" t="s">
        <v>158</v>
      </c>
      <c r="K705" s="30" t="s">
        <v>124</v>
      </c>
      <c r="L705" s="30" t="b">
        <v>0</v>
      </c>
      <c r="M705" s="30" t="s">
        <v>31</v>
      </c>
      <c r="N705" s="30" t="s">
        <v>22</v>
      </c>
    </row>
    <row r="706" spans="1:14" ht="14.25" customHeight="1">
      <c r="A706" s="30">
        <v>814</v>
      </c>
      <c r="B706" s="1">
        <v>43900</v>
      </c>
      <c r="C706" s="30" t="s">
        <v>36</v>
      </c>
      <c r="D706" s="30" t="s">
        <v>24</v>
      </c>
      <c r="E706" s="30" t="s">
        <v>37</v>
      </c>
      <c r="F706" s="30" t="s">
        <v>38</v>
      </c>
      <c r="G706" s="32">
        <v>44</v>
      </c>
      <c r="H706" s="30" t="s">
        <v>18</v>
      </c>
      <c r="I706" s="31">
        <v>650.76</v>
      </c>
      <c r="J706" s="30" t="s">
        <v>274</v>
      </c>
      <c r="K706" s="30" t="s">
        <v>20</v>
      </c>
      <c r="L706" s="30" t="b">
        <v>1</v>
      </c>
      <c r="M706" s="30" t="s">
        <v>21</v>
      </c>
      <c r="N706" s="30" t="s">
        <v>28</v>
      </c>
    </row>
    <row r="707" spans="1:14" ht="14.25" customHeight="1">
      <c r="A707" s="30">
        <v>423</v>
      </c>
      <c r="B707" s="1">
        <v>43989</v>
      </c>
      <c r="C707" s="30" t="s">
        <v>54</v>
      </c>
      <c r="D707" s="30" t="s">
        <v>24</v>
      </c>
      <c r="E707" s="30" t="s">
        <v>16</v>
      </c>
      <c r="F707" s="30" t="s">
        <v>33</v>
      </c>
      <c r="G707" s="32">
        <v>90</v>
      </c>
      <c r="H707" s="30" t="s">
        <v>18</v>
      </c>
      <c r="I707" s="31">
        <v>666.67</v>
      </c>
      <c r="J707" s="30" t="s">
        <v>272</v>
      </c>
      <c r="K707" s="30" t="s">
        <v>20</v>
      </c>
      <c r="L707" s="30" t="b">
        <v>1</v>
      </c>
      <c r="M707" s="30" t="s">
        <v>27</v>
      </c>
      <c r="N707" s="30" t="s">
        <v>22</v>
      </c>
    </row>
    <row r="708" spans="1:14" ht="14.25" customHeight="1">
      <c r="A708" s="30">
        <v>172</v>
      </c>
      <c r="B708" s="1">
        <v>44125</v>
      </c>
      <c r="C708" s="30" t="s">
        <v>54</v>
      </c>
      <c r="D708" s="30" t="s">
        <v>15</v>
      </c>
      <c r="E708" s="30" t="s">
        <v>37</v>
      </c>
      <c r="F708" s="30" t="s">
        <v>38</v>
      </c>
      <c r="G708" s="32">
        <v>93</v>
      </c>
      <c r="H708" s="30" t="s">
        <v>18</v>
      </c>
      <c r="I708" s="31">
        <v>559.34</v>
      </c>
      <c r="J708" s="30" t="s">
        <v>296</v>
      </c>
      <c r="K708" s="30" t="s">
        <v>58</v>
      </c>
      <c r="L708" s="30" t="b">
        <v>0</v>
      </c>
      <c r="M708" s="30" t="s">
        <v>31</v>
      </c>
      <c r="N708" s="30" t="s">
        <v>22</v>
      </c>
    </row>
    <row r="709" spans="1:14" ht="14.25" customHeight="1">
      <c r="A709" s="30">
        <v>38</v>
      </c>
      <c r="B709" s="1">
        <v>44077</v>
      </c>
      <c r="C709" s="30" t="s">
        <v>36</v>
      </c>
      <c r="D709" s="30" t="s">
        <v>15</v>
      </c>
      <c r="E709" s="30" t="s">
        <v>25</v>
      </c>
      <c r="F709" s="30" t="s">
        <v>17</v>
      </c>
      <c r="G709" s="32">
        <v>37</v>
      </c>
      <c r="H709" s="30" t="s">
        <v>18</v>
      </c>
      <c r="I709" s="31">
        <v>405.16</v>
      </c>
      <c r="J709" s="30" t="s">
        <v>342</v>
      </c>
      <c r="K709" s="30" t="s">
        <v>124</v>
      </c>
      <c r="L709" s="30" t="b">
        <v>1</v>
      </c>
      <c r="M709" s="30" t="s">
        <v>27</v>
      </c>
      <c r="N709" s="30" t="s">
        <v>22</v>
      </c>
    </row>
    <row r="710" spans="1:14" ht="14.25" customHeight="1">
      <c r="A710" s="30">
        <v>701</v>
      </c>
      <c r="B710" s="1">
        <v>44386</v>
      </c>
      <c r="C710" s="30" t="s">
        <v>36</v>
      </c>
      <c r="D710" s="30" t="s">
        <v>24</v>
      </c>
      <c r="E710" s="30" t="s">
        <v>37</v>
      </c>
      <c r="F710" s="30" t="s">
        <v>38</v>
      </c>
      <c r="G710" s="32">
        <v>42</v>
      </c>
      <c r="H710" s="30" t="s">
        <v>18</v>
      </c>
      <c r="I710" s="31">
        <v>879.54</v>
      </c>
      <c r="J710" s="30" t="s">
        <v>188</v>
      </c>
      <c r="K710" s="30" t="s">
        <v>153</v>
      </c>
      <c r="L710" s="30" t="b">
        <v>1</v>
      </c>
      <c r="M710" s="30" t="s">
        <v>31</v>
      </c>
      <c r="N710" s="30" t="s">
        <v>28</v>
      </c>
    </row>
    <row r="711" spans="1:14" ht="14.25" customHeight="1">
      <c r="A711" s="30">
        <v>82</v>
      </c>
      <c r="B711" s="1">
        <v>44537</v>
      </c>
      <c r="C711" s="30" t="s">
        <v>14</v>
      </c>
      <c r="D711" s="30" t="s">
        <v>47</v>
      </c>
      <c r="E711" s="30" t="s">
        <v>37</v>
      </c>
      <c r="F711" s="30" t="s">
        <v>17</v>
      </c>
      <c r="G711" s="32">
        <v>7</v>
      </c>
      <c r="H711" s="30" t="s">
        <v>18</v>
      </c>
      <c r="I711" s="31">
        <v>449.82</v>
      </c>
      <c r="J711" s="30" t="s">
        <v>243</v>
      </c>
      <c r="K711" s="30" t="s">
        <v>106</v>
      </c>
      <c r="L711" s="30" t="b">
        <v>0</v>
      </c>
      <c r="M711" s="30" t="s">
        <v>27</v>
      </c>
      <c r="N711" s="30" t="s">
        <v>22</v>
      </c>
    </row>
    <row r="712" spans="1:14" ht="14.25" customHeight="1">
      <c r="A712" s="30">
        <v>102</v>
      </c>
      <c r="B712" s="1">
        <v>43903</v>
      </c>
      <c r="C712" s="30" t="s">
        <v>54</v>
      </c>
      <c r="D712" s="30" t="s">
        <v>24</v>
      </c>
      <c r="E712" s="30" t="s">
        <v>25</v>
      </c>
      <c r="F712" s="30" t="s">
        <v>38</v>
      </c>
      <c r="G712" s="32">
        <v>62</v>
      </c>
      <c r="H712" s="30" t="s">
        <v>18</v>
      </c>
      <c r="I712" s="31">
        <v>212.96</v>
      </c>
      <c r="J712" s="30" t="s">
        <v>94</v>
      </c>
      <c r="K712" s="30" t="s">
        <v>46</v>
      </c>
      <c r="L712" s="30" t="b">
        <v>0</v>
      </c>
      <c r="M712" s="30" t="s">
        <v>31</v>
      </c>
      <c r="N712" s="30" t="s">
        <v>22</v>
      </c>
    </row>
    <row r="713" spans="1:14" ht="14.25" customHeight="1">
      <c r="A713" s="30">
        <v>719</v>
      </c>
      <c r="B713" s="1">
        <v>44171</v>
      </c>
      <c r="C713" s="30" t="s">
        <v>54</v>
      </c>
      <c r="D713" s="30" t="s">
        <v>24</v>
      </c>
      <c r="E713" s="30" t="s">
        <v>25</v>
      </c>
      <c r="F713" s="30" t="s">
        <v>33</v>
      </c>
      <c r="G713" s="32">
        <v>66</v>
      </c>
      <c r="H713" s="30" t="s">
        <v>18</v>
      </c>
      <c r="I713" s="31">
        <v>814.76</v>
      </c>
      <c r="J713" s="30" t="s">
        <v>135</v>
      </c>
      <c r="K713" s="30" t="s">
        <v>50</v>
      </c>
      <c r="L713" s="30" t="b">
        <v>0</v>
      </c>
      <c r="M713" s="30" t="s">
        <v>31</v>
      </c>
      <c r="N713" s="30" t="s">
        <v>28</v>
      </c>
    </row>
    <row r="714" spans="1:14" ht="14.25" customHeight="1">
      <c r="A714" s="30">
        <v>8</v>
      </c>
      <c r="B714" s="1">
        <v>44479</v>
      </c>
      <c r="C714" s="30" t="s">
        <v>54</v>
      </c>
      <c r="D714" s="30" t="s">
        <v>47</v>
      </c>
      <c r="E714" s="30" t="s">
        <v>37</v>
      </c>
      <c r="F714" s="30" t="s">
        <v>33</v>
      </c>
      <c r="G714" s="32">
        <v>11</v>
      </c>
      <c r="H714" s="30" t="s">
        <v>18</v>
      </c>
      <c r="I714" s="31">
        <v>508.67</v>
      </c>
      <c r="J714" s="30" t="s">
        <v>206</v>
      </c>
      <c r="K714" s="30" t="s">
        <v>20</v>
      </c>
      <c r="L714" s="30" t="b">
        <v>1</v>
      </c>
      <c r="M714" s="30" t="s">
        <v>27</v>
      </c>
      <c r="N714" s="30" t="s">
        <v>28</v>
      </c>
    </row>
    <row r="715" spans="1:14" ht="14.25" customHeight="1">
      <c r="A715" s="30">
        <v>119</v>
      </c>
      <c r="B715" s="1">
        <v>43907</v>
      </c>
      <c r="C715" s="30" t="s">
        <v>32</v>
      </c>
      <c r="D715" s="30" t="s">
        <v>47</v>
      </c>
      <c r="E715" s="30" t="s">
        <v>16</v>
      </c>
      <c r="F715" s="30" t="s">
        <v>33</v>
      </c>
      <c r="G715" s="32">
        <v>92</v>
      </c>
      <c r="H715" s="30" t="s">
        <v>18</v>
      </c>
      <c r="I715" s="31">
        <v>383.15</v>
      </c>
      <c r="J715" s="30" t="s">
        <v>123</v>
      </c>
      <c r="K715" s="30" t="s">
        <v>124</v>
      </c>
      <c r="L715" s="30" t="b">
        <v>1</v>
      </c>
      <c r="M715" s="30" t="s">
        <v>27</v>
      </c>
      <c r="N715" s="30" t="s">
        <v>28</v>
      </c>
    </row>
    <row r="716" spans="1:14" ht="14.25" customHeight="1">
      <c r="A716" s="30">
        <v>691</v>
      </c>
      <c r="B716" s="1">
        <v>44196</v>
      </c>
      <c r="C716" s="30" t="s">
        <v>32</v>
      </c>
      <c r="D716" s="30" t="s">
        <v>24</v>
      </c>
      <c r="E716" s="30" t="s">
        <v>37</v>
      </c>
      <c r="F716" s="30" t="s">
        <v>33</v>
      </c>
      <c r="G716" s="32">
        <v>72</v>
      </c>
      <c r="H716" s="30" t="s">
        <v>18</v>
      </c>
      <c r="I716" s="31">
        <v>15.78</v>
      </c>
      <c r="J716" s="30" t="s">
        <v>50</v>
      </c>
      <c r="K716" s="30" t="s">
        <v>51</v>
      </c>
      <c r="L716" s="30" t="b">
        <v>0</v>
      </c>
      <c r="M716" s="30" t="s">
        <v>27</v>
      </c>
      <c r="N716" s="30" t="s">
        <v>28</v>
      </c>
    </row>
    <row r="717" spans="1:14" ht="14.25" customHeight="1">
      <c r="A717" s="30">
        <v>897</v>
      </c>
      <c r="B717" s="1">
        <v>43926</v>
      </c>
      <c r="C717" s="30" t="s">
        <v>14</v>
      </c>
      <c r="D717" s="30" t="s">
        <v>15</v>
      </c>
      <c r="E717" s="30" t="s">
        <v>25</v>
      </c>
      <c r="F717" s="30" t="s">
        <v>17</v>
      </c>
      <c r="G717" s="32">
        <v>65</v>
      </c>
      <c r="H717" s="30" t="s">
        <v>18</v>
      </c>
      <c r="I717" s="31">
        <v>804.35</v>
      </c>
      <c r="J717" s="30" t="s">
        <v>343</v>
      </c>
      <c r="K717" s="30" t="s">
        <v>61</v>
      </c>
      <c r="L717" s="30" t="b">
        <v>0</v>
      </c>
      <c r="M717" s="30" t="s">
        <v>27</v>
      </c>
      <c r="N717" s="30" t="s">
        <v>22</v>
      </c>
    </row>
    <row r="718" spans="1:14" ht="14.25" customHeight="1">
      <c r="A718" s="30">
        <v>472</v>
      </c>
      <c r="B718" s="1">
        <v>44381</v>
      </c>
      <c r="C718" s="30" t="s">
        <v>23</v>
      </c>
      <c r="D718" s="30" t="s">
        <v>24</v>
      </c>
      <c r="E718" s="30" t="s">
        <v>16</v>
      </c>
      <c r="F718" s="30" t="s">
        <v>17</v>
      </c>
      <c r="G718" s="32">
        <v>43</v>
      </c>
      <c r="H718" s="30" t="s">
        <v>18</v>
      </c>
      <c r="I718" s="31">
        <v>233.63</v>
      </c>
      <c r="J718" s="30" t="s">
        <v>126</v>
      </c>
      <c r="K718" s="30" t="s">
        <v>87</v>
      </c>
      <c r="L718" s="30" t="b">
        <v>0</v>
      </c>
      <c r="M718" s="30" t="s">
        <v>31</v>
      </c>
      <c r="N718" s="30" t="s">
        <v>22</v>
      </c>
    </row>
    <row r="719" spans="1:14" ht="14.25" customHeight="1">
      <c r="A719" s="30">
        <v>726</v>
      </c>
      <c r="B719" s="1">
        <v>44364</v>
      </c>
      <c r="C719" s="30" t="s">
        <v>36</v>
      </c>
      <c r="D719" s="30" t="s">
        <v>47</v>
      </c>
      <c r="E719" s="30" t="s">
        <v>25</v>
      </c>
      <c r="F719" s="30" t="s">
        <v>38</v>
      </c>
      <c r="G719" s="32">
        <v>63</v>
      </c>
      <c r="H719" s="30" t="s">
        <v>18</v>
      </c>
      <c r="I719" s="31">
        <v>502.77</v>
      </c>
      <c r="J719" s="30" t="s">
        <v>344</v>
      </c>
      <c r="K719" s="30" t="s">
        <v>89</v>
      </c>
      <c r="L719" s="30" t="b">
        <v>1</v>
      </c>
      <c r="M719" s="30" t="s">
        <v>31</v>
      </c>
      <c r="N719" s="30" t="s">
        <v>22</v>
      </c>
    </row>
    <row r="720" spans="1:14" ht="14.25" customHeight="1">
      <c r="A720" s="30">
        <v>466</v>
      </c>
      <c r="B720" s="1">
        <v>44345</v>
      </c>
      <c r="C720" s="30" t="s">
        <v>14</v>
      </c>
      <c r="D720" s="30" t="s">
        <v>15</v>
      </c>
      <c r="E720" s="30" t="s">
        <v>37</v>
      </c>
      <c r="F720" s="30" t="s">
        <v>38</v>
      </c>
      <c r="G720" s="32">
        <v>66</v>
      </c>
      <c r="H720" s="30" t="s">
        <v>18</v>
      </c>
      <c r="I720" s="31">
        <v>184.88</v>
      </c>
      <c r="J720" s="30" t="s">
        <v>315</v>
      </c>
      <c r="K720" s="30" t="s">
        <v>89</v>
      </c>
      <c r="L720" s="30" t="b">
        <v>0</v>
      </c>
      <c r="M720" s="30" t="s">
        <v>27</v>
      </c>
      <c r="N720" s="30" t="s">
        <v>22</v>
      </c>
    </row>
    <row r="721" spans="1:14" ht="14.25" customHeight="1">
      <c r="A721" s="30">
        <v>855</v>
      </c>
      <c r="B721" s="1">
        <v>44079</v>
      </c>
      <c r="C721" s="30" t="s">
        <v>36</v>
      </c>
      <c r="D721" s="30" t="s">
        <v>47</v>
      </c>
      <c r="E721" s="30" t="s">
        <v>37</v>
      </c>
      <c r="F721" s="30" t="s">
        <v>17</v>
      </c>
      <c r="G721" s="32">
        <v>10</v>
      </c>
      <c r="H721" s="30" t="s">
        <v>18</v>
      </c>
      <c r="I721" s="31">
        <v>473.65</v>
      </c>
      <c r="J721" s="30" t="s">
        <v>92</v>
      </c>
      <c r="K721" s="30" t="s">
        <v>93</v>
      </c>
      <c r="L721" s="30" t="b">
        <v>0</v>
      </c>
      <c r="M721" s="30" t="s">
        <v>27</v>
      </c>
      <c r="N721" s="30" t="s">
        <v>22</v>
      </c>
    </row>
    <row r="722" spans="1:14" ht="14.25" customHeight="1">
      <c r="A722" s="30">
        <v>878</v>
      </c>
      <c r="B722" s="1">
        <v>44046</v>
      </c>
      <c r="C722" s="30" t="s">
        <v>36</v>
      </c>
      <c r="D722" s="30" t="s">
        <v>24</v>
      </c>
      <c r="E722" s="30" t="s">
        <v>16</v>
      </c>
      <c r="F722" s="30" t="s">
        <v>17</v>
      </c>
      <c r="G722" s="32">
        <v>63</v>
      </c>
      <c r="H722" s="30" t="s">
        <v>18</v>
      </c>
      <c r="I722" s="31">
        <v>351.68</v>
      </c>
      <c r="J722" s="30" t="s">
        <v>67</v>
      </c>
      <c r="K722" s="30" t="s">
        <v>50</v>
      </c>
      <c r="L722" s="30" t="b">
        <v>1</v>
      </c>
      <c r="M722" s="30" t="s">
        <v>21</v>
      </c>
      <c r="N722" s="30" t="s">
        <v>22</v>
      </c>
    </row>
    <row r="723" spans="1:14" ht="14.25" customHeight="1">
      <c r="A723" s="30">
        <v>956</v>
      </c>
      <c r="B723" s="1">
        <v>44484</v>
      </c>
      <c r="C723" s="30" t="s">
        <v>54</v>
      </c>
      <c r="D723" s="30" t="s">
        <v>15</v>
      </c>
      <c r="E723" s="30" t="s">
        <v>16</v>
      </c>
      <c r="F723" s="30" t="s">
        <v>38</v>
      </c>
      <c r="G723" s="32">
        <v>1</v>
      </c>
      <c r="H723" s="30" t="s">
        <v>18</v>
      </c>
      <c r="I723" s="31">
        <v>923.43</v>
      </c>
      <c r="J723" s="30" t="s">
        <v>345</v>
      </c>
      <c r="K723" s="30" t="s">
        <v>74</v>
      </c>
      <c r="L723" s="30" t="b">
        <v>1</v>
      </c>
      <c r="M723" s="30" t="s">
        <v>27</v>
      </c>
      <c r="N723" s="30" t="s">
        <v>28</v>
      </c>
    </row>
    <row r="724" spans="1:14" ht="14.25" customHeight="1">
      <c r="A724" s="30">
        <v>825</v>
      </c>
      <c r="B724" s="1">
        <v>43922</v>
      </c>
      <c r="C724" s="30" t="s">
        <v>32</v>
      </c>
      <c r="D724" s="30" t="s">
        <v>47</v>
      </c>
      <c r="E724" s="30" t="s">
        <v>37</v>
      </c>
      <c r="F724" s="30" t="s">
        <v>38</v>
      </c>
      <c r="G724" s="32">
        <v>3</v>
      </c>
      <c r="H724" s="30" t="s">
        <v>18</v>
      </c>
      <c r="I724" s="31">
        <v>340.59</v>
      </c>
      <c r="J724" s="30" t="s">
        <v>105</v>
      </c>
      <c r="K724" s="30" t="s">
        <v>106</v>
      </c>
      <c r="L724" s="30" t="b">
        <v>1</v>
      </c>
      <c r="M724" s="30" t="s">
        <v>44</v>
      </c>
      <c r="N724" s="30" t="s">
        <v>28</v>
      </c>
    </row>
    <row r="725" spans="1:14" ht="14.25" customHeight="1">
      <c r="A725" s="30">
        <v>84</v>
      </c>
      <c r="B725" s="1">
        <v>44558</v>
      </c>
      <c r="C725" s="30" t="s">
        <v>32</v>
      </c>
      <c r="D725" s="30" t="s">
        <v>47</v>
      </c>
      <c r="E725" s="30" t="s">
        <v>16</v>
      </c>
      <c r="F725" s="30" t="s">
        <v>38</v>
      </c>
      <c r="G725" s="32">
        <v>85</v>
      </c>
      <c r="H725" s="30" t="s">
        <v>18</v>
      </c>
      <c r="I725" s="31">
        <v>980.6</v>
      </c>
      <c r="J725" s="30" t="s">
        <v>206</v>
      </c>
      <c r="K725" s="30" t="s">
        <v>20</v>
      </c>
      <c r="L725" s="30" t="b">
        <v>1</v>
      </c>
      <c r="M725" s="30" t="s">
        <v>27</v>
      </c>
      <c r="N725" s="30" t="s">
        <v>28</v>
      </c>
    </row>
    <row r="726" spans="1:14" ht="14.25" customHeight="1">
      <c r="A726" s="30">
        <v>849</v>
      </c>
      <c r="B726" s="1">
        <v>44326</v>
      </c>
      <c r="C726" s="30" t="s">
        <v>14</v>
      </c>
      <c r="D726" s="30" t="s">
        <v>15</v>
      </c>
      <c r="E726" s="30" t="s">
        <v>16</v>
      </c>
      <c r="F726" s="30" t="s">
        <v>38</v>
      </c>
      <c r="G726" s="32">
        <v>20</v>
      </c>
      <c r="H726" s="30" t="s">
        <v>18</v>
      </c>
      <c r="I726" s="31">
        <v>136.22</v>
      </c>
      <c r="J726" s="30" t="s">
        <v>50</v>
      </c>
      <c r="K726" s="30" t="s">
        <v>51</v>
      </c>
      <c r="L726" s="30" t="b">
        <v>0</v>
      </c>
      <c r="M726" s="30" t="s">
        <v>31</v>
      </c>
      <c r="N726" s="30" t="s">
        <v>22</v>
      </c>
    </row>
    <row r="727" spans="1:14" ht="14.25" customHeight="1">
      <c r="A727" s="30">
        <v>784</v>
      </c>
      <c r="B727" s="1">
        <v>44051</v>
      </c>
      <c r="C727" s="30" t="s">
        <v>54</v>
      </c>
      <c r="D727" s="30" t="s">
        <v>15</v>
      </c>
      <c r="E727" s="30" t="s">
        <v>25</v>
      </c>
      <c r="F727" s="30" t="s">
        <v>38</v>
      </c>
      <c r="G727" s="32">
        <v>9</v>
      </c>
      <c r="H727" s="30" t="s">
        <v>18</v>
      </c>
      <c r="I727" s="31">
        <v>834.7</v>
      </c>
      <c r="J727" s="30" t="s">
        <v>90</v>
      </c>
      <c r="K727" s="30" t="s">
        <v>91</v>
      </c>
      <c r="L727" s="30" t="b">
        <v>0</v>
      </c>
      <c r="M727" s="30" t="s">
        <v>31</v>
      </c>
      <c r="N727" s="30" t="s">
        <v>28</v>
      </c>
    </row>
    <row r="728" spans="1:14" ht="14.25" customHeight="1">
      <c r="A728" s="30">
        <v>175</v>
      </c>
      <c r="B728" s="1">
        <v>44367</v>
      </c>
      <c r="C728" s="30" t="s">
        <v>14</v>
      </c>
      <c r="D728" s="30" t="s">
        <v>24</v>
      </c>
      <c r="E728" s="30" t="s">
        <v>16</v>
      </c>
      <c r="F728" s="30" t="s">
        <v>33</v>
      </c>
      <c r="G728" s="32">
        <v>61</v>
      </c>
      <c r="H728" s="30" t="s">
        <v>18</v>
      </c>
      <c r="I728" s="31">
        <v>190.92</v>
      </c>
      <c r="J728" s="30" t="s">
        <v>273</v>
      </c>
      <c r="K728" s="30" t="s">
        <v>30</v>
      </c>
      <c r="L728" s="30" t="b">
        <v>0</v>
      </c>
      <c r="M728" s="30" t="s">
        <v>21</v>
      </c>
      <c r="N728" s="30" t="s">
        <v>22</v>
      </c>
    </row>
    <row r="729" spans="1:14" ht="14.25" customHeight="1">
      <c r="A729" s="30">
        <v>122</v>
      </c>
      <c r="B729" s="1">
        <v>44536</v>
      </c>
      <c r="C729" s="30" t="s">
        <v>32</v>
      </c>
      <c r="D729" s="30" t="s">
        <v>47</v>
      </c>
      <c r="E729" s="30" t="s">
        <v>25</v>
      </c>
      <c r="F729" s="30" t="s">
        <v>17</v>
      </c>
      <c r="G729" s="32">
        <v>59</v>
      </c>
      <c r="H729" s="30" t="s">
        <v>18</v>
      </c>
      <c r="I729" s="31">
        <v>623.61</v>
      </c>
      <c r="J729" s="30" t="s">
        <v>34</v>
      </c>
      <c r="K729" s="30" t="s">
        <v>35</v>
      </c>
      <c r="L729" s="30" t="b">
        <v>0</v>
      </c>
      <c r="M729" s="30" t="s">
        <v>21</v>
      </c>
      <c r="N729" s="30" t="s">
        <v>22</v>
      </c>
    </row>
    <row r="730" spans="1:14" ht="14.25" customHeight="1">
      <c r="A730" s="30">
        <v>446</v>
      </c>
      <c r="B730" s="1">
        <v>44520</v>
      </c>
      <c r="C730" s="30" t="s">
        <v>54</v>
      </c>
      <c r="D730" s="30" t="s">
        <v>47</v>
      </c>
      <c r="E730" s="30" t="s">
        <v>25</v>
      </c>
      <c r="F730" s="30" t="s">
        <v>17</v>
      </c>
      <c r="G730" s="32">
        <v>49</v>
      </c>
      <c r="H730" s="30" t="s">
        <v>18</v>
      </c>
      <c r="I730" s="31">
        <v>562.70000000000005</v>
      </c>
      <c r="J730" s="30" t="s">
        <v>88</v>
      </c>
      <c r="K730" s="30" t="s">
        <v>89</v>
      </c>
      <c r="L730" s="30" t="b">
        <v>0</v>
      </c>
      <c r="M730" s="30" t="s">
        <v>21</v>
      </c>
      <c r="N730" s="30" t="s">
        <v>22</v>
      </c>
    </row>
    <row r="731" spans="1:14" ht="14.25" customHeight="1">
      <c r="A731" s="30">
        <v>374</v>
      </c>
      <c r="B731" s="1">
        <v>43921</v>
      </c>
      <c r="C731" s="30" t="s">
        <v>54</v>
      </c>
      <c r="D731" s="30" t="s">
        <v>47</v>
      </c>
      <c r="E731" s="30" t="s">
        <v>37</v>
      </c>
      <c r="F731" s="30" t="s">
        <v>38</v>
      </c>
      <c r="G731" s="32">
        <v>90</v>
      </c>
      <c r="H731" s="30" t="s">
        <v>18</v>
      </c>
      <c r="I731" s="31">
        <v>527.99</v>
      </c>
      <c r="J731" s="30" t="s">
        <v>230</v>
      </c>
      <c r="K731" s="30" t="s">
        <v>53</v>
      </c>
      <c r="L731" s="30" t="b">
        <v>1</v>
      </c>
      <c r="M731" s="30" t="s">
        <v>27</v>
      </c>
      <c r="N731" s="30" t="s">
        <v>28</v>
      </c>
    </row>
    <row r="732" spans="1:14" ht="14.25" customHeight="1">
      <c r="A732" s="30">
        <v>67</v>
      </c>
      <c r="B732" s="1">
        <v>44222</v>
      </c>
      <c r="C732" s="30" t="s">
        <v>23</v>
      </c>
      <c r="D732" s="30" t="s">
        <v>24</v>
      </c>
      <c r="E732" s="30" t="s">
        <v>25</v>
      </c>
      <c r="F732" s="30" t="s">
        <v>33</v>
      </c>
      <c r="G732" s="32">
        <v>58</v>
      </c>
      <c r="H732" s="30" t="s">
        <v>18</v>
      </c>
      <c r="I732" s="31">
        <v>742.34</v>
      </c>
      <c r="J732" s="30" t="s">
        <v>294</v>
      </c>
      <c r="K732" s="30" t="s">
        <v>89</v>
      </c>
      <c r="L732" s="30" t="b">
        <v>1</v>
      </c>
      <c r="M732" s="30" t="s">
        <v>21</v>
      </c>
      <c r="N732" s="30" t="s">
        <v>28</v>
      </c>
    </row>
    <row r="733" spans="1:14" ht="14.25" customHeight="1">
      <c r="A733" s="30">
        <v>722</v>
      </c>
      <c r="B733" s="1">
        <v>44420</v>
      </c>
      <c r="C733" s="30" t="s">
        <v>23</v>
      </c>
      <c r="D733" s="30" t="s">
        <v>24</v>
      </c>
      <c r="E733" s="30" t="s">
        <v>37</v>
      </c>
      <c r="F733" s="30" t="s">
        <v>33</v>
      </c>
      <c r="G733" s="32">
        <v>13</v>
      </c>
      <c r="H733" s="30" t="s">
        <v>18</v>
      </c>
      <c r="I733" s="31">
        <v>415.98</v>
      </c>
      <c r="J733" s="30" t="s">
        <v>80</v>
      </c>
      <c r="K733" s="30" t="s">
        <v>20</v>
      </c>
      <c r="L733" s="30" t="b">
        <v>0</v>
      </c>
      <c r="M733" s="30" t="s">
        <v>21</v>
      </c>
      <c r="N733" s="30" t="s">
        <v>22</v>
      </c>
    </row>
    <row r="734" spans="1:14" ht="14.25" customHeight="1">
      <c r="A734" s="30">
        <v>319</v>
      </c>
      <c r="B734" s="1">
        <v>43841</v>
      </c>
      <c r="C734" s="30" t="s">
        <v>54</v>
      </c>
      <c r="D734" s="30" t="s">
        <v>47</v>
      </c>
      <c r="E734" s="30" t="s">
        <v>37</v>
      </c>
      <c r="F734" s="30" t="s">
        <v>38</v>
      </c>
      <c r="G734" s="32">
        <v>41</v>
      </c>
      <c r="H734" s="30" t="s">
        <v>18</v>
      </c>
      <c r="I734" s="31">
        <v>686.23</v>
      </c>
      <c r="J734" s="30" t="s">
        <v>113</v>
      </c>
      <c r="K734" s="30" t="s">
        <v>137</v>
      </c>
      <c r="L734" s="30" t="b">
        <v>1</v>
      </c>
      <c r="M734" s="30" t="s">
        <v>31</v>
      </c>
      <c r="N734" s="30" t="s">
        <v>22</v>
      </c>
    </row>
    <row r="735" spans="1:14" ht="14.25" customHeight="1">
      <c r="A735" s="30">
        <v>759</v>
      </c>
      <c r="B735" s="1">
        <v>43901</v>
      </c>
      <c r="C735" s="30" t="s">
        <v>36</v>
      </c>
      <c r="D735" s="30" t="s">
        <v>24</v>
      </c>
      <c r="E735" s="30" t="s">
        <v>25</v>
      </c>
      <c r="F735" s="30" t="s">
        <v>17</v>
      </c>
      <c r="G735" s="32">
        <v>4</v>
      </c>
      <c r="H735" s="30" t="s">
        <v>18</v>
      </c>
      <c r="I735" s="31">
        <v>426.82</v>
      </c>
      <c r="J735" s="30" t="s">
        <v>237</v>
      </c>
      <c r="K735" s="30" t="s">
        <v>202</v>
      </c>
      <c r="L735" s="30" t="b">
        <v>0</v>
      </c>
      <c r="M735" s="30" t="s">
        <v>31</v>
      </c>
      <c r="N735" s="30" t="s">
        <v>22</v>
      </c>
    </row>
    <row r="736" spans="1:14" ht="14.25" customHeight="1">
      <c r="A736" s="30">
        <v>332</v>
      </c>
      <c r="B736" s="1">
        <v>43989</v>
      </c>
      <c r="C736" s="30" t="s">
        <v>23</v>
      </c>
      <c r="D736" s="30" t="s">
        <v>47</v>
      </c>
      <c r="E736" s="30" t="s">
        <v>37</v>
      </c>
      <c r="F736" s="30" t="s">
        <v>33</v>
      </c>
      <c r="G736" s="32">
        <v>41</v>
      </c>
      <c r="H736" s="30" t="s">
        <v>18</v>
      </c>
      <c r="I736" s="31">
        <v>813.94</v>
      </c>
      <c r="J736" s="30" t="s">
        <v>210</v>
      </c>
      <c r="K736" s="30" t="s">
        <v>175</v>
      </c>
      <c r="L736" s="30" t="b">
        <v>0</v>
      </c>
      <c r="M736" s="30" t="s">
        <v>44</v>
      </c>
      <c r="N736" s="30" t="s">
        <v>22</v>
      </c>
    </row>
    <row r="737" spans="1:14" ht="14.25" customHeight="1">
      <c r="A737" s="30">
        <v>799</v>
      </c>
      <c r="B737" s="1">
        <v>44070</v>
      </c>
      <c r="C737" s="30" t="s">
        <v>36</v>
      </c>
      <c r="D737" s="30" t="s">
        <v>47</v>
      </c>
      <c r="E737" s="30" t="s">
        <v>16</v>
      </c>
      <c r="F737" s="30" t="s">
        <v>33</v>
      </c>
      <c r="G737" s="32">
        <v>70</v>
      </c>
      <c r="H737" s="30" t="s">
        <v>18</v>
      </c>
      <c r="I737" s="31">
        <v>746.48</v>
      </c>
      <c r="J737" s="30" t="s">
        <v>138</v>
      </c>
      <c r="K737" s="30" t="s">
        <v>139</v>
      </c>
      <c r="L737" s="30" t="b">
        <v>1</v>
      </c>
      <c r="M737" s="30" t="s">
        <v>44</v>
      </c>
      <c r="N737" s="30" t="s">
        <v>28</v>
      </c>
    </row>
    <row r="738" spans="1:14" ht="14.25" customHeight="1">
      <c r="A738" s="30">
        <v>761</v>
      </c>
      <c r="B738" s="1">
        <v>44347</v>
      </c>
      <c r="C738" s="30" t="s">
        <v>23</v>
      </c>
      <c r="D738" s="30" t="s">
        <v>15</v>
      </c>
      <c r="E738" s="30" t="s">
        <v>16</v>
      </c>
      <c r="F738" s="30" t="s">
        <v>17</v>
      </c>
      <c r="G738" s="32">
        <v>16</v>
      </c>
      <c r="H738" s="30" t="s">
        <v>18</v>
      </c>
      <c r="I738" s="31">
        <v>419.21</v>
      </c>
      <c r="J738" s="30" t="s">
        <v>50</v>
      </c>
      <c r="K738" s="30" t="s">
        <v>51</v>
      </c>
      <c r="L738" s="30" t="b">
        <v>0</v>
      </c>
      <c r="M738" s="30" t="s">
        <v>21</v>
      </c>
      <c r="N738" s="30" t="s">
        <v>22</v>
      </c>
    </row>
    <row r="739" spans="1:14" ht="14.25" customHeight="1">
      <c r="A739" s="30">
        <v>22</v>
      </c>
      <c r="B739" s="1">
        <v>44079</v>
      </c>
      <c r="C739" s="30" t="s">
        <v>36</v>
      </c>
      <c r="D739" s="30" t="s">
        <v>47</v>
      </c>
      <c r="E739" s="30" t="s">
        <v>25</v>
      </c>
      <c r="F739" s="30" t="s">
        <v>17</v>
      </c>
      <c r="G739" s="32">
        <v>83</v>
      </c>
      <c r="H739" s="30" t="s">
        <v>18</v>
      </c>
      <c r="I739" s="31">
        <v>289.83</v>
      </c>
      <c r="J739" s="30" t="s">
        <v>205</v>
      </c>
      <c r="K739" s="30" t="s">
        <v>30</v>
      </c>
      <c r="L739" s="30" t="b">
        <v>1</v>
      </c>
      <c r="M739" s="30" t="s">
        <v>31</v>
      </c>
      <c r="N739" s="30" t="s">
        <v>22</v>
      </c>
    </row>
    <row r="740" spans="1:14" ht="14.25" customHeight="1">
      <c r="A740" s="30">
        <v>238</v>
      </c>
      <c r="B740" s="1">
        <v>44009</v>
      </c>
      <c r="C740" s="30" t="s">
        <v>32</v>
      </c>
      <c r="D740" s="30" t="s">
        <v>47</v>
      </c>
      <c r="E740" s="30" t="s">
        <v>16</v>
      </c>
      <c r="F740" s="30" t="s">
        <v>38</v>
      </c>
      <c r="G740" s="32">
        <v>17</v>
      </c>
      <c r="H740" s="30" t="s">
        <v>18</v>
      </c>
      <c r="I740" s="31">
        <v>233.56</v>
      </c>
      <c r="J740" s="30" t="s">
        <v>98</v>
      </c>
      <c r="K740" s="30" t="s">
        <v>99</v>
      </c>
      <c r="L740" s="30" t="b">
        <v>0</v>
      </c>
      <c r="M740" s="30" t="s">
        <v>21</v>
      </c>
      <c r="N740" s="30" t="s">
        <v>22</v>
      </c>
    </row>
    <row r="741" spans="1:14" ht="14.25" customHeight="1">
      <c r="A741" s="30">
        <v>866</v>
      </c>
      <c r="B741" s="1">
        <v>43848</v>
      </c>
      <c r="C741" s="30" t="s">
        <v>32</v>
      </c>
      <c r="D741" s="30" t="s">
        <v>47</v>
      </c>
      <c r="E741" s="30" t="s">
        <v>25</v>
      </c>
      <c r="F741" s="30" t="s">
        <v>38</v>
      </c>
      <c r="G741" s="32">
        <v>85</v>
      </c>
      <c r="H741" s="30" t="s">
        <v>18</v>
      </c>
      <c r="I741" s="31">
        <v>3.22</v>
      </c>
      <c r="J741" s="30" t="s">
        <v>105</v>
      </c>
      <c r="K741" s="30" t="s">
        <v>106</v>
      </c>
      <c r="L741" s="30" t="b">
        <v>1</v>
      </c>
      <c r="M741" s="30" t="s">
        <v>21</v>
      </c>
      <c r="N741" s="30" t="s">
        <v>22</v>
      </c>
    </row>
    <row r="742" spans="1:14" ht="14.25" customHeight="1">
      <c r="A742" s="30">
        <v>141</v>
      </c>
      <c r="B742" s="1">
        <v>44343</v>
      </c>
      <c r="C742" s="30" t="s">
        <v>23</v>
      </c>
      <c r="D742" s="30" t="s">
        <v>15</v>
      </c>
      <c r="E742" s="30" t="s">
        <v>25</v>
      </c>
      <c r="F742" s="30" t="s">
        <v>17</v>
      </c>
      <c r="G742" s="32">
        <v>14</v>
      </c>
      <c r="H742" s="30" t="s">
        <v>18</v>
      </c>
      <c r="I742" s="31">
        <v>646.09</v>
      </c>
      <c r="J742" s="30" t="s">
        <v>311</v>
      </c>
      <c r="K742" s="30" t="s">
        <v>104</v>
      </c>
      <c r="L742" s="30" t="b">
        <v>1</v>
      </c>
      <c r="M742" s="30" t="s">
        <v>21</v>
      </c>
      <c r="N742" s="30" t="s">
        <v>22</v>
      </c>
    </row>
    <row r="743" spans="1:14" ht="14.25" customHeight="1">
      <c r="A743" s="30">
        <v>799</v>
      </c>
      <c r="B743" s="1">
        <v>44062</v>
      </c>
      <c r="C743" s="30" t="s">
        <v>14</v>
      </c>
      <c r="D743" s="30" t="s">
        <v>24</v>
      </c>
      <c r="E743" s="30" t="s">
        <v>37</v>
      </c>
      <c r="F743" s="30" t="s">
        <v>33</v>
      </c>
      <c r="G743" s="32">
        <v>100</v>
      </c>
      <c r="H743" s="30" t="s">
        <v>18</v>
      </c>
      <c r="I743" s="31">
        <v>44.29</v>
      </c>
      <c r="J743" s="30" t="s">
        <v>134</v>
      </c>
      <c r="K743" s="30" t="s">
        <v>58</v>
      </c>
      <c r="L743" s="30" t="b">
        <v>1</v>
      </c>
      <c r="M743" s="30" t="s">
        <v>27</v>
      </c>
      <c r="N743" s="30" t="s">
        <v>28</v>
      </c>
    </row>
    <row r="744" spans="1:14" ht="14.25" customHeight="1">
      <c r="A744" s="30">
        <v>553</v>
      </c>
      <c r="B744" s="1">
        <v>43969</v>
      </c>
      <c r="C744" s="30" t="s">
        <v>54</v>
      </c>
      <c r="D744" s="30" t="s">
        <v>15</v>
      </c>
      <c r="E744" s="30" t="s">
        <v>25</v>
      </c>
      <c r="F744" s="30" t="s">
        <v>33</v>
      </c>
      <c r="G744" s="32">
        <v>97</v>
      </c>
      <c r="H744" s="30" t="s">
        <v>18</v>
      </c>
      <c r="I744" s="31">
        <v>847.05</v>
      </c>
      <c r="J744" s="30" t="s">
        <v>346</v>
      </c>
      <c r="K744" s="30" t="s">
        <v>40</v>
      </c>
      <c r="L744" s="30" t="b">
        <v>1</v>
      </c>
      <c r="M744" s="30" t="s">
        <v>31</v>
      </c>
      <c r="N744" s="30" t="s">
        <v>22</v>
      </c>
    </row>
    <row r="745" spans="1:14" ht="14.25" customHeight="1">
      <c r="A745" s="30">
        <v>934</v>
      </c>
      <c r="B745" s="1">
        <v>44360</v>
      </c>
      <c r="C745" s="30" t="s">
        <v>32</v>
      </c>
      <c r="D745" s="30" t="s">
        <v>47</v>
      </c>
      <c r="E745" s="30" t="s">
        <v>25</v>
      </c>
      <c r="F745" s="30" t="s">
        <v>33</v>
      </c>
      <c r="G745" s="32">
        <v>28</v>
      </c>
      <c r="H745" s="30" t="s">
        <v>18</v>
      </c>
      <c r="I745" s="31">
        <v>858.65</v>
      </c>
      <c r="J745" s="30" t="s">
        <v>347</v>
      </c>
      <c r="K745" s="30" t="s">
        <v>89</v>
      </c>
      <c r="L745" s="30" t="b">
        <v>0</v>
      </c>
      <c r="M745" s="30" t="s">
        <v>44</v>
      </c>
      <c r="N745" s="30" t="s">
        <v>28</v>
      </c>
    </row>
    <row r="746" spans="1:14" ht="14.25" customHeight="1">
      <c r="A746" s="30">
        <v>371</v>
      </c>
      <c r="B746" s="1">
        <v>44523</v>
      </c>
      <c r="C746" s="30" t="s">
        <v>36</v>
      </c>
      <c r="D746" s="30" t="s">
        <v>24</v>
      </c>
      <c r="E746" s="30" t="s">
        <v>16</v>
      </c>
      <c r="F746" s="30" t="s">
        <v>38</v>
      </c>
      <c r="G746" s="32">
        <v>85</v>
      </c>
      <c r="H746" s="30" t="s">
        <v>18</v>
      </c>
      <c r="I746" s="31">
        <v>760.42</v>
      </c>
      <c r="J746" s="30" t="s">
        <v>189</v>
      </c>
      <c r="K746" s="30" t="s">
        <v>35</v>
      </c>
      <c r="L746" s="30" t="b">
        <v>0</v>
      </c>
      <c r="M746" s="30" t="s">
        <v>31</v>
      </c>
      <c r="N746" s="30" t="s">
        <v>22</v>
      </c>
    </row>
    <row r="747" spans="1:14" ht="14.25" customHeight="1">
      <c r="A747" s="30">
        <v>559</v>
      </c>
      <c r="B747" s="1">
        <v>43884</v>
      </c>
      <c r="C747" s="30" t="s">
        <v>54</v>
      </c>
      <c r="D747" s="30" t="s">
        <v>47</v>
      </c>
      <c r="E747" s="30" t="s">
        <v>25</v>
      </c>
      <c r="F747" s="30" t="s">
        <v>33</v>
      </c>
      <c r="G747" s="32">
        <v>76</v>
      </c>
      <c r="H747" s="30" t="s">
        <v>18</v>
      </c>
      <c r="I747" s="31">
        <v>618.30999999999995</v>
      </c>
      <c r="J747" s="30" t="s">
        <v>209</v>
      </c>
      <c r="K747" s="30" t="s">
        <v>153</v>
      </c>
      <c r="L747" s="30" t="b">
        <v>1</v>
      </c>
      <c r="M747" s="30" t="s">
        <v>31</v>
      </c>
      <c r="N747" s="30" t="s">
        <v>22</v>
      </c>
    </row>
    <row r="748" spans="1:14" ht="14.25" customHeight="1">
      <c r="A748" s="30">
        <v>804</v>
      </c>
      <c r="B748" s="1">
        <v>44136</v>
      </c>
      <c r="C748" s="30" t="s">
        <v>54</v>
      </c>
      <c r="D748" s="30" t="s">
        <v>24</v>
      </c>
      <c r="E748" s="30" t="s">
        <v>16</v>
      </c>
      <c r="F748" s="30" t="s">
        <v>38</v>
      </c>
      <c r="G748" s="32">
        <v>52</v>
      </c>
      <c r="H748" s="30" t="s">
        <v>18</v>
      </c>
      <c r="I748" s="31">
        <v>587.6</v>
      </c>
      <c r="J748" s="30" t="s">
        <v>198</v>
      </c>
      <c r="K748" s="30" t="s">
        <v>137</v>
      </c>
      <c r="L748" s="30" t="b">
        <v>1</v>
      </c>
      <c r="M748" s="30" t="s">
        <v>31</v>
      </c>
      <c r="N748" s="30" t="s">
        <v>28</v>
      </c>
    </row>
    <row r="749" spans="1:14" ht="14.25" customHeight="1">
      <c r="A749" s="30">
        <v>605</v>
      </c>
      <c r="B749" s="1">
        <v>44116</v>
      </c>
      <c r="C749" s="30" t="s">
        <v>36</v>
      </c>
      <c r="D749" s="30" t="s">
        <v>24</v>
      </c>
      <c r="E749" s="30" t="s">
        <v>25</v>
      </c>
      <c r="F749" s="30" t="s">
        <v>38</v>
      </c>
      <c r="G749" s="32">
        <v>50</v>
      </c>
      <c r="H749" s="30" t="s">
        <v>18</v>
      </c>
      <c r="I749" s="31">
        <v>362.19</v>
      </c>
      <c r="J749" s="30" t="s">
        <v>348</v>
      </c>
      <c r="K749" s="30" t="s">
        <v>77</v>
      </c>
      <c r="L749" s="30" t="b">
        <v>0</v>
      </c>
      <c r="M749" s="30" t="s">
        <v>27</v>
      </c>
      <c r="N749" s="30" t="s">
        <v>28</v>
      </c>
    </row>
    <row r="750" spans="1:14" ht="14.25" customHeight="1">
      <c r="A750" s="30">
        <v>733</v>
      </c>
      <c r="B750" s="1">
        <v>44429</v>
      </c>
      <c r="C750" s="30" t="s">
        <v>32</v>
      </c>
      <c r="D750" s="30" t="s">
        <v>24</v>
      </c>
      <c r="E750" s="30" t="s">
        <v>25</v>
      </c>
      <c r="F750" s="30" t="s">
        <v>17</v>
      </c>
      <c r="G750" s="32">
        <v>90</v>
      </c>
      <c r="H750" s="30" t="s">
        <v>18</v>
      </c>
      <c r="I750" s="31">
        <v>727.72</v>
      </c>
      <c r="J750" s="30" t="s">
        <v>229</v>
      </c>
      <c r="K750" s="30" t="s">
        <v>58</v>
      </c>
      <c r="L750" s="30" t="b">
        <v>1</v>
      </c>
      <c r="M750" s="30" t="s">
        <v>21</v>
      </c>
      <c r="N750" s="30" t="s">
        <v>22</v>
      </c>
    </row>
    <row r="751" spans="1:14" ht="14.25" customHeight="1">
      <c r="A751" s="30">
        <v>791</v>
      </c>
      <c r="B751" s="1">
        <v>44377</v>
      </c>
      <c r="C751" s="30" t="s">
        <v>36</v>
      </c>
      <c r="D751" s="30" t="s">
        <v>15</v>
      </c>
      <c r="E751" s="30" t="s">
        <v>16</v>
      </c>
      <c r="F751" s="30" t="s">
        <v>38</v>
      </c>
      <c r="G751" s="32">
        <v>63</v>
      </c>
      <c r="H751" s="30" t="s">
        <v>18</v>
      </c>
      <c r="I751" s="31">
        <v>760.59</v>
      </c>
      <c r="J751" s="30" t="s">
        <v>321</v>
      </c>
      <c r="K751" s="30" t="s">
        <v>66</v>
      </c>
      <c r="L751" s="30" t="b">
        <v>0</v>
      </c>
      <c r="M751" s="30" t="s">
        <v>21</v>
      </c>
      <c r="N751" s="30" t="s">
        <v>28</v>
      </c>
    </row>
    <row r="752" spans="1:14" ht="14.25" customHeight="1">
      <c r="A752" s="30">
        <v>521</v>
      </c>
      <c r="B752" s="1">
        <v>44158</v>
      </c>
      <c r="C752" s="30" t="s">
        <v>23</v>
      </c>
      <c r="D752" s="30" t="s">
        <v>24</v>
      </c>
      <c r="E752" s="30" t="s">
        <v>16</v>
      </c>
      <c r="F752" s="30" t="s">
        <v>33</v>
      </c>
      <c r="G752" s="32">
        <v>51</v>
      </c>
      <c r="H752" s="30" t="s">
        <v>18</v>
      </c>
      <c r="I752" s="31">
        <v>87.72</v>
      </c>
      <c r="J752" s="30" t="s">
        <v>349</v>
      </c>
      <c r="K752" s="30" t="s">
        <v>85</v>
      </c>
      <c r="L752" s="30" t="b">
        <v>0</v>
      </c>
      <c r="M752" s="30" t="s">
        <v>44</v>
      </c>
      <c r="N752" s="30" t="s">
        <v>22</v>
      </c>
    </row>
    <row r="753" spans="1:14" ht="14.25" customHeight="1">
      <c r="A753" s="30">
        <v>110</v>
      </c>
      <c r="B753" s="1">
        <v>44421</v>
      </c>
      <c r="C753" s="30" t="s">
        <v>36</v>
      </c>
      <c r="D753" s="30" t="s">
        <v>15</v>
      </c>
      <c r="E753" s="30" t="s">
        <v>25</v>
      </c>
      <c r="F753" s="30" t="s">
        <v>33</v>
      </c>
      <c r="G753" s="32">
        <v>38</v>
      </c>
      <c r="H753" s="30" t="s">
        <v>18</v>
      </c>
      <c r="I753" s="31">
        <v>732.03</v>
      </c>
      <c r="J753" s="30" t="s">
        <v>184</v>
      </c>
      <c r="K753" s="30" t="s">
        <v>74</v>
      </c>
      <c r="L753" s="30" t="b">
        <v>0</v>
      </c>
      <c r="M753" s="30" t="s">
        <v>31</v>
      </c>
      <c r="N753" s="30" t="s">
        <v>28</v>
      </c>
    </row>
    <row r="754" spans="1:14" ht="14.25" customHeight="1">
      <c r="A754" s="30">
        <v>882</v>
      </c>
      <c r="B754" s="1">
        <v>44457</v>
      </c>
      <c r="C754" s="30" t="s">
        <v>14</v>
      </c>
      <c r="D754" s="30" t="s">
        <v>47</v>
      </c>
      <c r="E754" s="30" t="s">
        <v>25</v>
      </c>
      <c r="F754" s="30" t="s">
        <v>38</v>
      </c>
      <c r="G754" s="32">
        <v>74</v>
      </c>
      <c r="H754" s="30" t="s">
        <v>18</v>
      </c>
      <c r="I754" s="31">
        <v>655.41</v>
      </c>
      <c r="J754" s="30" t="s">
        <v>350</v>
      </c>
      <c r="K754" s="30" t="s">
        <v>99</v>
      </c>
      <c r="L754" s="30" t="b">
        <v>1</v>
      </c>
      <c r="M754" s="30" t="s">
        <v>21</v>
      </c>
      <c r="N754" s="30" t="s">
        <v>22</v>
      </c>
    </row>
    <row r="755" spans="1:14" ht="14.25" customHeight="1">
      <c r="A755" s="30">
        <v>944</v>
      </c>
      <c r="B755" s="1">
        <v>44553</v>
      </c>
      <c r="C755" s="30" t="s">
        <v>54</v>
      </c>
      <c r="D755" s="30" t="s">
        <v>15</v>
      </c>
      <c r="E755" s="30" t="s">
        <v>37</v>
      </c>
      <c r="F755" s="30" t="s">
        <v>17</v>
      </c>
      <c r="G755" s="32">
        <v>65</v>
      </c>
      <c r="H755" s="30" t="s">
        <v>18</v>
      </c>
      <c r="I755" s="31">
        <v>563.86</v>
      </c>
      <c r="J755" s="30" t="s">
        <v>155</v>
      </c>
      <c r="K755" s="30" t="s">
        <v>64</v>
      </c>
      <c r="L755" s="30" t="b">
        <v>0</v>
      </c>
      <c r="M755" s="30" t="s">
        <v>44</v>
      </c>
      <c r="N755" s="30" t="s">
        <v>28</v>
      </c>
    </row>
    <row r="756" spans="1:14" ht="14.25" customHeight="1">
      <c r="A756" s="30">
        <v>587</v>
      </c>
      <c r="B756" s="1">
        <v>43862</v>
      </c>
      <c r="C756" s="30" t="s">
        <v>14</v>
      </c>
      <c r="D756" s="30" t="s">
        <v>24</v>
      </c>
      <c r="E756" s="30" t="s">
        <v>16</v>
      </c>
      <c r="F756" s="30" t="s">
        <v>38</v>
      </c>
      <c r="G756" s="32">
        <v>90</v>
      </c>
      <c r="H756" s="30" t="s">
        <v>18</v>
      </c>
      <c r="I756" s="31">
        <v>392.86</v>
      </c>
      <c r="J756" s="30" t="s">
        <v>80</v>
      </c>
      <c r="K756" s="30" t="s">
        <v>20</v>
      </c>
      <c r="L756" s="30" t="b">
        <v>1</v>
      </c>
      <c r="M756" s="30" t="s">
        <v>27</v>
      </c>
      <c r="N756" s="30" t="s">
        <v>28</v>
      </c>
    </row>
    <row r="757" spans="1:14" ht="14.25" customHeight="1">
      <c r="A757" s="30">
        <v>663</v>
      </c>
      <c r="B757" s="1">
        <v>44240</v>
      </c>
      <c r="C757" s="30" t="s">
        <v>32</v>
      </c>
      <c r="D757" s="30" t="s">
        <v>24</v>
      </c>
      <c r="E757" s="30" t="s">
        <v>37</v>
      </c>
      <c r="F757" s="30" t="s">
        <v>38</v>
      </c>
      <c r="G757" s="32">
        <v>64</v>
      </c>
      <c r="H757" s="30" t="s">
        <v>18</v>
      </c>
      <c r="I757" s="31">
        <v>708.53</v>
      </c>
      <c r="J757" s="30" t="s">
        <v>351</v>
      </c>
      <c r="K757" s="30" t="s">
        <v>20</v>
      </c>
      <c r="L757" s="30" t="b">
        <v>0</v>
      </c>
      <c r="M757" s="30" t="s">
        <v>31</v>
      </c>
      <c r="N757" s="30" t="s">
        <v>28</v>
      </c>
    </row>
    <row r="758" spans="1:14" ht="14.25" customHeight="1">
      <c r="A758" s="30">
        <v>838</v>
      </c>
      <c r="B758" s="1">
        <v>43886</v>
      </c>
      <c r="C758" s="30" t="s">
        <v>54</v>
      </c>
      <c r="D758" s="30" t="s">
        <v>24</v>
      </c>
      <c r="E758" s="30" t="s">
        <v>16</v>
      </c>
      <c r="F758" s="30" t="s">
        <v>33</v>
      </c>
      <c r="G758" s="32">
        <v>11</v>
      </c>
      <c r="H758" s="30" t="s">
        <v>18</v>
      </c>
      <c r="I758" s="31">
        <v>462.18</v>
      </c>
      <c r="J758" s="30" t="s">
        <v>263</v>
      </c>
      <c r="K758" s="30" t="s">
        <v>20</v>
      </c>
      <c r="L758" s="30" t="b">
        <v>1</v>
      </c>
      <c r="M758" s="30" t="s">
        <v>44</v>
      </c>
      <c r="N758" s="30" t="s">
        <v>22</v>
      </c>
    </row>
    <row r="759" spans="1:14" ht="14.25" customHeight="1">
      <c r="A759" s="30">
        <v>681</v>
      </c>
      <c r="B759" s="1">
        <v>43864</v>
      </c>
      <c r="C759" s="30" t="s">
        <v>32</v>
      </c>
      <c r="D759" s="30" t="s">
        <v>47</v>
      </c>
      <c r="E759" s="30" t="s">
        <v>16</v>
      </c>
      <c r="F759" s="30" t="s">
        <v>38</v>
      </c>
      <c r="G759" s="32">
        <v>91</v>
      </c>
      <c r="H759" s="30" t="s">
        <v>18</v>
      </c>
      <c r="I759" s="31">
        <v>620.47</v>
      </c>
      <c r="J759" s="30" t="s">
        <v>114</v>
      </c>
      <c r="K759" s="30" t="s">
        <v>106</v>
      </c>
      <c r="L759" s="30" t="b">
        <v>0</v>
      </c>
      <c r="M759" s="30" t="s">
        <v>44</v>
      </c>
      <c r="N759" s="30" t="s">
        <v>28</v>
      </c>
    </row>
    <row r="760" spans="1:14" ht="14.25" customHeight="1">
      <c r="A760" s="30">
        <v>528</v>
      </c>
      <c r="B760" s="1">
        <v>44104</v>
      </c>
      <c r="C760" s="30" t="s">
        <v>14</v>
      </c>
      <c r="D760" s="30" t="s">
        <v>15</v>
      </c>
      <c r="E760" s="30" t="s">
        <v>16</v>
      </c>
      <c r="F760" s="30" t="s">
        <v>17</v>
      </c>
      <c r="G760" s="32">
        <v>48</v>
      </c>
      <c r="H760" s="30" t="s">
        <v>18</v>
      </c>
      <c r="I760" s="31">
        <v>71.97</v>
      </c>
      <c r="J760" s="30" t="s">
        <v>214</v>
      </c>
      <c r="K760" s="30" t="s">
        <v>49</v>
      </c>
      <c r="L760" s="30" t="b">
        <v>0</v>
      </c>
      <c r="M760" s="30" t="s">
        <v>31</v>
      </c>
      <c r="N760" s="30" t="s">
        <v>22</v>
      </c>
    </row>
    <row r="761" spans="1:14" ht="14.25" customHeight="1">
      <c r="A761" s="30">
        <v>409</v>
      </c>
      <c r="B761" s="1">
        <v>44138</v>
      </c>
      <c r="C761" s="30" t="s">
        <v>23</v>
      </c>
      <c r="D761" s="30" t="s">
        <v>15</v>
      </c>
      <c r="E761" s="30" t="s">
        <v>37</v>
      </c>
      <c r="F761" s="30" t="s">
        <v>17</v>
      </c>
      <c r="G761" s="32">
        <v>55</v>
      </c>
      <c r="H761" s="30" t="s">
        <v>18</v>
      </c>
      <c r="I761" s="31">
        <v>121.65</v>
      </c>
      <c r="J761" s="30" t="s">
        <v>88</v>
      </c>
      <c r="K761" s="30" t="s">
        <v>89</v>
      </c>
      <c r="L761" s="30" t="b">
        <v>1</v>
      </c>
      <c r="M761" s="30" t="s">
        <v>44</v>
      </c>
      <c r="N761" s="30" t="s">
        <v>28</v>
      </c>
    </row>
    <row r="762" spans="1:14" ht="14.25" customHeight="1">
      <c r="A762" s="30">
        <v>426</v>
      </c>
      <c r="B762" s="1">
        <v>44224</v>
      </c>
      <c r="C762" s="30" t="s">
        <v>32</v>
      </c>
      <c r="D762" s="30" t="s">
        <v>15</v>
      </c>
      <c r="E762" s="30" t="s">
        <v>25</v>
      </c>
      <c r="F762" s="30" t="s">
        <v>17</v>
      </c>
      <c r="G762" s="32">
        <v>28</v>
      </c>
      <c r="H762" s="30" t="s">
        <v>18</v>
      </c>
      <c r="I762" s="31">
        <v>145.27000000000001</v>
      </c>
      <c r="J762" s="30" t="s">
        <v>163</v>
      </c>
      <c r="K762" s="30" t="s">
        <v>153</v>
      </c>
      <c r="L762" s="30" t="b">
        <v>0</v>
      </c>
      <c r="M762" s="30" t="s">
        <v>27</v>
      </c>
      <c r="N762" s="30" t="s">
        <v>22</v>
      </c>
    </row>
    <row r="763" spans="1:14" ht="14.25" customHeight="1">
      <c r="A763" s="30">
        <v>131</v>
      </c>
      <c r="B763" s="1">
        <v>44027</v>
      </c>
      <c r="C763" s="30" t="s">
        <v>23</v>
      </c>
      <c r="D763" s="30" t="s">
        <v>47</v>
      </c>
      <c r="E763" s="30" t="s">
        <v>16</v>
      </c>
      <c r="F763" s="30" t="s">
        <v>38</v>
      </c>
      <c r="G763" s="32">
        <v>81</v>
      </c>
      <c r="H763" s="30" t="s">
        <v>18</v>
      </c>
      <c r="I763" s="31">
        <v>905.97</v>
      </c>
      <c r="J763" s="30" t="s">
        <v>50</v>
      </c>
      <c r="K763" s="30" t="s">
        <v>51</v>
      </c>
      <c r="L763" s="30" t="b">
        <v>0</v>
      </c>
      <c r="M763" s="30" t="s">
        <v>31</v>
      </c>
      <c r="N763" s="30" t="s">
        <v>22</v>
      </c>
    </row>
    <row r="764" spans="1:14" ht="14.25" customHeight="1">
      <c r="A764" s="30">
        <v>652</v>
      </c>
      <c r="B764" s="1">
        <v>44390</v>
      </c>
      <c r="C764" s="30" t="s">
        <v>54</v>
      </c>
      <c r="D764" s="30" t="s">
        <v>15</v>
      </c>
      <c r="E764" s="30" t="s">
        <v>16</v>
      </c>
      <c r="F764" s="30" t="s">
        <v>17</v>
      </c>
      <c r="G764" s="32">
        <v>4</v>
      </c>
      <c r="H764" s="30" t="s">
        <v>18</v>
      </c>
      <c r="I764" s="31">
        <v>58.85</v>
      </c>
      <c r="J764" s="30" t="s">
        <v>294</v>
      </c>
      <c r="K764" s="30" t="s">
        <v>89</v>
      </c>
      <c r="L764" s="30" t="b">
        <v>1</v>
      </c>
      <c r="M764" s="30" t="s">
        <v>21</v>
      </c>
      <c r="N764" s="30" t="s">
        <v>28</v>
      </c>
    </row>
    <row r="765" spans="1:14" ht="14.25" customHeight="1">
      <c r="A765" s="30">
        <v>151</v>
      </c>
      <c r="B765" s="1">
        <v>44075</v>
      </c>
      <c r="C765" s="30" t="s">
        <v>54</v>
      </c>
      <c r="D765" s="30" t="s">
        <v>24</v>
      </c>
      <c r="E765" s="30" t="s">
        <v>37</v>
      </c>
      <c r="F765" s="30" t="s">
        <v>33</v>
      </c>
      <c r="G765" s="32">
        <v>25</v>
      </c>
      <c r="H765" s="30" t="s">
        <v>18</v>
      </c>
      <c r="I765" s="31">
        <v>705.85</v>
      </c>
      <c r="J765" s="30" t="s">
        <v>291</v>
      </c>
      <c r="K765" s="30" t="s">
        <v>58</v>
      </c>
      <c r="L765" s="30" t="b">
        <v>1</v>
      </c>
      <c r="M765" s="30" t="s">
        <v>21</v>
      </c>
      <c r="N765" s="30" t="s">
        <v>22</v>
      </c>
    </row>
    <row r="766" spans="1:14" ht="14.25" customHeight="1">
      <c r="A766" s="30">
        <v>996</v>
      </c>
      <c r="B766" s="1">
        <v>43928</v>
      </c>
      <c r="C766" s="30" t="s">
        <v>36</v>
      </c>
      <c r="D766" s="30" t="s">
        <v>24</v>
      </c>
      <c r="E766" s="30" t="s">
        <v>25</v>
      </c>
      <c r="F766" s="30" t="s">
        <v>38</v>
      </c>
      <c r="G766" s="32">
        <v>55</v>
      </c>
      <c r="H766" s="30" t="s">
        <v>18</v>
      </c>
      <c r="I766" s="31">
        <v>932.25</v>
      </c>
      <c r="J766" s="30" t="s">
        <v>59</v>
      </c>
      <c r="K766" s="30" t="s">
        <v>20</v>
      </c>
      <c r="L766" s="30" t="b">
        <v>1</v>
      </c>
      <c r="M766" s="30" t="s">
        <v>27</v>
      </c>
      <c r="N766" s="30" t="s">
        <v>28</v>
      </c>
    </row>
    <row r="767" spans="1:14" ht="14.25" customHeight="1">
      <c r="A767" s="30">
        <v>553</v>
      </c>
      <c r="B767" s="1">
        <v>43984</v>
      </c>
      <c r="C767" s="30" t="s">
        <v>32</v>
      </c>
      <c r="D767" s="30" t="s">
        <v>47</v>
      </c>
      <c r="E767" s="30" t="s">
        <v>37</v>
      </c>
      <c r="F767" s="30" t="s">
        <v>33</v>
      </c>
      <c r="G767" s="32">
        <v>53</v>
      </c>
      <c r="H767" s="30" t="s">
        <v>18</v>
      </c>
      <c r="I767" s="31">
        <v>255.07</v>
      </c>
      <c r="J767" s="30" t="s">
        <v>352</v>
      </c>
      <c r="K767" s="30" t="s">
        <v>20</v>
      </c>
      <c r="L767" s="30" t="b">
        <v>1</v>
      </c>
      <c r="M767" s="30" t="s">
        <v>31</v>
      </c>
      <c r="N767" s="30" t="s">
        <v>28</v>
      </c>
    </row>
    <row r="768" spans="1:14" ht="14.25" customHeight="1">
      <c r="A768" s="30">
        <v>291</v>
      </c>
      <c r="B768" s="1">
        <v>44152</v>
      </c>
      <c r="C768" s="30" t="s">
        <v>32</v>
      </c>
      <c r="D768" s="30" t="s">
        <v>15</v>
      </c>
      <c r="E768" s="30" t="s">
        <v>25</v>
      </c>
      <c r="F768" s="30" t="s">
        <v>17</v>
      </c>
      <c r="G768" s="32">
        <v>25</v>
      </c>
      <c r="H768" s="30" t="s">
        <v>18</v>
      </c>
      <c r="I768" s="31">
        <v>668.17</v>
      </c>
      <c r="J768" s="30" t="s">
        <v>177</v>
      </c>
      <c r="K768" s="30" t="s">
        <v>58</v>
      </c>
      <c r="L768" s="30" t="b">
        <v>0</v>
      </c>
      <c r="M768" s="30" t="s">
        <v>21</v>
      </c>
      <c r="N768" s="30" t="s">
        <v>22</v>
      </c>
    </row>
    <row r="769" spans="1:14" ht="14.25" customHeight="1">
      <c r="A769" s="30">
        <v>43</v>
      </c>
      <c r="B769" s="1">
        <v>44099</v>
      </c>
      <c r="C769" s="30" t="s">
        <v>23</v>
      </c>
      <c r="D769" s="30" t="s">
        <v>15</v>
      </c>
      <c r="E769" s="30" t="s">
        <v>37</v>
      </c>
      <c r="F769" s="30" t="s">
        <v>38</v>
      </c>
      <c r="G769" s="32">
        <v>58</v>
      </c>
      <c r="H769" s="30" t="s">
        <v>18</v>
      </c>
      <c r="I769" s="31">
        <v>347.25</v>
      </c>
      <c r="J769" s="30" t="s">
        <v>88</v>
      </c>
      <c r="K769" s="30" t="s">
        <v>89</v>
      </c>
      <c r="L769" s="30" t="b">
        <v>0</v>
      </c>
      <c r="M769" s="30" t="s">
        <v>31</v>
      </c>
      <c r="N769" s="30" t="s">
        <v>22</v>
      </c>
    </row>
    <row r="770" spans="1:14" ht="14.25" customHeight="1">
      <c r="A770" s="30">
        <v>398</v>
      </c>
      <c r="B770" s="1">
        <v>43870</v>
      </c>
      <c r="C770" s="30" t="s">
        <v>23</v>
      </c>
      <c r="D770" s="30" t="s">
        <v>15</v>
      </c>
      <c r="E770" s="30" t="s">
        <v>16</v>
      </c>
      <c r="F770" s="30" t="s">
        <v>17</v>
      </c>
      <c r="G770" s="32">
        <v>45</v>
      </c>
      <c r="H770" s="30" t="s">
        <v>18</v>
      </c>
      <c r="I770" s="31">
        <v>269.88</v>
      </c>
      <c r="J770" s="30" t="s">
        <v>165</v>
      </c>
      <c r="K770" s="30" t="s">
        <v>64</v>
      </c>
      <c r="L770" s="30" t="b">
        <v>0</v>
      </c>
      <c r="M770" s="30" t="s">
        <v>21</v>
      </c>
      <c r="N770" s="30" t="s">
        <v>22</v>
      </c>
    </row>
    <row r="771" spans="1:14" ht="14.25" customHeight="1">
      <c r="A771" s="30">
        <v>250</v>
      </c>
      <c r="B771" s="1">
        <v>44165</v>
      </c>
      <c r="C771" s="30" t="s">
        <v>23</v>
      </c>
      <c r="D771" s="30" t="s">
        <v>47</v>
      </c>
      <c r="E771" s="30" t="s">
        <v>25</v>
      </c>
      <c r="F771" s="30" t="s">
        <v>17</v>
      </c>
      <c r="G771" s="32">
        <v>27</v>
      </c>
      <c r="H771" s="30" t="s">
        <v>18</v>
      </c>
      <c r="I771" s="31">
        <v>268.06</v>
      </c>
      <c r="J771" s="30" t="s">
        <v>260</v>
      </c>
      <c r="K771" s="30" t="s">
        <v>89</v>
      </c>
      <c r="L771" s="30" t="b">
        <v>0</v>
      </c>
      <c r="M771" s="30" t="s">
        <v>21</v>
      </c>
      <c r="N771" s="30" t="s">
        <v>28</v>
      </c>
    </row>
    <row r="772" spans="1:14" ht="14.25" customHeight="1">
      <c r="A772" s="30">
        <v>682</v>
      </c>
      <c r="B772" s="1">
        <v>44536</v>
      </c>
      <c r="C772" s="30" t="s">
        <v>23</v>
      </c>
      <c r="D772" s="30" t="s">
        <v>47</v>
      </c>
      <c r="E772" s="30" t="s">
        <v>16</v>
      </c>
      <c r="F772" s="30" t="s">
        <v>17</v>
      </c>
      <c r="G772" s="32">
        <v>39</v>
      </c>
      <c r="H772" s="30" t="s">
        <v>18</v>
      </c>
      <c r="I772" s="31">
        <v>984.98</v>
      </c>
      <c r="J772" s="30" t="s">
        <v>191</v>
      </c>
      <c r="K772" s="30" t="s">
        <v>35</v>
      </c>
      <c r="L772" s="30" t="b">
        <v>0</v>
      </c>
      <c r="M772" s="30" t="s">
        <v>21</v>
      </c>
      <c r="N772" s="30" t="s">
        <v>22</v>
      </c>
    </row>
    <row r="773" spans="1:14" ht="14.25" customHeight="1">
      <c r="A773" s="30">
        <v>768</v>
      </c>
      <c r="B773" s="1">
        <v>44199</v>
      </c>
      <c r="C773" s="30" t="s">
        <v>54</v>
      </c>
      <c r="D773" s="30" t="s">
        <v>24</v>
      </c>
      <c r="E773" s="30" t="s">
        <v>37</v>
      </c>
      <c r="F773" s="30" t="s">
        <v>33</v>
      </c>
      <c r="G773" s="32">
        <v>97</v>
      </c>
      <c r="H773" s="30" t="s">
        <v>18</v>
      </c>
      <c r="I773" s="31">
        <v>278.23</v>
      </c>
      <c r="J773" s="30" t="s">
        <v>208</v>
      </c>
      <c r="K773" s="30" t="s">
        <v>172</v>
      </c>
      <c r="L773" s="30" t="b">
        <v>1</v>
      </c>
      <c r="M773" s="30" t="s">
        <v>31</v>
      </c>
      <c r="N773" s="30" t="s">
        <v>28</v>
      </c>
    </row>
    <row r="774" spans="1:14" ht="14.25" customHeight="1">
      <c r="A774" s="30">
        <v>107</v>
      </c>
      <c r="B774" s="1">
        <v>44183</v>
      </c>
      <c r="C774" s="30" t="s">
        <v>32</v>
      </c>
      <c r="D774" s="30" t="s">
        <v>24</v>
      </c>
      <c r="E774" s="30" t="s">
        <v>25</v>
      </c>
      <c r="F774" s="30" t="s">
        <v>33</v>
      </c>
      <c r="G774" s="32">
        <v>25</v>
      </c>
      <c r="H774" s="30" t="s">
        <v>18</v>
      </c>
      <c r="I774" s="31">
        <v>3.57</v>
      </c>
      <c r="J774" s="30" t="s">
        <v>190</v>
      </c>
      <c r="K774" s="30" t="s">
        <v>64</v>
      </c>
      <c r="L774" s="30" t="b">
        <v>0</v>
      </c>
      <c r="M774" s="30" t="s">
        <v>21</v>
      </c>
      <c r="N774" s="30" t="s">
        <v>22</v>
      </c>
    </row>
    <row r="775" spans="1:14" ht="14.25" customHeight="1">
      <c r="A775" s="30">
        <v>619</v>
      </c>
      <c r="B775" s="1">
        <v>44031</v>
      </c>
      <c r="C775" s="30" t="s">
        <v>14</v>
      </c>
      <c r="D775" s="30" t="s">
        <v>47</v>
      </c>
      <c r="E775" s="30" t="s">
        <v>25</v>
      </c>
      <c r="F775" s="30" t="s">
        <v>17</v>
      </c>
      <c r="G775" s="32">
        <v>72</v>
      </c>
      <c r="H775" s="30" t="s">
        <v>18</v>
      </c>
      <c r="I775" s="31">
        <v>603.41999999999996</v>
      </c>
      <c r="J775" s="30" t="s">
        <v>155</v>
      </c>
      <c r="K775" s="30" t="s">
        <v>64</v>
      </c>
      <c r="L775" s="30" t="b">
        <v>1</v>
      </c>
      <c r="M775" s="30" t="s">
        <v>31</v>
      </c>
      <c r="N775" s="30" t="s">
        <v>28</v>
      </c>
    </row>
    <row r="776" spans="1:14" ht="14.25" customHeight="1">
      <c r="A776" s="30">
        <v>606</v>
      </c>
      <c r="B776" s="1">
        <v>43875</v>
      </c>
      <c r="C776" s="30" t="s">
        <v>23</v>
      </c>
      <c r="D776" s="30" t="s">
        <v>47</v>
      </c>
      <c r="E776" s="30" t="s">
        <v>25</v>
      </c>
      <c r="F776" s="30" t="s">
        <v>38</v>
      </c>
      <c r="G776" s="32">
        <v>33</v>
      </c>
      <c r="H776" s="30" t="s">
        <v>18</v>
      </c>
      <c r="I776" s="31">
        <v>298.32</v>
      </c>
      <c r="J776" s="30" t="s">
        <v>353</v>
      </c>
      <c r="K776" s="30" t="s">
        <v>139</v>
      </c>
      <c r="L776" s="30" t="b">
        <v>1</v>
      </c>
      <c r="M776" s="30" t="s">
        <v>44</v>
      </c>
      <c r="N776" s="30" t="s">
        <v>28</v>
      </c>
    </row>
    <row r="777" spans="1:14" ht="14.25" customHeight="1">
      <c r="A777" s="30">
        <v>986</v>
      </c>
      <c r="B777" s="1">
        <v>43935</v>
      </c>
      <c r="C777" s="30" t="s">
        <v>54</v>
      </c>
      <c r="D777" s="30" t="s">
        <v>15</v>
      </c>
      <c r="E777" s="30" t="s">
        <v>16</v>
      </c>
      <c r="F777" s="30" t="s">
        <v>17</v>
      </c>
      <c r="G777" s="32">
        <v>52</v>
      </c>
      <c r="H777" s="30" t="s">
        <v>18</v>
      </c>
      <c r="I777" s="31">
        <v>556.26</v>
      </c>
      <c r="J777" s="30" t="s">
        <v>354</v>
      </c>
      <c r="K777" s="30" t="s">
        <v>77</v>
      </c>
      <c r="L777" s="30" t="b">
        <v>0</v>
      </c>
      <c r="M777" s="30" t="s">
        <v>44</v>
      </c>
      <c r="N777" s="30" t="s">
        <v>28</v>
      </c>
    </row>
    <row r="778" spans="1:14" ht="14.25" customHeight="1">
      <c r="A778" s="30">
        <v>500</v>
      </c>
      <c r="B778" s="1">
        <v>44544</v>
      </c>
      <c r="C778" s="30" t="s">
        <v>36</v>
      </c>
      <c r="D778" s="30" t="s">
        <v>47</v>
      </c>
      <c r="E778" s="30" t="s">
        <v>37</v>
      </c>
      <c r="F778" s="30" t="s">
        <v>38</v>
      </c>
      <c r="G778" s="32">
        <v>96</v>
      </c>
      <c r="H778" s="30" t="s">
        <v>18</v>
      </c>
      <c r="I778" s="31">
        <v>50.69</v>
      </c>
      <c r="J778" s="30" t="s">
        <v>190</v>
      </c>
      <c r="K778" s="30" t="s">
        <v>64</v>
      </c>
      <c r="L778" s="30" t="b">
        <v>0</v>
      </c>
      <c r="M778" s="30" t="s">
        <v>31</v>
      </c>
      <c r="N778" s="30" t="s">
        <v>28</v>
      </c>
    </row>
    <row r="779" spans="1:14" ht="14.25" customHeight="1">
      <c r="A779" s="30">
        <v>255</v>
      </c>
      <c r="B779" s="1">
        <v>44204</v>
      </c>
      <c r="C779" s="30" t="s">
        <v>14</v>
      </c>
      <c r="D779" s="30" t="s">
        <v>47</v>
      </c>
      <c r="E779" s="30" t="s">
        <v>16</v>
      </c>
      <c r="F779" s="30" t="s">
        <v>38</v>
      </c>
      <c r="G779" s="32">
        <v>36</v>
      </c>
      <c r="H779" s="30" t="s">
        <v>18</v>
      </c>
      <c r="I779" s="31">
        <v>931.32</v>
      </c>
      <c r="J779" s="30" t="s">
        <v>165</v>
      </c>
      <c r="K779" s="30" t="s">
        <v>64</v>
      </c>
      <c r="L779" s="30" t="b">
        <v>1</v>
      </c>
      <c r="M779" s="30" t="s">
        <v>44</v>
      </c>
      <c r="N779" s="30" t="s">
        <v>22</v>
      </c>
    </row>
    <row r="780" spans="1:14" ht="14.25" customHeight="1">
      <c r="A780" s="30">
        <v>783</v>
      </c>
      <c r="B780" s="1">
        <v>44545</v>
      </c>
      <c r="C780" s="30" t="s">
        <v>23</v>
      </c>
      <c r="D780" s="30" t="s">
        <v>47</v>
      </c>
      <c r="E780" s="30" t="s">
        <v>16</v>
      </c>
      <c r="F780" s="30" t="s">
        <v>38</v>
      </c>
      <c r="G780" s="32">
        <v>33</v>
      </c>
      <c r="H780" s="30" t="s">
        <v>18</v>
      </c>
      <c r="I780" s="31">
        <v>693.28</v>
      </c>
      <c r="J780" s="30" t="s">
        <v>42</v>
      </c>
      <c r="K780" s="30" t="s">
        <v>43</v>
      </c>
      <c r="L780" s="30" t="b">
        <v>1</v>
      </c>
      <c r="M780" s="30" t="s">
        <v>27</v>
      </c>
      <c r="N780" s="30" t="s">
        <v>22</v>
      </c>
    </row>
    <row r="781" spans="1:14" ht="14.25" customHeight="1">
      <c r="A781" s="30">
        <v>442</v>
      </c>
      <c r="B781" s="1">
        <v>44446</v>
      </c>
      <c r="C781" s="30" t="s">
        <v>36</v>
      </c>
      <c r="D781" s="30" t="s">
        <v>15</v>
      </c>
      <c r="E781" s="30" t="s">
        <v>16</v>
      </c>
      <c r="F781" s="30" t="s">
        <v>33</v>
      </c>
      <c r="G781" s="32">
        <v>56</v>
      </c>
      <c r="H781" s="30" t="s">
        <v>18</v>
      </c>
      <c r="I781" s="31">
        <v>9.41</v>
      </c>
      <c r="J781" s="30" t="s">
        <v>81</v>
      </c>
      <c r="K781" s="30" t="s">
        <v>58</v>
      </c>
      <c r="L781" s="30" t="b">
        <v>0</v>
      </c>
      <c r="M781" s="30" t="s">
        <v>27</v>
      </c>
      <c r="N781" s="30" t="s">
        <v>28</v>
      </c>
    </row>
    <row r="782" spans="1:14" ht="14.25" customHeight="1">
      <c r="A782" s="30">
        <v>287</v>
      </c>
      <c r="B782" s="1">
        <v>44524</v>
      </c>
      <c r="C782" s="30" t="s">
        <v>36</v>
      </c>
      <c r="D782" s="30" t="s">
        <v>24</v>
      </c>
      <c r="E782" s="30" t="s">
        <v>16</v>
      </c>
      <c r="F782" s="30" t="s">
        <v>33</v>
      </c>
      <c r="G782" s="32">
        <v>35</v>
      </c>
      <c r="H782" s="30" t="s">
        <v>18</v>
      </c>
      <c r="I782" s="31">
        <v>616.6</v>
      </c>
      <c r="J782" s="30" t="s">
        <v>75</v>
      </c>
      <c r="K782" s="30" t="s">
        <v>64</v>
      </c>
      <c r="L782" s="30" t="b">
        <v>0</v>
      </c>
      <c r="M782" s="30" t="s">
        <v>31</v>
      </c>
      <c r="N782" s="30" t="s">
        <v>22</v>
      </c>
    </row>
    <row r="783" spans="1:14" ht="14.25" customHeight="1">
      <c r="A783" s="30">
        <v>940</v>
      </c>
      <c r="B783" s="1">
        <v>43839</v>
      </c>
      <c r="C783" s="30" t="s">
        <v>54</v>
      </c>
      <c r="D783" s="30" t="s">
        <v>15</v>
      </c>
      <c r="E783" s="30" t="s">
        <v>25</v>
      </c>
      <c r="F783" s="30" t="s">
        <v>38</v>
      </c>
      <c r="G783" s="32">
        <v>11</v>
      </c>
      <c r="H783" s="30" t="s">
        <v>18</v>
      </c>
      <c r="I783" s="31">
        <v>981.06</v>
      </c>
      <c r="J783" s="30" t="s">
        <v>50</v>
      </c>
      <c r="K783" s="30" t="s">
        <v>51</v>
      </c>
      <c r="L783" s="30" t="b">
        <v>0</v>
      </c>
      <c r="M783" s="30" t="s">
        <v>21</v>
      </c>
      <c r="N783" s="30" t="s">
        <v>22</v>
      </c>
    </row>
    <row r="784" spans="1:14" ht="14.25" customHeight="1">
      <c r="A784" s="30">
        <v>955</v>
      </c>
      <c r="B784" s="1">
        <v>43877</v>
      </c>
      <c r="C784" s="30" t="s">
        <v>14</v>
      </c>
      <c r="D784" s="30" t="s">
        <v>47</v>
      </c>
      <c r="E784" s="30" t="s">
        <v>37</v>
      </c>
      <c r="F784" s="30" t="s">
        <v>17</v>
      </c>
      <c r="G784" s="32">
        <v>76</v>
      </c>
      <c r="H784" s="30" t="s">
        <v>18</v>
      </c>
      <c r="I784" s="31">
        <v>448.41</v>
      </c>
      <c r="J784" s="30" t="s">
        <v>243</v>
      </c>
      <c r="K784" s="30" t="s">
        <v>106</v>
      </c>
      <c r="L784" s="30" t="b">
        <v>0</v>
      </c>
      <c r="M784" s="30" t="s">
        <v>27</v>
      </c>
      <c r="N784" s="30" t="s">
        <v>22</v>
      </c>
    </row>
    <row r="785" spans="1:14" ht="14.25" customHeight="1">
      <c r="A785" s="30">
        <v>298</v>
      </c>
      <c r="B785" s="1">
        <v>43988</v>
      </c>
      <c r="C785" s="30" t="s">
        <v>54</v>
      </c>
      <c r="D785" s="30" t="s">
        <v>47</v>
      </c>
      <c r="E785" s="30" t="s">
        <v>16</v>
      </c>
      <c r="F785" s="30" t="s">
        <v>17</v>
      </c>
      <c r="G785" s="32">
        <v>14</v>
      </c>
      <c r="H785" s="30" t="s">
        <v>18</v>
      </c>
      <c r="I785" s="31">
        <v>459.91</v>
      </c>
      <c r="J785" s="30" t="s">
        <v>109</v>
      </c>
      <c r="K785" s="30" t="s">
        <v>20</v>
      </c>
      <c r="L785" s="30" t="b">
        <v>1</v>
      </c>
      <c r="M785" s="30" t="s">
        <v>31</v>
      </c>
      <c r="N785" s="30" t="s">
        <v>28</v>
      </c>
    </row>
    <row r="786" spans="1:14" ht="14.25" customHeight="1">
      <c r="A786" s="30">
        <v>120</v>
      </c>
      <c r="B786" s="1">
        <v>44527</v>
      </c>
      <c r="C786" s="30" t="s">
        <v>23</v>
      </c>
      <c r="D786" s="30" t="s">
        <v>24</v>
      </c>
      <c r="E786" s="30" t="s">
        <v>37</v>
      </c>
      <c r="F786" s="30" t="s">
        <v>38</v>
      </c>
      <c r="G786" s="32">
        <v>69</v>
      </c>
      <c r="H786" s="30" t="s">
        <v>18</v>
      </c>
      <c r="I786" s="31">
        <v>863.89</v>
      </c>
      <c r="J786" s="30" t="s">
        <v>355</v>
      </c>
      <c r="K786" s="30" t="s">
        <v>58</v>
      </c>
      <c r="L786" s="30" t="b">
        <v>0</v>
      </c>
      <c r="M786" s="30" t="s">
        <v>21</v>
      </c>
      <c r="N786" s="30" t="s">
        <v>22</v>
      </c>
    </row>
    <row r="787" spans="1:14" ht="14.25" customHeight="1">
      <c r="A787" s="30">
        <v>18</v>
      </c>
      <c r="B787" s="1">
        <v>44245</v>
      </c>
      <c r="C787" s="30" t="s">
        <v>36</v>
      </c>
      <c r="D787" s="30" t="s">
        <v>24</v>
      </c>
      <c r="E787" s="30" t="s">
        <v>16</v>
      </c>
      <c r="F787" s="30" t="s">
        <v>33</v>
      </c>
      <c r="G787" s="32">
        <v>2</v>
      </c>
      <c r="H787" s="30" t="s">
        <v>18</v>
      </c>
      <c r="I787" s="31">
        <v>647.44000000000005</v>
      </c>
      <c r="J787" s="30" t="s">
        <v>356</v>
      </c>
      <c r="K787" s="30" t="s">
        <v>40</v>
      </c>
      <c r="L787" s="30" t="b">
        <v>1</v>
      </c>
      <c r="M787" s="30" t="s">
        <v>44</v>
      </c>
      <c r="N787" s="30" t="s">
        <v>22</v>
      </c>
    </row>
    <row r="788" spans="1:14" ht="14.25" customHeight="1">
      <c r="A788" s="30">
        <v>515</v>
      </c>
      <c r="B788" s="1">
        <v>44260</v>
      </c>
      <c r="C788" s="30" t="s">
        <v>23</v>
      </c>
      <c r="D788" s="30" t="s">
        <v>47</v>
      </c>
      <c r="E788" s="30" t="s">
        <v>37</v>
      </c>
      <c r="F788" s="30" t="s">
        <v>38</v>
      </c>
      <c r="G788" s="32">
        <v>67</v>
      </c>
      <c r="H788" s="30" t="s">
        <v>18</v>
      </c>
      <c r="I788" s="31">
        <v>349.34</v>
      </c>
      <c r="J788" s="30" t="s">
        <v>52</v>
      </c>
      <c r="K788" s="30" t="s">
        <v>53</v>
      </c>
      <c r="L788" s="30" t="b">
        <v>0</v>
      </c>
      <c r="M788" s="30" t="s">
        <v>31</v>
      </c>
      <c r="N788" s="30" t="s">
        <v>22</v>
      </c>
    </row>
    <row r="789" spans="1:14" ht="14.25" customHeight="1">
      <c r="A789" s="30">
        <v>580</v>
      </c>
      <c r="B789" s="1">
        <v>44454</v>
      </c>
      <c r="C789" s="30" t="s">
        <v>14</v>
      </c>
      <c r="D789" s="30" t="s">
        <v>15</v>
      </c>
      <c r="E789" s="30" t="s">
        <v>25</v>
      </c>
      <c r="F789" s="30" t="s">
        <v>33</v>
      </c>
      <c r="G789" s="32">
        <v>92</v>
      </c>
      <c r="H789" s="30" t="s">
        <v>18</v>
      </c>
      <c r="I789" s="31">
        <v>271.63</v>
      </c>
      <c r="J789" s="30" t="s">
        <v>187</v>
      </c>
      <c r="K789" s="30" t="s">
        <v>20</v>
      </c>
      <c r="L789" s="30" t="b">
        <v>1</v>
      </c>
      <c r="M789" s="30" t="s">
        <v>44</v>
      </c>
      <c r="N789" s="30" t="s">
        <v>22</v>
      </c>
    </row>
    <row r="790" spans="1:14" ht="14.25" customHeight="1">
      <c r="A790" s="30">
        <v>962</v>
      </c>
      <c r="B790" s="1">
        <v>44046</v>
      </c>
      <c r="C790" s="30" t="s">
        <v>36</v>
      </c>
      <c r="D790" s="30" t="s">
        <v>47</v>
      </c>
      <c r="E790" s="30" t="s">
        <v>37</v>
      </c>
      <c r="F790" s="30" t="s">
        <v>38</v>
      </c>
      <c r="G790" s="32">
        <v>61</v>
      </c>
      <c r="H790" s="30" t="s">
        <v>18</v>
      </c>
      <c r="I790" s="31">
        <v>647.28</v>
      </c>
      <c r="J790" s="30" t="s">
        <v>177</v>
      </c>
      <c r="K790" s="30" t="s">
        <v>58</v>
      </c>
      <c r="L790" s="30" t="b">
        <v>0</v>
      </c>
      <c r="M790" s="30" t="s">
        <v>31</v>
      </c>
      <c r="N790" s="30" t="s">
        <v>28</v>
      </c>
    </row>
    <row r="791" spans="1:14" ht="14.25" customHeight="1">
      <c r="A791" s="30">
        <v>645</v>
      </c>
      <c r="B791" s="1">
        <v>43938</v>
      </c>
      <c r="C791" s="30" t="s">
        <v>54</v>
      </c>
      <c r="D791" s="30" t="s">
        <v>15</v>
      </c>
      <c r="E791" s="30" t="s">
        <v>37</v>
      </c>
      <c r="F791" s="30" t="s">
        <v>38</v>
      </c>
      <c r="G791" s="32">
        <v>44</v>
      </c>
      <c r="H791" s="30" t="s">
        <v>18</v>
      </c>
      <c r="I791" s="31">
        <v>986.48</v>
      </c>
      <c r="J791" s="30" t="s">
        <v>50</v>
      </c>
      <c r="K791" s="30" t="s">
        <v>51</v>
      </c>
      <c r="L791" s="30" t="b">
        <v>0</v>
      </c>
      <c r="M791" s="30" t="s">
        <v>21</v>
      </c>
      <c r="N791" s="30" t="s">
        <v>22</v>
      </c>
    </row>
    <row r="792" spans="1:14" ht="14.25" customHeight="1">
      <c r="A792" s="30">
        <v>343</v>
      </c>
      <c r="B792" s="1">
        <v>43969</v>
      </c>
      <c r="C792" s="30" t="s">
        <v>54</v>
      </c>
      <c r="D792" s="30" t="s">
        <v>47</v>
      </c>
      <c r="E792" s="30" t="s">
        <v>16</v>
      </c>
      <c r="F792" s="30" t="s">
        <v>33</v>
      </c>
      <c r="G792" s="32">
        <v>54</v>
      </c>
      <c r="H792" s="30" t="s">
        <v>18</v>
      </c>
      <c r="I792" s="31">
        <v>217.9</v>
      </c>
      <c r="J792" s="30" t="s">
        <v>126</v>
      </c>
      <c r="K792" s="30" t="s">
        <v>87</v>
      </c>
      <c r="L792" s="30" t="b">
        <v>1</v>
      </c>
      <c r="M792" s="30" t="s">
        <v>27</v>
      </c>
      <c r="N792" s="30" t="s">
        <v>22</v>
      </c>
    </row>
    <row r="793" spans="1:14" ht="14.25" customHeight="1">
      <c r="A793" s="30">
        <v>346</v>
      </c>
      <c r="B793" s="1">
        <v>43833</v>
      </c>
      <c r="C793" s="30" t="s">
        <v>36</v>
      </c>
      <c r="D793" s="30" t="s">
        <v>47</v>
      </c>
      <c r="E793" s="30" t="s">
        <v>37</v>
      </c>
      <c r="F793" s="30" t="s">
        <v>17</v>
      </c>
      <c r="G793" s="32">
        <v>45</v>
      </c>
      <c r="H793" s="30" t="s">
        <v>18</v>
      </c>
      <c r="I793" s="31">
        <v>764.37</v>
      </c>
      <c r="J793" s="30" t="s">
        <v>39</v>
      </c>
      <c r="K793" s="30" t="s">
        <v>40</v>
      </c>
      <c r="L793" s="30" t="b">
        <v>1</v>
      </c>
      <c r="M793" s="30" t="s">
        <v>44</v>
      </c>
      <c r="N793" s="30" t="s">
        <v>28</v>
      </c>
    </row>
    <row r="794" spans="1:14" ht="14.25" customHeight="1">
      <c r="A794" s="30">
        <v>668</v>
      </c>
      <c r="B794" s="1">
        <v>43831</v>
      </c>
      <c r="C794" s="30" t="s">
        <v>32</v>
      </c>
      <c r="D794" s="30" t="s">
        <v>24</v>
      </c>
      <c r="E794" s="30" t="s">
        <v>16</v>
      </c>
      <c r="F794" s="30" t="s">
        <v>33</v>
      </c>
      <c r="G794" s="32">
        <v>56</v>
      </c>
      <c r="H794" s="30" t="s">
        <v>18</v>
      </c>
      <c r="I794" s="31">
        <v>685.29</v>
      </c>
      <c r="J794" s="30" t="s">
        <v>231</v>
      </c>
      <c r="K794" s="30" t="s">
        <v>147</v>
      </c>
      <c r="L794" s="30" t="b">
        <v>1</v>
      </c>
      <c r="M794" s="30" t="s">
        <v>21</v>
      </c>
      <c r="N794" s="30" t="s">
        <v>28</v>
      </c>
    </row>
    <row r="795" spans="1:14" ht="14.25" customHeight="1">
      <c r="A795" s="30">
        <v>14</v>
      </c>
      <c r="B795" s="1">
        <v>44373</v>
      </c>
      <c r="C795" s="30" t="s">
        <v>36</v>
      </c>
      <c r="D795" s="30" t="s">
        <v>47</v>
      </c>
      <c r="E795" s="30" t="s">
        <v>25</v>
      </c>
      <c r="F795" s="30" t="s">
        <v>33</v>
      </c>
      <c r="G795" s="32">
        <v>77</v>
      </c>
      <c r="H795" s="30" t="s">
        <v>18</v>
      </c>
      <c r="I795" s="31">
        <v>877.28</v>
      </c>
      <c r="J795" s="30" t="s">
        <v>84</v>
      </c>
      <c r="K795" s="30" t="s">
        <v>85</v>
      </c>
      <c r="L795" s="30" t="b">
        <v>1</v>
      </c>
      <c r="M795" s="30" t="s">
        <v>27</v>
      </c>
      <c r="N795" s="30" t="s">
        <v>22</v>
      </c>
    </row>
    <row r="796" spans="1:14" ht="14.25" customHeight="1">
      <c r="A796" s="30">
        <v>159</v>
      </c>
      <c r="B796" s="1">
        <v>44054</v>
      </c>
      <c r="C796" s="30" t="s">
        <v>14</v>
      </c>
      <c r="D796" s="30" t="s">
        <v>15</v>
      </c>
      <c r="E796" s="30" t="s">
        <v>25</v>
      </c>
      <c r="F796" s="30" t="s">
        <v>33</v>
      </c>
      <c r="G796" s="32">
        <v>19</v>
      </c>
      <c r="H796" s="30" t="s">
        <v>18</v>
      </c>
      <c r="I796" s="31">
        <v>895.44</v>
      </c>
      <c r="J796" s="30" t="s">
        <v>315</v>
      </c>
      <c r="K796" s="30" t="s">
        <v>89</v>
      </c>
      <c r="L796" s="30" t="b">
        <v>1</v>
      </c>
      <c r="M796" s="30" t="s">
        <v>31</v>
      </c>
      <c r="N796" s="30" t="s">
        <v>28</v>
      </c>
    </row>
    <row r="797" spans="1:14" ht="14.25" customHeight="1">
      <c r="A797" s="30">
        <v>8</v>
      </c>
      <c r="B797" s="1">
        <v>44136</v>
      </c>
      <c r="C797" s="30" t="s">
        <v>14</v>
      </c>
      <c r="D797" s="30" t="s">
        <v>47</v>
      </c>
      <c r="E797" s="30" t="s">
        <v>25</v>
      </c>
      <c r="F797" s="30" t="s">
        <v>17</v>
      </c>
      <c r="G797" s="32">
        <v>66</v>
      </c>
      <c r="H797" s="30" t="s">
        <v>18</v>
      </c>
      <c r="I797" s="31">
        <v>138.18</v>
      </c>
      <c r="J797" s="30" t="s">
        <v>250</v>
      </c>
      <c r="K797" s="30" t="s">
        <v>58</v>
      </c>
      <c r="L797" s="30" t="b">
        <v>0</v>
      </c>
      <c r="M797" s="30" t="s">
        <v>27</v>
      </c>
      <c r="N797" s="30" t="s">
        <v>28</v>
      </c>
    </row>
    <row r="798" spans="1:14" ht="14.25" customHeight="1">
      <c r="A798" s="30">
        <v>676</v>
      </c>
      <c r="B798" s="1">
        <v>44062</v>
      </c>
      <c r="C798" s="30" t="s">
        <v>36</v>
      </c>
      <c r="D798" s="30" t="s">
        <v>15</v>
      </c>
      <c r="E798" s="30" t="s">
        <v>37</v>
      </c>
      <c r="F798" s="30" t="s">
        <v>33</v>
      </c>
      <c r="G798" s="32">
        <v>49</v>
      </c>
      <c r="H798" s="30" t="s">
        <v>18</v>
      </c>
      <c r="I798" s="31">
        <v>209.09</v>
      </c>
      <c r="J798" s="30" t="s">
        <v>357</v>
      </c>
      <c r="K798" s="30" t="s">
        <v>58</v>
      </c>
      <c r="L798" s="30" t="b">
        <v>0</v>
      </c>
      <c r="M798" s="30" t="s">
        <v>21</v>
      </c>
      <c r="N798" s="30" t="s">
        <v>22</v>
      </c>
    </row>
    <row r="799" spans="1:14" ht="14.25" customHeight="1">
      <c r="A799" s="30">
        <v>471</v>
      </c>
      <c r="B799" s="1">
        <v>44197</v>
      </c>
      <c r="C799" s="30" t="s">
        <v>32</v>
      </c>
      <c r="D799" s="30" t="s">
        <v>24</v>
      </c>
      <c r="E799" s="30" t="s">
        <v>37</v>
      </c>
      <c r="F799" s="30" t="s">
        <v>33</v>
      </c>
      <c r="G799" s="32">
        <v>68</v>
      </c>
      <c r="H799" s="30" t="s">
        <v>18</v>
      </c>
      <c r="I799" s="31">
        <v>858.57</v>
      </c>
      <c r="J799" s="30" t="s">
        <v>67</v>
      </c>
      <c r="K799" s="30" t="s">
        <v>50</v>
      </c>
      <c r="L799" s="30" t="b">
        <v>0</v>
      </c>
      <c r="M799" s="30" t="s">
        <v>27</v>
      </c>
      <c r="N799" s="30" t="s">
        <v>22</v>
      </c>
    </row>
    <row r="800" spans="1:14" ht="14.25" customHeight="1">
      <c r="A800" s="30">
        <v>744</v>
      </c>
      <c r="B800" s="1">
        <v>44018</v>
      </c>
      <c r="C800" s="30" t="s">
        <v>32</v>
      </c>
      <c r="D800" s="30" t="s">
        <v>15</v>
      </c>
      <c r="E800" s="30" t="s">
        <v>16</v>
      </c>
      <c r="F800" s="30" t="s">
        <v>17</v>
      </c>
      <c r="G800" s="32">
        <v>71</v>
      </c>
      <c r="H800" s="30" t="s">
        <v>18</v>
      </c>
      <c r="I800" s="31">
        <v>436.26</v>
      </c>
      <c r="J800" s="30" t="s">
        <v>358</v>
      </c>
      <c r="K800" s="30" t="s">
        <v>20</v>
      </c>
      <c r="L800" s="30" t="b">
        <v>1</v>
      </c>
      <c r="M800" s="30" t="s">
        <v>31</v>
      </c>
      <c r="N800" s="30" t="s">
        <v>22</v>
      </c>
    </row>
    <row r="801" spans="1:14" ht="14.25" customHeight="1">
      <c r="A801" s="30">
        <v>277</v>
      </c>
      <c r="B801" s="1">
        <v>43913</v>
      </c>
      <c r="C801" s="30" t="s">
        <v>14</v>
      </c>
      <c r="D801" s="30" t="s">
        <v>15</v>
      </c>
      <c r="E801" s="30" t="s">
        <v>37</v>
      </c>
      <c r="F801" s="30" t="s">
        <v>38</v>
      </c>
      <c r="G801" s="32">
        <v>74</v>
      </c>
      <c r="H801" s="30" t="s">
        <v>18</v>
      </c>
      <c r="I801" s="31">
        <v>208.48</v>
      </c>
      <c r="J801" s="30" t="s">
        <v>291</v>
      </c>
      <c r="K801" s="30" t="s">
        <v>58</v>
      </c>
      <c r="L801" s="30" t="b">
        <v>0</v>
      </c>
      <c r="M801" s="30" t="s">
        <v>44</v>
      </c>
      <c r="N801" s="30" t="s">
        <v>22</v>
      </c>
    </row>
    <row r="802" spans="1:14" ht="14.25" customHeight="1">
      <c r="A802" s="30">
        <v>337</v>
      </c>
      <c r="B802" s="1">
        <v>44138</v>
      </c>
      <c r="C802" s="30" t="s">
        <v>14</v>
      </c>
      <c r="D802" s="30" t="s">
        <v>47</v>
      </c>
      <c r="E802" s="30" t="s">
        <v>37</v>
      </c>
      <c r="F802" s="30" t="s">
        <v>33</v>
      </c>
      <c r="G802" s="32">
        <v>35</v>
      </c>
      <c r="H802" s="30" t="s">
        <v>18</v>
      </c>
      <c r="I802" s="31">
        <v>15.5</v>
      </c>
      <c r="J802" s="30" t="s">
        <v>80</v>
      </c>
      <c r="K802" s="30" t="s">
        <v>20</v>
      </c>
      <c r="L802" s="30" t="b">
        <v>0</v>
      </c>
      <c r="M802" s="30" t="s">
        <v>44</v>
      </c>
      <c r="N802" s="30" t="s">
        <v>22</v>
      </c>
    </row>
    <row r="803" spans="1:14" ht="14.25" customHeight="1">
      <c r="A803" s="30">
        <v>1000</v>
      </c>
      <c r="B803" s="1">
        <v>44472</v>
      </c>
      <c r="C803" s="30" t="s">
        <v>23</v>
      </c>
      <c r="D803" s="30" t="s">
        <v>24</v>
      </c>
      <c r="E803" s="30" t="s">
        <v>25</v>
      </c>
      <c r="F803" s="30" t="s">
        <v>17</v>
      </c>
      <c r="G803" s="32">
        <v>80</v>
      </c>
      <c r="H803" s="30" t="s">
        <v>18</v>
      </c>
      <c r="I803" s="31">
        <v>550.77</v>
      </c>
      <c r="J803" s="30" t="s">
        <v>359</v>
      </c>
      <c r="K803" s="30" t="s">
        <v>58</v>
      </c>
      <c r="L803" s="30" t="b">
        <v>1</v>
      </c>
      <c r="M803" s="30" t="s">
        <v>31</v>
      </c>
      <c r="N803" s="30" t="s">
        <v>22</v>
      </c>
    </row>
    <row r="804" spans="1:14" ht="14.25" customHeight="1">
      <c r="A804" s="30">
        <v>937</v>
      </c>
      <c r="B804" s="1">
        <v>44254</v>
      </c>
      <c r="C804" s="30" t="s">
        <v>32</v>
      </c>
      <c r="D804" s="30" t="s">
        <v>47</v>
      </c>
      <c r="E804" s="30" t="s">
        <v>25</v>
      </c>
      <c r="F804" s="30" t="s">
        <v>38</v>
      </c>
      <c r="G804" s="32">
        <v>33</v>
      </c>
      <c r="H804" s="30" t="s">
        <v>18</v>
      </c>
      <c r="I804" s="31">
        <v>828.99</v>
      </c>
      <c r="J804" s="30" t="s">
        <v>258</v>
      </c>
      <c r="K804" s="30" t="s">
        <v>121</v>
      </c>
      <c r="L804" s="30" t="b">
        <v>1</v>
      </c>
      <c r="M804" s="30" t="s">
        <v>27</v>
      </c>
      <c r="N804" s="30" t="s">
        <v>28</v>
      </c>
    </row>
    <row r="805" spans="1:14" ht="14.25" customHeight="1">
      <c r="A805" s="30">
        <v>702</v>
      </c>
      <c r="B805" s="1">
        <v>44017</v>
      </c>
      <c r="C805" s="30" t="s">
        <v>14</v>
      </c>
      <c r="D805" s="30" t="s">
        <v>47</v>
      </c>
      <c r="E805" s="30" t="s">
        <v>16</v>
      </c>
      <c r="F805" s="30" t="s">
        <v>33</v>
      </c>
      <c r="G805" s="32">
        <v>25</v>
      </c>
      <c r="H805" s="30" t="s">
        <v>18</v>
      </c>
      <c r="I805" s="31">
        <v>400.46</v>
      </c>
      <c r="J805" s="30" t="s">
        <v>116</v>
      </c>
      <c r="K805" s="30" t="s">
        <v>20</v>
      </c>
      <c r="L805" s="30" t="b">
        <v>1</v>
      </c>
      <c r="M805" s="30" t="s">
        <v>31</v>
      </c>
      <c r="N805" s="30" t="s">
        <v>28</v>
      </c>
    </row>
    <row r="806" spans="1:14" ht="14.25" customHeight="1">
      <c r="A806" s="30">
        <v>779</v>
      </c>
      <c r="B806" s="1">
        <v>43976</v>
      </c>
      <c r="C806" s="30" t="s">
        <v>32</v>
      </c>
      <c r="D806" s="30" t="s">
        <v>24</v>
      </c>
      <c r="E806" s="30" t="s">
        <v>16</v>
      </c>
      <c r="F806" s="30" t="s">
        <v>17</v>
      </c>
      <c r="G806" s="32">
        <v>68</v>
      </c>
      <c r="H806" s="30" t="s">
        <v>18</v>
      </c>
      <c r="I806" s="31">
        <v>44</v>
      </c>
      <c r="J806" s="30" t="s">
        <v>182</v>
      </c>
      <c r="K806" s="30" t="s">
        <v>64</v>
      </c>
      <c r="L806" s="30" t="b">
        <v>0</v>
      </c>
      <c r="M806" s="30" t="s">
        <v>44</v>
      </c>
      <c r="N806" s="30" t="s">
        <v>22</v>
      </c>
    </row>
    <row r="807" spans="1:14" ht="14.25" customHeight="1">
      <c r="A807" s="30">
        <v>299</v>
      </c>
      <c r="B807" s="1">
        <v>44102</v>
      </c>
      <c r="C807" s="30" t="s">
        <v>32</v>
      </c>
      <c r="D807" s="30" t="s">
        <v>47</v>
      </c>
      <c r="E807" s="30" t="s">
        <v>37</v>
      </c>
      <c r="F807" s="30" t="s">
        <v>17</v>
      </c>
      <c r="G807" s="32">
        <v>65</v>
      </c>
      <c r="H807" s="30" t="s">
        <v>18</v>
      </c>
      <c r="I807" s="31">
        <v>705.12</v>
      </c>
      <c r="J807" s="30" t="s">
        <v>360</v>
      </c>
      <c r="K807" s="30" t="s">
        <v>20</v>
      </c>
      <c r="L807" s="30" t="b">
        <v>1</v>
      </c>
      <c r="M807" s="30" t="s">
        <v>21</v>
      </c>
      <c r="N807" s="30" t="s">
        <v>28</v>
      </c>
    </row>
    <row r="808" spans="1:14" ht="14.25" customHeight="1">
      <c r="A808" s="30">
        <v>191</v>
      </c>
      <c r="B808" s="1">
        <v>43983</v>
      </c>
      <c r="C808" s="30" t="s">
        <v>14</v>
      </c>
      <c r="D808" s="30" t="s">
        <v>47</v>
      </c>
      <c r="E808" s="30" t="s">
        <v>25</v>
      </c>
      <c r="F808" s="30" t="s">
        <v>33</v>
      </c>
      <c r="G808" s="32">
        <v>37</v>
      </c>
      <c r="H808" s="30" t="s">
        <v>18</v>
      </c>
      <c r="I808" s="31">
        <v>701.32</v>
      </c>
      <c r="J808" s="30" t="s">
        <v>164</v>
      </c>
      <c r="K808" s="30" t="s">
        <v>64</v>
      </c>
      <c r="L808" s="30" t="b">
        <v>1</v>
      </c>
      <c r="M808" s="30" t="s">
        <v>44</v>
      </c>
      <c r="N808" s="30" t="s">
        <v>28</v>
      </c>
    </row>
    <row r="809" spans="1:14" ht="14.25" customHeight="1">
      <c r="A809" s="30">
        <v>359</v>
      </c>
      <c r="B809" s="1">
        <v>44360</v>
      </c>
      <c r="C809" s="30" t="s">
        <v>14</v>
      </c>
      <c r="D809" s="30" t="s">
        <v>24</v>
      </c>
      <c r="E809" s="30" t="s">
        <v>16</v>
      </c>
      <c r="F809" s="30" t="s">
        <v>33</v>
      </c>
      <c r="G809" s="32">
        <v>60</v>
      </c>
      <c r="H809" s="30" t="s">
        <v>18</v>
      </c>
      <c r="I809" s="31">
        <v>546.47</v>
      </c>
      <c r="J809" s="30" t="s">
        <v>204</v>
      </c>
      <c r="K809" s="30" t="s">
        <v>58</v>
      </c>
      <c r="L809" s="30" t="b">
        <v>1</v>
      </c>
      <c r="M809" s="30" t="s">
        <v>21</v>
      </c>
      <c r="N809" s="30" t="s">
        <v>28</v>
      </c>
    </row>
    <row r="810" spans="1:14" ht="14.25" customHeight="1">
      <c r="A810" s="30">
        <v>520</v>
      </c>
      <c r="B810" s="1">
        <v>44214</v>
      </c>
      <c r="C810" s="30" t="s">
        <v>14</v>
      </c>
      <c r="D810" s="30" t="s">
        <v>24</v>
      </c>
      <c r="E810" s="30" t="s">
        <v>37</v>
      </c>
      <c r="F810" s="30" t="s">
        <v>17</v>
      </c>
      <c r="G810" s="32">
        <v>60</v>
      </c>
      <c r="H810" s="30" t="s">
        <v>18</v>
      </c>
      <c r="I810" s="31">
        <v>950.65</v>
      </c>
      <c r="J810" s="30" t="s">
        <v>218</v>
      </c>
      <c r="K810" s="30" t="s">
        <v>43</v>
      </c>
      <c r="L810" s="30" t="b">
        <v>0</v>
      </c>
      <c r="M810" s="30" t="s">
        <v>27</v>
      </c>
      <c r="N810" s="30" t="s">
        <v>22</v>
      </c>
    </row>
    <row r="811" spans="1:14" ht="14.25" customHeight="1">
      <c r="A811" s="30">
        <v>227</v>
      </c>
      <c r="B811" s="1">
        <v>44550</v>
      </c>
      <c r="C811" s="30" t="s">
        <v>54</v>
      </c>
      <c r="D811" s="30" t="s">
        <v>24</v>
      </c>
      <c r="E811" s="30" t="s">
        <v>16</v>
      </c>
      <c r="F811" s="30" t="s">
        <v>17</v>
      </c>
      <c r="G811" s="32">
        <v>81</v>
      </c>
      <c r="H811" s="30" t="s">
        <v>18</v>
      </c>
      <c r="I811" s="31">
        <v>313.61</v>
      </c>
      <c r="J811" s="30" t="s">
        <v>361</v>
      </c>
      <c r="K811" s="30" t="s">
        <v>137</v>
      </c>
      <c r="L811" s="30" t="b">
        <v>1</v>
      </c>
      <c r="M811" s="30" t="s">
        <v>44</v>
      </c>
      <c r="N811" s="30" t="s">
        <v>28</v>
      </c>
    </row>
    <row r="812" spans="1:14" ht="14.25" customHeight="1">
      <c r="A812" s="30">
        <v>355</v>
      </c>
      <c r="B812" s="1">
        <v>43880</v>
      </c>
      <c r="C812" s="30" t="s">
        <v>14</v>
      </c>
      <c r="D812" s="30" t="s">
        <v>15</v>
      </c>
      <c r="E812" s="30" t="s">
        <v>37</v>
      </c>
      <c r="F812" s="30" t="s">
        <v>17</v>
      </c>
      <c r="G812" s="32">
        <v>80</v>
      </c>
      <c r="H812" s="30" t="s">
        <v>18</v>
      </c>
      <c r="I812" s="31">
        <v>236.32</v>
      </c>
      <c r="J812" s="30" t="s">
        <v>128</v>
      </c>
      <c r="K812" s="30" t="s">
        <v>129</v>
      </c>
      <c r="L812" s="30" t="b">
        <v>0</v>
      </c>
      <c r="M812" s="30" t="s">
        <v>44</v>
      </c>
      <c r="N812" s="30" t="s">
        <v>28</v>
      </c>
    </row>
    <row r="813" spans="1:14" ht="14.25" customHeight="1">
      <c r="A813" s="30">
        <v>576</v>
      </c>
      <c r="B813" s="1">
        <v>44540</v>
      </c>
      <c r="C813" s="30" t="s">
        <v>54</v>
      </c>
      <c r="D813" s="30" t="s">
        <v>24</v>
      </c>
      <c r="E813" s="30" t="s">
        <v>25</v>
      </c>
      <c r="F813" s="30" t="s">
        <v>38</v>
      </c>
      <c r="G813" s="32">
        <v>53</v>
      </c>
      <c r="H813" s="30" t="s">
        <v>18</v>
      </c>
      <c r="I813" s="31">
        <v>933.89</v>
      </c>
      <c r="J813" s="30" t="s">
        <v>102</v>
      </c>
      <c r="K813" s="30" t="s">
        <v>58</v>
      </c>
      <c r="L813" s="30" t="b">
        <v>0</v>
      </c>
      <c r="M813" s="30" t="s">
        <v>44</v>
      </c>
      <c r="N813" s="30" t="s">
        <v>28</v>
      </c>
    </row>
    <row r="814" spans="1:14" ht="14.25" customHeight="1">
      <c r="A814" s="30">
        <v>359</v>
      </c>
      <c r="B814" s="1">
        <v>44088</v>
      </c>
      <c r="C814" s="30" t="s">
        <v>36</v>
      </c>
      <c r="D814" s="30" t="s">
        <v>47</v>
      </c>
      <c r="E814" s="30" t="s">
        <v>16</v>
      </c>
      <c r="F814" s="30" t="s">
        <v>17</v>
      </c>
      <c r="G814" s="32">
        <v>94</v>
      </c>
      <c r="H814" s="30" t="s">
        <v>18</v>
      </c>
      <c r="I814" s="31">
        <v>266.41000000000003</v>
      </c>
      <c r="J814" s="30" t="s">
        <v>362</v>
      </c>
      <c r="K814" s="30" t="s">
        <v>85</v>
      </c>
      <c r="L814" s="30" t="b">
        <v>1</v>
      </c>
      <c r="M814" s="30" t="s">
        <v>27</v>
      </c>
      <c r="N814" s="30" t="s">
        <v>28</v>
      </c>
    </row>
    <row r="815" spans="1:14" ht="14.25" customHeight="1">
      <c r="A815" s="30">
        <v>806</v>
      </c>
      <c r="B815" s="1">
        <v>43901</v>
      </c>
      <c r="C815" s="30" t="s">
        <v>36</v>
      </c>
      <c r="D815" s="30" t="s">
        <v>24</v>
      </c>
      <c r="E815" s="30" t="s">
        <v>25</v>
      </c>
      <c r="F815" s="30" t="s">
        <v>38</v>
      </c>
      <c r="G815" s="32">
        <v>62</v>
      </c>
      <c r="H815" s="30" t="s">
        <v>18</v>
      </c>
      <c r="I815" s="31">
        <v>604.49</v>
      </c>
      <c r="J815" s="30" t="s">
        <v>246</v>
      </c>
      <c r="K815" s="30" t="s">
        <v>43</v>
      </c>
      <c r="L815" s="30" t="b">
        <v>0</v>
      </c>
      <c r="M815" s="30" t="s">
        <v>44</v>
      </c>
      <c r="N815" s="30" t="s">
        <v>28</v>
      </c>
    </row>
    <row r="816" spans="1:14" ht="14.25" customHeight="1">
      <c r="A816" s="30">
        <v>791</v>
      </c>
      <c r="B816" s="1">
        <v>44016</v>
      </c>
      <c r="C816" s="30" t="s">
        <v>36</v>
      </c>
      <c r="D816" s="30" t="s">
        <v>15</v>
      </c>
      <c r="E816" s="30" t="s">
        <v>25</v>
      </c>
      <c r="F816" s="30" t="s">
        <v>38</v>
      </c>
      <c r="G816" s="32">
        <v>70</v>
      </c>
      <c r="H816" s="30" t="s">
        <v>18</v>
      </c>
      <c r="I816" s="31">
        <v>963.47</v>
      </c>
      <c r="J816" s="30" t="s">
        <v>82</v>
      </c>
      <c r="K816" s="30" t="s">
        <v>46</v>
      </c>
      <c r="L816" s="30" t="b">
        <v>0</v>
      </c>
      <c r="M816" s="30" t="s">
        <v>44</v>
      </c>
      <c r="N816" s="30" t="s">
        <v>22</v>
      </c>
    </row>
    <row r="817" spans="1:14" ht="14.25" customHeight="1">
      <c r="A817" s="30">
        <v>506</v>
      </c>
      <c r="B817" s="1">
        <v>44366</v>
      </c>
      <c r="C817" s="30" t="s">
        <v>32</v>
      </c>
      <c r="D817" s="30" t="s">
        <v>47</v>
      </c>
      <c r="E817" s="30" t="s">
        <v>37</v>
      </c>
      <c r="F817" s="30" t="s">
        <v>38</v>
      </c>
      <c r="G817" s="32">
        <v>65</v>
      </c>
      <c r="H817" s="30" t="s">
        <v>18</v>
      </c>
      <c r="I817" s="31">
        <v>259.82</v>
      </c>
      <c r="J817" s="30" t="s">
        <v>103</v>
      </c>
      <c r="K817" s="30" t="s">
        <v>104</v>
      </c>
      <c r="L817" s="30" t="b">
        <v>0</v>
      </c>
      <c r="M817" s="30" t="s">
        <v>44</v>
      </c>
      <c r="N817" s="30" t="s">
        <v>28</v>
      </c>
    </row>
    <row r="818" spans="1:14" ht="14.25" customHeight="1">
      <c r="A818" s="30">
        <v>313</v>
      </c>
      <c r="B818" s="1">
        <v>44160</v>
      </c>
      <c r="C818" s="30" t="s">
        <v>36</v>
      </c>
      <c r="D818" s="30" t="s">
        <v>24</v>
      </c>
      <c r="E818" s="30" t="s">
        <v>25</v>
      </c>
      <c r="F818" s="30" t="s">
        <v>17</v>
      </c>
      <c r="G818" s="32">
        <v>96</v>
      </c>
      <c r="H818" s="30" t="s">
        <v>18</v>
      </c>
      <c r="I818" s="31">
        <v>352.12</v>
      </c>
      <c r="J818" s="30" t="s">
        <v>363</v>
      </c>
      <c r="K818" s="30" t="s">
        <v>85</v>
      </c>
      <c r="L818" s="30" t="b">
        <v>1</v>
      </c>
      <c r="M818" s="30" t="s">
        <v>27</v>
      </c>
      <c r="N818" s="30" t="s">
        <v>28</v>
      </c>
    </row>
    <row r="819" spans="1:14" ht="14.25" customHeight="1">
      <c r="A819" s="30">
        <v>243</v>
      </c>
      <c r="B819" s="1">
        <v>44100</v>
      </c>
      <c r="C819" s="30" t="s">
        <v>36</v>
      </c>
      <c r="D819" s="30" t="s">
        <v>24</v>
      </c>
      <c r="E819" s="30" t="s">
        <v>16</v>
      </c>
      <c r="F819" s="30" t="s">
        <v>17</v>
      </c>
      <c r="G819" s="32">
        <v>73</v>
      </c>
      <c r="H819" s="30" t="s">
        <v>18</v>
      </c>
      <c r="I819" s="31">
        <v>989.3</v>
      </c>
      <c r="J819" s="30" t="s">
        <v>86</v>
      </c>
      <c r="K819" s="30" t="s">
        <v>87</v>
      </c>
      <c r="L819" s="30" t="b">
        <v>0</v>
      </c>
      <c r="M819" s="30" t="s">
        <v>27</v>
      </c>
      <c r="N819" s="30" t="s">
        <v>28</v>
      </c>
    </row>
    <row r="820" spans="1:14" ht="14.25" customHeight="1">
      <c r="A820" s="30">
        <v>680</v>
      </c>
      <c r="B820" s="1">
        <v>43867</v>
      </c>
      <c r="C820" s="30" t="s">
        <v>32</v>
      </c>
      <c r="D820" s="30" t="s">
        <v>24</v>
      </c>
      <c r="E820" s="30" t="s">
        <v>25</v>
      </c>
      <c r="F820" s="30" t="s">
        <v>38</v>
      </c>
      <c r="G820" s="32">
        <v>80</v>
      </c>
      <c r="H820" s="30" t="s">
        <v>18</v>
      </c>
      <c r="I820" s="31">
        <v>1.6</v>
      </c>
      <c r="J820" s="30" t="s">
        <v>80</v>
      </c>
      <c r="K820" s="30" t="s">
        <v>20</v>
      </c>
      <c r="L820" s="30" t="b">
        <v>0</v>
      </c>
      <c r="M820" s="30" t="s">
        <v>21</v>
      </c>
      <c r="N820" s="30" t="s">
        <v>22</v>
      </c>
    </row>
    <row r="821" spans="1:14" ht="14.25" customHeight="1">
      <c r="A821" s="30">
        <v>620</v>
      </c>
      <c r="B821" s="1">
        <v>44252</v>
      </c>
      <c r="C821" s="30" t="s">
        <v>32</v>
      </c>
      <c r="D821" s="30" t="s">
        <v>24</v>
      </c>
      <c r="E821" s="30" t="s">
        <v>37</v>
      </c>
      <c r="F821" s="30" t="s">
        <v>33</v>
      </c>
      <c r="G821" s="32">
        <v>100</v>
      </c>
      <c r="H821" s="30" t="s">
        <v>18</v>
      </c>
      <c r="I821" s="31">
        <v>719.8</v>
      </c>
      <c r="J821" s="30" t="s">
        <v>213</v>
      </c>
      <c r="K821" s="30" t="s">
        <v>20</v>
      </c>
      <c r="L821" s="30" t="b">
        <v>0</v>
      </c>
      <c r="M821" s="30" t="s">
        <v>27</v>
      </c>
      <c r="N821" s="30" t="s">
        <v>22</v>
      </c>
    </row>
    <row r="822" spans="1:14" ht="14.25" customHeight="1">
      <c r="A822" s="30">
        <v>404</v>
      </c>
      <c r="B822" s="1">
        <v>44224</v>
      </c>
      <c r="C822" s="30" t="s">
        <v>54</v>
      </c>
      <c r="D822" s="30" t="s">
        <v>47</v>
      </c>
      <c r="E822" s="30" t="s">
        <v>16</v>
      </c>
      <c r="F822" s="30" t="s">
        <v>38</v>
      </c>
      <c r="G822" s="32">
        <v>9</v>
      </c>
      <c r="H822" s="30" t="s">
        <v>18</v>
      </c>
      <c r="I822" s="31">
        <v>914.92</v>
      </c>
      <c r="J822" s="30" t="s">
        <v>190</v>
      </c>
      <c r="K822" s="30" t="s">
        <v>64</v>
      </c>
      <c r="L822" s="30" t="b">
        <v>0</v>
      </c>
      <c r="M822" s="30" t="s">
        <v>21</v>
      </c>
      <c r="N822" s="30" t="s">
        <v>22</v>
      </c>
    </row>
    <row r="823" spans="1:14" ht="14.25" customHeight="1">
      <c r="A823" s="30">
        <v>820</v>
      </c>
      <c r="B823" s="1">
        <v>44358</v>
      </c>
      <c r="C823" s="30" t="s">
        <v>23</v>
      </c>
      <c r="D823" s="30" t="s">
        <v>15</v>
      </c>
      <c r="E823" s="30" t="s">
        <v>16</v>
      </c>
      <c r="F823" s="30" t="s">
        <v>17</v>
      </c>
      <c r="G823" s="32">
        <v>66</v>
      </c>
      <c r="H823" s="30" t="s">
        <v>18</v>
      </c>
      <c r="I823" s="31">
        <v>640.98</v>
      </c>
      <c r="J823" s="30" t="s">
        <v>250</v>
      </c>
      <c r="K823" s="30" t="s">
        <v>58</v>
      </c>
      <c r="L823" s="30" t="b">
        <v>1</v>
      </c>
      <c r="M823" s="30" t="s">
        <v>21</v>
      </c>
      <c r="N823" s="30" t="s">
        <v>22</v>
      </c>
    </row>
    <row r="824" spans="1:14" ht="14.25" customHeight="1">
      <c r="A824" s="30">
        <v>430</v>
      </c>
      <c r="B824" s="1">
        <v>44060</v>
      </c>
      <c r="C824" s="30" t="s">
        <v>14</v>
      </c>
      <c r="D824" s="30" t="s">
        <v>24</v>
      </c>
      <c r="E824" s="30" t="s">
        <v>25</v>
      </c>
      <c r="F824" s="30" t="s">
        <v>38</v>
      </c>
      <c r="G824" s="32">
        <v>63</v>
      </c>
      <c r="H824" s="30" t="s">
        <v>18</v>
      </c>
      <c r="I824" s="31">
        <v>573.30999999999995</v>
      </c>
      <c r="J824" s="30" t="s">
        <v>59</v>
      </c>
      <c r="K824" s="30" t="s">
        <v>20</v>
      </c>
      <c r="L824" s="30" t="b">
        <v>0</v>
      </c>
      <c r="M824" s="30" t="s">
        <v>21</v>
      </c>
      <c r="N824" s="30" t="s">
        <v>22</v>
      </c>
    </row>
    <row r="825" spans="1:14" ht="14.25" customHeight="1">
      <c r="A825" s="30">
        <v>27</v>
      </c>
      <c r="B825" s="1">
        <v>44503</v>
      </c>
      <c r="C825" s="30" t="s">
        <v>14</v>
      </c>
      <c r="D825" s="30" t="s">
        <v>47</v>
      </c>
      <c r="E825" s="30" t="s">
        <v>25</v>
      </c>
      <c r="F825" s="30" t="s">
        <v>33</v>
      </c>
      <c r="G825" s="32">
        <v>22</v>
      </c>
      <c r="H825" s="30" t="s">
        <v>18</v>
      </c>
      <c r="I825" s="31">
        <v>119.61</v>
      </c>
      <c r="J825" s="30" t="s">
        <v>173</v>
      </c>
      <c r="K825" s="30" t="s">
        <v>64</v>
      </c>
      <c r="L825" s="30" t="b">
        <v>0</v>
      </c>
      <c r="M825" s="30" t="s">
        <v>21</v>
      </c>
      <c r="N825" s="30" t="s">
        <v>22</v>
      </c>
    </row>
    <row r="826" spans="1:14" ht="14.25" customHeight="1">
      <c r="A826" s="30">
        <v>453</v>
      </c>
      <c r="B826" s="1">
        <v>44520</v>
      </c>
      <c r="C826" s="30" t="s">
        <v>36</v>
      </c>
      <c r="D826" s="30" t="s">
        <v>24</v>
      </c>
      <c r="E826" s="30" t="s">
        <v>37</v>
      </c>
      <c r="F826" s="30" t="s">
        <v>33</v>
      </c>
      <c r="G826" s="32">
        <v>3</v>
      </c>
      <c r="H826" s="30" t="s">
        <v>18</v>
      </c>
      <c r="I826" s="31">
        <v>443.02</v>
      </c>
      <c r="J826" s="30" t="s">
        <v>191</v>
      </c>
      <c r="K826" s="30" t="s">
        <v>35</v>
      </c>
      <c r="L826" s="30" t="b">
        <v>0</v>
      </c>
      <c r="M826" s="30" t="s">
        <v>44</v>
      </c>
      <c r="N826" s="30" t="s">
        <v>28</v>
      </c>
    </row>
    <row r="827" spans="1:14" ht="14.25" customHeight="1">
      <c r="A827" s="30">
        <v>734</v>
      </c>
      <c r="B827" s="1">
        <v>44386</v>
      </c>
      <c r="C827" s="30" t="s">
        <v>54</v>
      </c>
      <c r="D827" s="30" t="s">
        <v>24</v>
      </c>
      <c r="E827" s="30" t="s">
        <v>16</v>
      </c>
      <c r="F827" s="30" t="s">
        <v>38</v>
      </c>
      <c r="G827" s="32">
        <v>94</v>
      </c>
      <c r="H827" s="30" t="s">
        <v>18</v>
      </c>
      <c r="I827" s="31">
        <v>894.18</v>
      </c>
      <c r="J827" s="30" t="s">
        <v>75</v>
      </c>
      <c r="K827" s="30" t="s">
        <v>64</v>
      </c>
      <c r="L827" s="30" t="b">
        <v>0</v>
      </c>
      <c r="M827" s="30" t="s">
        <v>31</v>
      </c>
      <c r="N827" s="30" t="s">
        <v>28</v>
      </c>
    </row>
    <row r="828" spans="1:14" ht="14.25" customHeight="1">
      <c r="A828" s="30">
        <v>474</v>
      </c>
      <c r="B828" s="1">
        <v>43875</v>
      </c>
      <c r="C828" s="30" t="s">
        <v>23</v>
      </c>
      <c r="D828" s="30" t="s">
        <v>47</v>
      </c>
      <c r="E828" s="30" t="s">
        <v>16</v>
      </c>
      <c r="F828" s="30" t="s">
        <v>33</v>
      </c>
      <c r="G828" s="32">
        <v>12</v>
      </c>
      <c r="H828" s="30" t="s">
        <v>18</v>
      </c>
      <c r="I828" s="31">
        <v>266.76</v>
      </c>
      <c r="J828" s="30" t="s">
        <v>88</v>
      </c>
      <c r="K828" s="30" t="s">
        <v>89</v>
      </c>
      <c r="L828" s="30" t="b">
        <v>0</v>
      </c>
      <c r="M828" s="30" t="s">
        <v>21</v>
      </c>
      <c r="N828" s="30" t="s">
        <v>28</v>
      </c>
    </row>
    <row r="829" spans="1:14" ht="14.25" customHeight="1">
      <c r="A829" s="30">
        <v>219</v>
      </c>
      <c r="B829" s="1">
        <v>44251</v>
      </c>
      <c r="C829" s="30" t="s">
        <v>23</v>
      </c>
      <c r="D829" s="30" t="s">
        <v>24</v>
      </c>
      <c r="E829" s="30" t="s">
        <v>25</v>
      </c>
      <c r="F829" s="30" t="s">
        <v>38</v>
      </c>
      <c r="G829" s="32">
        <v>99</v>
      </c>
      <c r="H829" s="30" t="s">
        <v>18</v>
      </c>
      <c r="I829" s="31">
        <v>594.29999999999995</v>
      </c>
      <c r="J829" s="30" t="s">
        <v>276</v>
      </c>
      <c r="K829" s="30" t="s">
        <v>104</v>
      </c>
      <c r="L829" s="30" t="b">
        <v>0</v>
      </c>
      <c r="M829" s="30" t="s">
        <v>27</v>
      </c>
      <c r="N829" s="30" t="s">
        <v>22</v>
      </c>
    </row>
    <row r="830" spans="1:14" ht="14.25" customHeight="1">
      <c r="A830" s="30">
        <v>925</v>
      </c>
      <c r="B830" s="1">
        <v>44154</v>
      </c>
      <c r="C830" s="30" t="s">
        <v>23</v>
      </c>
      <c r="D830" s="30" t="s">
        <v>47</v>
      </c>
      <c r="E830" s="30" t="s">
        <v>25</v>
      </c>
      <c r="F830" s="30" t="s">
        <v>33</v>
      </c>
      <c r="G830" s="32">
        <v>3</v>
      </c>
      <c r="H830" s="30" t="s">
        <v>18</v>
      </c>
      <c r="I830" s="31">
        <v>144.86000000000001</v>
      </c>
      <c r="J830" s="30" t="s">
        <v>65</v>
      </c>
      <c r="K830" s="30" t="s">
        <v>66</v>
      </c>
      <c r="L830" s="30" t="b">
        <v>0</v>
      </c>
      <c r="M830" s="30" t="s">
        <v>27</v>
      </c>
      <c r="N830" s="30" t="s">
        <v>22</v>
      </c>
    </row>
    <row r="831" spans="1:14" ht="14.25" customHeight="1">
      <c r="A831" s="30">
        <v>653</v>
      </c>
      <c r="B831" s="1">
        <v>44477</v>
      </c>
      <c r="C831" s="30" t="s">
        <v>14</v>
      </c>
      <c r="D831" s="30" t="s">
        <v>47</v>
      </c>
      <c r="E831" s="30" t="s">
        <v>16</v>
      </c>
      <c r="F831" s="30" t="s">
        <v>38</v>
      </c>
      <c r="G831" s="32">
        <v>93</v>
      </c>
      <c r="H831" s="30" t="s">
        <v>18</v>
      </c>
      <c r="I831" s="31">
        <v>877.23</v>
      </c>
      <c r="J831" s="30" t="s">
        <v>320</v>
      </c>
      <c r="K831" s="30" t="s">
        <v>58</v>
      </c>
      <c r="L831" s="30" t="b">
        <v>1</v>
      </c>
      <c r="M831" s="30" t="s">
        <v>21</v>
      </c>
      <c r="N831" s="30" t="s">
        <v>28</v>
      </c>
    </row>
    <row r="832" spans="1:14" ht="14.25" customHeight="1">
      <c r="A832" s="30">
        <v>616</v>
      </c>
      <c r="B832" s="1">
        <v>44284</v>
      </c>
      <c r="C832" s="30" t="s">
        <v>36</v>
      </c>
      <c r="D832" s="30" t="s">
        <v>15</v>
      </c>
      <c r="E832" s="30" t="s">
        <v>37</v>
      </c>
      <c r="F832" s="30" t="s">
        <v>17</v>
      </c>
      <c r="G832" s="32">
        <v>85</v>
      </c>
      <c r="H832" s="30" t="s">
        <v>18</v>
      </c>
      <c r="I832" s="31">
        <v>805.54</v>
      </c>
      <c r="J832" s="30" t="s">
        <v>55</v>
      </c>
      <c r="K832" s="30" t="s">
        <v>56</v>
      </c>
      <c r="L832" s="30" t="b">
        <v>1</v>
      </c>
      <c r="M832" s="30" t="s">
        <v>31</v>
      </c>
      <c r="N832" s="30" t="s">
        <v>28</v>
      </c>
    </row>
    <row r="833" spans="1:14" ht="14.25" customHeight="1">
      <c r="A833" s="30">
        <v>154</v>
      </c>
      <c r="B833" s="1">
        <v>44106</v>
      </c>
      <c r="C833" s="30" t="s">
        <v>36</v>
      </c>
      <c r="D833" s="30" t="s">
        <v>47</v>
      </c>
      <c r="E833" s="30" t="s">
        <v>25</v>
      </c>
      <c r="F833" s="30" t="s">
        <v>17</v>
      </c>
      <c r="G833" s="32">
        <v>60</v>
      </c>
      <c r="H833" s="30" t="s">
        <v>18</v>
      </c>
      <c r="I833" s="31">
        <v>483.75</v>
      </c>
      <c r="J833" s="30" t="s">
        <v>253</v>
      </c>
      <c r="K833" s="30" t="s">
        <v>89</v>
      </c>
      <c r="L833" s="30" t="b">
        <v>0</v>
      </c>
      <c r="M833" s="30" t="s">
        <v>44</v>
      </c>
      <c r="N833" s="30" t="s">
        <v>28</v>
      </c>
    </row>
    <row r="834" spans="1:14" ht="14.25" customHeight="1">
      <c r="A834" s="30">
        <v>426</v>
      </c>
      <c r="B834" s="1">
        <v>44369</v>
      </c>
      <c r="C834" s="30" t="s">
        <v>54</v>
      </c>
      <c r="D834" s="30" t="s">
        <v>47</v>
      </c>
      <c r="E834" s="30" t="s">
        <v>37</v>
      </c>
      <c r="F834" s="30" t="s">
        <v>17</v>
      </c>
      <c r="G834" s="32">
        <v>31</v>
      </c>
      <c r="H834" s="30" t="s">
        <v>18</v>
      </c>
      <c r="I834" s="31">
        <v>396.42</v>
      </c>
      <c r="J834" s="30" t="s">
        <v>96</v>
      </c>
      <c r="K834" s="30" t="s">
        <v>97</v>
      </c>
      <c r="L834" s="30" t="b">
        <v>0</v>
      </c>
      <c r="M834" s="30" t="s">
        <v>44</v>
      </c>
      <c r="N834" s="30" t="s">
        <v>28</v>
      </c>
    </row>
    <row r="835" spans="1:14" ht="14.25" customHeight="1">
      <c r="A835" s="30">
        <v>490</v>
      </c>
      <c r="B835" s="1">
        <v>44005</v>
      </c>
      <c r="C835" s="30" t="s">
        <v>23</v>
      </c>
      <c r="D835" s="30" t="s">
        <v>24</v>
      </c>
      <c r="E835" s="30" t="s">
        <v>25</v>
      </c>
      <c r="F835" s="30" t="s">
        <v>38</v>
      </c>
      <c r="G835" s="32">
        <v>80</v>
      </c>
      <c r="H835" s="30" t="s">
        <v>18</v>
      </c>
      <c r="I835" s="31">
        <v>209.46</v>
      </c>
      <c r="J835" s="30" t="s">
        <v>71</v>
      </c>
      <c r="K835" s="30" t="s">
        <v>64</v>
      </c>
      <c r="L835" s="30" t="b">
        <v>1</v>
      </c>
      <c r="M835" s="30" t="s">
        <v>31</v>
      </c>
      <c r="N835" s="30" t="s">
        <v>28</v>
      </c>
    </row>
    <row r="836" spans="1:14" ht="14.25" customHeight="1">
      <c r="A836" s="30">
        <v>811</v>
      </c>
      <c r="B836" s="1">
        <v>44237</v>
      </c>
      <c r="C836" s="30" t="s">
        <v>14</v>
      </c>
      <c r="D836" s="30" t="s">
        <v>24</v>
      </c>
      <c r="E836" s="30" t="s">
        <v>25</v>
      </c>
      <c r="F836" s="30" t="s">
        <v>33</v>
      </c>
      <c r="G836" s="32">
        <v>62</v>
      </c>
      <c r="H836" s="30" t="s">
        <v>18</v>
      </c>
      <c r="I836" s="31">
        <v>439.81</v>
      </c>
      <c r="J836" s="30" t="s">
        <v>68</v>
      </c>
      <c r="K836" s="30" t="s">
        <v>50</v>
      </c>
      <c r="L836" s="30" t="b">
        <v>1</v>
      </c>
      <c r="M836" s="30" t="s">
        <v>21</v>
      </c>
      <c r="N836" s="30" t="s">
        <v>28</v>
      </c>
    </row>
    <row r="837" spans="1:14" ht="14.25" customHeight="1">
      <c r="A837" s="30">
        <v>480</v>
      </c>
      <c r="B837" s="1">
        <v>43972</v>
      </c>
      <c r="C837" s="30" t="s">
        <v>36</v>
      </c>
      <c r="D837" s="30" t="s">
        <v>15</v>
      </c>
      <c r="E837" s="30" t="s">
        <v>25</v>
      </c>
      <c r="F837" s="30" t="s">
        <v>38</v>
      </c>
      <c r="G837" s="32">
        <v>27</v>
      </c>
      <c r="H837" s="30" t="s">
        <v>18</v>
      </c>
      <c r="I837" s="31">
        <v>358.27</v>
      </c>
      <c r="J837" s="30" t="s">
        <v>141</v>
      </c>
      <c r="K837" s="30" t="s">
        <v>30</v>
      </c>
      <c r="L837" s="30" t="b">
        <v>1</v>
      </c>
      <c r="M837" s="30" t="s">
        <v>21</v>
      </c>
      <c r="N837" s="30" t="s">
        <v>28</v>
      </c>
    </row>
    <row r="838" spans="1:14" ht="14.25" customHeight="1">
      <c r="A838" s="30">
        <v>241</v>
      </c>
      <c r="B838" s="1">
        <v>44315</v>
      </c>
      <c r="C838" s="30" t="s">
        <v>23</v>
      </c>
      <c r="D838" s="30" t="s">
        <v>24</v>
      </c>
      <c r="E838" s="30" t="s">
        <v>37</v>
      </c>
      <c r="F838" s="30" t="s">
        <v>17</v>
      </c>
      <c r="G838" s="32">
        <v>37</v>
      </c>
      <c r="H838" s="30" t="s">
        <v>18</v>
      </c>
      <c r="I838" s="31">
        <v>545.5</v>
      </c>
      <c r="J838" s="30" t="s">
        <v>255</v>
      </c>
      <c r="K838" s="30" t="s">
        <v>85</v>
      </c>
      <c r="L838" s="30" t="b">
        <v>0</v>
      </c>
      <c r="M838" s="30" t="s">
        <v>27</v>
      </c>
      <c r="N838" s="30" t="s">
        <v>22</v>
      </c>
    </row>
    <row r="839" spans="1:14" ht="14.25" customHeight="1">
      <c r="A839" s="30">
        <v>612</v>
      </c>
      <c r="B839" s="1">
        <v>44555</v>
      </c>
      <c r="C839" s="30" t="s">
        <v>14</v>
      </c>
      <c r="D839" s="30" t="s">
        <v>24</v>
      </c>
      <c r="E839" s="30" t="s">
        <v>16</v>
      </c>
      <c r="F839" s="30" t="s">
        <v>38</v>
      </c>
      <c r="G839" s="32">
        <v>65</v>
      </c>
      <c r="H839" s="30" t="s">
        <v>18</v>
      </c>
      <c r="I839" s="31">
        <v>725.26</v>
      </c>
      <c r="J839" s="30" t="s">
        <v>203</v>
      </c>
      <c r="K839" s="30" t="s">
        <v>147</v>
      </c>
      <c r="L839" s="30" t="b">
        <v>1</v>
      </c>
      <c r="M839" s="30" t="s">
        <v>21</v>
      </c>
      <c r="N839" s="30" t="s">
        <v>28</v>
      </c>
    </row>
    <row r="840" spans="1:14" ht="14.25" customHeight="1">
      <c r="A840" s="30">
        <v>45</v>
      </c>
      <c r="B840" s="1">
        <v>44355</v>
      </c>
      <c r="C840" s="30" t="s">
        <v>36</v>
      </c>
      <c r="D840" s="30" t="s">
        <v>24</v>
      </c>
      <c r="E840" s="30" t="s">
        <v>37</v>
      </c>
      <c r="F840" s="30" t="s">
        <v>38</v>
      </c>
      <c r="G840" s="32">
        <v>17</v>
      </c>
      <c r="H840" s="30" t="s">
        <v>18</v>
      </c>
      <c r="I840" s="31">
        <v>408.32</v>
      </c>
      <c r="J840" s="30" t="s">
        <v>364</v>
      </c>
      <c r="K840" s="30" t="s">
        <v>66</v>
      </c>
      <c r="L840" s="30" t="b">
        <v>0</v>
      </c>
      <c r="M840" s="30" t="s">
        <v>27</v>
      </c>
      <c r="N840" s="30" t="s">
        <v>28</v>
      </c>
    </row>
    <row r="841" spans="1:14" ht="14.25" customHeight="1">
      <c r="A841" s="30">
        <v>950</v>
      </c>
      <c r="B841" s="1">
        <v>44370</v>
      </c>
      <c r="C841" s="30" t="s">
        <v>54</v>
      </c>
      <c r="D841" s="30" t="s">
        <v>15</v>
      </c>
      <c r="E841" s="30" t="s">
        <v>37</v>
      </c>
      <c r="F841" s="30" t="s">
        <v>33</v>
      </c>
      <c r="G841" s="32">
        <v>66</v>
      </c>
      <c r="H841" s="30" t="s">
        <v>18</v>
      </c>
      <c r="I841" s="31">
        <v>518.87</v>
      </c>
      <c r="J841" s="30" t="s">
        <v>365</v>
      </c>
      <c r="K841" s="30" t="s">
        <v>64</v>
      </c>
      <c r="L841" s="30" t="b">
        <v>0</v>
      </c>
      <c r="M841" s="30" t="s">
        <v>27</v>
      </c>
      <c r="N841" s="30" t="s">
        <v>22</v>
      </c>
    </row>
    <row r="842" spans="1:14" ht="14.25" customHeight="1">
      <c r="A842" s="30">
        <v>194</v>
      </c>
      <c r="B842" s="1">
        <v>44132</v>
      </c>
      <c r="C842" s="30" t="s">
        <v>14</v>
      </c>
      <c r="D842" s="30" t="s">
        <v>24</v>
      </c>
      <c r="E842" s="30" t="s">
        <v>16</v>
      </c>
      <c r="F842" s="30" t="s">
        <v>38</v>
      </c>
      <c r="G842" s="32">
        <v>20</v>
      </c>
      <c r="H842" s="30" t="s">
        <v>18</v>
      </c>
      <c r="I842" s="31">
        <v>944.25</v>
      </c>
      <c r="J842" s="30" t="s">
        <v>267</v>
      </c>
      <c r="K842" s="30" t="s">
        <v>49</v>
      </c>
      <c r="L842" s="30" t="b">
        <v>0</v>
      </c>
      <c r="M842" s="30" t="s">
        <v>31</v>
      </c>
      <c r="N842" s="30" t="s">
        <v>28</v>
      </c>
    </row>
    <row r="843" spans="1:14" ht="14.25" customHeight="1">
      <c r="A843" s="30">
        <v>124</v>
      </c>
      <c r="B843" s="1">
        <v>43952</v>
      </c>
      <c r="C843" s="30" t="s">
        <v>32</v>
      </c>
      <c r="D843" s="30" t="s">
        <v>24</v>
      </c>
      <c r="E843" s="30" t="s">
        <v>16</v>
      </c>
      <c r="F843" s="30" t="s">
        <v>17</v>
      </c>
      <c r="G843" s="32">
        <v>48</v>
      </c>
      <c r="H843" s="30" t="s">
        <v>18</v>
      </c>
      <c r="I843" s="31">
        <v>658.26</v>
      </c>
      <c r="J843" s="30" t="s">
        <v>366</v>
      </c>
      <c r="K843" s="30" t="s">
        <v>153</v>
      </c>
      <c r="L843" s="30" t="b">
        <v>1</v>
      </c>
      <c r="M843" s="30" t="s">
        <v>27</v>
      </c>
      <c r="N843" s="30" t="s">
        <v>28</v>
      </c>
    </row>
    <row r="844" spans="1:14" ht="14.25" customHeight="1">
      <c r="A844" s="30">
        <v>722</v>
      </c>
      <c r="B844" s="1">
        <v>44012</v>
      </c>
      <c r="C844" s="30" t="s">
        <v>14</v>
      </c>
      <c r="D844" s="30" t="s">
        <v>24</v>
      </c>
      <c r="E844" s="30" t="s">
        <v>16</v>
      </c>
      <c r="F844" s="30" t="s">
        <v>17</v>
      </c>
      <c r="G844" s="32">
        <v>85</v>
      </c>
      <c r="H844" s="30" t="s">
        <v>18</v>
      </c>
      <c r="I844" s="31">
        <v>857.27</v>
      </c>
      <c r="J844" s="30" t="s">
        <v>252</v>
      </c>
      <c r="K844" s="30" t="s">
        <v>89</v>
      </c>
      <c r="L844" s="30" t="b">
        <v>1</v>
      </c>
      <c r="M844" s="30" t="s">
        <v>21</v>
      </c>
      <c r="N844" s="30" t="s">
        <v>22</v>
      </c>
    </row>
    <row r="845" spans="1:14" ht="14.25" customHeight="1">
      <c r="A845" s="30">
        <v>366</v>
      </c>
      <c r="B845" s="1">
        <v>43939</v>
      </c>
      <c r="C845" s="30" t="s">
        <v>32</v>
      </c>
      <c r="D845" s="30" t="s">
        <v>47</v>
      </c>
      <c r="E845" s="30" t="s">
        <v>25</v>
      </c>
      <c r="F845" s="30" t="s">
        <v>38</v>
      </c>
      <c r="G845" s="32">
        <v>22</v>
      </c>
      <c r="H845" s="30" t="s">
        <v>18</v>
      </c>
      <c r="I845" s="31">
        <v>537.47</v>
      </c>
      <c r="J845" s="30" t="s">
        <v>354</v>
      </c>
      <c r="K845" s="30" t="s">
        <v>77</v>
      </c>
      <c r="L845" s="30" t="b">
        <v>0</v>
      </c>
      <c r="M845" s="30" t="s">
        <v>44</v>
      </c>
      <c r="N845" s="30" t="s">
        <v>28</v>
      </c>
    </row>
    <row r="846" spans="1:14" ht="14.25" customHeight="1">
      <c r="A846" s="30">
        <v>307</v>
      </c>
      <c r="B846" s="1">
        <v>44551</v>
      </c>
      <c r="C846" s="30" t="s">
        <v>54</v>
      </c>
      <c r="D846" s="30" t="s">
        <v>24</v>
      </c>
      <c r="E846" s="30" t="s">
        <v>25</v>
      </c>
      <c r="F846" s="30" t="s">
        <v>38</v>
      </c>
      <c r="G846" s="32">
        <v>65</v>
      </c>
      <c r="H846" s="30" t="s">
        <v>18</v>
      </c>
      <c r="I846" s="31">
        <v>657.68</v>
      </c>
      <c r="J846" s="30" t="s">
        <v>288</v>
      </c>
      <c r="K846" s="30" t="s">
        <v>77</v>
      </c>
      <c r="L846" s="30" t="b">
        <v>0</v>
      </c>
      <c r="M846" s="30" t="s">
        <v>27</v>
      </c>
      <c r="N846" s="30" t="s">
        <v>22</v>
      </c>
    </row>
    <row r="847" spans="1:14" ht="14.25" customHeight="1">
      <c r="A847" s="30">
        <v>419</v>
      </c>
      <c r="B847" s="1">
        <v>43832</v>
      </c>
      <c r="C847" s="30" t="s">
        <v>54</v>
      </c>
      <c r="D847" s="30" t="s">
        <v>47</v>
      </c>
      <c r="E847" s="30" t="s">
        <v>16</v>
      </c>
      <c r="F847" s="30" t="s">
        <v>17</v>
      </c>
      <c r="G847" s="32">
        <v>35</v>
      </c>
      <c r="H847" s="30" t="s">
        <v>18</v>
      </c>
      <c r="I847" s="31">
        <v>98.06</v>
      </c>
      <c r="J847" s="30" t="s">
        <v>95</v>
      </c>
      <c r="K847" s="30" t="s">
        <v>77</v>
      </c>
      <c r="L847" s="30" t="b">
        <v>0</v>
      </c>
      <c r="M847" s="30" t="s">
        <v>27</v>
      </c>
      <c r="N847" s="30" t="s">
        <v>22</v>
      </c>
    </row>
    <row r="848" spans="1:14" ht="14.25" customHeight="1">
      <c r="A848" s="30">
        <v>116</v>
      </c>
      <c r="B848" s="1">
        <v>43834</v>
      </c>
      <c r="C848" s="30" t="s">
        <v>14</v>
      </c>
      <c r="D848" s="30" t="s">
        <v>47</v>
      </c>
      <c r="E848" s="30" t="s">
        <v>37</v>
      </c>
      <c r="F848" s="30" t="s">
        <v>17</v>
      </c>
      <c r="G848" s="32">
        <v>35</v>
      </c>
      <c r="H848" s="30" t="s">
        <v>18</v>
      </c>
      <c r="I848" s="31">
        <v>524.19000000000005</v>
      </c>
      <c r="J848" s="30" t="s">
        <v>59</v>
      </c>
      <c r="K848" s="30" t="s">
        <v>20</v>
      </c>
      <c r="L848" s="30" t="b">
        <v>0</v>
      </c>
      <c r="M848" s="30" t="s">
        <v>44</v>
      </c>
      <c r="N848" s="30" t="s">
        <v>22</v>
      </c>
    </row>
    <row r="849" spans="1:14" ht="14.25" customHeight="1">
      <c r="A849" s="30">
        <v>642</v>
      </c>
      <c r="B849" s="1">
        <v>44010</v>
      </c>
      <c r="C849" s="30" t="s">
        <v>32</v>
      </c>
      <c r="D849" s="30" t="s">
        <v>15</v>
      </c>
      <c r="E849" s="30" t="s">
        <v>37</v>
      </c>
      <c r="F849" s="30" t="s">
        <v>38</v>
      </c>
      <c r="G849" s="32">
        <v>78</v>
      </c>
      <c r="H849" s="30" t="s">
        <v>18</v>
      </c>
      <c r="I849" s="31">
        <v>231.47</v>
      </c>
      <c r="J849" s="30" t="s">
        <v>50</v>
      </c>
      <c r="K849" s="30" t="s">
        <v>51</v>
      </c>
      <c r="L849" s="30" t="b">
        <v>1</v>
      </c>
      <c r="M849" s="30" t="s">
        <v>21</v>
      </c>
      <c r="N849" s="30" t="s">
        <v>28</v>
      </c>
    </row>
    <row r="850" spans="1:14" ht="14.25" customHeight="1">
      <c r="A850" s="30">
        <v>273</v>
      </c>
      <c r="B850" s="1">
        <v>43968</v>
      </c>
      <c r="C850" s="30" t="s">
        <v>54</v>
      </c>
      <c r="D850" s="30" t="s">
        <v>24</v>
      </c>
      <c r="E850" s="30" t="s">
        <v>37</v>
      </c>
      <c r="F850" s="30" t="s">
        <v>38</v>
      </c>
      <c r="G850" s="32">
        <v>81</v>
      </c>
      <c r="H850" s="30" t="s">
        <v>18</v>
      </c>
      <c r="I850" s="31">
        <v>626.97</v>
      </c>
      <c r="J850" s="30" t="s">
        <v>156</v>
      </c>
      <c r="K850" s="30" t="s">
        <v>58</v>
      </c>
      <c r="L850" s="30" t="b">
        <v>0</v>
      </c>
      <c r="M850" s="30" t="s">
        <v>31</v>
      </c>
      <c r="N850" s="30" t="s">
        <v>28</v>
      </c>
    </row>
    <row r="851" spans="1:14" ht="14.25" customHeight="1">
      <c r="A851" s="30">
        <v>955</v>
      </c>
      <c r="B851" s="1">
        <v>44075</v>
      </c>
      <c r="C851" s="30" t="s">
        <v>36</v>
      </c>
      <c r="D851" s="30" t="s">
        <v>47</v>
      </c>
      <c r="E851" s="30" t="s">
        <v>16</v>
      </c>
      <c r="F851" s="30" t="s">
        <v>38</v>
      </c>
      <c r="G851" s="32">
        <v>14</v>
      </c>
      <c r="H851" s="30" t="s">
        <v>18</v>
      </c>
      <c r="I851" s="31">
        <v>124.93</v>
      </c>
      <c r="J851" s="30" t="s">
        <v>177</v>
      </c>
      <c r="K851" s="30" t="s">
        <v>58</v>
      </c>
      <c r="L851" s="30" t="b">
        <v>0</v>
      </c>
      <c r="M851" s="30" t="s">
        <v>27</v>
      </c>
      <c r="N851" s="30" t="s">
        <v>22</v>
      </c>
    </row>
    <row r="852" spans="1:14" ht="14.25" customHeight="1">
      <c r="A852" s="30">
        <v>693</v>
      </c>
      <c r="B852" s="1">
        <v>44302</v>
      </c>
      <c r="C852" s="30" t="s">
        <v>23</v>
      </c>
      <c r="D852" s="30" t="s">
        <v>47</v>
      </c>
      <c r="E852" s="30" t="s">
        <v>25</v>
      </c>
      <c r="F852" s="30" t="s">
        <v>33</v>
      </c>
      <c r="G852" s="32">
        <v>41</v>
      </c>
      <c r="H852" s="30" t="s">
        <v>18</v>
      </c>
      <c r="I852" s="31">
        <v>362.26</v>
      </c>
      <c r="J852" s="30" t="s">
        <v>367</v>
      </c>
      <c r="K852" s="30" t="s">
        <v>87</v>
      </c>
      <c r="L852" s="30" t="b">
        <v>1</v>
      </c>
      <c r="M852" s="30" t="s">
        <v>27</v>
      </c>
      <c r="N852" s="30" t="s">
        <v>22</v>
      </c>
    </row>
    <row r="853" spans="1:14" ht="14.25" customHeight="1">
      <c r="A853" s="30">
        <v>853</v>
      </c>
      <c r="B853" s="1">
        <v>44253</v>
      </c>
      <c r="C853" s="30" t="s">
        <v>54</v>
      </c>
      <c r="D853" s="30" t="s">
        <v>47</v>
      </c>
      <c r="E853" s="30" t="s">
        <v>16</v>
      </c>
      <c r="F853" s="30" t="s">
        <v>33</v>
      </c>
      <c r="G853" s="32">
        <v>2</v>
      </c>
      <c r="H853" s="30" t="s">
        <v>18</v>
      </c>
      <c r="I853" s="31">
        <v>788.46</v>
      </c>
      <c r="J853" s="30" t="s">
        <v>105</v>
      </c>
      <c r="K853" s="30" t="s">
        <v>106</v>
      </c>
      <c r="L853" s="30" t="b">
        <v>0</v>
      </c>
      <c r="M853" s="30" t="s">
        <v>44</v>
      </c>
      <c r="N853" s="30" t="s">
        <v>22</v>
      </c>
    </row>
    <row r="854" spans="1:14" ht="14.25" customHeight="1">
      <c r="A854" s="30">
        <v>930</v>
      </c>
      <c r="B854" s="1">
        <v>44263</v>
      </c>
      <c r="C854" s="30" t="s">
        <v>32</v>
      </c>
      <c r="D854" s="30" t="s">
        <v>47</v>
      </c>
      <c r="E854" s="30" t="s">
        <v>37</v>
      </c>
      <c r="F854" s="30" t="s">
        <v>38</v>
      </c>
      <c r="G854" s="32">
        <v>91</v>
      </c>
      <c r="H854" s="30" t="s">
        <v>18</v>
      </c>
      <c r="I854" s="31">
        <v>835.6</v>
      </c>
      <c r="J854" s="30" t="s">
        <v>163</v>
      </c>
      <c r="K854" s="30" t="s">
        <v>153</v>
      </c>
      <c r="L854" s="30" t="b">
        <v>0</v>
      </c>
      <c r="M854" s="30" t="s">
        <v>31</v>
      </c>
      <c r="N854" s="30" t="s">
        <v>22</v>
      </c>
    </row>
    <row r="855" spans="1:14" ht="14.25" customHeight="1">
      <c r="A855" s="30">
        <v>247</v>
      </c>
      <c r="B855" s="1">
        <v>43897</v>
      </c>
      <c r="C855" s="30" t="s">
        <v>36</v>
      </c>
      <c r="D855" s="30" t="s">
        <v>47</v>
      </c>
      <c r="E855" s="30" t="s">
        <v>25</v>
      </c>
      <c r="F855" s="30" t="s">
        <v>17</v>
      </c>
      <c r="G855" s="32">
        <v>16</v>
      </c>
      <c r="H855" s="30" t="s">
        <v>18</v>
      </c>
      <c r="I855" s="31">
        <v>237.84</v>
      </c>
      <c r="J855" s="30" t="s">
        <v>266</v>
      </c>
      <c r="K855" s="30" t="s">
        <v>93</v>
      </c>
      <c r="L855" s="30" t="b">
        <v>1</v>
      </c>
      <c r="M855" s="30" t="s">
        <v>27</v>
      </c>
      <c r="N855" s="30" t="s">
        <v>28</v>
      </c>
    </row>
    <row r="856" spans="1:14" ht="14.25" customHeight="1">
      <c r="A856" s="30">
        <v>682</v>
      </c>
      <c r="B856" s="1">
        <v>44030</v>
      </c>
      <c r="C856" s="30" t="s">
        <v>23</v>
      </c>
      <c r="D856" s="30" t="s">
        <v>15</v>
      </c>
      <c r="E856" s="30" t="s">
        <v>16</v>
      </c>
      <c r="F856" s="30" t="s">
        <v>33</v>
      </c>
      <c r="G856" s="32">
        <v>28</v>
      </c>
      <c r="H856" s="30" t="s">
        <v>18</v>
      </c>
      <c r="I856" s="31">
        <v>777.73</v>
      </c>
      <c r="J856" s="30" t="s">
        <v>92</v>
      </c>
      <c r="K856" s="30" t="s">
        <v>93</v>
      </c>
      <c r="L856" s="30" t="b">
        <v>1</v>
      </c>
      <c r="M856" s="30" t="s">
        <v>44</v>
      </c>
      <c r="N856" s="30" t="s">
        <v>28</v>
      </c>
    </row>
    <row r="857" spans="1:14" ht="14.25" customHeight="1">
      <c r="A857" s="30">
        <v>173</v>
      </c>
      <c r="B857" s="1">
        <v>44468</v>
      </c>
      <c r="C857" s="30" t="s">
        <v>23</v>
      </c>
      <c r="D857" s="30" t="s">
        <v>24</v>
      </c>
      <c r="E857" s="30" t="s">
        <v>37</v>
      </c>
      <c r="F857" s="30" t="s">
        <v>17</v>
      </c>
      <c r="G857" s="32">
        <v>62</v>
      </c>
      <c r="H857" s="30" t="s">
        <v>18</v>
      </c>
      <c r="I857" s="31">
        <v>55.17</v>
      </c>
      <c r="J857" s="30" t="s">
        <v>55</v>
      </c>
      <c r="K857" s="30" t="s">
        <v>56</v>
      </c>
      <c r="L857" s="30" t="b">
        <v>1</v>
      </c>
      <c r="M857" s="30" t="s">
        <v>21</v>
      </c>
      <c r="N857" s="30" t="s">
        <v>22</v>
      </c>
    </row>
    <row r="858" spans="1:14" ht="14.25" customHeight="1">
      <c r="A858" s="30">
        <v>195</v>
      </c>
      <c r="B858" s="1">
        <v>44540</v>
      </c>
      <c r="C858" s="30" t="s">
        <v>14</v>
      </c>
      <c r="D858" s="30" t="s">
        <v>24</v>
      </c>
      <c r="E858" s="30" t="s">
        <v>37</v>
      </c>
      <c r="F858" s="30" t="s">
        <v>38</v>
      </c>
      <c r="G858" s="32">
        <v>32</v>
      </c>
      <c r="H858" s="30" t="s">
        <v>18</v>
      </c>
      <c r="I858" s="31">
        <v>702.83</v>
      </c>
      <c r="J858" s="30" t="s">
        <v>243</v>
      </c>
      <c r="K858" s="30" t="s">
        <v>106</v>
      </c>
      <c r="L858" s="30" t="b">
        <v>0</v>
      </c>
      <c r="M858" s="30" t="s">
        <v>27</v>
      </c>
      <c r="N858" s="30" t="s">
        <v>28</v>
      </c>
    </row>
    <row r="859" spans="1:14" ht="14.25" customHeight="1">
      <c r="A859" s="30">
        <v>586</v>
      </c>
      <c r="B859" s="1">
        <v>43846</v>
      </c>
      <c r="C859" s="30" t="s">
        <v>54</v>
      </c>
      <c r="D859" s="30" t="s">
        <v>47</v>
      </c>
      <c r="E859" s="30" t="s">
        <v>37</v>
      </c>
      <c r="F859" s="30" t="s">
        <v>33</v>
      </c>
      <c r="G859" s="32">
        <v>47</v>
      </c>
      <c r="H859" s="30" t="s">
        <v>18</v>
      </c>
      <c r="I859" s="31">
        <v>199.28</v>
      </c>
      <c r="J859" s="30" t="s">
        <v>50</v>
      </c>
      <c r="K859" s="30" t="s">
        <v>51</v>
      </c>
      <c r="L859" s="30" t="b">
        <v>1</v>
      </c>
      <c r="M859" s="30" t="s">
        <v>31</v>
      </c>
      <c r="N859" s="30" t="s">
        <v>22</v>
      </c>
    </row>
    <row r="860" spans="1:14" ht="14.25" customHeight="1">
      <c r="A860" s="30">
        <v>615</v>
      </c>
      <c r="B860" s="1">
        <v>44195</v>
      </c>
      <c r="C860" s="30" t="s">
        <v>23</v>
      </c>
      <c r="D860" s="30" t="s">
        <v>47</v>
      </c>
      <c r="E860" s="30" t="s">
        <v>16</v>
      </c>
      <c r="F860" s="30" t="s">
        <v>38</v>
      </c>
      <c r="G860" s="32">
        <v>52</v>
      </c>
      <c r="H860" s="30" t="s">
        <v>18</v>
      </c>
      <c r="I860" s="31">
        <v>117.07</v>
      </c>
      <c r="J860" s="30" t="s">
        <v>368</v>
      </c>
      <c r="K860" s="30" t="s">
        <v>93</v>
      </c>
      <c r="L860" s="30" t="b">
        <v>1</v>
      </c>
      <c r="M860" s="30" t="s">
        <v>44</v>
      </c>
      <c r="N860" s="30" t="s">
        <v>22</v>
      </c>
    </row>
    <row r="861" spans="1:14" ht="14.25" customHeight="1">
      <c r="A861" s="30">
        <v>738</v>
      </c>
      <c r="B861" s="1">
        <v>44047</v>
      </c>
      <c r="C861" s="30" t="s">
        <v>54</v>
      </c>
      <c r="D861" s="30" t="s">
        <v>47</v>
      </c>
      <c r="E861" s="30" t="s">
        <v>25</v>
      </c>
      <c r="F861" s="30" t="s">
        <v>38</v>
      </c>
      <c r="G861" s="32">
        <v>31</v>
      </c>
      <c r="H861" s="30" t="s">
        <v>18</v>
      </c>
      <c r="I861" s="31">
        <v>410.23</v>
      </c>
      <c r="J861" s="30" t="s">
        <v>369</v>
      </c>
      <c r="K861" s="30" t="s">
        <v>20</v>
      </c>
      <c r="L861" s="30" t="b">
        <v>0</v>
      </c>
      <c r="M861" s="30" t="s">
        <v>31</v>
      </c>
      <c r="N861" s="30" t="s">
        <v>28</v>
      </c>
    </row>
    <row r="862" spans="1:14" ht="14.25" customHeight="1">
      <c r="A862" s="30">
        <v>45</v>
      </c>
      <c r="B862" s="1">
        <v>44028</v>
      </c>
      <c r="C862" s="30" t="s">
        <v>23</v>
      </c>
      <c r="D862" s="30" t="s">
        <v>24</v>
      </c>
      <c r="E862" s="30" t="s">
        <v>25</v>
      </c>
      <c r="F862" s="30" t="s">
        <v>17</v>
      </c>
      <c r="G862" s="32">
        <v>5</v>
      </c>
      <c r="H862" s="30" t="s">
        <v>18</v>
      </c>
      <c r="I862" s="31">
        <v>922.33</v>
      </c>
      <c r="J862" s="30" t="s">
        <v>50</v>
      </c>
      <c r="K862" s="30" t="s">
        <v>51</v>
      </c>
      <c r="L862" s="30" t="b">
        <v>0</v>
      </c>
      <c r="M862" s="30" t="s">
        <v>31</v>
      </c>
      <c r="N862" s="30" t="s">
        <v>22</v>
      </c>
    </row>
    <row r="863" spans="1:14" ht="14.25" customHeight="1">
      <c r="A863" s="30">
        <v>264</v>
      </c>
      <c r="B863" s="1">
        <v>44091</v>
      </c>
      <c r="C863" s="30" t="s">
        <v>23</v>
      </c>
      <c r="D863" s="30" t="s">
        <v>47</v>
      </c>
      <c r="E863" s="30" t="s">
        <v>37</v>
      </c>
      <c r="F863" s="30" t="s">
        <v>17</v>
      </c>
      <c r="G863" s="32">
        <v>89</v>
      </c>
      <c r="H863" s="30" t="s">
        <v>18</v>
      </c>
      <c r="I863" s="31">
        <v>444.11</v>
      </c>
      <c r="J863" s="30" t="s">
        <v>229</v>
      </c>
      <c r="K863" s="30" t="s">
        <v>58</v>
      </c>
      <c r="L863" s="30" t="b">
        <v>0</v>
      </c>
      <c r="M863" s="30" t="s">
        <v>21</v>
      </c>
      <c r="N863" s="30" t="s">
        <v>22</v>
      </c>
    </row>
    <row r="864" spans="1:14" ht="14.25" customHeight="1">
      <c r="A864" s="30">
        <v>852</v>
      </c>
      <c r="B864" s="1">
        <v>44517</v>
      </c>
      <c r="C864" s="30" t="s">
        <v>36</v>
      </c>
      <c r="D864" s="30" t="s">
        <v>47</v>
      </c>
      <c r="E864" s="30" t="s">
        <v>16</v>
      </c>
      <c r="F864" s="30" t="s">
        <v>38</v>
      </c>
      <c r="G864" s="32">
        <v>94</v>
      </c>
      <c r="H864" s="30" t="s">
        <v>18</v>
      </c>
      <c r="I864" s="31">
        <v>616</v>
      </c>
      <c r="J864" s="30" t="s">
        <v>324</v>
      </c>
      <c r="K864" s="30" t="s">
        <v>77</v>
      </c>
      <c r="L864" s="30" t="b">
        <v>1</v>
      </c>
      <c r="M864" s="30" t="s">
        <v>21</v>
      </c>
      <c r="N864" s="30" t="s">
        <v>22</v>
      </c>
    </row>
    <row r="865" spans="1:14" ht="14.25" customHeight="1">
      <c r="A865" s="30">
        <v>983</v>
      </c>
      <c r="B865" s="1">
        <v>44498</v>
      </c>
      <c r="C865" s="30" t="s">
        <v>23</v>
      </c>
      <c r="D865" s="30" t="s">
        <v>47</v>
      </c>
      <c r="E865" s="30" t="s">
        <v>16</v>
      </c>
      <c r="F865" s="30" t="s">
        <v>17</v>
      </c>
      <c r="G865" s="32">
        <v>53</v>
      </c>
      <c r="H865" s="30" t="s">
        <v>18</v>
      </c>
      <c r="I865" s="31">
        <v>252</v>
      </c>
      <c r="J865" s="30" t="s">
        <v>370</v>
      </c>
      <c r="K865" s="30" t="s">
        <v>61</v>
      </c>
      <c r="L865" s="30" t="b">
        <v>1</v>
      </c>
      <c r="M865" s="30" t="s">
        <v>31</v>
      </c>
      <c r="N865" s="30" t="s">
        <v>22</v>
      </c>
    </row>
    <row r="866" spans="1:14" ht="14.25" customHeight="1">
      <c r="A866" s="30">
        <v>758</v>
      </c>
      <c r="B866" s="1">
        <v>44299</v>
      </c>
      <c r="C866" s="30" t="s">
        <v>54</v>
      </c>
      <c r="D866" s="30" t="s">
        <v>24</v>
      </c>
      <c r="E866" s="30" t="s">
        <v>37</v>
      </c>
      <c r="F866" s="30" t="s">
        <v>38</v>
      </c>
      <c r="G866" s="32">
        <v>64</v>
      </c>
      <c r="H866" s="30" t="s">
        <v>18</v>
      </c>
      <c r="I866" s="31">
        <v>256.48</v>
      </c>
      <c r="J866" s="30" t="s">
        <v>88</v>
      </c>
      <c r="K866" s="30" t="s">
        <v>89</v>
      </c>
      <c r="L866" s="30" t="b">
        <v>0</v>
      </c>
      <c r="M866" s="30" t="s">
        <v>44</v>
      </c>
      <c r="N866" s="30" t="s">
        <v>28</v>
      </c>
    </row>
    <row r="867" spans="1:14" ht="14.25" customHeight="1">
      <c r="A867" s="30">
        <v>158</v>
      </c>
      <c r="B867" s="1">
        <v>44134</v>
      </c>
      <c r="C867" s="30" t="s">
        <v>23</v>
      </c>
      <c r="D867" s="30" t="s">
        <v>24</v>
      </c>
      <c r="E867" s="30" t="s">
        <v>37</v>
      </c>
      <c r="F867" s="30" t="s">
        <v>38</v>
      </c>
      <c r="G867" s="32">
        <v>73</v>
      </c>
      <c r="H867" s="30" t="s">
        <v>18</v>
      </c>
      <c r="I867" s="31">
        <v>726.8</v>
      </c>
      <c r="J867" s="30" t="s">
        <v>371</v>
      </c>
      <c r="K867" s="30" t="s">
        <v>147</v>
      </c>
      <c r="L867" s="30" t="b">
        <v>0</v>
      </c>
      <c r="M867" s="30" t="s">
        <v>44</v>
      </c>
      <c r="N867" s="30" t="s">
        <v>22</v>
      </c>
    </row>
    <row r="868" spans="1:14" ht="14.25" customHeight="1">
      <c r="A868" s="30">
        <v>580</v>
      </c>
      <c r="B868" s="1">
        <v>44448</v>
      </c>
      <c r="C868" s="30" t="s">
        <v>23</v>
      </c>
      <c r="D868" s="30" t="s">
        <v>47</v>
      </c>
      <c r="E868" s="30" t="s">
        <v>16</v>
      </c>
      <c r="F868" s="30" t="s">
        <v>33</v>
      </c>
      <c r="G868" s="32">
        <v>11</v>
      </c>
      <c r="H868" s="30" t="s">
        <v>18</v>
      </c>
      <c r="I868" s="31">
        <v>575.49</v>
      </c>
      <c r="J868" s="30" t="s">
        <v>71</v>
      </c>
      <c r="K868" s="30" t="s">
        <v>64</v>
      </c>
      <c r="L868" s="30" t="b">
        <v>0</v>
      </c>
      <c r="M868" s="30" t="s">
        <v>44</v>
      </c>
      <c r="N868" s="30" t="s">
        <v>22</v>
      </c>
    </row>
    <row r="869" spans="1:14" ht="14.25" customHeight="1">
      <c r="A869" s="30">
        <v>42</v>
      </c>
      <c r="B869" s="1">
        <v>43857</v>
      </c>
      <c r="C869" s="30" t="s">
        <v>36</v>
      </c>
      <c r="D869" s="30" t="s">
        <v>15</v>
      </c>
      <c r="E869" s="30" t="s">
        <v>25</v>
      </c>
      <c r="F869" s="30" t="s">
        <v>33</v>
      </c>
      <c r="G869" s="32">
        <v>89</v>
      </c>
      <c r="H869" s="30" t="s">
        <v>18</v>
      </c>
      <c r="I869" s="31">
        <v>683.78</v>
      </c>
      <c r="J869" s="30" t="s">
        <v>88</v>
      </c>
      <c r="K869" s="30" t="s">
        <v>89</v>
      </c>
      <c r="L869" s="30" t="b">
        <v>1</v>
      </c>
      <c r="M869" s="30" t="s">
        <v>31</v>
      </c>
      <c r="N869" s="30" t="s">
        <v>28</v>
      </c>
    </row>
    <row r="870" spans="1:14" ht="14.25" customHeight="1">
      <c r="A870" s="30">
        <v>899</v>
      </c>
      <c r="B870" s="1">
        <v>44176</v>
      </c>
      <c r="C870" s="30" t="s">
        <v>32</v>
      </c>
      <c r="D870" s="30" t="s">
        <v>47</v>
      </c>
      <c r="E870" s="30" t="s">
        <v>37</v>
      </c>
      <c r="F870" s="30" t="s">
        <v>38</v>
      </c>
      <c r="G870" s="32">
        <v>33</v>
      </c>
      <c r="H870" s="30" t="s">
        <v>18</v>
      </c>
      <c r="I870" s="31">
        <v>749.05</v>
      </c>
      <c r="J870" s="30" t="s">
        <v>130</v>
      </c>
      <c r="K870" s="30" t="s">
        <v>124</v>
      </c>
      <c r="L870" s="30" t="b">
        <v>0</v>
      </c>
      <c r="M870" s="30" t="s">
        <v>21</v>
      </c>
      <c r="N870" s="30" t="s">
        <v>22</v>
      </c>
    </row>
    <row r="871" spans="1:14" ht="14.25" customHeight="1">
      <c r="A871" s="30">
        <v>507</v>
      </c>
      <c r="B871" s="1">
        <v>44054</v>
      </c>
      <c r="C871" s="30" t="s">
        <v>54</v>
      </c>
      <c r="D871" s="30" t="s">
        <v>24</v>
      </c>
      <c r="E871" s="30" t="s">
        <v>16</v>
      </c>
      <c r="F871" s="30" t="s">
        <v>17</v>
      </c>
      <c r="G871" s="32">
        <v>100</v>
      </c>
      <c r="H871" s="30" t="s">
        <v>18</v>
      </c>
      <c r="I871" s="31">
        <v>167.18</v>
      </c>
      <c r="J871" s="30" t="s">
        <v>184</v>
      </c>
      <c r="K871" s="30" t="s">
        <v>74</v>
      </c>
      <c r="L871" s="30" t="b">
        <v>0</v>
      </c>
      <c r="M871" s="30" t="s">
        <v>31</v>
      </c>
      <c r="N871" s="30" t="s">
        <v>22</v>
      </c>
    </row>
    <row r="872" spans="1:14" ht="14.25" customHeight="1">
      <c r="A872" s="30">
        <v>644</v>
      </c>
      <c r="B872" s="1">
        <v>44488</v>
      </c>
      <c r="C872" s="30" t="s">
        <v>14</v>
      </c>
      <c r="D872" s="30" t="s">
        <v>24</v>
      </c>
      <c r="E872" s="30" t="s">
        <v>25</v>
      </c>
      <c r="F872" s="30" t="s">
        <v>17</v>
      </c>
      <c r="G872" s="32">
        <v>64</v>
      </c>
      <c r="H872" s="30" t="s">
        <v>18</v>
      </c>
      <c r="I872" s="31">
        <v>155.78</v>
      </c>
      <c r="J872" s="30" t="s">
        <v>372</v>
      </c>
      <c r="K872" s="30" t="s">
        <v>58</v>
      </c>
      <c r="L872" s="30" t="b">
        <v>0</v>
      </c>
      <c r="M872" s="30" t="s">
        <v>27</v>
      </c>
      <c r="N872" s="30" t="s">
        <v>28</v>
      </c>
    </row>
    <row r="873" spans="1:14" ht="14.25" customHeight="1">
      <c r="A873" s="30">
        <v>385</v>
      </c>
      <c r="B873" s="1">
        <v>44134</v>
      </c>
      <c r="C873" s="30" t="s">
        <v>54</v>
      </c>
      <c r="D873" s="30" t="s">
        <v>47</v>
      </c>
      <c r="E873" s="30" t="s">
        <v>16</v>
      </c>
      <c r="F873" s="30" t="s">
        <v>17</v>
      </c>
      <c r="G873" s="32">
        <v>66</v>
      </c>
      <c r="H873" s="30" t="s">
        <v>18</v>
      </c>
      <c r="I873" s="31">
        <v>142.41</v>
      </c>
      <c r="J873" s="30" t="s">
        <v>90</v>
      </c>
      <c r="K873" s="30" t="s">
        <v>91</v>
      </c>
      <c r="L873" s="30" t="b">
        <v>0</v>
      </c>
      <c r="M873" s="30" t="s">
        <v>27</v>
      </c>
      <c r="N873" s="30" t="s">
        <v>22</v>
      </c>
    </row>
    <row r="874" spans="1:14" ht="14.25" customHeight="1">
      <c r="A874" s="30">
        <v>880</v>
      </c>
      <c r="B874" s="1">
        <v>44380</v>
      </c>
      <c r="C874" s="30" t="s">
        <v>14</v>
      </c>
      <c r="D874" s="30" t="s">
        <v>47</v>
      </c>
      <c r="E874" s="30" t="s">
        <v>37</v>
      </c>
      <c r="F874" s="30" t="s">
        <v>17</v>
      </c>
      <c r="G874" s="32">
        <v>51</v>
      </c>
      <c r="H874" s="30" t="s">
        <v>18</v>
      </c>
      <c r="I874" s="31">
        <v>994.5</v>
      </c>
      <c r="J874" s="30" t="s">
        <v>95</v>
      </c>
      <c r="K874" s="30" t="s">
        <v>77</v>
      </c>
      <c r="L874" s="30" t="b">
        <v>0</v>
      </c>
      <c r="M874" s="30" t="s">
        <v>44</v>
      </c>
      <c r="N874" s="30" t="s">
        <v>22</v>
      </c>
    </row>
    <row r="875" spans="1:14" ht="14.25" customHeight="1">
      <c r="A875" s="30">
        <v>688</v>
      </c>
      <c r="B875" s="1">
        <v>44226</v>
      </c>
      <c r="C875" s="30" t="s">
        <v>23</v>
      </c>
      <c r="D875" s="30" t="s">
        <v>24</v>
      </c>
      <c r="E875" s="30" t="s">
        <v>37</v>
      </c>
      <c r="F875" s="30" t="s">
        <v>33</v>
      </c>
      <c r="G875" s="32">
        <v>7</v>
      </c>
      <c r="H875" s="30" t="s">
        <v>18</v>
      </c>
      <c r="I875" s="31">
        <v>120.13</v>
      </c>
      <c r="J875" s="30" t="s">
        <v>311</v>
      </c>
      <c r="K875" s="30" t="s">
        <v>91</v>
      </c>
      <c r="L875" s="30" t="b">
        <v>1</v>
      </c>
      <c r="M875" s="30" t="s">
        <v>44</v>
      </c>
      <c r="N875" s="30" t="s">
        <v>22</v>
      </c>
    </row>
    <row r="876" spans="1:14" ht="14.25" customHeight="1">
      <c r="A876" s="30">
        <v>999</v>
      </c>
      <c r="B876" s="1">
        <v>43942</v>
      </c>
      <c r="C876" s="30" t="s">
        <v>32</v>
      </c>
      <c r="D876" s="30" t="s">
        <v>15</v>
      </c>
      <c r="E876" s="30" t="s">
        <v>16</v>
      </c>
      <c r="F876" s="30" t="s">
        <v>17</v>
      </c>
      <c r="G876" s="32">
        <v>78</v>
      </c>
      <c r="H876" s="30" t="s">
        <v>18</v>
      </c>
      <c r="I876" s="31">
        <v>948.66</v>
      </c>
      <c r="J876" s="30" t="s">
        <v>244</v>
      </c>
      <c r="K876" s="30" t="s">
        <v>77</v>
      </c>
      <c r="L876" s="30" t="b">
        <v>1</v>
      </c>
      <c r="M876" s="30" t="s">
        <v>31</v>
      </c>
      <c r="N876" s="30" t="s">
        <v>28</v>
      </c>
    </row>
    <row r="877" spans="1:14" ht="14.25" customHeight="1">
      <c r="A877" s="30">
        <v>129</v>
      </c>
      <c r="B877" s="1">
        <v>44071</v>
      </c>
      <c r="C877" s="30" t="s">
        <v>36</v>
      </c>
      <c r="D877" s="30" t="s">
        <v>15</v>
      </c>
      <c r="E877" s="30" t="s">
        <v>25</v>
      </c>
      <c r="F877" s="30" t="s">
        <v>33</v>
      </c>
      <c r="G877" s="32">
        <v>41</v>
      </c>
      <c r="H877" s="30" t="s">
        <v>18</v>
      </c>
      <c r="I877" s="31">
        <v>923.87</v>
      </c>
      <c r="J877" s="30" t="s">
        <v>95</v>
      </c>
      <c r="K877" s="30" t="s">
        <v>77</v>
      </c>
      <c r="L877" s="30" t="b">
        <v>1</v>
      </c>
      <c r="M877" s="30" t="s">
        <v>31</v>
      </c>
      <c r="N877" s="30" t="s">
        <v>22</v>
      </c>
    </row>
    <row r="878" spans="1:14" ht="14.25" customHeight="1">
      <c r="A878" s="30">
        <v>196</v>
      </c>
      <c r="B878" s="1">
        <v>43983</v>
      </c>
      <c r="C878" s="30" t="s">
        <v>32</v>
      </c>
      <c r="D878" s="30" t="s">
        <v>24</v>
      </c>
      <c r="E878" s="30" t="s">
        <v>37</v>
      </c>
      <c r="F878" s="30" t="s">
        <v>33</v>
      </c>
      <c r="G878" s="32">
        <v>34</v>
      </c>
      <c r="H878" s="30" t="s">
        <v>18</v>
      </c>
      <c r="I878" s="31">
        <v>850.73</v>
      </c>
      <c r="J878" s="30" t="s">
        <v>302</v>
      </c>
      <c r="K878" s="30" t="s">
        <v>224</v>
      </c>
      <c r="L878" s="30" t="b">
        <v>1</v>
      </c>
      <c r="M878" s="30" t="s">
        <v>27</v>
      </c>
      <c r="N878" s="30" t="s">
        <v>22</v>
      </c>
    </row>
    <row r="879" spans="1:14" ht="14.25" customHeight="1">
      <c r="A879" s="30">
        <v>962</v>
      </c>
      <c r="B879" s="1">
        <v>44100</v>
      </c>
      <c r="C879" s="30" t="s">
        <v>14</v>
      </c>
      <c r="D879" s="30" t="s">
        <v>47</v>
      </c>
      <c r="E879" s="30" t="s">
        <v>16</v>
      </c>
      <c r="F879" s="30" t="s">
        <v>33</v>
      </c>
      <c r="G879" s="32">
        <v>91</v>
      </c>
      <c r="H879" s="30" t="s">
        <v>18</v>
      </c>
      <c r="I879" s="31">
        <v>740.25</v>
      </c>
      <c r="J879" s="30" t="s">
        <v>291</v>
      </c>
      <c r="K879" s="30" t="s">
        <v>58</v>
      </c>
      <c r="L879" s="30" t="b">
        <v>0</v>
      </c>
      <c r="M879" s="30" t="s">
        <v>44</v>
      </c>
      <c r="N879" s="30" t="s">
        <v>22</v>
      </c>
    </row>
    <row r="880" spans="1:14" ht="14.25" customHeight="1">
      <c r="A880" s="30">
        <v>245</v>
      </c>
      <c r="B880" s="1">
        <v>44403</v>
      </c>
      <c r="C880" s="30" t="s">
        <v>23</v>
      </c>
      <c r="D880" s="30" t="s">
        <v>24</v>
      </c>
      <c r="E880" s="30" t="s">
        <v>16</v>
      </c>
      <c r="F880" s="30" t="s">
        <v>17</v>
      </c>
      <c r="G880" s="32">
        <v>73</v>
      </c>
      <c r="H880" s="30" t="s">
        <v>18</v>
      </c>
      <c r="I880" s="31">
        <v>785.33</v>
      </c>
      <c r="J880" s="30" t="s">
        <v>193</v>
      </c>
      <c r="K880" s="30" t="s">
        <v>64</v>
      </c>
      <c r="L880" s="30" t="b">
        <v>0</v>
      </c>
      <c r="M880" s="30" t="s">
        <v>27</v>
      </c>
      <c r="N880" s="30" t="s">
        <v>22</v>
      </c>
    </row>
    <row r="881" spans="1:14" ht="14.25" customHeight="1">
      <c r="A881" s="30">
        <v>545</v>
      </c>
      <c r="B881" s="1">
        <v>44398</v>
      </c>
      <c r="C881" s="30" t="s">
        <v>36</v>
      </c>
      <c r="D881" s="30" t="s">
        <v>24</v>
      </c>
      <c r="E881" s="30" t="s">
        <v>37</v>
      </c>
      <c r="F881" s="30" t="s">
        <v>17</v>
      </c>
      <c r="G881" s="32">
        <v>39</v>
      </c>
      <c r="H881" s="30" t="s">
        <v>18</v>
      </c>
      <c r="I881" s="31">
        <v>198.65</v>
      </c>
      <c r="J881" s="30" t="s">
        <v>213</v>
      </c>
      <c r="K881" s="30" t="s">
        <v>20</v>
      </c>
      <c r="L881" s="30" t="b">
        <v>0</v>
      </c>
      <c r="M881" s="30" t="s">
        <v>31</v>
      </c>
      <c r="N881" s="30" t="s">
        <v>22</v>
      </c>
    </row>
    <row r="882" spans="1:14" ht="14.25" customHeight="1">
      <c r="A882" s="30">
        <v>772</v>
      </c>
      <c r="B882" s="1">
        <v>43880</v>
      </c>
      <c r="C882" s="30" t="s">
        <v>32</v>
      </c>
      <c r="D882" s="30" t="s">
        <v>24</v>
      </c>
      <c r="E882" s="30" t="s">
        <v>16</v>
      </c>
      <c r="F882" s="30" t="s">
        <v>17</v>
      </c>
      <c r="G882" s="32">
        <v>80</v>
      </c>
      <c r="H882" s="30" t="s">
        <v>18</v>
      </c>
      <c r="I882" s="31">
        <v>290.39999999999998</v>
      </c>
      <c r="J882" s="30" t="s">
        <v>173</v>
      </c>
      <c r="K882" s="30" t="s">
        <v>64</v>
      </c>
      <c r="L882" s="30" t="b">
        <v>0</v>
      </c>
      <c r="M882" s="30" t="s">
        <v>44</v>
      </c>
      <c r="N882" s="30" t="s">
        <v>22</v>
      </c>
    </row>
    <row r="883" spans="1:14" ht="14.25" customHeight="1">
      <c r="A883" s="30">
        <v>830</v>
      </c>
      <c r="B883" s="1">
        <v>44047</v>
      </c>
      <c r="C883" s="30" t="s">
        <v>14</v>
      </c>
      <c r="D883" s="30" t="s">
        <v>24</v>
      </c>
      <c r="E883" s="30" t="s">
        <v>16</v>
      </c>
      <c r="F883" s="30" t="s">
        <v>33</v>
      </c>
      <c r="G883" s="32">
        <v>19</v>
      </c>
      <c r="H883" s="30" t="s">
        <v>18</v>
      </c>
      <c r="I883" s="31">
        <v>74.87</v>
      </c>
      <c r="J883" s="30" t="s">
        <v>361</v>
      </c>
      <c r="K883" s="30" t="s">
        <v>137</v>
      </c>
      <c r="L883" s="30" t="b">
        <v>0</v>
      </c>
      <c r="M883" s="30" t="s">
        <v>44</v>
      </c>
      <c r="N883" s="30" t="s">
        <v>22</v>
      </c>
    </row>
    <row r="884" spans="1:14" ht="14.25" customHeight="1">
      <c r="A884" s="30">
        <v>25</v>
      </c>
      <c r="B884" s="1">
        <v>44487</v>
      </c>
      <c r="C884" s="30" t="s">
        <v>32</v>
      </c>
      <c r="D884" s="30" t="s">
        <v>15</v>
      </c>
      <c r="E884" s="30" t="s">
        <v>25</v>
      </c>
      <c r="F884" s="30" t="s">
        <v>38</v>
      </c>
      <c r="G884" s="32">
        <v>53</v>
      </c>
      <c r="H884" s="30" t="s">
        <v>18</v>
      </c>
      <c r="I884" s="31">
        <v>635.4</v>
      </c>
      <c r="J884" s="30" t="s">
        <v>42</v>
      </c>
      <c r="K884" s="30" t="s">
        <v>43</v>
      </c>
      <c r="L884" s="30" t="b">
        <v>1</v>
      </c>
      <c r="M884" s="30" t="s">
        <v>31</v>
      </c>
      <c r="N884" s="30" t="s">
        <v>28</v>
      </c>
    </row>
    <row r="885" spans="1:14" ht="14.25" customHeight="1">
      <c r="A885" s="30">
        <v>382</v>
      </c>
      <c r="B885" s="1">
        <v>43862</v>
      </c>
      <c r="C885" s="30" t="s">
        <v>36</v>
      </c>
      <c r="D885" s="30" t="s">
        <v>24</v>
      </c>
      <c r="E885" s="30" t="s">
        <v>37</v>
      </c>
      <c r="F885" s="30" t="s">
        <v>38</v>
      </c>
      <c r="G885" s="32">
        <v>84</v>
      </c>
      <c r="H885" s="30" t="s">
        <v>18</v>
      </c>
      <c r="I885" s="31">
        <v>409.08</v>
      </c>
      <c r="J885" s="30" t="s">
        <v>86</v>
      </c>
      <c r="K885" s="30" t="s">
        <v>87</v>
      </c>
      <c r="L885" s="30" t="b">
        <v>0</v>
      </c>
      <c r="M885" s="30" t="s">
        <v>44</v>
      </c>
      <c r="N885" s="30" t="s">
        <v>22</v>
      </c>
    </row>
    <row r="886" spans="1:14" ht="14.25" customHeight="1">
      <c r="A886" s="30">
        <v>164</v>
      </c>
      <c r="B886" s="1">
        <v>43958</v>
      </c>
      <c r="C886" s="30" t="s">
        <v>54</v>
      </c>
      <c r="D886" s="30" t="s">
        <v>24</v>
      </c>
      <c r="E886" s="30" t="s">
        <v>25</v>
      </c>
      <c r="F886" s="30" t="s">
        <v>33</v>
      </c>
      <c r="G886" s="32">
        <v>62</v>
      </c>
      <c r="H886" s="30" t="s">
        <v>18</v>
      </c>
      <c r="I886" s="31">
        <v>808.25</v>
      </c>
      <c r="J886" s="30" t="s">
        <v>117</v>
      </c>
      <c r="K886" s="30" t="s">
        <v>77</v>
      </c>
      <c r="L886" s="30" t="b">
        <v>0</v>
      </c>
      <c r="M886" s="30" t="s">
        <v>27</v>
      </c>
      <c r="N886" s="30" t="s">
        <v>22</v>
      </c>
    </row>
    <row r="887" spans="1:14" ht="14.25" customHeight="1">
      <c r="A887" s="30">
        <v>663</v>
      </c>
      <c r="B887" s="1">
        <v>44161</v>
      </c>
      <c r="C887" s="30" t="s">
        <v>36</v>
      </c>
      <c r="D887" s="30" t="s">
        <v>15</v>
      </c>
      <c r="E887" s="30" t="s">
        <v>37</v>
      </c>
      <c r="F887" s="30" t="s">
        <v>33</v>
      </c>
      <c r="G887" s="32">
        <v>58</v>
      </c>
      <c r="H887" s="30" t="s">
        <v>18</v>
      </c>
      <c r="I887" s="31">
        <v>285.19</v>
      </c>
      <c r="J887" s="30" t="s">
        <v>373</v>
      </c>
      <c r="K887" s="30" t="s">
        <v>20</v>
      </c>
      <c r="L887" s="30" t="b">
        <v>0</v>
      </c>
      <c r="M887" s="30" t="s">
        <v>21</v>
      </c>
      <c r="N887" s="30" t="s">
        <v>28</v>
      </c>
    </row>
    <row r="888" spans="1:14" ht="14.25" customHeight="1">
      <c r="A888" s="30">
        <v>995</v>
      </c>
      <c r="B888" s="1">
        <v>44217</v>
      </c>
      <c r="C888" s="30" t="s">
        <v>54</v>
      </c>
      <c r="D888" s="30" t="s">
        <v>47</v>
      </c>
      <c r="E888" s="30" t="s">
        <v>25</v>
      </c>
      <c r="F888" s="30" t="s">
        <v>38</v>
      </c>
      <c r="G888" s="32">
        <v>33</v>
      </c>
      <c r="H888" s="30" t="s">
        <v>18</v>
      </c>
      <c r="I888" s="31">
        <v>317.85000000000002</v>
      </c>
      <c r="J888" s="30" t="s">
        <v>311</v>
      </c>
      <c r="K888" s="30" t="s">
        <v>104</v>
      </c>
      <c r="L888" s="30" t="b">
        <v>1</v>
      </c>
      <c r="M888" s="30" t="s">
        <v>27</v>
      </c>
      <c r="N888" s="30" t="s">
        <v>28</v>
      </c>
    </row>
    <row r="889" spans="1:14" ht="14.25" customHeight="1">
      <c r="A889" s="30">
        <v>207</v>
      </c>
      <c r="B889" s="1">
        <v>43973</v>
      </c>
      <c r="C889" s="30" t="s">
        <v>54</v>
      </c>
      <c r="D889" s="30" t="s">
        <v>47</v>
      </c>
      <c r="E889" s="30" t="s">
        <v>16</v>
      </c>
      <c r="F889" s="30" t="s">
        <v>38</v>
      </c>
      <c r="G889" s="32">
        <v>15</v>
      </c>
      <c r="H889" s="30" t="s">
        <v>18</v>
      </c>
      <c r="I889" s="31">
        <v>437.9</v>
      </c>
      <c r="J889" s="30" t="s">
        <v>19</v>
      </c>
      <c r="K889" s="30" t="s">
        <v>20</v>
      </c>
      <c r="L889" s="30" t="b">
        <v>0</v>
      </c>
      <c r="M889" s="30" t="s">
        <v>21</v>
      </c>
      <c r="N889" s="30" t="s">
        <v>22</v>
      </c>
    </row>
    <row r="890" spans="1:14" ht="14.25" customHeight="1">
      <c r="A890" s="30">
        <v>97</v>
      </c>
      <c r="B890" s="1">
        <v>44002</v>
      </c>
      <c r="C890" s="30" t="s">
        <v>32</v>
      </c>
      <c r="D890" s="30" t="s">
        <v>24</v>
      </c>
      <c r="E890" s="30" t="s">
        <v>37</v>
      </c>
      <c r="F890" s="30" t="s">
        <v>17</v>
      </c>
      <c r="G890" s="32">
        <v>80</v>
      </c>
      <c r="H890" s="30" t="s">
        <v>18</v>
      </c>
      <c r="I890" s="31">
        <v>241.91</v>
      </c>
      <c r="J890" s="30" t="s">
        <v>203</v>
      </c>
      <c r="K890" s="30" t="s">
        <v>147</v>
      </c>
      <c r="L890" s="30" t="b">
        <v>0</v>
      </c>
      <c r="M890" s="30" t="s">
        <v>44</v>
      </c>
      <c r="N890" s="30" t="s">
        <v>28</v>
      </c>
    </row>
    <row r="891" spans="1:14" ht="14.25" customHeight="1">
      <c r="A891" s="30">
        <v>515</v>
      </c>
      <c r="B891" s="1">
        <v>43898</v>
      </c>
      <c r="C891" s="30" t="s">
        <v>14</v>
      </c>
      <c r="D891" s="30" t="s">
        <v>15</v>
      </c>
      <c r="E891" s="30" t="s">
        <v>16</v>
      </c>
      <c r="F891" s="30" t="s">
        <v>38</v>
      </c>
      <c r="G891" s="32">
        <v>99</v>
      </c>
      <c r="H891" s="30" t="s">
        <v>18</v>
      </c>
      <c r="I891" s="31">
        <v>3.58</v>
      </c>
      <c r="J891" s="30" t="s">
        <v>83</v>
      </c>
      <c r="K891" s="30" t="s">
        <v>64</v>
      </c>
      <c r="L891" s="30" t="b">
        <v>0</v>
      </c>
      <c r="M891" s="30" t="s">
        <v>21</v>
      </c>
      <c r="N891" s="30" t="s">
        <v>22</v>
      </c>
    </row>
    <row r="892" spans="1:14" ht="14.25" customHeight="1">
      <c r="A892" s="30">
        <v>889</v>
      </c>
      <c r="B892" s="1">
        <v>44422</v>
      </c>
      <c r="C892" s="30" t="s">
        <v>36</v>
      </c>
      <c r="D892" s="30" t="s">
        <v>47</v>
      </c>
      <c r="E892" s="30" t="s">
        <v>37</v>
      </c>
      <c r="F892" s="30" t="s">
        <v>17</v>
      </c>
      <c r="G892" s="32">
        <v>36</v>
      </c>
      <c r="H892" s="30" t="s">
        <v>18</v>
      </c>
      <c r="I892" s="31">
        <v>174.58</v>
      </c>
      <c r="J892" s="30" t="s">
        <v>183</v>
      </c>
      <c r="K892" s="30" t="s">
        <v>20</v>
      </c>
      <c r="L892" s="30" t="b">
        <v>0</v>
      </c>
      <c r="M892" s="30" t="s">
        <v>31</v>
      </c>
      <c r="N892" s="30" t="s">
        <v>22</v>
      </c>
    </row>
    <row r="893" spans="1:14" ht="14.25" customHeight="1">
      <c r="A893" s="30">
        <v>956</v>
      </c>
      <c r="B893" s="1">
        <v>44308</v>
      </c>
      <c r="C893" s="30" t="s">
        <v>23</v>
      </c>
      <c r="D893" s="30" t="s">
        <v>24</v>
      </c>
      <c r="E893" s="30" t="s">
        <v>37</v>
      </c>
      <c r="F893" s="30" t="s">
        <v>33</v>
      </c>
      <c r="G893" s="32">
        <v>77</v>
      </c>
      <c r="H893" s="30" t="s">
        <v>18</v>
      </c>
      <c r="I893" s="31">
        <v>602.24</v>
      </c>
      <c r="J893" s="30" t="s">
        <v>84</v>
      </c>
      <c r="K893" s="30" t="s">
        <v>85</v>
      </c>
      <c r="L893" s="30" t="b">
        <v>1</v>
      </c>
      <c r="M893" s="30" t="s">
        <v>21</v>
      </c>
      <c r="N893" s="30" t="s">
        <v>22</v>
      </c>
    </row>
    <row r="894" spans="1:14" ht="14.25" customHeight="1">
      <c r="A894" s="30">
        <v>308</v>
      </c>
      <c r="B894" s="1">
        <v>44334</v>
      </c>
      <c r="C894" s="30" t="s">
        <v>36</v>
      </c>
      <c r="D894" s="30" t="s">
        <v>24</v>
      </c>
      <c r="E894" s="30" t="s">
        <v>37</v>
      </c>
      <c r="F894" s="30" t="s">
        <v>38</v>
      </c>
      <c r="G894" s="32">
        <v>18</v>
      </c>
      <c r="H894" s="30" t="s">
        <v>18</v>
      </c>
      <c r="I894" s="31">
        <v>287.83</v>
      </c>
      <c r="J894" s="30" t="s">
        <v>127</v>
      </c>
      <c r="K894" s="30" t="s">
        <v>53</v>
      </c>
      <c r="L894" s="30" t="b">
        <v>0</v>
      </c>
      <c r="M894" s="30" t="s">
        <v>27</v>
      </c>
      <c r="N894" s="30" t="s">
        <v>28</v>
      </c>
    </row>
    <row r="895" spans="1:14" ht="14.25" customHeight="1">
      <c r="A895" s="30">
        <v>497</v>
      </c>
      <c r="B895" s="1">
        <v>44446</v>
      </c>
      <c r="C895" s="30" t="s">
        <v>23</v>
      </c>
      <c r="D895" s="30" t="s">
        <v>24</v>
      </c>
      <c r="E895" s="30" t="s">
        <v>37</v>
      </c>
      <c r="F895" s="30" t="s">
        <v>17</v>
      </c>
      <c r="G895" s="32">
        <v>75</v>
      </c>
      <c r="H895" s="30" t="s">
        <v>18</v>
      </c>
      <c r="I895" s="31">
        <v>451.18</v>
      </c>
      <c r="J895" s="30" t="s">
        <v>163</v>
      </c>
      <c r="K895" s="30" t="s">
        <v>153</v>
      </c>
      <c r="L895" s="30" t="b">
        <v>1</v>
      </c>
      <c r="M895" s="30" t="s">
        <v>27</v>
      </c>
      <c r="N895" s="30" t="s">
        <v>22</v>
      </c>
    </row>
    <row r="896" spans="1:14" ht="14.25" customHeight="1">
      <c r="A896" s="30">
        <v>62</v>
      </c>
      <c r="B896" s="1">
        <v>44091</v>
      </c>
      <c r="C896" s="30" t="s">
        <v>14</v>
      </c>
      <c r="D896" s="30" t="s">
        <v>15</v>
      </c>
      <c r="E896" s="30" t="s">
        <v>25</v>
      </c>
      <c r="F896" s="30" t="s">
        <v>38</v>
      </c>
      <c r="G896" s="32">
        <v>93</v>
      </c>
      <c r="H896" s="30" t="s">
        <v>18</v>
      </c>
      <c r="I896" s="31">
        <v>415.81</v>
      </c>
      <c r="J896" s="30" t="s">
        <v>374</v>
      </c>
      <c r="K896" s="30" t="s">
        <v>50</v>
      </c>
      <c r="L896" s="30" t="b">
        <v>1</v>
      </c>
      <c r="M896" s="30" t="s">
        <v>21</v>
      </c>
      <c r="N896" s="30" t="s">
        <v>28</v>
      </c>
    </row>
    <row r="897" spans="1:14" ht="14.25" customHeight="1">
      <c r="A897" s="30">
        <v>148</v>
      </c>
      <c r="B897" s="1">
        <v>44316</v>
      </c>
      <c r="C897" s="30" t="s">
        <v>14</v>
      </c>
      <c r="D897" s="30" t="s">
        <v>47</v>
      </c>
      <c r="E897" s="30" t="s">
        <v>16</v>
      </c>
      <c r="F897" s="30" t="s">
        <v>38</v>
      </c>
      <c r="G897" s="32">
        <v>90</v>
      </c>
      <c r="H897" s="30" t="s">
        <v>18</v>
      </c>
      <c r="I897" s="31">
        <v>425.82</v>
      </c>
      <c r="J897" s="30" t="s">
        <v>88</v>
      </c>
      <c r="K897" s="30" t="s">
        <v>89</v>
      </c>
      <c r="L897" s="30" t="b">
        <v>1</v>
      </c>
      <c r="M897" s="30" t="s">
        <v>27</v>
      </c>
      <c r="N897" s="30" t="s">
        <v>22</v>
      </c>
    </row>
    <row r="898" spans="1:14" ht="14.25" customHeight="1">
      <c r="A898" s="30">
        <v>963</v>
      </c>
      <c r="B898" s="1">
        <v>44349</v>
      </c>
      <c r="C898" s="30" t="s">
        <v>54</v>
      </c>
      <c r="D898" s="30" t="s">
        <v>15</v>
      </c>
      <c r="E898" s="30" t="s">
        <v>16</v>
      </c>
      <c r="F898" s="30" t="s">
        <v>17</v>
      </c>
      <c r="G898" s="32">
        <v>4</v>
      </c>
      <c r="H898" s="30" t="s">
        <v>18</v>
      </c>
      <c r="I898" s="31">
        <v>943.06</v>
      </c>
      <c r="J898" s="30" t="s">
        <v>168</v>
      </c>
      <c r="K898" s="30" t="s">
        <v>58</v>
      </c>
      <c r="L898" s="30" t="b">
        <v>0</v>
      </c>
      <c r="M898" s="30" t="s">
        <v>44</v>
      </c>
      <c r="N898" s="30" t="s">
        <v>22</v>
      </c>
    </row>
    <row r="899" spans="1:14" ht="14.25" customHeight="1">
      <c r="A899" s="30">
        <v>594</v>
      </c>
      <c r="B899" s="1">
        <v>44321</v>
      </c>
      <c r="C899" s="30" t="s">
        <v>54</v>
      </c>
      <c r="D899" s="30" t="s">
        <v>47</v>
      </c>
      <c r="E899" s="30" t="s">
        <v>16</v>
      </c>
      <c r="F899" s="30" t="s">
        <v>17</v>
      </c>
      <c r="G899" s="32">
        <v>80</v>
      </c>
      <c r="H899" s="30" t="s">
        <v>18</v>
      </c>
      <c r="I899" s="31">
        <v>757.87</v>
      </c>
      <c r="J899" s="30" t="s">
        <v>183</v>
      </c>
      <c r="K899" s="30" t="s">
        <v>20</v>
      </c>
      <c r="L899" s="30" t="b">
        <v>1</v>
      </c>
      <c r="M899" s="30" t="s">
        <v>44</v>
      </c>
      <c r="N899" s="30" t="s">
        <v>28</v>
      </c>
    </row>
    <row r="900" spans="1:14" ht="14.25" customHeight="1">
      <c r="A900" s="30">
        <v>817</v>
      </c>
      <c r="B900" s="1">
        <v>44029</v>
      </c>
      <c r="C900" s="30" t="s">
        <v>32</v>
      </c>
      <c r="D900" s="30" t="s">
        <v>24</v>
      </c>
      <c r="E900" s="30" t="s">
        <v>16</v>
      </c>
      <c r="F900" s="30" t="s">
        <v>33</v>
      </c>
      <c r="G900" s="32">
        <v>56</v>
      </c>
      <c r="H900" s="30" t="s">
        <v>18</v>
      </c>
      <c r="I900" s="31">
        <v>151.07</v>
      </c>
      <c r="J900" s="30" t="s">
        <v>70</v>
      </c>
      <c r="K900" s="30" t="s">
        <v>53</v>
      </c>
      <c r="L900" s="30" t="b">
        <v>0</v>
      </c>
      <c r="M900" s="30" t="s">
        <v>31</v>
      </c>
      <c r="N900" s="30" t="s">
        <v>22</v>
      </c>
    </row>
    <row r="901" spans="1:14" ht="14.25" customHeight="1">
      <c r="A901" s="30">
        <v>619</v>
      </c>
      <c r="B901" s="1">
        <v>44550</v>
      </c>
      <c r="C901" s="30" t="s">
        <v>32</v>
      </c>
      <c r="D901" s="30" t="s">
        <v>15</v>
      </c>
      <c r="E901" s="30" t="s">
        <v>37</v>
      </c>
      <c r="F901" s="30" t="s">
        <v>17</v>
      </c>
      <c r="G901" s="32">
        <v>2</v>
      </c>
      <c r="H901" s="30" t="s">
        <v>18</v>
      </c>
      <c r="I901" s="31">
        <v>276.66000000000003</v>
      </c>
      <c r="J901" s="30" t="s">
        <v>261</v>
      </c>
      <c r="K901" s="30" t="s">
        <v>137</v>
      </c>
      <c r="L901" s="30" t="b">
        <v>1</v>
      </c>
      <c r="M901" s="30" t="s">
        <v>44</v>
      </c>
      <c r="N901" s="30" t="s">
        <v>22</v>
      </c>
    </row>
    <row r="902" spans="1:14" ht="14.25" customHeight="1">
      <c r="A902" s="30">
        <v>774</v>
      </c>
      <c r="B902" s="1">
        <v>43995</v>
      </c>
      <c r="C902" s="30" t="s">
        <v>54</v>
      </c>
      <c r="D902" s="30" t="s">
        <v>15</v>
      </c>
      <c r="E902" s="30" t="s">
        <v>16</v>
      </c>
      <c r="F902" s="30" t="s">
        <v>33</v>
      </c>
      <c r="G902" s="32">
        <v>2</v>
      </c>
      <c r="H902" s="30" t="s">
        <v>18</v>
      </c>
      <c r="I902" s="31">
        <v>206.26</v>
      </c>
      <c r="J902" s="30" t="s">
        <v>375</v>
      </c>
      <c r="K902" s="30" t="s">
        <v>58</v>
      </c>
      <c r="L902" s="30" t="b">
        <v>0</v>
      </c>
      <c r="M902" s="30" t="s">
        <v>21</v>
      </c>
      <c r="N902" s="30" t="s">
        <v>22</v>
      </c>
    </row>
    <row r="903" spans="1:14" ht="14.25" customHeight="1">
      <c r="A903" s="30">
        <v>845</v>
      </c>
      <c r="B903" s="1">
        <v>43921</v>
      </c>
      <c r="C903" s="30" t="s">
        <v>54</v>
      </c>
      <c r="D903" s="30" t="s">
        <v>15</v>
      </c>
      <c r="E903" s="30" t="s">
        <v>16</v>
      </c>
      <c r="F903" s="30" t="s">
        <v>38</v>
      </c>
      <c r="G903" s="32">
        <v>99</v>
      </c>
      <c r="H903" s="30" t="s">
        <v>18</v>
      </c>
      <c r="I903" s="31">
        <v>32.200000000000003</v>
      </c>
      <c r="J903" s="30" t="s">
        <v>241</v>
      </c>
      <c r="K903" s="30" t="s">
        <v>236</v>
      </c>
      <c r="L903" s="30" t="b">
        <v>0</v>
      </c>
      <c r="M903" s="30" t="s">
        <v>21</v>
      </c>
      <c r="N903" s="30" t="s">
        <v>22</v>
      </c>
    </row>
    <row r="904" spans="1:14" ht="14.25" customHeight="1">
      <c r="A904" s="30">
        <v>298</v>
      </c>
      <c r="B904" s="1">
        <v>44515</v>
      </c>
      <c r="C904" s="30" t="s">
        <v>14</v>
      </c>
      <c r="D904" s="30" t="s">
        <v>24</v>
      </c>
      <c r="E904" s="30" t="s">
        <v>25</v>
      </c>
      <c r="F904" s="30" t="s">
        <v>38</v>
      </c>
      <c r="G904" s="32">
        <v>68</v>
      </c>
      <c r="H904" s="30" t="s">
        <v>18</v>
      </c>
      <c r="I904" s="31">
        <v>556.84</v>
      </c>
      <c r="J904" s="30" t="s">
        <v>308</v>
      </c>
      <c r="K904" s="30" t="s">
        <v>93</v>
      </c>
      <c r="L904" s="30" t="b">
        <v>0</v>
      </c>
      <c r="M904" s="30" t="s">
        <v>21</v>
      </c>
      <c r="N904" s="30" t="s">
        <v>22</v>
      </c>
    </row>
    <row r="905" spans="1:14" ht="14.25" customHeight="1">
      <c r="A905" s="30">
        <v>989</v>
      </c>
      <c r="B905" s="1">
        <v>44136</v>
      </c>
      <c r="C905" s="30" t="s">
        <v>23</v>
      </c>
      <c r="D905" s="30" t="s">
        <v>47</v>
      </c>
      <c r="E905" s="30" t="s">
        <v>16</v>
      </c>
      <c r="F905" s="30" t="s">
        <v>33</v>
      </c>
      <c r="G905" s="32">
        <v>38</v>
      </c>
      <c r="H905" s="30" t="s">
        <v>18</v>
      </c>
      <c r="I905" s="31">
        <v>10.29</v>
      </c>
      <c r="J905" s="30" t="s">
        <v>376</v>
      </c>
      <c r="K905" s="30" t="s">
        <v>89</v>
      </c>
      <c r="L905" s="30" t="b">
        <v>1</v>
      </c>
      <c r="M905" s="30" t="s">
        <v>21</v>
      </c>
      <c r="N905" s="30" t="s">
        <v>22</v>
      </c>
    </row>
    <row r="906" spans="1:14" ht="14.25" customHeight="1">
      <c r="A906" s="30">
        <v>528</v>
      </c>
      <c r="B906" s="1">
        <v>44049</v>
      </c>
      <c r="C906" s="30" t="s">
        <v>54</v>
      </c>
      <c r="D906" s="30" t="s">
        <v>15</v>
      </c>
      <c r="E906" s="30" t="s">
        <v>16</v>
      </c>
      <c r="F906" s="30" t="s">
        <v>33</v>
      </c>
      <c r="G906" s="32">
        <v>29</v>
      </c>
      <c r="H906" s="30" t="s">
        <v>18</v>
      </c>
      <c r="I906" s="31">
        <v>763.67</v>
      </c>
      <c r="J906" s="30" t="s">
        <v>50</v>
      </c>
      <c r="K906" s="30" t="s">
        <v>51</v>
      </c>
      <c r="L906" s="30" t="b">
        <v>1</v>
      </c>
      <c r="M906" s="30" t="s">
        <v>27</v>
      </c>
      <c r="N906" s="30" t="s">
        <v>22</v>
      </c>
    </row>
    <row r="907" spans="1:14" ht="14.25" customHeight="1">
      <c r="A907" s="30">
        <v>851</v>
      </c>
      <c r="B907" s="1">
        <v>44352</v>
      </c>
      <c r="C907" s="30" t="s">
        <v>23</v>
      </c>
      <c r="D907" s="30" t="s">
        <v>24</v>
      </c>
      <c r="E907" s="30" t="s">
        <v>16</v>
      </c>
      <c r="F907" s="30" t="s">
        <v>17</v>
      </c>
      <c r="G907" s="32">
        <v>24</v>
      </c>
      <c r="H907" s="30" t="s">
        <v>18</v>
      </c>
      <c r="I907" s="31">
        <v>475.8</v>
      </c>
      <c r="J907" s="30" t="s">
        <v>377</v>
      </c>
      <c r="K907" s="30" t="s">
        <v>46</v>
      </c>
      <c r="L907" s="30" t="b">
        <v>0</v>
      </c>
      <c r="M907" s="30" t="s">
        <v>21</v>
      </c>
      <c r="N907" s="30" t="s">
        <v>22</v>
      </c>
    </row>
    <row r="908" spans="1:14" ht="14.25" customHeight="1">
      <c r="A908" s="30">
        <v>215</v>
      </c>
      <c r="B908" s="1">
        <v>43944</v>
      </c>
      <c r="C908" s="30" t="s">
        <v>54</v>
      </c>
      <c r="D908" s="30" t="s">
        <v>15</v>
      </c>
      <c r="E908" s="30" t="s">
        <v>37</v>
      </c>
      <c r="F908" s="30" t="s">
        <v>33</v>
      </c>
      <c r="G908" s="32">
        <v>87</v>
      </c>
      <c r="H908" s="30" t="s">
        <v>18</v>
      </c>
      <c r="I908" s="31">
        <v>794.84</v>
      </c>
      <c r="J908" s="30" t="s">
        <v>81</v>
      </c>
      <c r="K908" s="30" t="s">
        <v>58</v>
      </c>
      <c r="L908" s="30" t="b">
        <v>1</v>
      </c>
      <c r="M908" s="30" t="s">
        <v>27</v>
      </c>
      <c r="N908" s="30" t="s">
        <v>22</v>
      </c>
    </row>
    <row r="909" spans="1:14" ht="14.25" customHeight="1">
      <c r="A909" s="30">
        <v>301</v>
      </c>
      <c r="B909" s="1">
        <v>44000</v>
      </c>
      <c r="C909" s="30" t="s">
        <v>32</v>
      </c>
      <c r="D909" s="30" t="s">
        <v>24</v>
      </c>
      <c r="E909" s="30" t="s">
        <v>25</v>
      </c>
      <c r="F909" s="30" t="s">
        <v>17</v>
      </c>
      <c r="G909" s="32">
        <v>90</v>
      </c>
      <c r="H909" s="30" t="s">
        <v>18</v>
      </c>
      <c r="I909" s="31">
        <v>597.67999999999995</v>
      </c>
      <c r="J909" s="30" t="s">
        <v>163</v>
      </c>
      <c r="K909" s="30" t="s">
        <v>153</v>
      </c>
      <c r="L909" s="30" t="b">
        <v>1</v>
      </c>
      <c r="M909" s="30" t="s">
        <v>44</v>
      </c>
      <c r="N909" s="30" t="s">
        <v>22</v>
      </c>
    </row>
    <row r="910" spans="1:14" ht="14.25" customHeight="1">
      <c r="A910" s="30">
        <v>400</v>
      </c>
      <c r="B910" s="1">
        <v>44223</v>
      </c>
      <c r="C910" s="30" t="s">
        <v>54</v>
      </c>
      <c r="D910" s="30" t="s">
        <v>24</v>
      </c>
      <c r="E910" s="30" t="s">
        <v>37</v>
      </c>
      <c r="F910" s="30" t="s">
        <v>38</v>
      </c>
      <c r="G910" s="32">
        <v>84</v>
      </c>
      <c r="H910" s="30" t="s">
        <v>18</v>
      </c>
      <c r="I910" s="31">
        <v>953.92</v>
      </c>
      <c r="J910" s="30" t="s">
        <v>232</v>
      </c>
      <c r="K910" s="30" t="s">
        <v>46</v>
      </c>
      <c r="L910" s="30" t="b">
        <v>1</v>
      </c>
      <c r="M910" s="30" t="s">
        <v>27</v>
      </c>
      <c r="N910" s="30" t="s">
        <v>22</v>
      </c>
    </row>
    <row r="911" spans="1:14" ht="14.25" customHeight="1">
      <c r="A911" s="30">
        <v>45</v>
      </c>
      <c r="B911" s="1">
        <v>44073</v>
      </c>
      <c r="C911" s="30" t="s">
        <v>36</v>
      </c>
      <c r="D911" s="30" t="s">
        <v>15</v>
      </c>
      <c r="E911" s="30" t="s">
        <v>25</v>
      </c>
      <c r="F911" s="30" t="s">
        <v>17</v>
      </c>
      <c r="G911" s="32">
        <v>31</v>
      </c>
      <c r="H911" s="30" t="s">
        <v>18</v>
      </c>
      <c r="I911" s="31">
        <v>68.430000000000007</v>
      </c>
      <c r="J911" s="30" t="s">
        <v>168</v>
      </c>
      <c r="K911" s="30" t="s">
        <v>58</v>
      </c>
      <c r="L911" s="30" t="b">
        <v>1</v>
      </c>
      <c r="M911" s="30" t="s">
        <v>44</v>
      </c>
      <c r="N911" s="30" t="s">
        <v>28</v>
      </c>
    </row>
    <row r="912" spans="1:14" ht="14.25" customHeight="1">
      <c r="A912" s="30">
        <v>583</v>
      </c>
      <c r="B912" s="1">
        <v>44181</v>
      </c>
      <c r="C912" s="30" t="s">
        <v>32</v>
      </c>
      <c r="D912" s="30" t="s">
        <v>15</v>
      </c>
      <c r="E912" s="30" t="s">
        <v>16</v>
      </c>
      <c r="F912" s="30" t="s">
        <v>38</v>
      </c>
      <c r="G912" s="32">
        <v>18</v>
      </c>
      <c r="H912" s="30" t="s">
        <v>18</v>
      </c>
      <c r="I912" s="31">
        <v>212.38</v>
      </c>
      <c r="J912" s="30" t="s">
        <v>378</v>
      </c>
      <c r="K912" s="30" t="s">
        <v>153</v>
      </c>
      <c r="L912" s="30" t="b">
        <v>0</v>
      </c>
      <c r="M912" s="30" t="s">
        <v>21</v>
      </c>
      <c r="N912" s="30" t="s">
        <v>28</v>
      </c>
    </row>
    <row r="913" spans="1:14" ht="14.25" customHeight="1">
      <c r="A913" s="30">
        <v>740</v>
      </c>
      <c r="B913" s="1">
        <v>44303</v>
      </c>
      <c r="C913" s="30" t="s">
        <v>14</v>
      </c>
      <c r="D913" s="30" t="s">
        <v>15</v>
      </c>
      <c r="E913" s="30" t="s">
        <v>25</v>
      </c>
      <c r="F913" s="30" t="s">
        <v>33</v>
      </c>
      <c r="G913" s="32">
        <v>67</v>
      </c>
      <c r="H913" s="30" t="s">
        <v>18</v>
      </c>
      <c r="I913" s="31">
        <v>892.35</v>
      </c>
      <c r="J913" s="30" t="s">
        <v>373</v>
      </c>
      <c r="K913" s="30" t="s">
        <v>20</v>
      </c>
      <c r="L913" s="30" t="b">
        <v>1</v>
      </c>
      <c r="M913" s="30" t="s">
        <v>31</v>
      </c>
      <c r="N913" s="30" t="s">
        <v>28</v>
      </c>
    </row>
    <row r="914" spans="1:14" ht="14.25" customHeight="1">
      <c r="A914" s="30">
        <v>997</v>
      </c>
      <c r="B914" s="1">
        <v>44226</v>
      </c>
      <c r="C914" s="30" t="s">
        <v>54</v>
      </c>
      <c r="D914" s="30" t="s">
        <v>24</v>
      </c>
      <c r="E914" s="30" t="s">
        <v>16</v>
      </c>
      <c r="F914" s="30" t="s">
        <v>17</v>
      </c>
      <c r="G914" s="32">
        <v>69</v>
      </c>
      <c r="H914" s="30" t="s">
        <v>18</v>
      </c>
      <c r="I914" s="31">
        <v>443.92</v>
      </c>
      <c r="J914" s="30" t="s">
        <v>81</v>
      </c>
      <c r="K914" s="30" t="s">
        <v>58</v>
      </c>
      <c r="L914" s="30" t="b">
        <v>0</v>
      </c>
      <c r="M914" s="30" t="s">
        <v>31</v>
      </c>
      <c r="N914" s="30" t="s">
        <v>22</v>
      </c>
    </row>
    <row r="915" spans="1:14" ht="14.25" customHeight="1">
      <c r="A915" s="30">
        <v>407</v>
      </c>
      <c r="B915" s="1">
        <v>44326</v>
      </c>
      <c r="C915" s="30" t="s">
        <v>36</v>
      </c>
      <c r="D915" s="30" t="s">
        <v>15</v>
      </c>
      <c r="E915" s="30" t="s">
        <v>25</v>
      </c>
      <c r="F915" s="30" t="s">
        <v>38</v>
      </c>
      <c r="G915" s="32">
        <v>32</v>
      </c>
      <c r="H915" s="30" t="s">
        <v>18</v>
      </c>
      <c r="I915" s="31">
        <v>842.12</v>
      </c>
      <c r="J915" s="30" t="s">
        <v>116</v>
      </c>
      <c r="K915" s="30" t="s">
        <v>20</v>
      </c>
      <c r="L915" s="30" t="b">
        <v>0</v>
      </c>
      <c r="M915" s="30" t="s">
        <v>21</v>
      </c>
      <c r="N915" s="30" t="s">
        <v>28</v>
      </c>
    </row>
    <row r="916" spans="1:14" ht="14.25" customHeight="1">
      <c r="A916" s="30">
        <v>831</v>
      </c>
      <c r="B916" s="1">
        <v>43999</v>
      </c>
      <c r="C916" s="30" t="s">
        <v>36</v>
      </c>
      <c r="D916" s="30" t="s">
        <v>24</v>
      </c>
      <c r="E916" s="30" t="s">
        <v>25</v>
      </c>
      <c r="F916" s="30" t="s">
        <v>17</v>
      </c>
      <c r="G916" s="32">
        <v>21</v>
      </c>
      <c r="H916" s="30" t="s">
        <v>18</v>
      </c>
      <c r="I916" s="31">
        <v>644.72</v>
      </c>
      <c r="J916" s="30" t="s">
        <v>379</v>
      </c>
      <c r="K916" s="30" t="s">
        <v>20</v>
      </c>
      <c r="L916" s="30" t="b">
        <v>1</v>
      </c>
      <c r="M916" s="30" t="s">
        <v>21</v>
      </c>
      <c r="N916" s="30" t="s">
        <v>22</v>
      </c>
    </row>
    <row r="917" spans="1:14" ht="14.25" customHeight="1">
      <c r="A917" s="30">
        <v>353</v>
      </c>
      <c r="B917" s="1">
        <v>43872</v>
      </c>
      <c r="C917" s="30" t="s">
        <v>36</v>
      </c>
      <c r="D917" s="30" t="s">
        <v>47</v>
      </c>
      <c r="E917" s="30" t="s">
        <v>25</v>
      </c>
      <c r="F917" s="30" t="s">
        <v>33</v>
      </c>
      <c r="G917" s="32">
        <v>68</v>
      </c>
      <c r="H917" s="30" t="s">
        <v>18</v>
      </c>
      <c r="I917" s="31">
        <v>492.8</v>
      </c>
      <c r="J917" s="30" t="s">
        <v>320</v>
      </c>
      <c r="K917" s="30" t="s">
        <v>58</v>
      </c>
      <c r="L917" s="30" t="b">
        <v>0</v>
      </c>
      <c r="M917" s="30" t="s">
        <v>27</v>
      </c>
      <c r="N917" s="30" t="s">
        <v>22</v>
      </c>
    </row>
    <row r="918" spans="1:14" ht="14.25" customHeight="1">
      <c r="A918" s="30">
        <v>642</v>
      </c>
      <c r="B918" s="1">
        <v>43856</v>
      </c>
      <c r="C918" s="30" t="s">
        <v>14</v>
      </c>
      <c r="D918" s="30" t="s">
        <v>24</v>
      </c>
      <c r="E918" s="30" t="s">
        <v>37</v>
      </c>
      <c r="F918" s="30" t="s">
        <v>17</v>
      </c>
      <c r="G918" s="32">
        <v>97</v>
      </c>
      <c r="H918" s="30" t="s">
        <v>18</v>
      </c>
      <c r="I918" s="31">
        <v>44.65</v>
      </c>
      <c r="J918" s="30" t="s">
        <v>177</v>
      </c>
      <c r="K918" s="30" t="s">
        <v>58</v>
      </c>
      <c r="L918" s="30" t="b">
        <v>1</v>
      </c>
      <c r="M918" s="30" t="s">
        <v>44</v>
      </c>
      <c r="N918" s="30" t="s">
        <v>22</v>
      </c>
    </row>
    <row r="919" spans="1:14" ht="14.25" customHeight="1">
      <c r="A919" s="30">
        <v>696</v>
      </c>
      <c r="B919" s="1">
        <v>44247</v>
      </c>
      <c r="C919" s="30" t="s">
        <v>54</v>
      </c>
      <c r="D919" s="30" t="s">
        <v>47</v>
      </c>
      <c r="E919" s="30" t="s">
        <v>16</v>
      </c>
      <c r="F919" s="30" t="s">
        <v>33</v>
      </c>
      <c r="G919" s="32">
        <v>25</v>
      </c>
      <c r="H919" s="30" t="s">
        <v>18</v>
      </c>
      <c r="I919" s="31">
        <v>833.85</v>
      </c>
      <c r="J919" s="30" t="s">
        <v>155</v>
      </c>
      <c r="K919" s="30" t="s">
        <v>64</v>
      </c>
      <c r="L919" s="30" t="b">
        <v>1</v>
      </c>
      <c r="M919" s="30" t="s">
        <v>27</v>
      </c>
      <c r="N919" s="30" t="s">
        <v>22</v>
      </c>
    </row>
    <row r="920" spans="1:14" ht="14.25" customHeight="1">
      <c r="A920" s="30">
        <v>794</v>
      </c>
      <c r="B920" s="1">
        <v>44121</v>
      </c>
      <c r="C920" s="30" t="s">
        <v>36</v>
      </c>
      <c r="D920" s="30" t="s">
        <v>15</v>
      </c>
      <c r="E920" s="30" t="s">
        <v>16</v>
      </c>
      <c r="F920" s="30" t="s">
        <v>38</v>
      </c>
      <c r="G920" s="32">
        <v>30</v>
      </c>
      <c r="H920" s="30" t="s">
        <v>18</v>
      </c>
      <c r="I920" s="31">
        <v>764.06</v>
      </c>
      <c r="J920" s="30" t="s">
        <v>158</v>
      </c>
      <c r="K920" s="30" t="s">
        <v>124</v>
      </c>
      <c r="L920" s="30" t="b">
        <v>0</v>
      </c>
      <c r="M920" s="30" t="s">
        <v>31</v>
      </c>
      <c r="N920" s="30" t="s">
        <v>28</v>
      </c>
    </row>
    <row r="921" spans="1:14" ht="14.25" customHeight="1">
      <c r="A921" s="30">
        <v>32</v>
      </c>
      <c r="B921" s="1">
        <v>44440</v>
      </c>
      <c r="C921" s="30" t="s">
        <v>36</v>
      </c>
      <c r="D921" s="30" t="s">
        <v>15</v>
      </c>
      <c r="E921" s="30" t="s">
        <v>25</v>
      </c>
      <c r="F921" s="30" t="s">
        <v>38</v>
      </c>
      <c r="G921" s="32">
        <v>66</v>
      </c>
      <c r="H921" s="30" t="s">
        <v>18</v>
      </c>
      <c r="I921" s="31">
        <v>934.04</v>
      </c>
      <c r="J921" s="30" t="s">
        <v>331</v>
      </c>
      <c r="K921" s="30" t="s">
        <v>85</v>
      </c>
      <c r="L921" s="30" t="b">
        <v>0</v>
      </c>
      <c r="M921" s="30" t="s">
        <v>27</v>
      </c>
      <c r="N921" s="30" t="s">
        <v>22</v>
      </c>
    </row>
    <row r="922" spans="1:14" ht="14.25" customHeight="1">
      <c r="A922" s="30">
        <v>903</v>
      </c>
      <c r="B922" s="1">
        <v>44002</v>
      </c>
      <c r="C922" s="30" t="s">
        <v>54</v>
      </c>
      <c r="D922" s="30" t="s">
        <v>15</v>
      </c>
      <c r="E922" s="30" t="s">
        <v>37</v>
      </c>
      <c r="F922" s="30" t="s">
        <v>33</v>
      </c>
      <c r="G922" s="32">
        <v>55</v>
      </c>
      <c r="H922" s="30" t="s">
        <v>18</v>
      </c>
      <c r="I922" s="31">
        <v>36.770000000000003</v>
      </c>
      <c r="J922" s="30" t="s">
        <v>341</v>
      </c>
      <c r="K922" s="30" t="s">
        <v>87</v>
      </c>
      <c r="L922" s="30" t="b">
        <v>0</v>
      </c>
      <c r="M922" s="30" t="s">
        <v>21</v>
      </c>
      <c r="N922" s="30" t="s">
        <v>28</v>
      </c>
    </row>
    <row r="923" spans="1:14" ht="14.25" customHeight="1">
      <c r="A923" s="30">
        <v>461</v>
      </c>
      <c r="B923" s="1">
        <v>44179</v>
      </c>
      <c r="C923" s="30" t="s">
        <v>36</v>
      </c>
      <c r="D923" s="30" t="s">
        <v>47</v>
      </c>
      <c r="E923" s="30" t="s">
        <v>37</v>
      </c>
      <c r="F923" s="30" t="s">
        <v>17</v>
      </c>
      <c r="G923" s="32">
        <v>25</v>
      </c>
      <c r="H923" s="30" t="s">
        <v>18</v>
      </c>
      <c r="I923" s="31">
        <v>124.1</v>
      </c>
      <c r="J923" s="30" t="s">
        <v>321</v>
      </c>
      <c r="K923" s="30" t="s">
        <v>66</v>
      </c>
      <c r="L923" s="30" t="b">
        <v>1</v>
      </c>
      <c r="M923" s="30" t="s">
        <v>21</v>
      </c>
      <c r="N923" s="30" t="s">
        <v>22</v>
      </c>
    </row>
    <row r="924" spans="1:14" ht="14.25" customHeight="1">
      <c r="A924" s="30">
        <v>166</v>
      </c>
      <c r="B924" s="1">
        <v>44011</v>
      </c>
      <c r="C924" s="30" t="s">
        <v>54</v>
      </c>
      <c r="D924" s="30" t="s">
        <v>47</v>
      </c>
      <c r="E924" s="30" t="s">
        <v>25</v>
      </c>
      <c r="F924" s="30" t="s">
        <v>38</v>
      </c>
      <c r="G924" s="32">
        <v>43</v>
      </c>
      <c r="H924" s="30" t="s">
        <v>18</v>
      </c>
      <c r="I924" s="31">
        <v>439.59</v>
      </c>
      <c r="J924" s="30" t="s">
        <v>116</v>
      </c>
      <c r="K924" s="30" t="s">
        <v>20</v>
      </c>
      <c r="L924" s="30" t="b">
        <v>0</v>
      </c>
      <c r="M924" s="30" t="s">
        <v>44</v>
      </c>
      <c r="N924" s="30" t="s">
        <v>22</v>
      </c>
    </row>
    <row r="925" spans="1:14" ht="14.25" customHeight="1">
      <c r="A925" s="30">
        <v>590</v>
      </c>
      <c r="B925" s="1">
        <v>44501</v>
      </c>
      <c r="C925" s="30" t="s">
        <v>36</v>
      </c>
      <c r="D925" s="30" t="s">
        <v>15</v>
      </c>
      <c r="E925" s="30" t="s">
        <v>37</v>
      </c>
      <c r="F925" s="30" t="s">
        <v>17</v>
      </c>
      <c r="G925" s="32">
        <v>67</v>
      </c>
      <c r="H925" s="30" t="s">
        <v>18</v>
      </c>
      <c r="I925" s="31">
        <v>189.82</v>
      </c>
      <c r="J925" s="30" t="s">
        <v>308</v>
      </c>
      <c r="K925" s="30" t="s">
        <v>20</v>
      </c>
      <c r="L925" s="30" t="b">
        <v>0</v>
      </c>
      <c r="M925" s="30" t="s">
        <v>31</v>
      </c>
      <c r="N925" s="30" t="s">
        <v>28</v>
      </c>
    </row>
    <row r="926" spans="1:14" ht="14.25" customHeight="1">
      <c r="A926" s="30">
        <v>74</v>
      </c>
      <c r="B926" s="1">
        <v>43930</v>
      </c>
      <c r="C926" s="30" t="s">
        <v>32</v>
      </c>
      <c r="D926" s="30" t="s">
        <v>24</v>
      </c>
      <c r="E926" s="30" t="s">
        <v>25</v>
      </c>
      <c r="F926" s="30" t="s">
        <v>38</v>
      </c>
      <c r="G926" s="32">
        <v>85</v>
      </c>
      <c r="H926" s="30" t="s">
        <v>18</v>
      </c>
      <c r="I926" s="31">
        <v>193.38</v>
      </c>
      <c r="J926" s="30" t="s">
        <v>319</v>
      </c>
      <c r="K926" s="30" t="s">
        <v>58</v>
      </c>
      <c r="L926" s="30" t="b">
        <v>1</v>
      </c>
      <c r="M926" s="30" t="s">
        <v>27</v>
      </c>
      <c r="N926" s="30" t="s">
        <v>22</v>
      </c>
    </row>
    <row r="927" spans="1:14" ht="14.25" customHeight="1">
      <c r="A927" s="30">
        <v>224</v>
      </c>
      <c r="B927" s="1">
        <v>44420</v>
      </c>
      <c r="C927" s="30" t="s">
        <v>54</v>
      </c>
      <c r="D927" s="30" t="s">
        <v>24</v>
      </c>
      <c r="E927" s="30" t="s">
        <v>16</v>
      </c>
      <c r="F927" s="30" t="s">
        <v>38</v>
      </c>
      <c r="G927" s="32">
        <v>25</v>
      </c>
      <c r="H927" s="30" t="s">
        <v>18</v>
      </c>
      <c r="I927" s="31">
        <v>865.2</v>
      </c>
      <c r="J927" s="30" t="s">
        <v>82</v>
      </c>
      <c r="K927" s="30" t="s">
        <v>46</v>
      </c>
      <c r="L927" s="30" t="b">
        <v>1</v>
      </c>
      <c r="M927" s="30" t="s">
        <v>31</v>
      </c>
      <c r="N927" s="30" t="s">
        <v>22</v>
      </c>
    </row>
    <row r="928" spans="1:14" ht="14.25" customHeight="1">
      <c r="A928" s="30">
        <v>427</v>
      </c>
      <c r="B928" s="1">
        <v>43927</v>
      </c>
      <c r="C928" s="30" t="s">
        <v>14</v>
      </c>
      <c r="D928" s="30" t="s">
        <v>47</v>
      </c>
      <c r="E928" s="30" t="s">
        <v>16</v>
      </c>
      <c r="F928" s="30" t="s">
        <v>33</v>
      </c>
      <c r="G928" s="32">
        <v>87</v>
      </c>
      <c r="H928" s="30" t="s">
        <v>18</v>
      </c>
      <c r="I928" s="31">
        <v>449.55</v>
      </c>
      <c r="J928" s="30" t="s">
        <v>105</v>
      </c>
      <c r="K928" s="30" t="s">
        <v>106</v>
      </c>
      <c r="L928" s="30" t="b">
        <v>1</v>
      </c>
      <c r="M928" s="30" t="s">
        <v>31</v>
      </c>
      <c r="N928" s="30" t="s">
        <v>28</v>
      </c>
    </row>
    <row r="929" spans="1:14" ht="14.25" customHeight="1">
      <c r="A929" s="30">
        <v>927</v>
      </c>
      <c r="B929" s="1">
        <v>44144</v>
      </c>
      <c r="C929" s="30" t="s">
        <v>23</v>
      </c>
      <c r="D929" s="30" t="s">
        <v>47</v>
      </c>
      <c r="E929" s="30" t="s">
        <v>25</v>
      </c>
      <c r="F929" s="30" t="s">
        <v>33</v>
      </c>
      <c r="G929" s="32">
        <v>6</v>
      </c>
      <c r="H929" s="30" t="s">
        <v>18</v>
      </c>
      <c r="I929" s="31">
        <v>633.38</v>
      </c>
      <c r="J929" s="30" t="s">
        <v>50</v>
      </c>
      <c r="K929" s="30" t="s">
        <v>51</v>
      </c>
      <c r="L929" s="30" t="b">
        <v>1</v>
      </c>
      <c r="M929" s="30" t="s">
        <v>21</v>
      </c>
      <c r="N929" s="30" t="s">
        <v>22</v>
      </c>
    </row>
    <row r="930" spans="1:14" ht="14.25" customHeight="1">
      <c r="A930" s="30">
        <v>925</v>
      </c>
      <c r="B930" s="1">
        <v>44417</v>
      </c>
      <c r="C930" s="30" t="s">
        <v>36</v>
      </c>
      <c r="D930" s="30" t="s">
        <v>15</v>
      </c>
      <c r="E930" s="30" t="s">
        <v>25</v>
      </c>
      <c r="F930" s="30" t="s">
        <v>38</v>
      </c>
      <c r="G930" s="32">
        <v>12</v>
      </c>
      <c r="H930" s="30" t="s">
        <v>18</v>
      </c>
      <c r="I930" s="31">
        <v>10.4</v>
      </c>
      <c r="J930" s="30" t="s">
        <v>122</v>
      </c>
      <c r="K930" s="30" t="s">
        <v>89</v>
      </c>
      <c r="L930" s="30" t="b">
        <v>1</v>
      </c>
      <c r="M930" s="30" t="s">
        <v>21</v>
      </c>
      <c r="N930" s="30" t="s">
        <v>22</v>
      </c>
    </row>
    <row r="931" spans="1:14" ht="14.25" customHeight="1">
      <c r="A931" s="30">
        <v>362</v>
      </c>
      <c r="B931" s="1">
        <v>44414</v>
      </c>
      <c r="C931" s="30" t="s">
        <v>36</v>
      </c>
      <c r="D931" s="30" t="s">
        <v>47</v>
      </c>
      <c r="E931" s="30" t="s">
        <v>25</v>
      </c>
      <c r="F931" s="30" t="s">
        <v>38</v>
      </c>
      <c r="G931" s="32">
        <v>91</v>
      </c>
      <c r="H931" s="30" t="s">
        <v>18</v>
      </c>
      <c r="I931" s="31">
        <v>551.69000000000005</v>
      </c>
      <c r="J931" s="30" t="s">
        <v>154</v>
      </c>
      <c r="K931" s="30" t="s">
        <v>89</v>
      </c>
      <c r="L931" s="30" t="b">
        <v>1</v>
      </c>
      <c r="M931" s="30" t="s">
        <v>44</v>
      </c>
      <c r="N931" s="30" t="s">
        <v>22</v>
      </c>
    </row>
    <row r="932" spans="1:14" ht="14.25" customHeight="1">
      <c r="A932" s="30">
        <v>964</v>
      </c>
      <c r="B932" s="1">
        <v>43900</v>
      </c>
      <c r="C932" s="30" t="s">
        <v>36</v>
      </c>
      <c r="D932" s="30" t="s">
        <v>15</v>
      </c>
      <c r="E932" s="30" t="s">
        <v>37</v>
      </c>
      <c r="F932" s="30" t="s">
        <v>38</v>
      </c>
      <c r="G932" s="32">
        <v>6</v>
      </c>
      <c r="H932" s="30" t="s">
        <v>18</v>
      </c>
      <c r="I932" s="31">
        <v>180.96</v>
      </c>
      <c r="J932" s="30" t="s">
        <v>103</v>
      </c>
      <c r="K932" s="30" t="s">
        <v>104</v>
      </c>
      <c r="L932" s="30" t="b">
        <v>0</v>
      </c>
      <c r="M932" s="30" t="s">
        <v>31</v>
      </c>
      <c r="N932" s="30" t="s">
        <v>22</v>
      </c>
    </row>
    <row r="933" spans="1:14" ht="14.25" customHeight="1">
      <c r="A933" s="30">
        <v>240</v>
      </c>
      <c r="B933" s="1">
        <v>44288</v>
      </c>
      <c r="C933" s="30" t="s">
        <v>23</v>
      </c>
      <c r="D933" s="30" t="s">
        <v>47</v>
      </c>
      <c r="E933" s="30" t="s">
        <v>16</v>
      </c>
      <c r="F933" s="30" t="s">
        <v>17</v>
      </c>
      <c r="G933" s="32">
        <v>82</v>
      </c>
      <c r="H933" s="30" t="s">
        <v>18</v>
      </c>
      <c r="I933" s="31">
        <v>205.15</v>
      </c>
      <c r="J933" s="30" t="s">
        <v>380</v>
      </c>
      <c r="K933" s="30" t="s">
        <v>53</v>
      </c>
      <c r="L933" s="30" t="b">
        <v>1</v>
      </c>
      <c r="M933" s="30" t="s">
        <v>44</v>
      </c>
      <c r="N933" s="30" t="s">
        <v>28</v>
      </c>
    </row>
    <row r="934" spans="1:14" ht="14.25" customHeight="1">
      <c r="A934" s="30">
        <v>189</v>
      </c>
      <c r="B934" s="1">
        <v>44117</v>
      </c>
      <c r="C934" s="30" t="s">
        <v>32</v>
      </c>
      <c r="D934" s="30" t="s">
        <v>15</v>
      </c>
      <c r="E934" s="30" t="s">
        <v>16</v>
      </c>
      <c r="F934" s="30" t="s">
        <v>33</v>
      </c>
      <c r="G934" s="32">
        <v>52</v>
      </c>
      <c r="H934" s="30" t="s">
        <v>18</v>
      </c>
      <c r="I934" s="31">
        <v>633.75</v>
      </c>
      <c r="J934" s="30" t="s">
        <v>264</v>
      </c>
      <c r="K934" s="30" t="s">
        <v>153</v>
      </c>
      <c r="L934" s="30" t="b">
        <v>1</v>
      </c>
      <c r="M934" s="30" t="s">
        <v>21</v>
      </c>
      <c r="N934" s="30" t="s">
        <v>28</v>
      </c>
    </row>
    <row r="935" spans="1:14" ht="14.25" customHeight="1">
      <c r="A935" s="30">
        <v>754</v>
      </c>
      <c r="B935" s="1">
        <v>44151</v>
      </c>
      <c r="C935" s="30" t="s">
        <v>32</v>
      </c>
      <c r="D935" s="30" t="s">
        <v>15</v>
      </c>
      <c r="E935" s="30" t="s">
        <v>37</v>
      </c>
      <c r="F935" s="30" t="s">
        <v>33</v>
      </c>
      <c r="G935" s="32">
        <v>50</v>
      </c>
      <c r="H935" s="30" t="s">
        <v>18</v>
      </c>
      <c r="I935" s="31">
        <v>376.26</v>
      </c>
      <c r="J935" s="30" t="s">
        <v>88</v>
      </c>
      <c r="K935" s="30" t="s">
        <v>89</v>
      </c>
      <c r="L935" s="30" t="b">
        <v>1</v>
      </c>
      <c r="M935" s="30" t="s">
        <v>44</v>
      </c>
      <c r="N935" s="30" t="s">
        <v>22</v>
      </c>
    </row>
    <row r="936" spans="1:14" ht="14.25" customHeight="1">
      <c r="A936" s="30">
        <v>538</v>
      </c>
      <c r="B936" s="1">
        <v>43972</v>
      </c>
      <c r="C936" s="30" t="s">
        <v>54</v>
      </c>
      <c r="D936" s="30" t="s">
        <v>47</v>
      </c>
      <c r="E936" s="30" t="s">
        <v>25</v>
      </c>
      <c r="F936" s="30" t="s">
        <v>17</v>
      </c>
      <c r="G936" s="32">
        <v>38</v>
      </c>
      <c r="H936" s="30" t="s">
        <v>18</v>
      </c>
      <c r="I936" s="31">
        <v>919.76</v>
      </c>
      <c r="J936" s="30" t="s">
        <v>163</v>
      </c>
      <c r="K936" s="30" t="s">
        <v>153</v>
      </c>
      <c r="L936" s="30" t="b">
        <v>0</v>
      </c>
      <c r="M936" s="30" t="s">
        <v>27</v>
      </c>
      <c r="N936" s="30" t="s">
        <v>28</v>
      </c>
    </row>
    <row r="937" spans="1:14" ht="14.25" customHeight="1">
      <c r="A937" s="30">
        <v>251</v>
      </c>
      <c r="B937" s="1">
        <v>44425</v>
      </c>
      <c r="C937" s="30" t="s">
        <v>36</v>
      </c>
      <c r="D937" s="30" t="s">
        <v>15</v>
      </c>
      <c r="E937" s="30" t="s">
        <v>16</v>
      </c>
      <c r="F937" s="30" t="s">
        <v>38</v>
      </c>
      <c r="G937" s="32">
        <v>11</v>
      </c>
      <c r="H937" s="30" t="s">
        <v>18</v>
      </c>
      <c r="I937" s="31">
        <v>412.81</v>
      </c>
      <c r="J937" s="30" t="s">
        <v>266</v>
      </c>
      <c r="K937" s="30" t="s">
        <v>93</v>
      </c>
      <c r="L937" s="30" t="b">
        <v>0</v>
      </c>
      <c r="M937" s="30" t="s">
        <v>31</v>
      </c>
      <c r="N937" s="30" t="s">
        <v>22</v>
      </c>
    </row>
    <row r="938" spans="1:14" ht="14.25" customHeight="1">
      <c r="A938" s="30">
        <v>793</v>
      </c>
      <c r="B938" s="1">
        <v>44466</v>
      </c>
      <c r="C938" s="30" t="s">
        <v>36</v>
      </c>
      <c r="D938" s="30" t="s">
        <v>24</v>
      </c>
      <c r="E938" s="30" t="s">
        <v>25</v>
      </c>
      <c r="F938" s="30" t="s">
        <v>33</v>
      </c>
      <c r="G938" s="32">
        <v>41</v>
      </c>
      <c r="H938" s="30" t="s">
        <v>18</v>
      </c>
      <c r="I938" s="31">
        <v>419.79</v>
      </c>
      <c r="J938" s="30" t="s">
        <v>242</v>
      </c>
      <c r="K938" s="30" t="s">
        <v>153</v>
      </c>
      <c r="L938" s="30" t="b">
        <v>0</v>
      </c>
      <c r="M938" s="30" t="s">
        <v>44</v>
      </c>
      <c r="N938" s="30" t="s">
        <v>22</v>
      </c>
    </row>
    <row r="939" spans="1:14" ht="14.25" customHeight="1">
      <c r="A939" s="30">
        <v>155</v>
      </c>
      <c r="B939" s="1">
        <v>43863</v>
      </c>
      <c r="C939" s="30" t="s">
        <v>32</v>
      </c>
      <c r="D939" s="30" t="s">
        <v>24</v>
      </c>
      <c r="E939" s="30" t="s">
        <v>37</v>
      </c>
      <c r="F939" s="30" t="s">
        <v>33</v>
      </c>
      <c r="G939" s="32">
        <v>73</v>
      </c>
      <c r="H939" s="30" t="s">
        <v>18</v>
      </c>
      <c r="I939" s="31">
        <v>123.65</v>
      </c>
      <c r="J939" s="30" t="s">
        <v>75</v>
      </c>
      <c r="K939" s="30" t="s">
        <v>64</v>
      </c>
      <c r="L939" s="30" t="b">
        <v>0</v>
      </c>
      <c r="M939" s="30" t="s">
        <v>21</v>
      </c>
      <c r="N939" s="30" t="s">
        <v>22</v>
      </c>
    </row>
    <row r="940" spans="1:14" ht="14.25" customHeight="1">
      <c r="A940" s="30">
        <v>227</v>
      </c>
      <c r="B940" s="1">
        <v>44256</v>
      </c>
      <c r="C940" s="30" t="s">
        <v>36</v>
      </c>
      <c r="D940" s="30" t="s">
        <v>47</v>
      </c>
      <c r="E940" s="30" t="s">
        <v>25</v>
      </c>
      <c r="F940" s="30" t="s">
        <v>38</v>
      </c>
      <c r="G940" s="32">
        <v>79</v>
      </c>
      <c r="H940" s="30" t="s">
        <v>18</v>
      </c>
      <c r="I940" s="31">
        <v>996.25</v>
      </c>
      <c r="J940" s="30" t="s">
        <v>361</v>
      </c>
      <c r="K940" s="30" t="s">
        <v>137</v>
      </c>
      <c r="L940" s="30" t="b">
        <v>1</v>
      </c>
      <c r="M940" s="30" t="s">
        <v>27</v>
      </c>
      <c r="N940" s="30" t="s">
        <v>22</v>
      </c>
    </row>
    <row r="941" spans="1:14" ht="14.25" customHeight="1">
      <c r="A941" s="30">
        <v>767</v>
      </c>
      <c r="B941" s="1">
        <v>44459</v>
      </c>
      <c r="C941" s="30" t="s">
        <v>23</v>
      </c>
      <c r="D941" s="30" t="s">
        <v>24</v>
      </c>
      <c r="E941" s="30" t="s">
        <v>25</v>
      </c>
      <c r="F941" s="30" t="s">
        <v>38</v>
      </c>
      <c r="G941" s="32">
        <v>13</v>
      </c>
      <c r="H941" s="30" t="s">
        <v>18</v>
      </c>
      <c r="I941" s="31">
        <v>570.41999999999996</v>
      </c>
      <c r="J941" s="30" t="s">
        <v>50</v>
      </c>
      <c r="K941" s="30" t="s">
        <v>51</v>
      </c>
      <c r="L941" s="30" t="b">
        <v>0</v>
      </c>
      <c r="M941" s="30" t="s">
        <v>27</v>
      </c>
      <c r="N941" s="30" t="s">
        <v>22</v>
      </c>
    </row>
    <row r="942" spans="1:14" ht="14.25" customHeight="1">
      <c r="A942" s="30">
        <v>690</v>
      </c>
      <c r="B942" s="1">
        <v>43936</v>
      </c>
      <c r="C942" s="30" t="s">
        <v>36</v>
      </c>
      <c r="D942" s="30" t="s">
        <v>47</v>
      </c>
      <c r="E942" s="30" t="s">
        <v>16</v>
      </c>
      <c r="F942" s="30" t="s">
        <v>38</v>
      </c>
      <c r="G942" s="32">
        <v>84</v>
      </c>
      <c r="H942" s="30" t="s">
        <v>18</v>
      </c>
      <c r="I942" s="31">
        <v>468.7</v>
      </c>
      <c r="J942" s="30" t="s">
        <v>81</v>
      </c>
      <c r="K942" s="30" t="s">
        <v>58</v>
      </c>
      <c r="L942" s="30" t="b">
        <v>1</v>
      </c>
      <c r="M942" s="30" t="s">
        <v>31</v>
      </c>
      <c r="N942" s="30" t="s">
        <v>28</v>
      </c>
    </row>
    <row r="943" spans="1:14" ht="14.25" customHeight="1">
      <c r="A943" s="30">
        <v>726</v>
      </c>
      <c r="B943" s="1">
        <v>44247</v>
      </c>
      <c r="C943" s="30" t="s">
        <v>14</v>
      </c>
      <c r="D943" s="30" t="s">
        <v>15</v>
      </c>
      <c r="E943" s="30" t="s">
        <v>25</v>
      </c>
      <c r="F943" s="30" t="s">
        <v>38</v>
      </c>
      <c r="G943" s="32">
        <v>79</v>
      </c>
      <c r="H943" s="30" t="s">
        <v>18</v>
      </c>
      <c r="I943" s="31">
        <v>697.04</v>
      </c>
      <c r="J943" s="30" t="s">
        <v>135</v>
      </c>
      <c r="K943" s="30" t="s">
        <v>50</v>
      </c>
      <c r="L943" s="30" t="b">
        <v>1</v>
      </c>
      <c r="M943" s="30" t="s">
        <v>44</v>
      </c>
      <c r="N943" s="30" t="s">
        <v>22</v>
      </c>
    </row>
    <row r="944" spans="1:14" ht="14.25" customHeight="1">
      <c r="A944" s="30">
        <v>504</v>
      </c>
      <c r="B944" s="1">
        <v>43833</v>
      </c>
      <c r="C944" s="30" t="s">
        <v>32</v>
      </c>
      <c r="D944" s="30" t="s">
        <v>15</v>
      </c>
      <c r="E944" s="30" t="s">
        <v>25</v>
      </c>
      <c r="F944" s="30" t="s">
        <v>17</v>
      </c>
      <c r="G944" s="32">
        <v>94</v>
      </c>
      <c r="H944" s="30" t="s">
        <v>18</v>
      </c>
      <c r="I944" s="31">
        <v>810.77</v>
      </c>
      <c r="J944" s="30" t="s">
        <v>50</v>
      </c>
      <c r="K944" s="30" t="s">
        <v>51</v>
      </c>
      <c r="L944" s="30" t="b">
        <v>0</v>
      </c>
      <c r="M944" s="30" t="s">
        <v>27</v>
      </c>
      <c r="N944" s="30" t="s">
        <v>28</v>
      </c>
    </row>
    <row r="945" spans="1:14" ht="14.25" customHeight="1">
      <c r="A945" s="30">
        <v>669</v>
      </c>
      <c r="B945" s="1">
        <v>44157</v>
      </c>
      <c r="C945" s="30" t="s">
        <v>36</v>
      </c>
      <c r="D945" s="30" t="s">
        <v>15</v>
      </c>
      <c r="E945" s="30" t="s">
        <v>25</v>
      </c>
      <c r="F945" s="30" t="s">
        <v>17</v>
      </c>
      <c r="G945" s="32">
        <v>6</v>
      </c>
      <c r="H945" s="30" t="s">
        <v>18</v>
      </c>
      <c r="I945" s="31">
        <v>526.91999999999996</v>
      </c>
      <c r="J945" s="30" t="s">
        <v>295</v>
      </c>
      <c r="K945" s="30" t="s">
        <v>74</v>
      </c>
      <c r="L945" s="30" t="b">
        <v>0</v>
      </c>
      <c r="M945" s="30" t="s">
        <v>27</v>
      </c>
      <c r="N945" s="30" t="s">
        <v>22</v>
      </c>
    </row>
    <row r="946" spans="1:14" ht="14.25" customHeight="1">
      <c r="A946" s="30">
        <v>85</v>
      </c>
      <c r="B946" s="1">
        <v>44364</v>
      </c>
      <c r="C946" s="30" t="s">
        <v>36</v>
      </c>
      <c r="D946" s="30" t="s">
        <v>15</v>
      </c>
      <c r="E946" s="30" t="s">
        <v>37</v>
      </c>
      <c r="F946" s="30" t="s">
        <v>17</v>
      </c>
      <c r="G946" s="32">
        <v>82</v>
      </c>
      <c r="H946" s="30" t="s">
        <v>18</v>
      </c>
      <c r="I946" s="31">
        <v>147.97</v>
      </c>
      <c r="J946" s="30" t="s">
        <v>136</v>
      </c>
      <c r="K946" s="30" t="s">
        <v>137</v>
      </c>
      <c r="L946" s="30" t="b">
        <v>1</v>
      </c>
      <c r="M946" s="30" t="s">
        <v>21</v>
      </c>
      <c r="N946" s="30" t="s">
        <v>28</v>
      </c>
    </row>
    <row r="947" spans="1:14" ht="14.25" customHeight="1">
      <c r="A947" s="30">
        <v>714</v>
      </c>
      <c r="B947" s="1">
        <v>44517</v>
      </c>
      <c r="C947" s="30" t="s">
        <v>36</v>
      </c>
      <c r="D947" s="30" t="s">
        <v>47</v>
      </c>
      <c r="E947" s="30" t="s">
        <v>16</v>
      </c>
      <c r="F947" s="30" t="s">
        <v>33</v>
      </c>
      <c r="G947" s="32">
        <v>94</v>
      </c>
      <c r="H947" s="30" t="s">
        <v>18</v>
      </c>
      <c r="I947" s="31">
        <v>477.02</v>
      </c>
      <c r="J947" s="30" t="s">
        <v>286</v>
      </c>
      <c r="K947" s="30" t="s">
        <v>50</v>
      </c>
      <c r="L947" s="30" t="b">
        <v>0</v>
      </c>
      <c r="M947" s="30" t="s">
        <v>27</v>
      </c>
      <c r="N947" s="30" t="s">
        <v>28</v>
      </c>
    </row>
    <row r="948" spans="1:14" ht="14.25" customHeight="1">
      <c r="A948" s="30">
        <v>892</v>
      </c>
      <c r="B948" s="1">
        <v>44348</v>
      </c>
      <c r="C948" s="30" t="s">
        <v>36</v>
      </c>
      <c r="D948" s="30" t="s">
        <v>24</v>
      </c>
      <c r="E948" s="30" t="s">
        <v>37</v>
      </c>
      <c r="F948" s="30" t="s">
        <v>38</v>
      </c>
      <c r="G948" s="32">
        <v>35</v>
      </c>
      <c r="H948" s="30" t="s">
        <v>18</v>
      </c>
      <c r="I948" s="31">
        <v>859.77</v>
      </c>
      <c r="J948" s="30" t="s">
        <v>211</v>
      </c>
      <c r="K948" s="30" t="s">
        <v>49</v>
      </c>
      <c r="L948" s="30" t="b">
        <v>0</v>
      </c>
      <c r="M948" s="30" t="s">
        <v>27</v>
      </c>
      <c r="N948" s="30" t="s">
        <v>22</v>
      </c>
    </row>
    <row r="949" spans="1:14" ht="14.25" customHeight="1">
      <c r="A949" s="30">
        <v>347</v>
      </c>
      <c r="B949" s="1">
        <v>44153</v>
      </c>
      <c r="C949" s="30" t="s">
        <v>32</v>
      </c>
      <c r="D949" s="30" t="s">
        <v>15</v>
      </c>
      <c r="E949" s="30" t="s">
        <v>25</v>
      </c>
      <c r="F949" s="30" t="s">
        <v>33</v>
      </c>
      <c r="G949" s="32">
        <v>73</v>
      </c>
      <c r="H949" s="30" t="s">
        <v>18</v>
      </c>
      <c r="I949" s="31">
        <v>317.45999999999998</v>
      </c>
      <c r="J949" s="30" t="s">
        <v>246</v>
      </c>
      <c r="K949" s="30" t="s">
        <v>64</v>
      </c>
      <c r="L949" s="30" t="b">
        <v>0</v>
      </c>
      <c r="M949" s="30" t="s">
        <v>21</v>
      </c>
      <c r="N949" s="30" t="s">
        <v>28</v>
      </c>
    </row>
    <row r="950" spans="1:14" ht="14.25" customHeight="1">
      <c r="A950" s="30">
        <v>181</v>
      </c>
      <c r="B950" s="1">
        <v>44533</v>
      </c>
      <c r="C950" s="30" t="s">
        <v>36</v>
      </c>
      <c r="D950" s="30" t="s">
        <v>15</v>
      </c>
      <c r="E950" s="30" t="s">
        <v>16</v>
      </c>
      <c r="F950" s="30" t="s">
        <v>38</v>
      </c>
      <c r="G950" s="32">
        <v>80</v>
      </c>
      <c r="H950" s="30" t="s">
        <v>18</v>
      </c>
      <c r="I950" s="31">
        <v>216.44</v>
      </c>
      <c r="J950" s="30" t="s">
        <v>122</v>
      </c>
      <c r="K950" s="30" t="s">
        <v>89</v>
      </c>
      <c r="L950" s="30" t="b">
        <v>1</v>
      </c>
      <c r="M950" s="30" t="s">
        <v>44</v>
      </c>
      <c r="N950" s="30" t="s">
        <v>22</v>
      </c>
    </row>
    <row r="951" spans="1:14" ht="14.25" customHeight="1">
      <c r="A951" s="30">
        <v>130</v>
      </c>
      <c r="B951" s="1">
        <v>44048</v>
      </c>
      <c r="C951" s="30" t="s">
        <v>36</v>
      </c>
      <c r="D951" s="30" t="s">
        <v>15</v>
      </c>
      <c r="E951" s="30" t="s">
        <v>16</v>
      </c>
      <c r="F951" s="30" t="s">
        <v>38</v>
      </c>
      <c r="G951" s="32">
        <v>90</v>
      </c>
      <c r="H951" s="30" t="s">
        <v>18</v>
      </c>
      <c r="I951" s="31">
        <v>717.29</v>
      </c>
      <c r="J951" s="30" t="s">
        <v>59</v>
      </c>
      <c r="K951" s="30" t="s">
        <v>20</v>
      </c>
      <c r="L951" s="30" t="b">
        <v>0</v>
      </c>
      <c r="M951" s="30" t="s">
        <v>21</v>
      </c>
      <c r="N951" s="30" t="s">
        <v>28</v>
      </c>
    </row>
    <row r="952" spans="1:14" ht="14.25" customHeight="1">
      <c r="A952" s="30">
        <v>99</v>
      </c>
      <c r="B952" s="1">
        <v>44351</v>
      </c>
      <c r="C952" s="30" t="s">
        <v>14</v>
      </c>
      <c r="D952" s="30" t="s">
        <v>24</v>
      </c>
      <c r="E952" s="30" t="s">
        <v>37</v>
      </c>
      <c r="F952" s="30" t="s">
        <v>17</v>
      </c>
      <c r="G952" s="32">
        <v>70</v>
      </c>
      <c r="H952" s="30" t="s">
        <v>18</v>
      </c>
      <c r="I952" s="31">
        <v>654.91999999999996</v>
      </c>
      <c r="J952" s="30" t="s">
        <v>257</v>
      </c>
      <c r="K952" s="30" t="s">
        <v>74</v>
      </c>
      <c r="L952" s="30" t="b">
        <v>0</v>
      </c>
      <c r="M952" s="30" t="s">
        <v>31</v>
      </c>
      <c r="N952" s="30" t="s">
        <v>28</v>
      </c>
    </row>
    <row r="953" spans="1:14" ht="14.25" customHeight="1">
      <c r="A953" s="30">
        <v>868</v>
      </c>
      <c r="B953" s="1">
        <v>44150</v>
      </c>
      <c r="C953" s="30" t="s">
        <v>32</v>
      </c>
      <c r="D953" s="30" t="s">
        <v>24</v>
      </c>
      <c r="E953" s="30" t="s">
        <v>37</v>
      </c>
      <c r="F953" s="30" t="s">
        <v>38</v>
      </c>
      <c r="G953" s="32">
        <v>76</v>
      </c>
      <c r="H953" s="30" t="s">
        <v>18</v>
      </c>
      <c r="I953" s="31">
        <v>289.24</v>
      </c>
      <c r="J953" s="30" t="s">
        <v>180</v>
      </c>
      <c r="K953" s="30" t="s">
        <v>93</v>
      </c>
      <c r="L953" s="30" t="b">
        <v>1</v>
      </c>
      <c r="M953" s="30" t="s">
        <v>44</v>
      </c>
      <c r="N953" s="30" t="s">
        <v>22</v>
      </c>
    </row>
    <row r="954" spans="1:14" ht="14.25" customHeight="1">
      <c r="A954" s="30">
        <v>288</v>
      </c>
      <c r="B954" s="1">
        <v>44062</v>
      </c>
      <c r="C954" s="30" t="s">
        <v>32</v>
      </c>
      <c r="D954" s="30" t="s">
        <v>24</v>
      </c>
      <c r="E954" s="30" t="s">
        <v>25</v>
      </c>
      <c r="F954" s="30" t="s">
        <v>17</v>
      </c>
      <c r="G954" s="32">
        <v>47</v>
      </c>
      <c r="H954" s="30" t="s">
        <v>18</v>
      </c>
      <c r="I954" s="31">
        <v>7.4</v>
      </c>
      <c r="J954" s="30" t="s">
        <v>193</v>
      </c>
      <c r="K954" s="30" t="s">
        <v>74</v>
      </c>
      <c r="L954" s="30" t="b">
        <v>1</v>
      </c>
      <c r="M954" s="30" t="s">
        <v>27</v>
      </c>
      <c r="N954" s="30" t="s">
        <v>22</v>
      </c>
    </row>
    <row r="955" spans="1:14" ht="14.25" customHeight="1">
      <c r="A955" s="30">
        <v>783</v>
      </c>
      <c r="B955" s="1">
        <v>44421</v>
      </c>
      <c r="C955" s="30" t="s">
        <v>36</v>
      </c>
      <c r="D955" s="30" t="s">
        <v>24</v>
      </c>
      <c r="E955" s="30" t="s">
        <v>16</v>
      </c>
      <c r="F955" s="30" t="s">
        <v>38</v>
      </c>
      <c r="G955" s="32">
        <v>73</v>
      </c>
      <c r="H955" s="30" t="s">
        <v>18</v>
      </c>
      <c r="I955" s="31">
        <v>964.71</v>
      </c>
      <c r="J955" s="30" t="s">
        <v>109</v>
      </c>
      <c r="K955" s="30" t="s">
        <v>20</v>
      </c>
      <c r="L955" s="30" t="b">
        <v>1</v>
      </c>
      <c r="M955" s="30" t="s">
        <v>21</v>
      </c>
      <c r="N955" s="30" t="s">
        <v>28</v>
      </c>
    </row>
    <row r="956" spans="1:14" ht="14.25" customHeight="1">
      <c r="A956" s="30">
        <v>462</v>
      </c>
      <c r="B956" s="1">
        <v>44547</v>
      </c>
      <c r="C956" s="30" t="s">
        <v>23</v>
      </c>
      <c r="D956" s="30" t="s">
        <v>24</v>
      </c>
      <c r="E956" s="30" t="s">
        <v>25</v>
      </c>
      <c r="F956" s="30" t="s">
        <v>17</v>
      </c>
      <c r="G956" s="32">
        <v>28</v>
      </c>
      <c r="H956" s="30" t="s">
        <v>18</v>
      </c>
      <c r="I956" s="31">
        <v>64.08</v>
      </c>
      <c r="J956" s="30" t="s">
        <v>219</v>
      </c>
      <c r="K956" s="30" t="s">
        <v>89</v>
      </c>
      <c r="L956" s="30" t="b">
        <v>1</v>
      </c>
      <c r="M956" s="30" t="s">
        <v>27</v>
      </c>
      <c r="N956" s="30" t="s">
        <v>22</v>
      </c>
    </row>
    <row r="957" spans="1:14" ht="14.25" customHeight="1">
      <c r="A957" s="30">
        <v>430</v>
      </c>
      <c r="B957" s="1">
        <v>43883</v>
      </c>
      <c r="C957" s="30" t="s">
        <v>36</v>
      </c>
      <c r="D957" s="30" t="s">
        <v>47</v>
      </c>
      <c r="E957" s="30" t="s">
        <v>16</v>
      </c>
      <c r="F957" s="30" t="s">
        <v>38</v>
      </c>
      <c r="G957" s="32">
        <v>46</v>
      </c>
      <c r="H957" s="30" t="s">
        <v>18</v>
      </c>
      <c r="I957" s="31">
        <v>154.69999999999999</v>
      </c>
      <c r="J957" s="30" t="s">
        <v>113</v>
      </c>
      <c r="K957" s="30" t="s">
        <v>66</v>
      </c>
      <c r="L957" s="30" t="b">
        <v>1</v>
      </c>
      <c r="M957" s="30" t="s">
        <v>31</v>
      </c>
      <c r="N957" s="30" t="s">
        <v>22</v>
      </c>
    </row>
    <row r="958" spans="1:14" ht="14.25" customHeight="1">
      <c r="A958" s="30">
        <v>739</v>
      </c>
      <c r="B958" s="1">
        <v>44078</v>
      </c>
      <c r="C958" s="30" t="s">
        <v>36</v>
      </c>
      <c r="D958" s="30" t="s">
        <v>47</v>
      </c>
      <c r="E958" s="30" t="s">
        <v>25</v>
      </c>
      <c r="F958" s="30" t="s">
        <v>38</v>
      </c>
      <c r="G958" s="32">
        <v>28</v>
      </c>
      <c r="H958" s="30" t="s">
        <v>18</v>
      </c>
      <c r="I958" s="31">
        <v>331.38</v>
      </c>
      <c r="J958" s="30" t="s">
        <v>173</v>
      </c>
      <c r="K958" s="30" t="s">
        <v>64</v>
      </c>
      <c r="L958" s="30" t="b">
        <v>0</v>
      </c>
      <c r="M958" s="30" t="s">
        <v>44</v>
      </c>
      <c r="N958" s="30" t="s">
        <v>28</v>
      </c>
    </row>
    <row r="959" spans="1:14" ht="14.25" customHeight="1">
      <c r="A959" s="30">
        <v>840</v>
      </c>
      <c r="B959" s="1">
        <v>43994</v>
      </c>
      <c r="C959" s="30" t="s">
        <v>36</v>
      </c>
      <c r="D959" s="30" t="s">
        <v>47</v>
      </c>
      <c r="E959" s="30" t="s">
        <v>37</v>
      </c>
      <c r="F959" s="30" t="s">
        <v>17</v>
      </c>
      <c r="G959" s="32">
        <v>83</v>
      </c>
      <c r="H959" s="30" t="s">
        <v>18</v>
      </c>
      <c r="I959" s="31">
        <v>800.14</v>
      </c>
      <c r="J959" s="30" t="s">
        <v>381</v>
      </c>
      <c r="K959" s="30" t="s">
        <v>64</v>
      </c>
      <c r="L959" s="30" t="b">
        <v>1</v>
      </c>
      <c r="M959" s="30" t="s">
        <v>31</v>
      </c>
      <c r="N959" s="30" t="s">
        <v>28</v>
      </c>
    </row>
    <row r="960" spans="1:14" ht="14.25" customHeight="1">
      <c r="A960" s="30">
        <v>798</v>
      </c>
      <c r="B960" s="1">
        <v>43846</v>
      </c>
      <c r="C960" s="30" t="s">
        <v>36</v>
      </c>
      <c r="D960" s="30" t="s">
        <v>24</v>
      </c>
      <c r="E960" s="30" t="s">
        <v>16</v>
      </c>
      <c r="F960" s="30" t="s">
        <v>33</v>
      </c>
      <c r="G960" s="32">
        <v>41</v>
      </c>
      <c r="H960" s="30" t="s">
        <v>18</v>
      </c>
      <c r="I960" s="31">
        <v>171.68</v>
      </c>
      <c r="J960" s="30" t="s">
        <v>163</v>
      </c>
      <c r="K960" s="30" t="s">
        <v>153</v>
      </c>
      <c r="L960" s="30" t="b">
        <v>0</v>
      </c>
      <c r="M960" s="30" t="s">
        <v>44</v>
      </c>
      <c r="N960" s="30" t="s">
        <v>22</v>
      </c>
    </row>
    <row r="961" spans="1:14" ht="14.25" customHeight="1">
      <c r="A961" s="30">
        <v>452</v>
      </c>
      <c r="B961" s="1">
        <v>44477</v>
      </c>
      <c r="C961" s="30" t="s">
        <v>32</v>
      </c>
      <c r="D961" s="30" t="s">
        <v>15</v>
      </c>
      <c r="E961" s="30" t="s">
        <v>16</v>
      </c>
      <c r="F961" s="30" t="s">
        <v>33</v>
      </c>
      <c r="G961" s="32">
        <v>68</v>
      </c>
      <c r="H961" s="30" t="s">
        <v>18</v>
      </c>
      <c r="I961" s="31">
        <v>213.49</v>
      </c>
      <c r="J961" s="30" t="s">
        <v>96</v>
      </c>
      <c r="K961" s="30" t="s">
        <v>97</v>
      </c>
      <c r="L961" s="30" t="b">
        <v>1</v>
      </c>
      <c r="M961" s="30" t="s">
        <v>44</v>
      </c>
      <c r="N961" s="30" t="s">
        <v>22</v>
      </c>
    </row>
    <row r="962" spans="1:14" ht="14.25" customHeight="1">
      <c r="A962" s="30">
        <v>418</v>
      </c>
      <c r="B962" s="1">
        <v>44309</v>
      </c>
      <c r="C962" s="30" t="s">
        <v>23</v>
      </c>
      <c r="D962" s="30" t="s">
        <v>47</v>
      </c>
      <c r="E962" s="30" t="s">
        <v>16</v>
      </c>
      <c r="F962" s="30" t="s">
        <v>38</v>
      </c>
      <c r="G962" s="32">
        <v>26</v>
      </c>
      <c r="H962" s="30" t="s">
        <v>18</v>
      </c>
      <c r="I962" s="31">
        <v>302.17</v>
      </c>
      <c r="J962" s="30" t="s">
        <v>300</v>
      </c>
      <c r="K962" s="30" t="s">
        <v>58</v>
      </c>
      <c r="L962" s="30" t="b">
        <v>0</v>
      </c>
      <c r="M962" s="30" t="s">
        <v>31</v>
      </c>
      <c r="N962" s="30" t="s">
        <v>22</v>
      </c>
    </row>
    <row r="963" spans="1:14" ht="14.25" customHeight="1">
      <c r="A963" s="30">
        <v>502</v>
      </c>
      <c r="B963" s="1">
        <v>44500</v>
      </c>
      <c r="C963" s="30" t="s">
        <v>36</v>
      </c>
      <c r="D963" s="30" t="s">
        <v>24</v>
      </c>
      <c r="E963" s="30" t="s">
        <v>37</v>
      </c>
      <c r="F963" s="30" t="s">
        <v>33</v>
      </c>
      <c r="G963" s="32">
        <v>85</v>
      </c>
      <c r="H963" s="30" t="s">
        <v>18</v>
      </c>
      <c r="I963" s="31">
        <v>960.78</v>
      </c>
      <c r="J963" s="30" t="s">
        <v>83</v>
      </c>
      <c r="K963" s="30" t="s">
        <v>64</v>
      </c>
      <c r="L963" s="30" t="b">
        <v>0</v>
      </c>
      <c r="M963" s="30" t="s">
        <v>21</v>
      </c>
      <c r="N963" s="30" t="s">
        <v>22</v>
      </c>
    </row>
    <row r="964" spans="1:14" ht="14.25" customHeight="1">
      <c r="A964" s="30">
        <v>90</v>
      </c>
      <c r="B964" s="1">
        <v>44407</v>
      </c>
      <c r="C964" s="30" t="s">
        <v>23</v>
      </c>
      <c r="D964" s="30" t="s">
        <v>47</v>
      </c>
      <c r="E964" s="30" t="s">
        <v>25</v>
      </c>
      <c r="F964" s="30" t="s">
        <v>17</v>
      </c>
      <c r="G964" s="32">
        <v>84</v>
      </c>
      <c r="H964" s="30" t="s">
        <v>18</v>
      </c>
      <c r="I964" s="31">
        <v>583.54999999999995</v>
      </c>
      <c r="J964" s="30" t="s">
        <v>71</v>
      </c>
      <c r="K964" s="30" t="s">
        <v>64</v>
      </c>
      <c r="L964" s="30" t="b">
        <v>0</v>
      </c>
      <c r="M964" s="30" t="s">
        <v>31</v>
      </c>
      <c r="N964" s="30" t="s">
        <v>22</v>
      </c>
    </row>
    <row r="965" spans="1:14" ht="14.25" customHeight="1">
      <c r="A965" s="30">
        <v>453</v>
      </c>
      <c r="B965" s="1">
        <v>44495</v>
      </c>
      <c r="C965" s="30" t="s">
        <v>36</v>
      </c>
      <c r="D965" s="30" t="s">
        <v>15</v>
      </c>
      <c r="E965" s="30" t="s">
        <v>37</v>
      </c>
      <c r="F965" s="30" t="s">
        <v>33</v>
      </c>
      <c r="G965" s="32">
        <v>18</v>
      </c>
      <c r="H965" s="30" t="s">
        <v>18</v>
      </c>
      <c r="I965" s="31">
        <v>448.16</v>
      </c>
      <c r="J965" s="30" t="s">
        <v>92</v>
      </c>
      <c r="K965" s="30" t="s">
        <v>93</v>
      </c>
      <c r="L965" s="30" t="b">
        <v>1</v>
      </c>
      <c r="M965" s="30" t="s">
        <v>44</v>
      </c>
      <c r="N965" s="30" t="s">
        <v>22</v>
      </c>
    </row>
    <row r="966" spans="1:14" ht="14.25" customHeight="1">
      <c r="A966" s="30">
        <v>231</v>
      </c>
      <c r="B966" s="1">
        <v>44147</v>
      </c>
      <c r="C966" s="30" t="s">
        <v>36</v>
      </c>
      <c r="D966" s="30" t="s">
        <v>47</v>
      </c>
      <c r="E966" s="30" t="s">
        <v>37</v>
      </c>
      <c r="F966" s="30" t="s">
        <v>38</v>
      </c>
      <c r="G966" s="32">
        <v>15</v>
      </c>
      <c r="H966" s="30" t="s">
        <v>18</v>
      </c>
      <c r="I966" s="31">
        <v>575.54999999999995</v>
      </c>
      <c r="J966" s="30" t="s">
        <v>244</v>
      </c>
      <c r="K966" s="30" t="s">
        <v>77</v>
      </c>
      <c r="L966" s="30" t="b">
        <v>1</v>
      </c>
      <c r="M966" s="30" t="s">
        <v>21</v>
      </c>
      <c r="N966" s="30" t="s">
        <v>22</v>
      </c>
    </row>
    <row r="967" spans="1:14" ht="14.25" customHeight="1">
      <c r="A967" s="30">
        <v>182</v>
      </c>
      <c r="B967" s="1">
        <v>44014</v>
      </c>
      <c r="C967" s="30" t="s">
        <v>14</v>
      </c>
      <c r="D967" s="30" t="s">
        <v>47</v>
      </c>
      <c r="E967" s="30" t="s">
        <v>37</v>
      </c>
      <c r="F967" s="30" t="s">
        <v>38</v>
      </c>
      <c r="G967" s="32">
        <v>98</v>
      </c>
      <c r="H967" s="30" t="s">
        <v>18</v>
      </c>
      <c r="I967" s="31">
        <v>132.69</v>
      </c>
      <c r="J967" s="30" t="s">
        <v>241</v>
      </c>
      <c r="K967" s="30" t="s">
        <v>236</v>
      </c>
      <c r="L967" s="30" t="b">
        <v>0</v>
      </c>
      <c r="M967" s="30" t="s">
        <v>31</v>
      </c>
      <c r="N967" s="30" t="s">
        <v>22</v>
      </c>
    </row>
    <row r="968" spans="1:14" ht="14.25" customHeight="1">
      <c r="A968" s="30">
        <v>90</v>
      </c>
      <c r="B968" s="1">
        <v>44508</v>
      </c>
      <c r="C968" s="30" t="s">
        <v>32</v>
      </c>
      <c r="D968" s="30" t="s">
        <v>24</v>
      </c>
      <c r="E968" s="30" t="s">
        <v>16</v>
      </c>
      <c r="F968" s="30" t="s">
        <v>17</v>
      </c>
      <c r="G968" s="32">
        <v>75</v>
      </c>
      <c r="H968" s="30" t="s">
        <v>18</v>
      </c>
      <c r="I968" s="31">
        <v>511.89</v>
      </c>
      <c r="J968" s="30" t="s">
        <v>241</v>
      </c>
      <c r="K968" s="30" t="s">
        <v>236</v>
      </c>
      <c r="L968" s="30" t="b">
        <v>0</v>
      </c>
      <c r="M968" s="30" t="s">
        <v>44</v>
      </c>
      <c r="N968" s="30" t="s">
        <v>22</v>
      </c>
    </row>
    <row r="969" spans="1:14" ht="14.25" customHeight="1">
      <c r="A969" s="30">
        <v>457</v>
      </c>
      <c r="B969" s="1">
        <v>44317</v>
      </c>
      <c r="C969" s="30" t="s">
        <v>54</v>
      </c>
      <c r="D969" s="30" t="s">
        <v>47</v>
      </c>
      <c r="E969" s="30" t="s">
        <v>37</v>
      </c>
      <c r="F969" s="30" t="s">
        <v>33</v>
      </c>
      <c r="G969" s="32">
        <v>33</v>
      </c>
      <c r="H969" s="30" t="s">
        <v>18</v>
      </c>
      <c r="I969" s="31">
        <v>206.86</v>
      </c>
      <c r="J969" s="30" t="s">
        <v>218</v>
      </c>
      <c r="K969" s="30" t="s">
        <v>43</v>
      </c>
      <c r="L969" s="30" t="b">
        <v>0</v>
      </c>
      <c r="M969" s="30" t="s">
        <v>31</v>
      </c>
      <c r="N969" s="30" t="s">
        <v>28</v>
      </c>
    </row>
    <row r="970" spans="1:14" ht="14.25" customHeight="1">
      <c r="A970" s="30">
        <v>32</v>
      </c>
      <c r="B970" s="1">
        <v>44534</v>
      </c>
      <c r="C970" s="30" t="s">
        <v>32</v>
      </c>
      <c r="D970" s="30" t="s">
        <v>24</v>
      </c>
      <c r="E970" s="30" t="s">
        <v>25</v>
      </c>
      <c r="F970" s="30" t="s">
        <v>17</v>
      </c>
      <c r="G970" s="32">
        <v>17</v>
      </c>
      <c r="H970" s="30" t="s">
        <v>18</v>
      </c>
      <c r="I970" s="31">
        <v>346.15</v>
      </c>
      <c r="J970" s="30" t="s">
        <v>255</v>
      </c>
      <c r="K970" s="30" t="s">
        <v>85</v>
      </c>
      <c r="L970" s="30" t="b">
        <v>1</v>
      </c>
      <c r="M970" s="30" t="s">
        <v>21</v>
      </c>
      <c r="N970" s="30" t="s">
        <v>28</v>
      </c>
    </row>
    <row r="971" spans="1:14" ht="14.25" customHeight="1">
      <c r="A971" s="30">
        <v>661</v>
      </c>
      <c r="B971" s="1">
        <v>44365</v>
      </c>
      <c r="C971" s="30" t="s">
        <v>23</v>
      </c>
      <c r="D971" s="30" t="s">
        <v>15</v>
      </c>
      <c r="E971" s="30" t="s">
        <v>25</v>
      </c>
      <c r="F971" s="30" t="s">
        <v>33</v>
      </c>
      <c r="G971" s="32">
        <v>28</v>
      </c>
      <c r="H971" s="30" t="s">
        <v>18</v>
      </c>
      <c r="I971" s="31">
        <v>971.92</v>
      </c>
      <c r="J971" s="30" t="s">
        <v>361</v>
      </c>
      <c r="K971" s="30" t="s">
        <v>137</v>
      </c>
      <c r="L971" s="30" t="b">
        <v>0</v>
      </c>
      <c r="M971" s="30" t="s">
        <v>21</v>
      </c>
      <c r="N971" s="30" t="s">
        <v>22</v>
      </c>
    </row>
    <row r="972" spans="1:14" ht="14.25" customHeight="1">
      <c r="A972" s="30">
        <v>56</v>
      </c>
      <c r="B972" s="1">
        <v>43872</v>
      </c>
      <c r="C972" s="30" t="s">
        <v>23</v>
      </c>
      <c r="D972" s="30" t="s">
        <v>15</v>
      </c>
      <c r="E972" s="30" t="s">
        <v>37</v>
      </c>
      <c r="F972" s="30" t="s">
        <v>17</v>
      </c>
      <c r="G972" s="32">
        <v>86</v>
      </c>
      <c r="H972" s="30" t="s">
        <v>18</v>
      </c>
      <c r="I972" s="31">
        <v>799.11</v>
      </c>
      <c r="J972" s="30" t="s">
        <v>84</v>
      </c>
      <c r="K972" s="30" t="s">
        <v>85</v>
      </c>
      <c r="L972" s="30" t="b">
        <v>1</v>
      </c>
      <c r="M972" s="30" t="s">
        <v>27</v>
      </c>
      <c r="N972" s="30" t="s">
        <v>28</v>
      </c>
    </row>
    <row r="973" spans="1:14" ht="14.25" customHeight="1">
      <c r="A973" s="30">
        <v>788</v>
      </c>
      <c r="B973" s="1">
        <v>44163</v>
      </c>
      <c r="C973" s="30" t="s">
        <v>23</v>
      </c>
      <c r="D973" s="30" t="s">
        <v>15</v>
      </c>
      <c r="E973" s="30" t="s">
        <v>16</v>
      </c>
      <c r="F973" s="30" t="s">
        <v>33</v>
      </c>
      <c r="G973" s="32">
        <v>21</v>
      </c>
      <c r="H973" s="30" t="s">
        <v>18</v>
      </c>
      <c r="I973" s="31">
        <v>861.82</v>
      </c>
      <c r="J973" s="30" t="s">
        <v>382</v>
      </c>
      <c r="K973" s="30" t="s">
        <v>236</v>
      </c>
      <c r="L973" s="30" t="b">
        <v>1</v>
      </c>
      <c r="M973" s="30" t="s">
        <v>21</v>
      </c>
      <c r="N973" s="30" t="s">
        <v>22</v>
      </c>
    </row>
    <row r="974" spans="1:14" ht="14.25" customHeight="1">
      <c r="A974" s="30">
        <v>914</v>
      </c>
      <c r="B974" s="1">
        <v>44428</v>
      </c>
      <c r="C974" s="30" t="s">
        <v>23</v>
      </c>
      <c r="D974" s="30" t="s">
        <v>47</v>
      </c>
      <c r="E974" s="30" t="s">
        <v>25</v>
      </c>
      <c r="F974" s="30" t="s">
        <v>33</v>
      </c>
      <c r="G974" s="32">
        <v>94</v>
      </c>
      <c r="H974" s="30" t="s">
        <v>18</v>
      </c>
      <c r="I974" s="31">
        <v>486.3</v>
      </c>
      <c r="J974" s="30" t="s">
        <v>126</v>
      </c>
      <c r="K974" s="30" t="s">
        <v>87</v>
      </c>
      <c r="L974" s="30" t="b">
        <v>1</v>
      </c>
      <c r="M974" s="30" t="s">
        <v>44</v>
      </c>
      <c r="N974" s="30" t="s">
        <v>28</v>
      </c>
    </row>
    <row r="975" spans="1:14" ht="14.25" customHeight="1">
      <c r="A975" s="30">
        <v>815</v>
      </c>
      <c r="B975" s="1">
        <v>43926</v>
      </c>
      <c r="C975" s="30" t="s">
        <v>54</v>
      </c>
      <c r="D975" s="30" t="s">
        <v>15</v>
      </c>
      <c r="E975" s="30" t="s">
        <v>37</v>
      </c>
      <c r="F975" s="30" t="s">
        <v>33</v>
      </c>
      <c r="G975" s="32">
        <v>63</v>
      </c>
      <c r="H975" s="30" t="s">
        <v>18</v>
      </c>
      <c r="I975" s="31">
        <v>415.7</v>
      </c>
      <c r="J975" s="30" t="s">
        <v>19</v>
      </c>
      <c r="K975" s="30" t="s">
        <v>20</v>
      </c>
      <c r="L975" s="30" t="b">
        <v>0</v>
      </c>
      <c r="M975" s="30" t="s">
        <v>31</v>
      </c>
      <c r="N975" s="30" t="s">
        <v>28</v>
      </c>
    </row>
    <row r="976" spans="1:14" ht="14.25" customHeight="1">
      <c r="A976" s="30">
        <v>849</v>
      </c>
      <c r="B976" s="1">
        <v>44246</v>
      </c>
      <c r="C976" s="30" t="s">
        <v>36</v>
      </c>
      <c r="D976" s="30" t="s">
        <v>15</v>
      </c>
      <c r="E976" s="30" t="s">
        <v>25</v>
      </c>
      <c r="F976" s="30" t="s">
        <v>33</v>
      </c>
      <c r="G976" s="32">
        <v>65</v>
      </c>
      <c r="H976" s="30" t="s">
        <v>18</v>
      </c>
      <c r="I976" s="31">
        <v>351.49</v>
      </c>
      <c r="J976" s="30" t="s">
        <v>312</v>
      </c>
      <c r="K976" s="30" t="s">
        <v>66</v>
      </c>
      <c r="L976" s="30" t="b">
        <v>0</v>
      </c>
      <c r="M976" s="30" t="s">
        <v>21</v>
      </c>
      <c r="N976" s="30" t="s">
        <v>22</v>
      </c>
    </row>
    <row r="977" spans="1:14" ht="14.25" customHeight="1">
      <c r="A977" s="30">
        <v>653</v>
      </c>
      <c r="B977" s="1">
        <v>44313</v>
      </c>
      <c r="C977" s="30" t="s">
        <v>32</v>
      </c>
      <c r="D977" s="30" t="s">
        <v>15</v>
      </c>
      <c r="E977" s="30" t="s">
        <v>16</v>
      </c>
      <c r="F977" s="30" t="s">
        <v>38</v>
      </c>
      <c r="G977" s="32">
        <v>85</v>
      </c>
      <c r="H977" s="30" t="s">
        <v>18</v>
      </c>
      <c r="I977" s="31">
        <v>588.61</v>
      </c>
      <c r="J977" s="30" t="s">
        <v>78</v>
      </c>
      <c r="K977" s="30" t="s">
        <v>79</v>
      </c>
      <c r="L977" s="30" t="b">
        <v>0</v>
      </c>
      <c r="M977" s="30" t="s">
        <v>44</v>
      </c>
      <c r="N977" s="30" t="s">
        <v>28</v>
      </c>
    </row>
    <row r="978" spans="1:14" ht="14.25" customHeight="1">
      <c r="A978" s="30">
        <v>899</v>
      </c>
      <c r="B978" s="1">
        <v>44072</v>
      </c>
      <c r="C978" s="30" t="s">
        <v>23</v>
      </c>
      <c r="D978" s="30" t="s">
        <v>15</v>
      </c>
      <c r="E978" s="30" t="s">
        <v>16</v>
      </c>
      <c r="F978" s="30" t="s">
        <v>38</v>
      </c>
      <c r="G978" s="32">
        <v>53</v>
      </c>
      <c r="H978" s="30" t="s">
        <v>18</v>
      </c>
      <c r="I978" s="31">
        <v>625.72</v>
      </c>
      <c r="J978" s="30" t="s">
        <v>60</v>
      </c>
      <c r="K978" s="30" t="s">
        <v>61</v>
      </c>
      <c r="L978" s="30" t="b">
        <v>1</v>
      </c>
      <c r="M978" s="30" t="s">
        <v>44</v>
      </c>
      <c r="N978" s="30" t="s">
        <v>22</v>
      </c>
    </row>
    <row r="979" spans="1:14" ht="14.25" customHeight="1">
      <c r="A979" s="30">
        <v>16</v>
      </c>
      <c r="B979" s="1">
        <v>44407</v>
      </c>
      <c r="C979" s="30" t="s">
        <v>36</v>
      </c>
      <c r="D979" s="30" t="s">
        <v>47</v>
      </c>
      <c r="E979" s="30" t="s">
        <v>37</v>
      </c>
      <c r="F979" s="30" t="s">
        <v>33</v>
      </c>
      <c r="G979" s="32">
        <v>97</v>
      </c>
      <c r="H979" s="30" t="s">
        <v>18</v>
      </c>
      <c r="I979" s="31">
        <v>654.89</v>
      </c>
      <c r="J979" s="30" t="s">
        <v>142</v>
      </c>
      <c r="K979" s="30" t="s">
        <v>64</v>
      </c>
      <c r="L979" s="30" t="b">
        <v>0</v>
      </c>
      <c r="M979" s="30" t="s">
        <v>21</v>
      </c>
      <c r="N979" s="30" t="s">
        <v>28</v>
      </c>
    </row>
    <row r="980" spans="1:14" ht="14.25" customHeight="1">
      <c r="A980" s="30">
        <v>634</v>
      </c>
      <c r="B980" s="1">
        <v>44176</v>
      </c>
      <c r="C980" s="30" t="s">
        <v>36</v>
      </c>
      <c r="D980" s="30" t="s">
        <v>47</v>
      </c>
      <c r="E980" s="30" t="s">
        <v>37</v>
      </c>
      <c r="F980" s="30" t="s">
        <v>33</v>
      </c>
      <c r="G980" s="32">
        <v>19</v>
      </c>
      <c r="H980" s="30" t="s">
        <v>18</v>
      </c>
      <c r="I980" s="31">
        <v>278.93</v>
      </c>
      <c r="J980" s="30" t="s">
        <v>190</v>
      </c>
      <c r="K980" s="30" t="s">
        <v>64</v>
      </c>
      <c r="L980" s="30" t="b">
        <v>1</v>
      </c>
      <c r="M980" s="30" t="s">
        <v>21</v>
      </c>
      <c r="N980" s="30" t="s">
        <v>28</v>
      </c>
    </row>
    <row r="981" spans="1:14" ht="14.25" customHeight="1">
      <c r="A981" s="30">
        <v>18</v>
      </c>
      <c r="B981" s="1">
        <v>43992</v>
      </c>
      <c r="C981" s="30" t="s">
        <v>32</v>
      </c>
      <c r="D981" s="30" t="s">
        <v>47</v>
      </c>
      <c r="E981" s="30" t="s">
        <v>25</v>
      </c>
      <c r="F981" s="30" t="s">
        <v>38</v>
      </c>
      <c r="G981" s="32">
        <v>58</v>
      </c>
      <c r="H981" s="30" t="s">
        <v>18</v>
      </c>
      <c r="I981" s="31">
        <v>346.14</v>
      </c>
      <c r="J981" s="30" t="s">
        <v>383</v>
      </c>
      <c r="K981" s="30" t="s">
        <v>139</v>
      </c>
      <c r="L981" s="30" t="b">
        <v>0</v>
      </c>
      <c r="M981" s="30" t="s">
        <v>21</v>
      </c>
      <c r="N981" s="30" t="s">
        <v>28</v>
      </c>
    </row>
    <row r="982" spans="1:14" ht="14.25" customHeight="1">
      <c r="A982" s="30">
        <v>744</v>
      </c>
      <c r="B982" s="1">
        <v>44490</v>
      </c>
      <c r="C982" s="30" t="s">
        <v>14</v>
      </c>
      <c r="D982" s="30" t="s">
        <v>47</v>
      </c>
      <c r="E982" s="30" t="s">
        <v>37</v>
      </c>
      <c r="F982" s="30" t="s">
        <v>17</v>
      </c>
      <c r="G982" s="32">
        <v>20</v>
      </c>
      <c r="H982" s="30" t="s">
        <v>18</v>
      </c>
      <c r="I982" s="31">
        <v>824.49</v>
      </c>
      <c r="J982" s="30" t="s">
        <v>141</v>
      </c>
      <c r="K982" s="30" t="s">
        <v>30</v>
      </c>
      <c r="L982" s="30" t="b">
        <v>0</v>
      </c>
      <c r="M982" s="30" t="s">
        <v>44</v>
      </c>
      <c r="N982" s="30" t="s">
        <v>22</v>
      </c>
    </row>
    <row r="983" spans="1:14" ht="14.25" customHeight="1">
      <c r="A983" s="30">
        <v>348</v>
      </c>
      <c r="B983" s="1">
        <v>44184</v>
      </c>
      <c r="C983" s="30" t="s">
        <v>36</v>
      </c>
      <c r="D983" s="30" t="s">
        <v>24</v>
      </c>
      <c r="E983" s="30" t="s">
        <v>37</v>
      </c>
      <c r="F983" s="30" t="s">
        <v>33</v>
      </c>
      <c r="G983" s="32">
        <v>16</v>
      </c>
      <c r="H983" s="30" t="s">
        <v>18</v>
      </c>
      <c r="I983" s="31">
        <v>198.33</v>
      </c>
      <c r="J983" s="30" t="s">
        <v>84</v>
      </c>
      <c r="K983" s="30" t="s">
        <v>85</v>
      </c>
      <c r="L983" s="30" t="b">
        <v>0</v>
      </c>
      <c r="M983" s="30" t="s">
        <v>44</v>
      </c>
      <c r="N983" s="30" t="s">
        <v>22</v>
      </c>
    </row>
    <row r="984" spans="1:14" ht="14.25" customHeight="1">
      <c r="A984" s="30">
        <v>438</v>
      </c>
      <c r="B984" s="1">
        <v>43877</v>
      </c>
      <c r="C984" s="30" t="s">
        <v>54</v>
      </c>
      <c r="D984" s="30" t="s">
        <v>15</v>
      </c>
      <c r="E984" s="30" t="s">
        <v>25</v>
      </c>
      <c r="F984" s="30" t="s">
        <v>33</v>
      </c>
      <c r="G984" s="32">
        <v>64</v>
      </c>
      <c r="H984" s="30" t="s">
        <v>18</v>
      </c>
      <c r="I984" s="31">
        <v>380.1</v>
      </c>
      <c r="J984" s="30" t="s">
        <v>280</v>
      </c>
      <c r="K984" s="30" t="s">
        <v>93</v>
      </c>
      <c r="L984" s="30" t="b">
        <v>0</v>
      </c>
      <c r="M984" s="30" t="s">
        <v>21</v>
      </c>
      <c r="N984" s="30" t="s">
        <v>28</v>
      </c>
    </row>
    <row r="985" spans="1:14" ht="14.25" customHeight="1">
      <c r="A985" s="30">
        <v>667</v>
      </c>
      <c r="B985" s="1">
        <v>44311</v>
      </c>
      <c r="C985" s="30" t="s">
        <v>32</v>
      </c>
      <c r="D985" s="30" t="s">
        <v>15</v>
      </c>
      <c r="E985" s="30" t="s">
        <v>16</v>
      </c>
      <c r="F985" s="30" t="s">
        <v>38</v>
      </c>
      <c r="G985" s="32">
        <v>71</v>
      </c>
      <c r="H985" s="30" t="s">
        <v>18</v>
      </c>
      <c r="I985" s="31">
        <v>446.97</v>
      </c>
      <c r="J985" s="30" t="s">
        <v>96</v>
      </c>
      <c r="K985" s="30" t="s">
        <v>97</v>
      </c>
      <c r="L985" s="30" t="b">
        <v>0</v>
      </c>
      <c r="M985" s="30" t="s">
        <v>21</v>
      </c>
      <c r="N985" s="30" t="s">
        <v>22</v>
      </c>
    </row>
    <row r="986" spans="1:14" ht="14.25" customHeight="1">
      <c r="A986" s="30">
        <v>300</v>
      </c>
      <c r="B986" s="1">
        <v>44447</v>
      </c>
      <c r="C986" s="30" t="s">
        <v>36</v>
      </c>
      <c r="D986" s="30" t="s">
        <v>15</v>
      </c>
      <c r="E986" s="30" t="s">
        <v>37</v>
      </c>
      <c r="F986" s="30" t="s">
        <v>33</v>
      </c>
      <c r="G986" s="32">
        <v>86</v>
      </c>
      <c r="H986" s="30" t="s">
        <v>18</v>
      </c>
      <c r="I986" s="31">
        <v>644.88</v>
      </c>
      <c r="J986" s="30" t="s">
        <v>71</v>
      </c>
      <c r="K986" s="30" t="s">
        <v>64</v>
      </c>
      <c r="L986" s="30" t="b">
        <v>0</v>
      </c>
      <c r="M986" s="30" t="s">
        <v>44</v>
      </c>
      <c r="N986" s="30" t="s">
        <v>28</v>
      </c>
    </row>
    <row r="987" spans="1:14" ht="14.25" customHeight="1">
      <c r="A987" s="30">
        <v>854</v>
      </c>
      <c r="B987" s="1">
        <v>43949</v>
      </c>
      <c r="C987" s="30" t="s">
        <v>36</v>
      </c>
      <c r="D987" s="30" t="s">
        <v>15</v>
      </c>
      <c r="E987" s="30" t="s">
        <v>37</v>
      </c>
      <c r="F987" s="30" t="s">
        <v>33</v>
      </c>
      <c r="G987" s="32">
        <v>68</v>
      </c>
      <c r="H987" s="30" t="s">
        <v>18</v>
      </c>
      <c r="I987" s="31">
        <v>317.86</v>
      </c>
      <c r="J987" s="30" t="s">
        <v>123</v>
      </c>
      <c r="K987" s="30" t="s">
        <v>124</v>
      </c>
      <c r="L987" s="30" t="b">
        <v>1</v>
      </c>
      <c r="M987" s="30" t="s">
        <v>27</v>
      </c>
      <c r="N987" s="30" t="s">
        <v>22</v>
      </c>
    </row>
    <row r="988" spans="1:14" ht="14.25" customHeight="1">
      <c r="A988" s="30">
        <v>815</v>
      </c>
      <c r="B988" s="1">
        <v>44429</v>
      </c>
      <c r="C988" s="30" t="s">
        <v>32</v>
      </c>
      <c r="D988" s="30" t="s">
        <v>24</v>
      </c>
      <c r="E988" s="30" t="s">
        <v>25</v>
      </c>
      <c r="F988" s="30" t="s">
        <v>17</v>
      </c>
      <c r="G988" s="32">
        <v>75</v>
      </c>
      <c r="H988" s="30" t="s">
        <v>18</v>
      </c>
      <c r="I988" s="31">
        <v>242.45</v>
      </c>
      <c r="J988" s="30" t="s">
        <v>205</v>
      </c>
      <c r="K988" s="30" t="s">
        <v>30</v>
      </c>
      <c r="L988" s="30" t="b">
        <v>1</v>
      </c>
      <c r="M988" s="30" t="s">
        <v>27</v>
      </c>
      <c r="N988" s="30" t="s">
        <v>22</v>
      </c>
    </row>
    <row r="989" spans="1:14" ht="14.25" customHeight="1">
      <c r="A989" s="30">
        <v>408</v>
      </c>
      <c r="B989" s="1">
        <v>43846</v>
      </c>
      <c r="C989" s="30" t="s">
        <v>23</v>
      </c>
      <c r="D989" s="30" t="s">
        <v>47</v>
      </c>
      <c r="E989" s="30" t="s">
        <v>25</v>
      </c>
      <c r="F989" s="30" t="s">
        <v>17</v>
      </c>
      <c r="G989" s="32">
        <v>61</v>
      </c>
      <c r="H989" s="30" t="s">
        <v>18</v>
      </c>
      <c r="I989" s="31">
        <v>779.05</v>
      </c>
      <c r="J989" s="30" t="s">
        <v>126</v>
      </c>
      <c r="K989" s="30" t="s">
        <v>87</v>
      </c>
      <c r="L989" s="30" t="b">
        <v>0</v>
      </c>
      <c r="M989" s="30" t="s">
        <v>21</v>
      </c>
      <c r="N989" s="30" t="s">
        <v>22</v>
      </c>
    </row>
    <row r="990" spans="1:14" ht="14.25" customHeight="1">
      <c r="A990" s="30">
        <v>648</v>
      </c>
      <c r="B990" s="1">
        <v>44556</v>
      </c>
      <c r="C990" s="30" t="s">
        <v>32</v>
      </c>
      <c r="D990" s="30" t="s">
        <v>24</v>
      </c>
      <c r="E990" s="30" t="s">
        <v>37</v>
      </c>
      <c r="F990" s="30" t="s">
        <v>17</v>
      </c>
      <c r="G990" s="32">
        <v>94</v>
      </c>
      <c r="H990" s="30" t="s">
        <v>18</v>
      </c>
      <c r="I990" s="31">
        <v>619.30999999999995</v>
      </c>
      <c r="J990" s="30" t="s">
        <v>173</v>
      </c>
      <c r="K990" s="30" t="s">
        <v>64</v>
      </c>
      <c r="L990" s="30" t="b">
        <v>0</v>
      </c>
      <c r="M990" s="30" t="s">
        <v>44</v>
      </c>
      <c r="N990" s="30" t="s">
        <v>28</v>
      </c>
    </row>
    <row r="991" spans="1:14" ht="14.25" customHeight="1">
      <c r="A991" s="30">
        <v>438</v>
      </c>
      <c r="B991" s="1">
        <v>44319</v>
      </c>
      <c r="C991" s="30" t="s">
        <v>32</v>
      </c>
      <c r="D991" s="30" t="s">
        <v>15</v>
      </c>
      <c r="E991" s="30" t="s">
        <v>37</v>
      </c>
      <c r="F991" s="30" t="s">
        <v>38</v>
      </c>
      <c r="G991" s="32">
        <v>5</v>
      </c>
      <c r="H991" s="30" t="s">
        <v>18</v>
      </c>
      <c r="I991" s="31">
        <v>570.52</v>
      </c>
      <c r="J991" s="30" t="s">
        <v>107</v>
      </c>
      <c r="K991" s="30" t="s">
        <v>106</v>
      </c>
      <c r="L991" s="30" t="b">
        <v>0</v>
      </c>
      <c r="M991" s="30" t="s">
        <v>44</v>
      </c>
      <c r="N991" s="30" t="s">
        <v>28</v>
      </c>
    </row>
    <row r="992" spans="1:14" ht="14.25" customHeight="1">
      <c r="A992" s="30">
        <v>453</v>
      </c>
      <c r="B992" s="1">
        <v>43855</v>
      </c>
      <c r="C992" s="30" t="s">
        <v>32</v>
      </c>
      <c r="D992" s="30" t="s">
        <v>47</v>
      </c>
      <c r="E992" s="30" t="s">
        <v>25</v>
      </c>
      <c r="F992" s="30" t="s">
        <v>38</v>
      </c>
      <c r="G992" s="32">
        <v>89</v>
      </c>
      <c r="H992" s="30" t="s">
        <v>18</v>
      </c>
      <c r="I992" s="31">
        <v>673.45</v>
      </c>
      <c r="J992" s="30" t="s">
        <v>39</v>
      </c>
      <c r="K992" s="30" t="s">
        <v>104</v>
      </c>
      <c r="L992" s="30" t="b">
        <v>0</v>
      </c>
      <c r="M992" s="30" t="s">
        <v>21</v>
      </c>
      <c r="N992" s="30" t="s">
        <v>28</v>
      </c>
    </row>
    <row r="993" spans="1:14" ht="14.25" customHeight="1">
      <c r="A993" s="30">
        <v>792</v>
      </c>
      <c r="B993" s="1">
        <v>44555</v>
      </c>
      <c r="C993" s="30" t="s">
        <v>32</v>
      </c>
      <c r="D993" s="30" t="s">
        <v>47</v>
      </c>
      <c r="E993" s="30" t="s">
        <v>25</v>
      </c>
      <c r="F993" s="30" t="s">
        <v>33</v>
      </c>
      <c r="G993" s="32">
        <v>71</v>
      </c>
      <c r="H993" s="30" t="s">
        <v>18</v>
      </c>
      <c r="I993" s="31">
        <v>104.76</v>
      </c>
      <c r="J993" s="30" t="s">
        <v>300</v>
      </c>
      <c r="K993" s="30" t="s">
        <v>58</v>
      </c>
      <c r="L993" s="30" t="b">
        <v>1</v>
      </c>
      <c r="M993" s="30" t="s">
        <v>21</v>
      </c>
      <c r="N993" s="30" t="s">
        <v>28</v>
      </c>
    </row>
    <row r="994" spans="1:14" ht="14.25" customHeight="1">
      <c r="A994" s="30">
        <v>105</v>
      </c>
      <c r="B994" s="1">
        <v>44211</v>
      </c>
      <c r="C994" s="30" t="s">
        <v>54</v>
      </c>
      <c r="D994" s="30" t="s">
        <v>24</v>
      </c>
      <c r="E994" s="30" t="s">
        <v>16</v>
      </c>
      <c r="F994" s="30" t="s">
        <v>33</v>
      </c>
      <c r="G994" s="32">
        <v>71</v>
      </c>
      <c r="H994" s="30" t="s">
        <v>18</v>
      </c>
      <c r="I994" s="31">
        <v>479.7</v>
      </c>
      <c r="J994" s="30" t="s">
        <v>75</v>
      </c>
      <c r="K994" s="30" t="s">
        <v>64</v>
      </c>
      <c r="L994" s="30" t="b">
        <v>1</v>
      </c>
      <c r="M994" s="30" t="s">
        <v>31</v>
      </c>
      <c r="N994" s="30" t="s">
        <v>22</v>
      </c>
    </row>
    <row r="995" spans="1:14" ht="14.25" customHeight="1">
      <c r="A995" s="30">
        <v>604</v>
      </c>
      <c r="B995" s="1">
        <v>44443</v>
      </c>
      <c r="C995" s="30" t="s">
        <v>32</v>
      </c>
      <c r="D995" s="30" t="s">
        <v>15</v>
      </c>
      <c r="E995" s="30" t="s">
        <v>16</v>
      </c>
      <c r="F995" s="30" t="s">
        <v>38</v>
      </c>
      <c r="G995" s="32">
        <v>78</v>
      </c>
      <c r="H995" s="30" t="s">
        <v>18</v>
      </c>
      <c r="I995" s="31">
        <v>114.92</v>
      </c>
      <c r="J995" s="30" t="s">
        <v>331</v>
      </c>
      <c r="K995" s="30" t="s">
        <v>85</v>
      </c>
      <c r="L995" s="30" t="b">
        <v>1</v>
      </c>
      <c r="M995" s="30" t="s">
        <v>21</v>
      </c>
      <c r="N995" s="30" t="s">
        <v>22</v>
      </c>
    </row>
    <row r="996" spans="1:14" ht="14.25" customHeight="1">
      <c r="A996" s="30">
        <v>482</v>
      </c>
      <c r="B996" s="1">
        <v>44443</v>
      </c>
      <c r="C996" s="30" t="s">
        <v>36</v>
      </c>
      <c r="D996" s="30" t="s">
        <v>24</v>
      </c>
      <c r="E996" s="30" t="s">
        <v>25</v>
      </c>
      <c r="F996" s="30" t="s">
        <v>33</v>
      </c>
      <c r="G996" s="32">
        <v>85</v>
      </c>
      <c r="H996" s="30" t="s">
        <v>18</v>
      </c>
      <c r="I996" s="31">
        <v>572.25</v>
      </c>
      <c r="J996" s="30" t="s">
        <v>92</v>
      </c>
      <c r="K996" s="30" t="s">
        <v>93</v>
      </c>
      <c r="L996" s="30" t="b">
        <v>1</v>
      </c>
      <c r="M996" s="30" t="s">
        <v>27</v>
      </c>
      <c r="N996" s="30" t="s">
        <v>22</v>
      </c>
    </row>
    <row r="997" spans="1:14" ht="14.25" customHeight="1">
      <c r="A997" s="30">
        <v>640</v>
      </c>
      <c r="B997" s="1">
        <v>44530</v>
      </c>
      <c r="C997" s="30" t="s">
        <v>23</v>
      </c>
      <c r="D997" s="30" t="s">
        <v>24</v>
      </c>
      <c r="E997" s="30" t="s">
        <v>25</v>
      </c>
      <c r="F997" s="30" t="s">
        <v>17</v>
      </c>
      <c r="G997" s="32">
        <v>18</v>
      </c>
      <c r="H997" s="30" t="s">
        <v>18</v>
      </c>
      <c r="I997" s="31">
        <v>676.17</v>
      </c>
      <c r="J997" s="30" t="s">
        <v>145</v>
      </c>
      <c r="K997" s="30" t="s">
        <v>172</v>
      </c>
      <c r="L997" s="30" t="b">
        <v>1</v>
      </c>
      <c r="M997" s="30" t="s">
        <v>27</v>
      </c>
      <c r="N997" s="30" t="s">
        <v>22</v>
      </c>
    </row>
    <row r="998" spans="1:14" ht="14.25" customHeight="1">
      <c r="A998" s="30">
        <v>758</v>
      </c>
      <c r="B998" s="1">
        <v>44069</v>
      </c>
      <c r="C998" s="30" t="s">
        <v>23</v>
      </c>
      <c r="D998" s="30" t="s">
        <v>24</v>
      </c>
      <c r="E998" s="30" t="s">
        <v>25</v>
      </c>
      <c r="F998" s="30" t="s">
        <v>33</v>
      </c>
      <c r="G998" s="32">
        <v>79</v>
      </c>
      <c r="H998" s="30" t="s">
        <v>18</v>
      </c>
      <c r="I998" s="31">
        <v>80.08</v>
      </c>
      <c r="J998" s="30" t="s">
        <v>155</v>
      </c>
      <c r="K998" s="30" t="s">
        <v>64</v>
      </c>
      <c r="L998" s="30" t="b">
        <v>1</v>
      </c>
      <c r="M998" s="30" t="s">
        <v>44</v>
      </c>
      <c r="N998" s="30" t="s">
        <v>28</v>
      </c>
    </row>
    <row r="999" spans="1:14" ht="14.25" customHeight="1">
      <c r="A999" s="30">
        <v>532</v>
      </c>
      <c r="B999" s="1">
        <v>44529</v>
      </c>
      <c r="C999" s="30" t="s">
        <v>23</v>
      </c>
      <c r="D999" s="30" t="s">
        <v>24</v>
      </c>
      <c r="E999" s="30" t="s">
        <v>16</v>
      </c>
      <c r="F999" s="30" t="s">
        <v>17</v>
      </c>
      <c r="G999" s="32">
        <v>10</v>
      </c>
      <c r="H999" s="30" t="s">
        <v>18</v>
      </c>
      <c r="I999" s="31">
        <v>221.54</v>
      </c>
      <c r="J999" s="30" t="s">
        <v>173</v>
      </c>
      <c r="K999" s="30" t="s">
        <v>64</v>
      </c>
      <c r="L999" s="30" t="b">
        <v>1</v>
      </c>
      <c r="M999" s="30" t="s">
        <v>27</v>
      </c>
      <c r="N999" s="30" t="s">
        <v>28</v>
      </c>
    </row>
    <row r="1000" spans="1:14" ht="14.25" customHeight="1">
      <c r="A1000" s="30">
        <v>384</v>
      </c>
      <c r="B1000" s="1">
        <v>43968</v>
      </c>
      <c r="C1000" s="30" t="s">
        <v>23</v>
      </c>
      <c r="D1000" s="30" t="s">
        <v>24</v>
      </c>
      <c r="E1000" s="30" t="s">
        <v>37</v>
      </c>
      <c r="F1000" s="30" t="s">
        <v>33</v>
      </c>
      <c r="G1000" s="32">
        <v>36</v>
      </c>
      <c r="H1000" s="30" t="s">
        <v>18</v>
      </c>
      <c r="I1000" s="31">
        <v>906.8</v>
      </c>
      <c r="J1000" s="30" t="s">
        <v>235</v>
      </c>
      <c r="K1000" s="30" t="s">
        <v>236</v>
      </c>
      <c r="L1000" s="30" t="b">
        <v>1</v>
      </c>
      <c r="M1000" s="30" t="s">
        <v>44</v>
      </c>
      <c r="N1000" s="30" t="s">
        <v>22</v>
      </c>
    </row>
    <row r="1001" spans="1:14" ht="14.25" customHeight="1">
      <c r="A1001" s="30">
        <v>72</v>
      </c>
      <c r="B1001" s="1">
        <v>44524</v>
      </c>
      <c r="C1001" s="30" t="s">
        <v>14</v>
      </c>
      <c r="D1001" s="30" t="s">
        <v>47</v>
      </c>
      <c r="E1001" s="30" t="s">
        <v>16</v>
      </c>
      <c r="F1001" s="30" t="s">
        <v>17</v>
      </c>
      <c r="G1001" s="32">
        <v>56</v>
      </c>
      <c r="H1001" s="30" t="s">
        <v>18</v>
      </c>
      <c r="I1001" s="31">
        <v>819.83</v>
      </c>
      <c r="J1001" s="30" t="s">
        <v>84</v>
      </c>
      <c r="K1001" s="30" t="s">
        <v>85</v>
      </c>
      <c r="L1001" s="30" t="b">
        <v>1</v>
      </c>
      <c r="M1001" s="30" t="s">
        <v>44</v>
      </c>
      <c r="N1001" s="30" t="s">
        <v>28</v>
      </c>
    </row>
  </sheetData>
  <conditionalFormatting sqref="A1:A1048576">
    <cfRule type="duplicateValues" dxfId="5" priority="1"/>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33E02-DDFF-4206-AC7F-729986A95787}">
  <dimension ref="A3:T195"/>
  <sheetViews>
    <sheetView topLeftCell="A5" workbookViewId="0">
      <selection activeCell="A21" sqref="A21:L21"/>
    </sheetView>
  </sheetViews>
  <sheetFormatPr defaultRowHeight="14.4"/>
  <cols>
    <col min="1" max="1" width="12.44140625" bestFit="1" customWidth="1"/>
    <col min="2" max="2" width="11.109375" bestFit="1" customWidth="1"/>
    <col min="3" max="3" width="9.88671875" bestFit="1" customWidth="1"/>
    <col min="4" max="5" width="4.6640625" bestFit="1" customWidth="1"/>
    <col min="6" max="6" width="6.6640625" bestFit="1" customWidth="1"/>
    <col min="7" max="8" width="4.6640625" bestFit="1" customWidth="1"/>
    <col min="9" max="9" width="14.21875" bestFit="1" customWidth="1"/>
    <col min="10" max="10" width="15.5546875" bestFit="1" customWidth="1"/>
    <col min="11" max="12" width="10" bestFit="1" customWidth="1"/>
    <col min="13" max="13" width="10.5546875" bestFit="1" customWidth="1"/>
    <col min="14" max="14" width="15.88671875" bestFit="1" customWidth="1"/>
    <col min="15" max="15" width="12" bestFit="1" customWidth="1"/>
    <col min="16" max="16" width="17.77734375" bestFit="1" customWidth="1"/>
    <col min="17" max="17" width="5" bestFit="1" customWidth="1"/>
    <col min="18" max="18" width="12.88671875" bestFit="1" customWidth="1"/>
    <col min="19" max="19" width="5" bestFit="1" customWidth="1"/>
    <col min="20" max="20" width="10.5546875" bestFit="1" customWidth="1"/>
    <col min="21" max="21" width="9.88671875" bestFit="1" customWidth="1"/>
    <col min="22" max="22" width="31" bestFit="1" customWidth="1"/>
    <col min="23" max="23" width="9.88671875" bestFit="1" customWidth="1"/>
    <col min="24" max="24" width="31" bestFit="1" customWidth="1"/>
    <col min="25" max="25" width="9.88671875" bestFit="1" customWidth="1"/>
    <col min="26" max="26" width="31" bestFit="1" customWidth="1"/>
    <col min="27" max="27" width="9.88671875" bestFit="1" customWidth="1"/>
    <col min="28" max="28" width="31" bestFit="1" customWidth="1"/>
    <col min="29" max="29" width="9.88671875" bestFit="1" customWidth="1"/>
    <col min="30" max="30" width="31" bestFit="1" customWidth="1"/>
    <col min="31" max="31" width="9.88671875" bestFit="1" customWidth="1"/>
    <col min="32" max="32" width="31" bestFit="1" customWidth="1"/>
    <col min="33" max="33" width="9.88671875" bestFit="1" customWidth="1"/>
    <col min="34" max="34" width="31" bestFit="1" customWidth="1"/>
    <col min="35" max="35" width="9.88671875" bestFit="1" customWidth="1"/>
    <col min="36" max="36" width="31" bestFit="1" customWidth="1"/>
    <col min="37" max="37" width="9.88671875" bestFit="1" customWidth="1"/>
    <col min="38" max="38" width="31" bestFit="1" customWidth="1"/>
    <col min="39" max="39" width="9.88671875" bestFit="1" customWidth="1"/>
    <col min="40" max="40" width="31" bestFit="1" customWidth="1"/>
    <col min="41" max="41" width="9.88671875" bestFit="1" customWidth="1"/>
    <col min="42" max="42" width="31" bestFit="1" customWidth="1"/>
    <col min="43" max="43" width="9.88671875" bestFit="1" customWidth="1"/>
    <col min="44" max="44" width="31" bestFit="1" customWidth="1"/>
    <col min="45" max="45" width="9.88671875" bestFit="1" customWidth="1"/>
    <col min="46" max="46" width="31" bestFit="1" customWidth="1"/>
    <col min="47" max="47" width="9.88671875" bestFit="1" customWidth="1"/>
    <col min="48" max="48" width="31" bestFit="1" customWidth="1"/>
    <col min="49" max="49" width="9.88671875" bestFit="1" customWidth="1"/>
    <col min="50" max="50" width="31" bestFit="1" customWidth="1"/>
    <col min="51" max="51" width="9.88671875" bestFit="1" customWidth="1"/>
    <col min="52" max="52" width="31" bestFit="1" customWidth="1"/>
    <col min="53" max="53" width="9.88671875" bestFit="1" customWidth="1"/>
    <col min="54" max="54" width="31" bestFit="1" customWidth="1"/>
    <col min="55" max="55" width="9.88671875" bestFit="1" customWidth="1"/>
    <col min="56" max="56" width="31" bestFit="1" customWidth="1"/>
    <col min="57" max="57" width="9.88671875" bestFit="1" customWidth="1"/>
    <col min="58" max="58" width="31" bestFit="1" customWidth="1"/>
    <col min="59" max="59" width="9.88671875" bestFit="1" customWidth="1"/>
    <col min="60" max="60" width="31" bestFit="1" customWidth="1"/>
    <col min="61" max="61" width="9.88671875" bestFit="1" customWidth="1"/>
    <col min="62" max="62" width="31" bestFit="1" customWidth="1"/>
    <col min="63" max="63" width="9.88671875" bestFit="1" customWidth="1"/>
    <col min="64" max="64" width="31" bestFit="1" customWidth="1"/>
    <col min="65" max="65" width="9.88671875" bestFit="1" customWidth="1"/>
    <col min="66" max="66" width="31" bestFit="1" customWidth="1"/>
    <col min="67" max="67" width="9.88671875" bestFit="1" customWidth="1"/>
    <col min="68" max="68" width="31" bestFit="1" customWidth="1"/>
    <col min="69" max="69" width="9.88671875" bestFit="1" customWidth="1"/>
    <col min="70" max="70" width="31" bestFit="1" customWidth="1"/>
    <col min="71" max="71" width="9.88671875" bestFit="1" customWidth="1"/>
    <col min="72" max="72" width="31" bestFit="1" customWidth="1"/>
    <col min="73" max="73" width="9.88671875" bestFit="1" customWidth="1"/>
    <col min="74" max="74" width="31" bestFit="1" customWidth="1"/>
    <col min="75" max="75" width="9.88671875" bestFit="1" customWidth="1"/>
    <col min="76" max="76" width="31" bestFit="1" customWidth="1"/>
    <col min="77" max="77" width="9.88671875" bestFit="1" customWidth="1"/>
    <col min="78" max="78" width="31" bestFit="1" customWidth="1"/>
    <col min="79" max="79" width="9.88671875" bestFit="1" customWidth="1"/>
    <col min="80" max="80" width="31" bestFit="1" customWidth="1"/>
    <col min="81" max="81" width="9.88671875" bestFit="1" customWidth="1"/>
    <col min="82" max="82" width="31" bestFit="1" customWidth="1"/>
    <col min="83" max="83" width="9.88671875" bestFit="1" customWidth="1"/>
    <col min="84" max="84" width="31" bestFit="1" customWidth="1"/>
    <col min="85" max="85" width="9.88671875" bestFit="1" customWidth="1"/>
    <col min="86" max="86" width="31" bestFit="1" customWidth="1"/>
    <col min="87" max="87" width="9.88671875" bestFit="1" customWidth="1"/>
    <col min="88" max="88" width="31" bestFit="1" customWidth="1"/>
    <col min="89" max="89" width="9.88671875" bestFit="1" customWidth="1"/>
    <col min="90" max="90" width="31" bestFit="1" customWidth="1"/>
    <col min="91" max="91" width="9.88671875" bestFit="1" customWidth="1"/>
    <col min="92" max="92" width="31" bestFit="1" customWidth="1"/>
    <col min="93" max="93" width="9.88671875" bestFit="1" customWidth="1"/>
    <col min="94" max="94" width="31" bestFit="1" customWidth="1"/>
    <col min="95" max="95" width="9.88671875" bestFit="1" customWidth="1"/>
    <col min="96" max="96" width="31" bestFit="1" customWidth="1"/>
    <col min="97" max="97" width="9.88671875" bestFit="1" customWidth="1"/>
    <col min="98" max="98" width="31" bestFit="1" customWidth="1"/>
    <col min="99" max="99" width="9.88671875" bestFit="1" customWidth="1"/>
    <col min="100" max="100" width="31" bestFit="1" customWidth="1"/>
    <col min="101" max="101" width="9.88671875" bestFit="1" customWidth="1"/>
    <col min="102" max="102" width="31" bestFit="1" customWidth="1"/>
    <col min="103" max="103" width="9.88671875" bestFit="1" customWidth="1"/>
    <col min="104" max="104" width="31" bestFit="1" customWidth="1"/>
    <col min="105" max="105" width="9.88671875" bestFit="1" customWidth="1"/>
    <col min="106" max="106" width="31" bestFit="1" customWidth="1"/>
    <col min="107" max="107" width="9.88671875" bestFit="1" customWidth="1"/>
    <col min="108" max="108" width="31" bestFit="1" customWidth="1"/>
    <col min="109" max="109" width="9.88671875" bestFit="1" customWidth="1"/>
    <col min="110" max="110" width="31" bestFit="1" customWidth="1"/>
    <col min="111" max="111" width="9.88671875" bestFit="1" customWidth="1"/>
    <col min="112" max="112" width="31" bestFit="1" customWidth="1"/>
    <col min="113" max="113" width="9.88671875" bestFit="1" customWidth="1"/>
    <col min="114" max="114" width="31" bestFit="1" customWidth="1"/>
    <col min="115" max="115" width="9.88671875" bestFit="1" customWidth="1"/>
    <col min="116" max="116" width="31" bestFit="1" customWidth="1"/>
    <col min="117" max="117" width="9.88671875" bestFit="1" customWidth="1"/>
    <col min="118" max="118" width="31" bestFit="1" customWidth="1"/>
    <col min="119" max="119" width="9.88671875" bestFit="1" customWidth="1"/>
    <col min="120" max="120" width="31" bestFit="1" customWidth="1"/>
    <col min="121" max="121" width="9.88671875" bestFit="1" customWidth="1"/>
    <col min="122" max="122" width="31" bestFit="1" customWidth="1"/>
    <col min="123" max="123" width="9.88671875" bestFit="1" customWidth="1"/>
    <col min="124" max="124" width="31" bestFit="1" customWidth="1"/>
    <col min="125" max="125" width="9.88671875" bestFit="1" customWidth="1"/>
    <col min="126" max="126" width="31" bestFit="1" customWidth="1"/>
    <col min="127" max="127" width="9.88671875" bestFit="1" customWidth="1"/>
    <col min="128" max="128" width="31" bestFit="1" customWidth="1"/>
    <col min="129" max="129" width="9.88671875" bestFit="1" customWidth="1"/>
    <col min="130" max="130" width="31" bestFit="1" customWidth="1"/>
    <col min="131" max="131" width="9.88671875" bestFit="1" customWidth="1"/>
    <col min="132" max="132" width="31" bestFit="1" customWidth="1"/>
    <col min="133" max="133" width="9.88671875" bestFit="1" customWidth="1"/>
    <col min="134" max="134" width="31" bestFit="1" customWidth="1"/>
    <col min="135" max="135" width="9.88671875" bestFit="1" customWidth="1"/>
    <col min="136" max="136" width="31" bestFit="1" customWidth="1"/>
    <col min="137" max="137" width="9.88671875" bestFit="1" customWidth="1"/>
    <col min="138" max="138" width="31" bestFit="1" customWidth="1"/>
    <col min="139" max="139" width="9.88671875" bestFit="1" customWidth="1"/>
    <col min="140" max="140" width="31" bestFit="1" customWidth="1"/>
    <col min="141" max="141" width="9.88671875" bestFit="1" customWidth="1"/>
    <col min="142" max="142" width="31" bestFit="1" customWidth="1"/>
    <col min="143" max="143" width="9.88671875" bestFit="1" customWidth="1"/>
    <col min="144" max="144" width="31" bestFit="1" customWidth="1"/>
    <col min="145" max="145" width="9.88671875" bestFit="1" customWidth="1"/>
    <col min="146" max="146" width="31" bestFit="1" customWidth="1"/>
    <col min="147" max="147" width="9.88671875" bestFit="1" customWidth="1"/>
    <col min="148" max="148" width="31" bestFit="1" customWidth="1"/>
    <col min="149" max="149" width="9.88671875" bestFit="1" customWidth="1"/>
    <col min="150" max="150" width="31" bestFit="1" customWidth="1"/>
    <col min="151" max="151" width="9.88671875" bestFit="1" customWidth="1"/>
    <col min="152" max="152" width="31" bestFit="1" customWidth="1"/>
    <col min="153" max="153" width="9.88671875" bestFit="1" customWidth="1"/>
    <col min="154" max="154" width="31" bestFit="1" customWidth="1"/>
    <col min="155" max="155" width="9.88671875" bestFit="1" customWidth="1"/>
    <col min="156" max="156" width="31" bestFit="1" customWidth="1"/>
    <col min="157" max="157" width="9.88671875" bestFit="1" customWidth="1"/>
    <col min="158" max="158" width="31" bestFit="1" customWidth="1"/>
    <col min="159" max="159" width="9.88671875" bestFit="1" customWidth="1"/>
    <col min="160" max="160" width="31" bestFit="1" customWidth="1"/>
    <col min="161" max="161" width="9.88671875" bestFit="1" customWidth="1"/>
    <col min="162" max="162" width="31" bestFit="1" customWidth="1"/>
    <col min="163" max="163" width="9.88671875" bestFit="1" customWidth="1"/>
    <col min="164" max="164" width="31" bestFit="1" customWidth="1"/>
    <col min="165" max="165" width="9.88671875" bestFit="1" customWidth="1"/>
    <col min="166" max="166" width="31" bestFit="1" customWidth="1"/>
    <col min="167" max="167" width="9.88671875" bestFit="1" customWidth="1"/>
    <col min="168" max="168" width="31" bestFit="1" customWidth="1"/>
    <col min="169" max="169" width="9.88671875" bestFit="1" customWidth="1"/>
    <col min="170" max="170" width="31" bestFit="1" customWidth="1"/>
    <col min="171" max="171" width="9.88671875" bestFit="1" customWidth="1"/>
    <col min="172" max="172" width="31" bestFit="1" customWidth="1"/>
    <col min="173" max="173" width="9.88671875" bestFit="1" customWidth="1"/>
    <col min="174" max="174" width="31" bestFit="1" customWidth="1"/>
    <col min="175" max="175" width="9.88671875" bestFit="1" customWidth="1"/>
    <col min="176" max="176" width="31" bestFit="1" customWidth="1"/>
    <col min="177" max="177" width="9.88671875" bestFit="1" customWidth="1"/>
    <col min="178" max="178" width="31" bestFit="1" customWidth="1"/>
    <col min="179" max="179" width="9.88671875" bestFit="1" customWidth="1"/>
    <col min="180" max="180" width="31" bestFit="1" customWidth="1"/>
    <col min="181" max="181" width="9.88671875" bestFit="1" customWidth="1"/>
    <col min="182" max="182" width="31" bestFit="1" customWidth="1"/>
    <col min="183" max="183" width="9.88671875" bestFit="1" customWidth="1"/>
    <col min="184" max="184" width="31" bestFit="1" customWidth="1"/>
    <col min="185" max="185" width="9.88671875" bestFit="1" customWidth="1"/>
    <col min="186" max="186" width="31" bestFit="1" customWidth="1"/>
    <col min="187" max="187" width="9.88671875" bestFit="1" customWidth="1"/>
    <col min="188" max="188" width="31" bestFit="1" customWidth="1"/>
    <col min="189" max="189" width="9.88671875" bestFit="1" customWidth="1"/>
    <col min="190" max="190" width="31" bestFit="1" customWidth="1"/>
    <col min="191" max="191" width="9.88671875" bestFit="1" customWidth="1"/>
    <col min="192" max="192" width="31" bestFit="1" customWidth="1"/>
    <col min="193" max="193" width="9.88671875" bestFit="1" customWidth="1"/>
    <col min="194" max="194" width="31" bestFit="1" customWidth="1"/>
    <col min="195" max="195" width="9.88671875" bestFit="1" customWidth="1"/>
    <col min="196" max="196" width="31" bestFit="1" customWidth="1"/>
    <col min="197" max="197" width="9.88671875" bestFit="1" customWidth="1"/>
    <col min="198" max="198" width="31" bestFit="1" customWidth="1"/>
    <col min="199" max="199" width="9.88671875" bestFit="1" customWidth="1"/>
    <col min="200" max="200" width="31" bestFit="1" customWidth="1"/>
    <col min="201" max="201" width="9.88671875" bestFit="1" customWidth="1"/>
    <col min="202" max="202" width="31" bestFit="1" customWidth="1"/>
    <col min="203" max="203" width="9.88671875" bestFit="1" customWidth="1"/>
    <col min="204" max="204" width="31" bestFit="1" customWidth="1"/>
    <col min="205" max="205" width="9.88671875" bestFit="1" customWidth="1"/>
    <col min="206" max="206" width="31" bestFit="1" customWidth="1"/>
    <col min="207" max="207" width="9.88671875" bestFit="1" customWidth="1"/>
    <col min="208" max="208" width="31" bestFit="1" customWidth="1"/>
    <col min="209" max="209" width="9.88671875" bestFit="1" customWidth="1"/>
    <col min="210" max="210" width="31" bestFit="1" customWidth="1"/>
    <col min="211" max="211" width="9.88671875" bestFit="1" customWidth="1"/>
    <col min="212" max="212" width="31" bestFit="1" customWidth="1"/>
    <col min="213" max="213" width="9.88671875" bestFit="1" customWidth="1"/>
    <col min="214" max="214" width="31" bestFit="1" customWidth="1"/>
    <col min="215" max="215" width="9.88671875" bestFit="1" customWidth="1"/>
    <col min="216" max="216" width="31" bestFit="1" customWidth="1"/>
    <col min="217" max="217" width="9.88671875" bestFit="1" customWidth="1"/>
    <col min="218" max="218" width="31" bestFit="1" customWidth="1"/>
    <col min="219" max="219" width="9.88671875" bestFit="1" customWidth="1"/>
    <col min="220" max="220" width="31" bestFit="1" customWidth="1"/>
    <col min="221" max="221" width="9.88671875" bestFit="1" customWidth="1"/>
    <col min="222" max="222" width="31" bestFit="1" customWidth="1"/>
    <col min="223" max="223" width="9.88671875" bestFit="1" customWidth="1"/>
    <col min="224" max="224" width="31" bestFit="1" customWidth="1"/>
    <col min="225" max="225" width="9.88671875" bestFit="1" customWidth="1"/>
    <col min="226" max="226" width="31" bestFit="1" customWidth="1"/>
    <col min="227" max="227" width="9.88671875" bestFit="1" customWidth="1"/>
    <col min="228" max="228" width="31" bestFit="1" customWidth="1"/>
    <col min="229" max="229" width="9.88671875" bestFit="1" customWidth="1"/>
    <col min="230" max="230" width="31" bestFit="1" customWidth="1"/>
    <col min="231" max="231" width="9.88671875" bestFit="1" customWidth="1"/>
    <col min="232" max="232" width="31" bestFit="1" customWidth="1"/>
    <col min="233" max="233" width="9.88671875" bestFit="1" customWidth="1"/>
    <col min="234" max="234" width="31" bestFit="1" customWidth="1"/>
    <col min="235" max="235" width="9.88671875" bestFit="1" customWidth="1"/>
    <col min="236" max="236" width="31" bestFit="1" customWidth="1"/>
    <col min="237" max="237" width="9.88671875" bestFit="1" customWidth="1"/>
    <col min="238" max="238" width="31" bestFit="1" customWidth="1"/>
    <col min="239" max="239" width="9.88671875" bestFit="1" customWidth="1"/>
    <col min="240" max="240" width="31" bestFit="1" customWidth="1"/>
    <col min="241" max="241" width="9.88671875" bestFit="1" customWidth="1"/>
    <col min="242" max="242" width="31" bestFit="1" customWidth="1"/>
    <col min="243" max="243" width="9.88671875" bestFit="1" customWidth="1"/>
    <col min="244" max="244" width="31" bestFit="1" customWidth="1"/>
    <col min="245" max="245" width="9.88671875" bestFit="1" customWidth="1"/>
    <col min="246" max="246" width="31" bestFit="1" customWidth="1"/>
    <col min="247" max="247" width="9.88671875" bestFit="1" customWidth="1"/>
    <col min="248" max="248" width="31" bestFit="1" customWidth="1"/>
    <col min="249" max="249" width="9.88671875" bestFit="1" customWidth="1"/>
    <col min="250" max="250" width="31" bestFit="1" customWidth="1"/>
    <col min="251" max="251" width="9.88671875" bestFit="1" customWidth="1"/>
    <col min="252" max="252" width="31" bestFit="1" customWidth="1"/>
    <col min="253" max="253" width="9.88671875" bestFit="1" customWidth="1"/>
    <col min="254" max="254" width="31" bestFit="1" customWidth="1"/>
    <col min="255" max="255" width="9.88671875" bestFit="1" customWidth="1"/>
    <col min="256" max="256" width="31" bestFit="1" customWidth="1"/>
    <col min="257" max="257" width="9.88671875" bestFit="1" customWidth="1"/>
    <col min="258" max="258" width="31" bestFit="1" customWidth="1"/>
    <col min="259" max="259" width="9.88671875" bestFit="1" customWidth="1"/>
    <col min="260" max="260" width="31" bestFit="1" customWidth="1"/>
    <col min="261" max="261" width="9.88671875" bestFit="1" customWidth="1"/>
    <col min="262" max="262" width="31" bestFit="1" customWidth="1"/>
    <col min="263" max="263" width="9.88671875" bestFit="1" customWidth="1"/>
    <col min="264" max="264" width="31" bestFit="1" customWidth="1"/>
    <col min="265" max="265" width="9.88671875" bestFit="1" customWidth="1"/>
    <col min="266" max="266" width="31" bestFit="1" customWidth="1"/>
    <col min="267" max="267" width="9.88671875" bestFit="1" customWidth="1"/>
    <col min="268" max="268" width="31" bestFit="1" customWidth="1"/>
    <col min="269" max="269" width="9.88671875" bestFit="1" customWidth="1"/>
    <col min="270" max="270" width="31" bestFit="1" customWidth="1"/>
    <col min="271" max="271" width="9.88671875" bestFit="1" customWidth="1"/>
    <col min="272" max="272" width="31" bestFit="1" customWidth="1"/>
    <col min="273" max="273" width="9.88671875" bestFit="1" customWidth="1"/>
    <col min="274" max="274" width="31" bestFit="1" customWidth="1"/>
    <col min="275" max="275" width="9.88671875" bestFit="1" customWidth="1"/>
    <col min="276" max="276" width="31" bestFit="1" customWidth="1"/>
    <col min="277" max="277" width="9.88671875" bestFit="1" customWidth="1"/>
    <col min="278" max="278" width="31" bestFit="1" customWidth="1"/>
    <col min="279" max="279" width="9.88671875" bestFit="1" customWidth="1"/>
    <col min="280" max="280" width="31" bestFit="1" customWidth="1"/>
    <col min="281" max="281" width="9.88671875" bestFit="1" customWidth="1"/>
    <col min="282" max="282" width="31" bestFit="1" customWidth="1"/>
    <col min="283" max="283" width="9.88671875" bestFit="1" customWidth="1"/>
    <col min="284" max="284" width="31" bestFit="1" customWidth="1"/>
    <col min="285" max="285" width="9.88671875" bestFit="1" customWidth="1"/>
    <col min="286" max="286" width="31" bestFit="1" customWidth="1"/>
    <col min="287" max="287" width="9.88671875" bestFit="1" customWidth="1"/>
    <col min="288" max="288" width="31" bestFit="1" customWidth="1"/>
    <col min="289" max="289" width="9.88671875" bestFit="1" customWidth="1"/>
    <col min="290" max="290" width="31" bestFit="1" customWidth="1"/>
    <col min="291" max="291" width="9.88671875" bestFit="1" customWidth="1"/>
    <col min="292" max="292" width="31" bestFit="1" customWidth="1"/>
    <col min="293" max="293" width="9.88671875" bestFit="1" customWidth="1"/>
    <col min="294" max="294" width="31" bestFit="1" customWidth="1"/>
    <col min="295" max="295" width="9.88671875" bestFit="1" customWidth="1"/>
    <col min="296" max="296" width="31" bestFit="1" customWidth="1"/>
    <col min="297" max="297" width="9.88671875" bestFit="1" customWidth="1"/>
    <col min="298" max="298" width="31" bestFit="1" customWidth="1"/>
    <col min="299" max="299" width="9.88671875" bestFit="1" customWidth="1"/>
    <col min="300" max="300" width="31" bestFit="1" customWidth="1"/>
    <col min="301" max="301" width="9.88671875" bestFit="1" customWidth="1"/>
    <col min="302" max="302" width="31" bestFit="1" customWidth="1"/>
    <col min="303" max="303" width="9.88671875" bestFit="1" customWidth="1"/>
    <col min="304" max="304" width="31" bestFit="1" customWidth="1"/>
    <col min="305" max="305" width="9.88671875" bestFit="1" customWidth="1"/>
    <col min="306" max="306" width="31" bestFit="1" customWidth="1"/>
    <col min="307" max="307" width="9.88671875" bestFit="1" customWidth="1"/>
    <col min="308" max="308" width="31" bestFit="1" customWidth="1"/>
    <col min="309" max="309" width="9.88671875" bestFit="1" customWidth="1"/>
    <col min="310" max="310" width="31" bestFit="1" customWidth="1"/>
    <col min="311" max="311" width="9.88671875" bestFit="1" customWidth="1"/>
    <col min="312" max="312" width="31" bestFit="1" customWidth="1"/>
    <col min="313" max="313" width="9.88671875" bestFit="1" customWidth="1"/>
    <col min="314" max="314" width="31" bestFit="1" customWidth="1"/>
    <col min="315" max="315" width="9.88671875" bestFit="1" customWidth="1"/>
    <col min="316" max="316" width="31" bestFit="1" customWidth="1"/>
    <col min="317" max="317" width="9.88671875" bestFit="1" customWidth="1"/>
    <col min="318" max="318" width="31" bestFit="1" customWidth="1"/>
    <col min="319" max="319" width="9.88671875" bestFit="1" customWidth="1"/>
    <col min="320" max="320" width="31" bestFit="1" customWidth="1"/>
    <col min="321" max="321" width="9.88671875" bestFit="1" customWidth="1"/>
    <col min="322" max="322" width="31" bestFit="1" customWidth="1"/>
    <col min="323" max="323" width="9.88671875" bestFit="1" customWidth="1"/>
    <col min="324" max="324" width="31" bestFit="1" customWidth="1"/>
    <col min="325" max="325" width="9.88671875" bestFit="1" customWidth="1"/>
    <col min="326" max="326" width="31" bestFit="1" customWidth="1"/>
    <col min="327" max="327" width="9.88671875" bestFit="1" customWidth="1"/>
    <col min="328" max="328" width="31" bestFit="1" customWidth="1"/>
    <col min="329" max="329" width="9.88671875" bestFit="1" customWidth="1"/>
    <col min="330" max="330" width="31" bestFit="1" customWidth="1"/>
    <col min="331" max="331" width="9.88671875" bestFit="1" customWidth="1"/>
    <col min="332" max="332" width="31" bestFit="1" customWidth="1"/>
    <col min="333" max="333" width="9.88671875" bestFit="1" customWidth="1"/>
    <col min="334" max="334" width="31" bestFit="1" customWidth="1"/>
    <col min="335" max="335" width="9.88671875" bestFit="1" customWidth="1"/>
    <col min="336" max="336" width="31" bestFit="1" customWidth="1"/>
    <col min="337" max="337" width="9.88671875" bestFit="1" customWidth="1"/>
    <col min="338" max="338" width="31" bestFit="1" customWidth="1"/>
    <col min="339" max="339" width="9.88671875" bestFit="1" customWidth="1"/>
    <col min="340" max="340" width="31" bestFit="1" customWidth="1"/>
    <col min="341" max="341" width="9.88671875" bestFit="1" customWidth="1"/>
    <col min="342" max="342" width="31" bestFit="1" customWidth="1"/>
    <col min="343" max="343" width="9.88671875" bestFit="1" customWidth="1"/>
    <col min="344" max="344" width="31" bestFit="1" customWidth="1"/>
    <col min="345" max="345" width="9.88671875" bestFit="1" customWidth="1"/>
    <col min="346" max="346" width="31" bestFit="1" customWidth="1"/>
    <col min="347" max="347" width="9.88671875" bestFit="1" customWidth="1"/>
    <col min="348" max="348" width="31" bestFit="1" customWidth="1"/>
    <col min="349" max="349" width="9.88671875" bestFit="1" customWidth="1"/>
    <col min="350" max="350" width="31" bestFit="1" customWidth="1"/>
    <col min="351" max="351" width="9.88671875" bestFit="1" customWidth="1"/>
    <col min="352" max="352" width="31" bestFit="1" customWidth="1"/>
    <col min="353" max="353" width="9.88671875" bestFit="1" customWidth="1"/>
    <col min="354" max="354" width="31" bestFit="1" customWidth="1"/>
    <col min="355" max="355" width="9.88671875" bestFit="1" customWidth="1"/>
    <col min="356" max="356" width="31" bestFit="1" customWidth="1"/>
    <col min="357" max="357" width="9.88671875" bestFit="1" customWidth="1"/>
    <col min="358" max="358" width="31" bestFit="1" customWidth="1"/>
    <col min="359" max="359" width="9.88671875" bestFit="1" customWidth="1"/>
    <col min="360" max="360" width="31" bestFit="1" customWidth="1"/>
    <col min="361" max="361" width="9.88671875" bestFit="1" customWidth="1"/>
    <col min="362" max="362" width="31" bestFit="1" customWidth="1"/>
    <col min="363" max="363" width="9.88671875" bestFit="1" customWidth="1"/>
    <col min="364" max="364" width="31" bestFit="1" customWidth="1"/>
    <col min="365" max="365" width="9.88671875" bestFit="1" customWidth="1"/>
    <col min="366" max="366" width="31" bestFit="1" customWidth="1"/>
    <col min="367" max="367" width="9.88671875" bestFit="1" customWidth="1"/>
    <col min="368" max="368" width="31" bestFit="1" customWidth="1"/>
    <col min="369" max="369" width="9.88671875" bestFit="1" customWidth="1"/>
    <col min="370" max="370" width="31" bestFit="1" customWidth="1"/>
    <col min="371" max="371" width="9.88671875" bestFit="1" customWidth="1"/>
    <col min="372" max="372" width="31" bestFit="1" customWidth="1"/>
    <col min="373" max="373" width="9.88671875" bestFit="1" customWidth="1"/>
    <col min="374" max="374" width="31" bestFit="1" customWidth="1"/>
    <col min="375" max="375" width="9.88671875" bestFit="1" customWidth="1"/>
    <col min="376" max="376" width="31" bestFit="1" customWidth="1"/>
    <col min="377" max="377" width="9.88671875" bestFit="1" customWidth="1"/>
    <col min="378" max="378" width="31" bestFit="1" customWidth="1"/>
    <col min="379" max="379" width="9.88671875" bestFit="1" customWidth="1"/>
    <col min="380" max="380" width="31" bestFit="1" customWidth="1"/>
    <col min="381" max="381" width="9.88671875" bestFit="1" customWidth="1"/>
    <col min="382" max="382" width="31" bestFit="1" customWidth="1"/>
    <col min="383" max="383" width="9.88671875" bestFit="1" customWidth="1"/>
    <col min="384" max="384" width="31" bestFit="1" customWidth="1"/>
    <col min="385" max="385" width="9.88671875" bestFit="1" customWidth="1"/>
    <col min="386" max="386" width="31" bestFit="1" customWidth="1"/>
    <col min="387" max="387" width="9.88671875" bestFit="1" customWidth="1"/>
    <col min="388" max="388" width="31" bestFit="1" customWidth="1"/>
    <col min="389" max="389" width="9.88671875" bestFit="1" customWidth="1"/>
    <col min="390" max="390" width="31" bestFit="1" customWidth="1"/>
    <col min="391" max="391" width="9.88671875" bestFit="1" customWidth="1"/>
    <col min="392" max="392" width="31" bestFit="1" customWidth="1"/>
    <col min="393" max="393" width="9.88671875" bestFit="1" customWidth="1"/>
    <col min="394" max="394" width="31" bestFit="1" customWidth="1"/>
    <col min="395" max="395" width="9.88671875" bestFit="1" customWidth="1"/>
    <col min="396" max="396" width="31" bestFit="1" customWidth="1"/>
    <col min="397" max="397" width="9.88671875" bestFit="1" customWidth="1"/>
    <col min="398" max="398" width="31" bestFit="1" customWidth="1"/>
    <col min="399" max="399" width="9.88671875" bestFit="1" customWidth="1"/>
    <col min="400" max="400" width="31" bestFit="1" customWidth="1"/>
    <col min="401" max="401" width="9.88671875" bestFit="1" customWidth="1"/>
    <col min="402" max="402" width="31" bestFit="1" customWidth="1"/>
    <col min="403" max="403" width="9.88671875" bestFit="1" customWidth="1"/>
    <col min="404" max="404" width="31" bestFit="1" customWidth="1"/>
    <col min="405" max="405" width="9.88671875" bestFit="1" customWidth="1"/>
    <col min="406" max="406" width="31" bestFit="1" customWidth="1"/>
    <col min="407" max="407" width="9.88671875" bestFit="1" customWidth="1"/>
    <col min="408" max="408" width="31" bestFit="1" customWidth="1"/>
    <col min="409" max="409" width="9.88671875" bestFit="1" customWidth="1"/>
    <col min="410" max="410" width="31" bestFit="1" customWidth="1"/>
    <col min="411" max="411" width="9.88671875" bestFit="1" customWidth="1"/>
    <col min="412" max="412" width="31" bestFit="1" customWidth="1"/>
    <col min="413" max="413" width="9.88671875" bestFit="1" customWidth="1"/>
    <col min="414" max="414" width="31" bestFit="1" customWidth="1"/>
    <col min="415" max="415" width="9.88671875" bestFit="1" customWidth="1"/>
    <col min="416" max="416" width="31" bestFit="1" customWidth="1"/>
    <col min="417" max="417" width="9.88671875" bestFit="1" customWidth="1"/>
    <col min="418" max="418" width="31" bestFit="1" customWidth="1"/>
    <col min="419" max="419" width="9.88671875" bestFit="1" customWidth="1"/>
    <col min="420" max="420" width="31" bestFit="1" customWidth="1"/>
    <col min="421" max="421" width="9.88671875" bestFit="1" customWidth="1"/>
    <col min="422" max="422" width="31" bestFit="1" customWidth="1"/>
    <col min="423" max="423" width="9.88671875" bestFit="1" customWidth="1"/>
    <col min="424" max="424" width="31" bestFit="1" customWidth="1"/>
    <col min="425" max="425" width="9.88671875" bestFit="1" customWidth="1"/>
    <col min="426" max="426" width="31" bestFit="1" customWidth="1"/>
    <col min="427" max="427" width="9.88671875" bestFit="1" customWidth="1"/>
    <col min="428" max="428" width="31" bestFit="1" customWidth="1"/>
    <col min="429" max="429" width="9.88671875" bestFit="1" customWidth="1"/>
    <col min="430" max="430" width="31" bestFit="1" customWidth="1"/>
    <col min="431" max="431" width="9.88671875" bestFit="1" customWidth="1"/>
    <col min="432" max="432" width="31" bestFit="1" customWidth="1"/>
    <col min="433" max="433" width="9.88671875" bestFit="1" customWidth="1"/>
    <col min="434" max="434" width="31" bestFit="1" customWidth="1"/>
    <col min="435" max="435" width="9.88671875" bestFit="1" customWidth="1"/>
    <col min="436" max="436" width="31" bestFit="1" customWidth="1"/>
    <col min="437" max="437" width="9.88671875" bestFit="1" customWidth="1"/>
    <col min="438" max="438" width="31" bestFit="1" customWidth="1"/>
    <col min="439" max="439" width="9.88671875" bestFit="1" customWidth="1"/>
    <col min="440" max="440" width="31" bestFit="1" customWidth="1"/>
    <col min="441" max="441" width="9.88671875" bestFit="1" customWidth="1"/>
    <col min="442" max="442" width="31" bestFit="1" customWidth="1"/>
    <col min="443" max="443" width="9.88671875" bestFit="1" customWidth="1"/>
    <col min="444" max="444" width="31" bestFit="1" customWidth="1"/>
    <col min="445" max="445" width="9.88671875" bestFit="1" customWidth="1"/>
    <col min="446" max="446" width="31" bestFit="1" customWidth="1"/>
    <col min="447" max="447" width="9.88671875" bestFit="1" customWidth="1"/>
    <col min="448" max="448" width="31" bestFit="1" customWidth="1"/>
    <col min="449" max="449" width="9.88671875" bestFit="1" customWidth="1"/>
    <col min="450" max="450" width="31" bestFit="1" customWidth="1"/>
    <col min="451" max="451" width="9.88671875" bestFit="1" customWidth="1"/>
    <col min="452" max="452" width="31" bestFit="1" customWidth="1"/>
    <col min="453" max="453" width="9.88671875" bestFit="1" customWidth="1"/>
    <col min="454" max="454" width="31" bestFit="1" customWidth="1"/>
    <col min="455" max="455" width="9.88671875" bestFit="1" customWidth="1"/>
    <col min="456" max="456" width="31" bestFit="1" customWidth="1"/>
    <col min="457" max="457" width="9.88671875" bestFit="1" customWidth="1"/>
    <col min="458" max="458" width="31" bestFit="1" customWidth="1"/>
    <col min="459" max="459" width="9.88671875" bestFit="1" customWidth="1"/>
    <col min="460" max="460" width="31" bestFit="1" customWidth="1"/>
    <col min="461" max="461" width="9.88671875" bestFit="1" customWidth="1"/>
    <col min="462" max="462" width="31" bestFit="1" customWidth="1"/>
    <col min="463" max="463" width="9.88671875" bestFit="1" customWidth="1"/>
    <col min="464" max="464" width="31" bestFit="1" customWidth="1"/>
    <col min="465" max="465" width="9.88671875" bestFit="1" customWidth="1"/>
    <col min="466" max="466" width="31" bestFit="1" customWidth="1"/>
    <col min="467" max="467" width="9.88671875" bestFit="1" customWidth="1"/>
    <col min="468" max="468" width="31" bestFit="1" customWidth="1"/>
    <col min="469" max="469" width="9.88671875" bestFit="1" customWidth="1"/>
    <col min="470" max="470" width="31" bestFit="1" customWidth="1"/>
    <col min="471" max="471" width="9.88671875" bestFit="1" customWidth="1"/>
    <col min="472" max="472" width="31" bestFit="1" customWidth="1"/>
    <col min="473" max="473" width="9.88671875" bestFit="1" customWidth="1"/>
    <col min="474" max="474" width="31" bestFit="1" customWidth="1"/>
    <col min="475" max="475" width="9.88671875" bestFit="1" customWidth="1"/>
    <col min="476" max="476" width="31" bestFit="1" customWidth="1"/>
    <col min="477" max="477" width="9.88671875" bestFit="1" customWidth="1"/>
    <col min="478" max="478" width="31" bestFit="1" customWidth="1"/>
    <col min="479" max="479" width="9.88671875" bestFit="1" customWidth="1"/>
    <col min="480" max="480" width="31" bestFit="1" customWidth="1"/>
    <col min="481" max="481" width="9.88671875" bestFit="1" customWidth="1"/>
    <col min="482" max="482" width="31" bestFit="1" customWidth="1"/>
    <col min="483" max="483" width="9.88671875" bestFit="1" customWidth="1"/>
    <col min="484" max="484" width="31" bestFit="1" customWidth="1"/>
    <col min="485" max="485" width="9.88671875" bestFit="1" customWidth="1"/>
    <col min="486" max="486" width="31" bestFit="1" customWidth="1"/>
    <col min="487" max="487" width="9.88671875" bestFit="1" customWidth="1"/>
    <col min="488" max="488" width="31" bestFit="1" customWidth="1"/>
    <col min="489" max="489" width="9.88671875" bestFit="1" customWidth="1"/>
    <col min="490" max="490" width="31" bestFit="1" customWidth="1"/>
    <col min="491" max="491" width="9.88671875" bestFit="1" customWidth="1"/>
    <col min="492" max="492" width="31" bestFit="1" customWidth="1"/>
    <col min="493" max="493" width="9.88671875" bestFit="1" customWidth="1"/>
    <col min="494" max="494" width="31" bestFit="1" customWidth="1"/>
    <col min="495" max="495" width="9.88671875" bestFit="1" customWidth="1"/>
    <col min="496" max="496" width="31" bestFit="1" customWidth="1"/>
    <col min="497" max="497" width="9.88671875" bestFit="1" customWidth="1"/>
    <col min="498" max="498" width="31" bestFit="1" customWidth="1"/>
    <col min="499" max="499" width="9.88671875" bestFit="1" customWidth="1"/>
    <col min="500" max="500" width="31" bestFit="1" customWidth="1"/>
    <col min="501" max="501" width="9.88671875" bestFit="1" customWidth="1"/>
    <col min="502" max="502" width="31" bestFit="1" customWidth="1"/>
    <col min="503" max="503" width="9.88671875" bestFit="1" customWidth="1"/>
    <col min="504" max="504" width="31" bestFit="1" customWidth="1"/>
    <col min="505" max="505" width="9.88671875" bestFit="1" customWidth="1"/>
    <col min="506" max="506" width="31" bestFit="1" customWidth="1"/>
    <col min="507" max="507" width="9.88671875" bestFit="1" customWidth="1"/>
    <col min="508" max="508" width="31" bestFit="1" customWidth="1"/>
    <col min="509" max="509" width="9.88671875" bestFit="1" customWidth="1"/>
    <col min="510" max="510" width="31" bestFit="1" customWidth="1"/>
    <col min="511" max="511" width="9.88671875" bestFit="1" customWidth="1"/>
    <col min="512" max="512" width="31" bestFit="1" customWidth="1"/>
    <col min="513" max="513" width="9.88671875" bestFit="1" customWidth="1"/>
    <col min="514" max="514" width="31" bestFit="1" customWidth="1"/>
    <col min="515" max="515" width="9.88671875" bestFit="1" customWidth="1"/>
    <col min="516" max="516" width="31" bestFit="1" customWidth="1"/>
    <col min="517" max="517" width="9.88671875" bestFit="1" customWidth="1"/>
    <col min="518" max="518" width="31" bestFit="1" customWidth="1"/>
    <col min="519" max="519" width="9.88671875" bestFit="1" customWidth="1"/>
    <col min="520" max="520" width="31" bestFit="1" customWidth="1"/>
    <col min="521" max="521" width="9.88671875" bestFit="1" customWidth="1"/>
    <col min="522" max="522" width="31" bestFit="1" customWidth="1"/>
    <col min="523" max="523" width="9.88671875" bestFit="1" customWidth="1"/>
    <col min="524" max="524" width="31" bestFit="1" customWidth="1"/>
    <col min="525" max="525" width="9.88671875" bestFit="1" customWidth="1"/>
    <col min="526" max="526" width="31" bestFit="1" customWidth="1"/>
    <col min="527" max="527" width="9.88671875" bestFit="1" customWidth="1"/>
    <col min="528" max="528" width="31" bestFit="1" customWidth="1"/>
    <col min="529" max="529" width="9.88671875" bestFit="1" customWidth="1"/>
    <col min="530" max="530" width="31" bestFit="1" customWidth="1"/>
    <col min="531" max="531" width="9.88671875" bestFit="1" customWidth="1"/>
    <col min="532" max="532" width="31" bestFit="1" customWidth="1"/>
    <col min="533" max="533" width="9.88671875" bestFit="1" customWidth="1"/>
    <col min="534" max="534" width="31" bestFit="1" customWidth="1"/>
    <col min="535" max="535" width="9.88671875" bestFit="1" customWidth="1"/>
    <col min="536" max="536" width="31" bestFit="1" customWidth="1"/>
    <col min="537" max="537" width="9.88671875" bestFit="1" customWidth="1"/>
    <col min="538" max="538" width="31" bestFit="1" customWidth="1"/>
    <col min="539" max="539" width="9.88671875" bestFit="1" customWidth="1"/>
    <col min="540" max="540" width="31" bestFit="1" customWidth="1"/>
    <col min="541" max="541" width="9.88671875" bestFit="1" customWidth="1"/>
    <col min="542" max="542" width="31" bestFit="1" customWidth="1"/>
    <col min="543" max="543" width="9.88671875" bestFit="1" customWidth="1"/>
    <col min="544" max="544" width="31" bestFit="1" customWidth="1"/>
    <col min="545" max="545" width="9.88671875" bestFit="1" customWidth="1"/>
    <col min="546" max="546" width="31" bestFit="1" customWidth="1"/>
    <col min="547" max="547" width="9.88671875" bestFit="1" customWidth="1"/>
    <col min="548" max="548" width="31" bestFit="1" customWidth="1"/>
    <col min="549" max="549" width="9.88671875" bestFit="1" customWidth="1"/>
    <col min="550" max="550" width="31" bestFit="1" customWidth="1"/>
    <col min="551" max="551" width="9.88671875" bestFit="1" customWidth="1"/>
    <col min="552" max="552" width="31" bestFit="1" customWidth="1"/>
    <col min="553" max="553" width="9.88671875" bestFit="1" customWidth="1"/>
    <col min="554" max="554" width="31" bestFit="1" customWidth="1"/>
    <col min="555" max="555" width="9.88671875" bestFit="1" customWidth="1"/>
    <col min="556" max="556" width="31" bestFit="1" customWidth="1"/>
    <col min="557" max="557" width="9.88671875" bestFit="1" customWidth="1"/>
    <col min="558" max="558" width="31" bestFit="1" customWidth="1"/>
    <col min="559" max="559" width="9.88671875" bestFit="1" customWidth="1"/>
    <col min="560" max="560" width="31" bestFit="1" customWidth="1"/>
    <col min="561" max="561" width="9.88671875" bestFit="1" customWidth="1"/>
    <col min="562" max="562" width="31" bestFit="1" customWidth="1"/>
    <col min="563" max="563" width="9.88671875" bestFit="1" customWidth="1"/>
    <col min="564" max="564" width="31" bestFit="1" customWidth="1"/>
    <col min="565" max="565" width="9.88671875" bestFit="1" customWidth="1"/>
    <col min="566" max="566" width="31" bestFit="1" customWidth="1"/>
    <col min="567" max="567" width="9.88671875" bestFit="1" customWidth="1"/>
    <col min="568" max="568" width="31" bestFit="1" customWidth="1"/>
    <col min="569" max="569" width="9.88671875" bestFit="1" customWidth="1"/>
    <col min="570" max="570" width="31" bestFit="1" customWidth="1"/>
    <col min="571" max="571" width="9.88671875" bestFit="1" customWidth="1"/>
    <col min="572" max="572" width="31" bestFit="1" customWidth="1"/>
    <col min="573" max="573" width="9.88671875" bestFit="1" customWidth="1"/>
    <col min="574" max="574" width="31" bestFit="1" customWidth="1"/>
    <col min="575" max="575" width="9.88671875" bestFit="1" customWidth="1"/>
    <col min="576" max="576" width="31" bestFit="1" customWidth="1"/>
    <col min="577" max="577" width="9.88671875" bestFit="1" customWidth="1"/>
    <col min="578" max="578" width="31" bestFit="1" customWidth="1"/>
    <col min="579" max="579" width="9.88671875" bestFit="1" customWidth="1"/>
    <col min="580" max="580" width="31" bestFit="1" customWidth="1"/>
    <col min="581" max="581" width="9.88671875" bestFit="1" customWidth="1"/>
    <col min="582" max="582" width="31" bestFit="1" customWidth="1"/>
    <col min="583" max="583" width="9.88671875" bestFit="1" customWidth="1"/>
    <col min="584" max="584" width="31" bestFit="1" customWidth="1"/>
    <col min="585" max="585" width="9.88671875" bestFit="1" customWidth="1"/>
    <col min="586" max="586" width="31" bestFit="1" customWidth="1"/>
    <col min="587" max="587" width="9.88671875" bestFit="1" customWidth="1"/>
    <col min="588" max="588" width="31" bestFit="1" customWidth="1"/>
    <col min="589" max="589" width="9.88671875" bestFit="1" customWidth="1"/>
    <col min="590" max="590" width="31" bestFit="1" customWidth="1"/>
    <col min="591" max="591" width="9.88671875" bestFit="1" customWidth="1"/>
    <col min="592" max="592" width="31" bestFit="1" customWidth="1"/>
    <col min="593" max="593" width="9.88671875" bestFit="1" customWidth="1"/>
    <col min="594" max="594" width="31" bestFit="1" customWidth="1"/>
    <col min="595" max="595" width="9.88671875" bestFit="1" customWidth="1"/>
    <col min="596" max="596" width="31" bestFit="1" customWidth="1"/>
    <col min="597" max="597" width="9.88671875" bestFit="1" customWidth="1"/>
    <col min="598" max="598" width="31" bestFit="1" customWidth="1"/>
    <col min="599" max="599" width="9.88671875" bestFit="1" customWidth="1"/>
    <col min="600" max="600" width="31" bestFit="1" customWidth="1"/>
    <col min="601" max="601" width="9.88671875" bestFit="1" customWidth="1"/>
    <col min="602" max="602" width="31" bestFit="1" customWidth="1"/>
    <col min="603" max="603" width="9.88671875" bestFit="1" customWidth="1"/>
    <col min="604" max="604" width="31" bestFit="1" customWidth="1"/>
    <col min="605" max="605" width="9.88671875" bestFit="1" customWidth="1"/>
    <col min="606" max="606" width="31" bestFit="1" customWidth="1"/>
    <col min="607" max="607" width="9.88671875" bestFit="1" customWidth="1"/>
    <col min="608" max="608" width="31" bestFit="1" customWidth="1"/>
    <col min="609" max="609" width="9.88671875" bestFit="1" customWidth="1"/>
    <col min="610" max="610" width="31" bestFit="1" customWidth="1"/>
    <col min="611" max="611" width="9.88671875" bestFit="1" customWidth="1"/>
    <col min="612" max="612" width="31" bestFit="1" customWidth="1"/>
    <col min="613" max="613" width="9.88671875" bestFit="1" customWidth="1"/>
    <col min="614" max="614" width="31" bestFit="1" customWidth="1"/>
    <col min="615" max="615" width="9.88671875" bestFit="1" customWidth="1"/>
    <col min="616" max="616" width="31" bestFit="1" customWidth="1"/>
    <col min="617" max="617" width="9.88671875" bestFit="1" customWidth="1"/>
    <col min="618" max="618" width="31" bestFit="1" customWidth="1"/>
    <col min="619" max="619" width="9.88671875" bestFit="1" customWidth="1"/>
    <col min="620" max="620" width="31" bestFit="1" customWidth="1"/>
    <col min="621" max="621" width="9.88671875" bestFit="1" customWidth="1"/>
    <col min="622" max="622" width="31" bestFit="1" customWidth="1"/>
    <col min="623" max="623" width="9.88671875" bestFit="1" customWidth="1"/>
    <col min="624" max="624" width="31" bestFit="1" customWidth="1"/>
    <col min="625" max="625" width="9.88671875" bestFit="1" customWidth="1"/>
    <col min="626" max="626" width="31" bestFit="1" customWidth="1"/>
    <col min="627" max="627" width="9.88671875" bestFit="1" customWidth="1"/>
    <col min="628" max="628" width="31" bestFit="1" customWidth="1"/>
    <col min="629" max="629" width="9.88671875" bestFit="1" customWidth="1"/>
    <col min="630" max="630" width="31" bestFit="1" customWidth="1"/>
    <col min="631" max="631" width="9.88671875" bestFit="1" customWidth="1"/>
    <col min="632" max="632" width="31" bestFit="1" customWidth="1"/>
    <col min="633" max="633" width="9.88671875" bestFit="1" customWidth="1"/>
    <col min="634" max="634" width="31" bestFit="1" customWidth="1"/>
    <col min="635" max="635" width="9.88671875" bestFit="1" customWidth="1"/>
    <col min="636" max="636" width="31" bestFit="1" customWidth="1"/>
    <col min="637" max="637" width="9.88671875" bestFit="1" customWidth="1"/>
    <col min="638" max="638" width="31" bestFit="1" customWidth="1"/>
    <col min="639" max="639" width="9.88671875" bestFit="1" customWidth="1"/>
    <col min="640" max="640" width="31" bestFit="1" customWidth="1"/>
    <col min="641" max="641" width="9.88671875" bestFit="1" customWidth="1"/>
    <col min="642" max="642" width="31" bestFit="1" customWidth="1"/>
    <col min="643" max="643" width="9.88671875" bestFit="1" customWidth="1"/>
    <col min="644" max="644" width="31" bestFit="1" customWidth="1"/>
    <col min="645" max="645" width="9.88671875" bestFit="1" customWidth="1"/>
    <col min="646" max="646" width="31" bestFit="1" customWidth="1"/>
    <col min="647" max="647" width="9.88671875" bestFit="1" customWidth="1"/>
    <col min="648" max="648" width="31" bestFit="1" customWidth="1"/>
    <col min="649" max="649" width="9.88671875" bestFit="1" customWidth="1"/>
    <col min="650" max="650" width="31" bestFit="1" customWidth="1"/>
    <col min="651" max="651" width="9.88671875" bestFit="1" customWidth="1"/>
    <col min="652" max="652" width="31" bestFit="1" customWidth="1"/>
    <col min="653" max="653" width="9.88671875" bestFit="1" customWidth="1"/>
    <col min="654" max="654" width="31" bestFit="1" customWidth="1"/>
    <col min="655" max="655" width="9.88671875" bestFit="1" customWidth="1"/>
    <col min="656" max="656" width="31" bestFit="1" customWidth="1"/>
    <col min="657" max="657" width="9.88671875" bestFit="1" customWidth="1"/>
    <col min="658" max="658" width="31" bestFit="1" customWidth="1"/>
    <col min="659" max="659" width="9.88671875" bestFit="1" customWidth="1"/>
    <col min="660" max="660" width="31" bestFit="1" customWidth="1"/>
    <col min="661" max="661" width="9.88671875" bestFit="1" customWidth="1"/>
    <col min="662" max="662" width="31" bestFit="1" customWidth="1"/>
    <col min="663" max="663" width="9.88671875" bestFit="1" customWidth="1"/>
    <col min="664" max="664" width="31" bestFit="1" customWidth="1"/>
    <col min="665" max="665" width="9.88671875" bestFit="1" customWidth="1"/>
    <col min="666" max="666" width="31" bestFit="1" customWidth="1"/>
    <col min="667" max="667" width="9.88671875" bestFit="1" customWidth="1"/>
    <col min="668" max="668" width="31" bestFit="1" customWidth="1"/>
    <col min="669" max="669" width="9.88671875" bestFit="1" customWidth="1"/>
    <col min="670" max="670" width="31" bestFit="1" customWidth="1"/>
    <col min="671" max="671" width="9.88671875" bestFit="1" customWidth="1"/>
    <col min="672" max="672" width="31" bestFit="1" customWidth="1"/>
    <col min="673" max="673" width="9.88671875" bestFit="1" customWidth="1"/>
    <col min="674" max="674" width="31" bestFit="1" customWidth="1"/>
    <col min="675" max="675" width="9.88671875" bestFit="1" customWidth="1"/>
    <col min="676" max="676" width="31" bestFit="1" customWidth="1"/>
    <col min="677" max="677" width="9.88671875" bestFit="1" customWidth="1"/>
    <col min="678" max="678" width="31" bestFit="1" customWidth="1"/>
    <col min="679" max="679" width="9.88671875" bestFit="1" customWidth="1"/>
    <col min="680" max="680" width="31" bestFit="1" customWidth="1"/>
    <col min="681" max="681" width="9.88671875" bestFit="1" customWidth="1"/>
    <col min="682" max="682" width="31" bestFit="1" customWidth="1"/>
    <col min="683" max="683" width="9.88671875" bestFit="1" customWidth="1"/>
    <col min="684" max="684" width="31" bestFit="1" customWidth="1"/>
    <col min="685" max="685" width="9.88671875" bestFit="1" customWidth="1"/>
    <col min="686" max="686" width="31" bestFit="1" customWidth="1"/>
    <col min="687" max="687" width="9.88671875" bestFit="1" customWidth="1"/>
    <col min="688" max="688" width="31" bestFit="1" customWidth="1"/>
    <col min="689" max="689" width="9.88671875" bestFit="1" customWidth="1"/>
    <col min="690" max="690" width="31" bestFit="1" customWidth="1"/>
    <col min="691" max="691" width="9.88671875" bestFit="1" customWidth="1"/>
    <col min="692" max="692" width="31" bestFit="1" customWidth="1"/>
    <col min="693" max="693" width="9.88671875" bestFit="1" customWidth="1"/>
    <col min="694" max="694" width="31" bestFit="1" customWidth="1"/>
    <col min="695" max="695" width="9.88671875" bestFit="1" customWidth="1"/>
    <col min="696" max="696" width="31" bestFit="1" customWidth="1"/>
    <col min="697" max="697" width="9.88671875" bestFit="1" customWidth="1"/>
    <col min="698" max="698" width="31" bestFit="1" customWidth="1"/>
    <col min="699" max="699" width="9.88671875" bestFit="1" customWidth="1"/>
    <col min="700" max="700" width="31" bestFit="1" customWidth="1"/>
    <col min="701" max="701" width="9.88671875" bestFit="1" customWidth="1"/>
    <col min="702" max="702" width="31" bestFit="1" customWidth="1"/>
    <col min="703" max="703" width="9.88671875" bestFit="1" customWidth="1"/>
    <col min="704" max="704" width="31" bestFit="1" customWidth="1"/>
    <col min="705" max="705" width="9.88671875" bestFit="1" customWidth="1"/>
    <col min="706" max="706" width="31" bestFit="1" customWidth="1"/>
    <col min="707" max="707" width="9.88671875" bestFit="1" customWidth="1"/>
    <col min="708" max="708" width="31" bestFit="1" customWidth="1"/>
    <col min="709" max="709" width="9.88671875" bestFit="1" customWidth="1"/>
    <col min="710" max="710" width="31" bestFit="1" customWidth="1"/>
    <col min="711" max="711" width="9.88671875" bestFit="1" customWidth="1"/>
    <col min="712" max="712" width="31" bestFit="1" customWidth="1"/>
    <col min="713" max="713" width="9.88671875" bestFit="1" customWidth="1"/>
    <col min="714" max="714" width="31" bestFit="1" customWidth="1"/>
    <col min="715" max="715" width="9.88671875" bestFit="1" customWidth="1"/>
    <col min="716" max="716" width="31" bestFit="1" customWidth="1"/>
    <col min="717" max="717" width="9.88671875" bestFit="1" customWidth="1"/>
    <col min="718" max="718" width="31" bestFit="1" customWidth="1"/>
    <col min="719" max="719" width="9.88671875" bestFit="1" customWidth="1"/>
    <col min="720" max="720" width="31" bestFit="1" customWidth="1"/>
    <col min="721" max="721" width="9.88671875" bestFit="1" customWidth="1"/>
    <col min="722" max="722" width="31" bestFit="1" customWidth="1"/>
    <col min="723" max="723" width="9.88671875" bestFit="1" customWidth="1"/>
    <col min="724" max="724" width="31" bestFit="1" customWidth="1"/>
    <col min="725" max="725" width="9.88671875" bestFit="1" customWidth="1"/>
    <col min="726" max="726" width="31" bestFit="1" customWidth="1"/>
    <col min="727" max="727" width="9.88671875" bestFit="1" customWidth="1"/>
    <col min="728" max="728" width="31" bestFit="1" customWidth="1"/>
    <col min="729" max="729" width="9.88671875" bestFit="1" customWidth="1"/>
    <col min="730" max="730" width="31" bestFit="1" customWidth="1"/>
    <col min="731" max="731" width="9.88671875" bestFit="1" customWidth="1"/>
    <col min="732" max="732" width="31" bestFit="1" customWidth="1"/>
    <col min="733" max="733" width="9.88671875" bestFit="1" customWidth="1"/>
    <col min="734" max="734" width="31" bestFit="1" customWidth="1"/>
    <col min="735" max="735" width="9.88671875" bestFit="1" customWidth="1"/>
    <col min="736" max="736" width="31" bestFit="1" customWidth="1"/>
    <col min="737" max="737" width="9.88671875" bestFit="1" customWidth="1"/>
    <col min="738" max="738" width="31" bestFit="1" customWidth="1"/>
    <col min="739" max="739" width="9.88671875" bestFit="1" customWidth="1"/>
    <col min="740" max="740" width="31" bestFit="1" customWidth="1"/>
    <col min="741" max="741" width="9.88671875" bestFit="1" customWidth="1"/>
    <col min="742" max="742" width="31" bestFit="1" customWidth="1"/>
    <col min="743" max="743" width="9.88671875" bestFit="1" customWidth="1"/>
    <col min="744" max="744" width="31" bestFit="1" customWidth="1"/>
    <col min="745" max="745" width="9.88671875" bestFit="1" customWidth="1"/>
    <col min="746" max="746" width="31" bestFit="1" customWidth="1"/>
    <col min="747" max="747" width="9.88671875" bestFit="1" customWidth="1"/>
    <col min="748" max="748" width="31" bestFit="1" customWidth="1"/>
    <col min="749" max="749" width="9.88671875" bestFit="1" customWidth="1"/>
    <col min="750" max="750" width="31" bestFit="1" customWidth="1"/>
    <col min="751" max="751" width="9.88671875" bestFit="1" customWidth="1"/>
    <col min="752" max="752" width="31" bestFit="1" customWidth="1"/>
    <col min="753" max="753" width="9.88671875" bestFit="1" customWidth="1"/>
    <col min="754" max="754" width="31" bestFit="1" customWidth="1"/>
    <col min="755" max="755" width="9.88671875" bestFit="1" customWidth="1"/>
    <col min="756" max="756" width="31" bestFit="1" customWidth="1"/>
    <col min="757" max="757" width="9.88671875" bestFit="1" customWidth="1"/>
    <col min="758" max="758" width="31" bestFit="1" customWidth="1"/>
    <col min="759" max="759" width="9.88671875" bestFit="1" customWidth="1"/>
    <col min="760" max="760" width="31" bestFit="1" customWidth="1"/>
    <col min="761" max="761" width="9.88671875" bestFit="1" customWidth="1"/>
    <col min="762" max="762" width="31" bestFit="1" customWidth="1"/>
    <col min="763" max="763" width="9.88671875" bestFit="1" customWidth="1"/>
    <col min="764" max="764" width="31" bestFit="1" customWidth="1"/>
    <col min="765" max="765" width="9.88671875" bestFit="1" customWidth="1"/>
    <col min="766" max="766" width="31" bestFit="1" customWidth="1"/>
    <col min="767" max="767" width="9.88671875" bestFit="1" customWidth="1"/>
    <col min="768" max="768" width="31" bestFit="1" customWidth="1"/>
    <col min="769" max="769" width="9.88671875" bestFit="1" customWidth="1"/>
    <col min="770" max="770" width="31" bestFit="1" customWidth="1"/>
    <col min="771" max="771" width="9.88671875" bestFit="1" customWidth="1"/>
    <col min="772" max="772" width="31" bestFit="1" customWidth="1"/>
    <col min="773" max="773" width="9.88671875" bestFit="1" customWidth="1"/>
    <col min="774" max="774" width="31" bestFit="1" customWidth="1"/>
    <col min="775" max="775" width="9.88671875" bestFit="1" customWidth="1"/>
    <col min="776" max="776" width="31" bestFit="1" customWidth="1"/>
    <col min="777" max="777" width="9.88671875" bestFit="1" customWidth="1"/>
    <col min="778" max="778" width="31" bestFit="1" customWidth="1"/>
    <col min="779" max="779" width="9.88671875" bestFit="1" customWidth="1"/>
    <col min="780" max="780" width="31" bestFit="1" customWidth="1"/>
    <col min="781" max="781" width="9.88671875" bestFit="1" customWidth="1"/>
    <col min="782" max="782" width="31" bestFit="1" customWidth="1"/>
    <col min="783" max="783" width="9.88671875" bestFit="1" customWidth="1"/>
    <col min="784" max="784" width="31" bestFit="1" customWidth="1"/>
    <col min="785" max="785" width="9.88671875" bestFit="1" customWidth="1"/>
    <col min="786" max="786" width="31" bestFit="1" customWidth="1"/>
    <col min="787" max="787" width="9.88671875" bestFit="1" customWidth="1"/>
    <col min="788" max="788" width="31" bestFit="1" customWidth="1"/>
    <col min="789" max="789" width="9.88671875" bestFit="1" customWidth="1"/>
    <col min="790" max="790" width="31" bestFit="1" customWidth="1"/>
    <col min="791" max="791" width="9.88671875" bestFit="1" customWidth="1"/>
    <col min="792" max="792" width="31" bestFit="1" customWidth="1"/>
    <col min="793" max="793" width="9.88671875" bestFit="1" customWidth="1"/>
    <col min="794" max="794" width="31" bestFit="1" customWidth="1"/>
    <col min="795" max="795" width="9.88671875" bestFit="1" customWidth="1"/>
    <col min="796" max="796" width="31" bestFit="1" customWidth="1"/>
    <col min="797" max="797" width="9.88671875" bestFit="1" customWidth="1"/>
    <col min="798" max="798" width="31" bestFit="1" customWidth="1"/>
    <col min="799" max="799" width="9.88671875" bestFit="1" customWidth="1"/>
    <col min="800" max="800" width="31" bestFit="1" customWidth="1"/>
    <col min="801" max="801" width="9.88671875" bestFit="1" customWidth="1"/>
    <col min="802" max="802" width="31" bestFit="1" customWidth="1"/>
    <col min="803" max="803" width="9.88671875" bestFit="1" customWidth="1"/>
    <col min="804" max="804" width="31" bestFit="1" customWidth="1"/>
    <col min="805" max="805" width="9.88671875" bestFit="1" customWidth="1"/>
    <col min="806" max="806" width="31" bestFit="1" customWidth="1"/>
    <col min="807" max="807" width="9.88671875" bestFit="1" customWidth="1"/>
    <col min="808" max="808" width="31" bestFit="1" customWidth="1"/>
    <col min="809" max="809" width="9.88671875" bestFit="1" customWidth="1"/>
    <col min="810" max="810" width="31" bestFit="1" customWidth="1"/>
    <col min="811" max="811" width="9.88671875" bestFit="1" customWidth="1"/>
    <col min="812" max="812" width="31" bestFit="1" customWidth="1"/>
    <col min="813" max="813" width="9.88671875" bestFit="1" customWidth="1"/>
    <col min="814" max="814" width="31" bestFit="1" customWidth="1"/>
    <col min="815" max="815" width="9.88671875" bestFit="1" customWidth="1"/>
    <col min="816" max="816" width="31" bestFit="1" customWidth="1"/>
    <col min="817" max="817" width="9.88671875" bestFit="1" customWidth="1"/>
    <col min="818" max="818" width="31" bestFit="1" customWidth="1"/>
    <col min="819" max="819" width="9.88671875" bestFit="1" customWidth="1"/>
    <col min="820" max="820" width="31" bestFit="1" customWidth="1"/>
    <col min="821" max="821" width="9.88671875" bestFit="1" customWidth="1"/>
    <col min="822" max="822" width="31" bestFit="1" customWidth="1"/>
    <col min="823" max="823" width="9.88671875" bestFit="1" customWidth="1"/>
    <col min="824" max="824" width="31" bestFit="1" customWidth="1"/>
    <col min="825" max="825" width="9.88671875" bestFit="1" customWidth="1"/>
    <col min="826" max="826" width="31" bestFit="1" customWidth="1"/>
    <col min="827" max="827" width="9.88671875" bestFit="1" customWidth="1"/>
    <col min="828" max="828" width="31" bestFit="1" customWidth="1"/>
    <col min="829" max="829" width="9.88671875" bestFit="1" customWidth="1"/>
    <col min="830" max="830" width="31" bestFit="1" customWidth="1"/>
    <col min="831" max="831" width="9.88671875" bestFit="1" customWidth="1"/>
    <col min="832" max="832" width="31" bestFit="1" customWidth="1"/>
    <col min="833" max="833" width="9.88671875" bestFit="1" customWidth="1"/>
    <col min="834" max="834" width="31" bestFit="1" customWidth="1"/>
    <col min="835" max="835" width="9.88671875" bestFit="1" customWidth="1"/>
    <col min="836" max="836" width="31" bestFit="1" customWidth="1"/>
    <col min="837" max="837" width="9.88671875" bestFit="1" customWidth="1"/>
    <col min="838" max="838" width="31" bestFit="1" customWidth="1"/>
    <col min="839" max="839" width="9.88671875" bestFit="1" customWidth="1"/>
    <col min="840" max="840" width="31" bestFit="1" customWidth="1"/>
    <col min="841" max="841" width="9.88671875" bestFit="1" customWidth="1"/>
    <col min="842" max="842" width="31" bestFit="1" customWidth="1"/>
    <col min="843" max="843" width="9.88671875" bestFit="1" customWidth="1"/>
    <col min="844" max="844" width="31" bestFit="1" customWidth="1"/>
    <col min="845" max="845" width="9.88671875" bestFit="1" customWidth="1"/>
    <col min="846" max="846" width="31" bestFit="1" customWidth="1"/>
    <col min="847" max="847" width="9.88671875" bestFit="1" customWidth="1"/>
    <col min="848" max="848" width="31" bestFit="1" customWidth="1"/>
    <col min="849" max="849" width="9.88671875" bestFit="1" customWidth="1"/>
    <col min="850" max="850" width="31" bestFit="1" customWidth="1"/>
    <col min="851" max="851" width="9.88671875" bestFit="1" customWidth="1"/>
    <col min="852" max="852" width="31" bestFit="1" customWidth="1"/>
    <col min="853" max="853" width="9.88671875" bestFit="1" customWidth="1"/>
    <col min="854" max="854" width="31" bestFit="1" customWidth="1"/>
    <col min="855" max="855" width="9.88671875" bestFit="1" customWidth="1"/>
    <col min="856" max="856" width="31" bestFit="1" customWidth="1"/>
    <col min="857" max="857" width="9.88671875" bestFit="1" customWidth="1"/>
    <col min="858" max="858" width="31" bestFit="1" customWidth="1"/>
    <col min="859" max="859" width="9.88671875" bestFit="1" customWidth="1"/>
    <col min="860" max="860" width="31" bestFit="1" customWidth="1"/>
    <col min="861" max="861" width="9.88671875" bestFit="1" customWidth="1"/>
    <col min="862" max="862" width="31" bestFit="1" customWidth="1"/>
    <col min="863" max="863" width="9.88671875" bestFit="1" customWidth="1"/>
    <col min="864" max="864" width="31" bestFit="1" customWidth="1"/>
    <col min="865" max="865" width="9.88671875" bestFit="1" customWidth="1"/>
    <col min="866" max="866" width="31" bestFit="1" customWidth="1"/>
    <col min="867" max="867" width="9.88671875" bestFit="1" customWidth="1"/>
    <col min="868" max="868" width="31" bestFit="1" customWidth="1"/>
    <col min="869" max="869" width="9.88671875" bestFit="1" customWidth="1"/>
    <col min="870" max="870" width="31" bestFit="1" customWidth="1"/>
    <col min="871" max="871" width="9.88671875" bestFit="1" customWidth="1"/>
    <col min="872" max="872" width="31" bestFit="1" customWidth="1"/>
    <col min="873" max="873" width="9.88671875" bestFit="1" customWidth="1"/>
    <col min="874" max="874" width="31" bestFit="1" customWidth="1"/>
    <col min="875" max="875" width="9.88671875" bestFit="1" customWidth="1"/>
    <col min="876" max="876" width="31" bestFit="1" customWidth="1"/>
    <col min="877" max="877" width="9.88671875" bestFit="1" customWidth="1"/>
    <col min="878" max="878" width="31" bestFit="1" customWidth="1"/>
    <col min="879" max="879" width="9.88671875" bestFit="1" customWidth="1"/>
    <col min="880" max="880" width="31" bestFit="1" customWidth="1"/>
    <col min="881" max="881" width="9.88671875" bestFit="1" customWidth="1"/>
    <col min="882" max="882" width="31" bestFit="1" customWidth="1"/>
    <col min="883" max="883" width="9.88671875" bestFit="1" customWidth="1"/>
    <col min="884" max="884" width="31" bestFit="1" customWidth="1"/>
    <col min="885" max="885" width="9.88671875" bestFit="1" customWidth="1"/>
    <col min="886" max="886" width="31" bestFit="1" customWidth="1"/>
    <col min="887" max="887" width="9.88671875" bestFit="1" customWidth="1"/>
    <col min="888" max="888" width="31" bestFit="1" customWidth="1"/>
    <col min="889" max="889" width="9.88671875" bestFit="1" customWidth="1"/>
    <col min="890" max="890" width="31" bestFit="1" customWidth="1"/>
    <col min="891" max="891" width="9.88671875" bestFit="1" customWidth="1"/>
    <col min="892" max="892" width="31" bestFit="1" customWidth="1"/>
    <col min="893" max="893" width="9.88671875" bestFit="1" customWidth="1"/>
    <col min="894" max="894" width="31" bestFit="1" customWidth="1"/>
    <col min="895" max="895" width="9.88671875" bestFit="1" customWidth="1"/>
    <col min="896" max="896" width="31" bestFit="1" customWidth="1"/>
    <col min="897" max="897" width="9.88671875" bestFit="1" customWidth="1"/>
    <col min="898" max="898" width="31" bestFit="1" customWidth="1"/>
    <col min="899" max="899" width="9.88671875" bestFit="1" customWidth="1"/>
    <col min="900" max="900" width="31" bestFit="1" customWidth="1"/>
    <col min="901" max="901" width="9.88671875" bestFit="1" customWidth="1"/>
    <col min="902" max="902" width="31" bestFit="1" customWidth="1"/>
    <col min="903" max="903" width="9.88671875" bestFit="1" customWidth="1"/>
    <col min="904" max="904" width="31" bestFit="1" customWidth="1"/>
    <col min="905" max="905" width="9.88671875" bestFit="1" customWidth="1"/>
    <col min="906" max="906" width="31" bestFit="1" customWidth="1"/>
    <col min="907" max="907" width="9.88671875" bestFit="1" customWidth="1"/>
    <col min="908" max="908" width="31" bestFit="1" customWidth="1"/>
    <col min="909" max="909" width="9.88671875" bestFit="1" customWidth="1"/>
    <col min="910" max="910" width="31" bestFit="1" customWidth="1"/>
    <col min="911" max="911" width="9.88671875" bestFit="1" customWidth="1"/>
    <col min="912" max="912" width="31" bestFit="1" customWidth="1"/>
    <col min="913" max="913" width="9.88671875" bestFit="1" customWidth="1"/>
    <col min="914" max="914" width="31" bestFit="1" customWidth="1"/>
    <col min="915" max="915" width="9.88671875" bestFit="1" customWidth="1"/>
    <col min="916" max="916" width="31" bestFit="1" customWidth="1"/>
    <col min="917" max="917" width="9.88671875" bestFit="1" customWidth="1"/>
    <col min="918" max="918" width="31" bestFit="1" customWidth="1"/>
    <col min="919" max="919" width="9.88671875" bestFit="1" customWidth="1"/>
    <col min="920" max="920" width="31" bestFit="1" customWidth="1"/>
    <col min="921" max="921" width="9.88671875" bestFit="1" customWidth="1"/>
    <col min="922" max="922" width="31" bestFit="1" customWidth="1"/>
    <col min="923" max="923" width="9.88671875" bestFit="1" customWidth="1"/>
    <col min="924" max="924" width="31" bestFit="1" customWidth="1"/>
    <col min="925" max="925" width="9.88671875" bestFit="1" customWidth="1"/>
    <col min="926" max="926" width="31" bestFit="1" customWidth="1"/>
    <col min="927" max="927" width="9.88671875" bestFit="1" customWidth="1"/>
    <col min="928" max="928" width="31" bestFit="1" customWidth="1"/>
    <col min="929" max="929" width="9.88671875" bestFit="1" customWidth="1"/>
    <col min="930" max="930" width="31" bestFit="1" customWidth="1"/>
    <col min="931" max="931" width="9.88671875" bestFit="1" customWidth="1"/>
    <col min="932" max="932" width="31" bestFit="1" customWidth="1"/>
    <col min="933" max="933" width="9.88671875" bestFit="1" customWidth="1"/>
    <col min="934" max="934" width="31" bestFit="1" customWidth="1"/>
    <col min="935" max="935" width="9.88671875" bestFit="1" customWidth="1"/>
    <col min="936" max="936" width="31" bestFit="1" customWidth="1"/>
    <col min="937" max="937" width="9.88671875" bestFit="1" customWidth="1"/>
    <col min="938" max="938" width="31" bestFit="1" customWidth="1"/>
    <col min="939" max="939" width="9.88671875" bestFit="1" customWidth="1"/>
    <col min="940" max="940" width="31" bestFit="1" customWidth="1"/>
    <col min="941" max="941" width="9.88671875" bestFit="1" customWidth="1"/>
    <col min="942" max="942" width="31" bestFit="1" customWidth="1"/>
    <col min="943" max="943" width="9.88671875" bestFit="1" customWidth="1"/>
    <col min="944" max="944" width="31" bestFit="1" customWidth="1"/>
    <col min="945" max="945" width="9.88671875" bestFit="1" customWidth="1"/>
    <col min="946" max="946" width="31" bestFit="1" customWidth="1"/>
    <col min="947" max="947" width="9.88671875" bestFit="1" customWidth="1"/>
    <col min="948" max="948" width="31" bestFit="1" customWidth="1"/>
    <col min="949" max="949" width="9.88671875" bestFit="1" customWidth="1"/>
    <col min="950" max="950" width="31" bestFit="1" customWidth="1"/>
    <col min="951" max="951" width="9.88671875" bestFit="1" customWidth="1"/>
    <col min="952" max="952" width="31" bestFit="1" customWidth="1"/>
    <col min="953" max="953" width="9.88671875" bestFit="1" customWidth="1"/>
    <col min="954" max="954" width="31" bestFit="1" customWidth="1"/>
    <col min="955" max="955" width="9.88671875" bestFit="1" customWidth="1"/>
    <col min="956" max="956" width="31" bestFit="1" customWidth="1"/>
    <col min="957" max="957" width="9.88671875" bestFit="1" customWidth="1"/>
    <col min="958" max="958" width="31" bestFit="1" customWidth="1"/>
    <col min="959" max="959" width="9.88671875" bestFit="1" customWidth="1"/>
    <col min="960" max="960" width="31" bestFit="1" customWidth="1"/>
    <col min="961" max="961" width="9.88671875" bestFit="1" customWidth="1"/>
    <col min="962" max="962" width="31" bestFit="1" customWidth="1"/>
    <col min="963" max="963" width="9.88671875" bestFit="1" customWidth="1"/>
    <col min="964" max="964" width="31" bestFit="1" customWidth="1"/>
    <col min="965" max="965" width="9.88671875" bestFit="1" customWidth="1"/>
    <col min="966" max="966" width="31" bestFit="1" customWidth="1"/>
    <col min="967" max="967" width="9.88671875" bestFit="1" customWidth="1"/>
    <col min="968" max="968" width="31" bestFit="1" customWidth="1"/>
    <col min="969" max="969" width="9.88671875" bestFit="1" customWidth="1"/>
    <col min="970" max="970" width="31" bestFit="1" customWidth="1"/>
    <col min="971" max="971" width="9.88671875" bestFit="1" customWidth="1"/>
    <col min="972" max="972" width="31" bestFit="1" customWidth="1"/>
    <col min="973" max="973" width="9.88671875" bestFit="1" customWidth="1"/>
    <col min="974" max="974" width="31" bestFit="1" customWidth="1"/>
    <col min="975" max="975" width="9.88671875" bestFit="1" customWidth="1"/>
    <col min="976" max="976" width="31" bestFit="1" customWidth="1"/>
    <col min="977" max="977" width="9.88671875" bestFit="1" customWidth="1"/>
    <col min="978" max="978" width="31" bestFit="1" customWidth="1"/>
    <col min="979" max="979" width="9.88671875" bestFit="1" customWidth="1"/>
    <col min="980" max="980" width="31" bestFit="1" customWidth="1"/>
    <col min="981" max="981" width="9.88671875" bestFit="1" customWidth="1"/>
    <col min="982" max="982" width="31" bestFit="1" customWidth="1"/>
    <col min="983" max="983" width="9.88671875" bestFit="1" customWidth="1"/>
    <col min="984" max="984" width="31" bestFit="1" customWidth="1"/>
    <col min="985" max="985" width="9.88671875" bestFit="1" customWidth="1"/>
    <col min="986" max="986" width="31" bestFit="1" customWidth="1"/>
    <col min="987" max="987" width="9.88671875" bestFit="1" customWidth="1"/>
    <col min="988" max="988" width="31" bestFit="1" customWidth="1"/>
    <col min="989" max="989" width="9.88671875" bestFit="1" customWidth="1"/>
    <col min="990" max="990" width="31" bestFit="1" customWidth="1"/>
    <col min="991" max="991" width="9.88671875" bestFit="1" customWidth="1"/>
    <col min="992" max="992" width="31" bestFit="1" customWidth="1"/>
    <col min="993" max="993" width="9.88671875" bestFit="1" customWidth="1"/>
    <col min="994" max="994" width="31" bestFit="1" customWidth="1"/>
    <col min="995" max="995" width="9.88671875" bestFit="1" customWidth="1"/>
    <col min="996" max="996" width="31" bestFit="1" customWidth="1"/>
    <col min="997" max="997" width="9.88671875" bestFit="1" customWidth="1"/>
    <col min="998" max="998" width="31" bestFit="1" customWidth="1"/>
    <col min="999" max="999" width="9.88671875" bestFit="1" customWidth="1"/>
    <col min="1000" max="1000" width="31" bestFit="1" customWidth="1"/>
    <col min="1001" max="1001" width="9.88671875" bestFit="1" customWidth="1"/>
    <col min="1002" max="1002" width="31" bestFit="1" customWidth="1"/>
    <col min="1003" max="1003" width="9.88671875" bestFit="1" customWidth="1"/>
    <col min="1004" max="1004" width="31" bestFit="1" customWidth="1"/>
    <col min="1005" max="1005" width="9.88671875" bestFit="1" customWidth="1"/>
    <col min="1006" max="1006" width="31" bestFit="1" customWidth="1"/>
    <col min="1007" max="1007" width="9.88671875" bestFit="1" customWidth="1"/>
    <col min="1008" max="1008" width="31" bestFit="1" customWidth="1"/>
    <col min="1009" max="1009" width="9.88671875" bestFit="1" customWidth="1"/>
    <col min="1010" max="1010" width="31" bestFit="1" customWidth="1"/>
    <col min="1011" max="1011" width="9.88671875" bestFit="1" customWidth="1"/>
    <col min="1012" max="1012" width="31" bestFit="1" customWidth="1"/>
    <col min="1013" max="1013" width="9.88671875" bestFit="1" customWidth="1"/>
    <col min="1014" max="1014" width="31" bestFit="1" customWidth="1"/>
    <col min="1015" max="1015" width="9.88671875" bestFit="1" customWidth="1"/>
    <col min="1016" max="1016" width="31" bestFit="1" customWidth="1"/>
    <col min="1017" max="1017" width="9.88671875" bestFit="1" customWidth="1"/>
    <col min="1018" max="1018" width="31" bestFit="1" customWidth="1"/>
    <col min="1019" max="1019" width="9.88671875" bestFit="1" customWidth="1"/>
    <col min="1020" max="1020" width="31" bestFit="1" customWidth="1"/>
    <col min="1021" max="1021" width="9.88671875" bestFit="1" customWidth="1"/>
    <col min="1022" max="1022" width="31" bestFit="1" customWidth="1"/>
    <col min="1023" max="1023" width="9.88671875" bestFit="1" customWidth="1"/>
    <col min="1024" max="1024" width="31" bestFit="1" customWidth="1"/>
    <col min="1025" max="1025" width="9.88671875" bestFit="1" customWidth="1"/>
    <col min="1026" max="1026" width="31" bestFit="1" customWidth="1"/>
    <col min="1027" max="1027" width="9.88671875" bestFit="1" customWidth="1"/>
    <col min="1028" max="1028" width="31" bestFit="1" customWidth="1"/>
    <col min="1029" max="1029" width="9.88671875" bestFit="1" customWidth="1"/>
    <col min="1030" max="1030" width="31" bestFit="1" customWidth="1"/>
    <col min="1031" max="1031" width="9.88671875" bestFit="1" customWidth="1"/>
    <col min="1032" max="1032" width="31" bestFit="1" customWidth="1"/>
    <col min="1033" max="1033" width="9.88671875" bestFit="1" customWidth="1"/>
    <col min="1034" max="1034" width="31" bestFit="1" customWidth="1"/>
    <col min="1035" max="1035" width="9.88671875" bestFit="1" customWidth="1"/>
    <col min="1036" max="1036" width="31" bestFit="1" customWidth="1"/>
    <col min="1037" max="1037" width="9.88671875" bestFit="1" customWidth="1"/>
    <col min="1038" max="1038" width="31" bestFit="1" customWidth="1"/>
    <col min="1039" max="1039" width="9.88671875" bestFit="1" customWidth="1"/>
    <col min="1040" max="1040" width="31" bestFit="1" customWidth="1"/>
    <col min="1041" max="1041" width="9.88671875" bestFit="1" customWidth="1"/>
    <col min="1042" max="1042" width="31" bestFit="1" customWidth="1"/>
    <col min="1043" max="1043" width="9.88671875" bestFit="1" customWidth="1"/>
    <col min="1044" max="1044" width="31" bestFit="1" customWidth="1"/>
    <col min="1045" max="1045" width="9.88671875" bestFit="1" customWidth="1"/>
    <col min="1046" max="1046" width="31" bestFit="1" customWidth="1"/>
    <col min="1047" max="1047" width="9.88671875" bestFit="1" customWidth="1"/>
    <col min="1048" max="1048" width="31" bestFit="1" customWidth="1"/>
    <col min="1049" max="1049" width="9.88671875" bestFit="1" customWidth="1"/>
    <col min="1050" max="1050" width="31" bestFit="1" customWidth="1"/>
    <col min="1051" max="1051" width="9.88671875" bestFit="1" customWidth="1"/>
    <col min="1052" max="1052" width="31" bestFit="1" customWidth="1"/>
    <col min="1053" max="1053" width="9.88671875" bestFit="1" customWidth="1"/>
    <col min="1054" max="1054" width="31" bestFit="1" customWidth="1"/>
    <col min="1055" max="1055" width="9.88671875" bestFit="1" customWidth="1"/>
    <col min="1056" max="1056" width="31" bestFit="1" customWidth="1"/>
    <col min="1057" max="1057" width="9.88671875" bestFit="1" customWidth="1"/>
    <col min="1058" max="1058" width="31" bestFit="1" customWidth="1"/>
    <col min="1059" max="1059" width="9.88671875" bestFit="1" customWidth="1"/>
    <col min="1060" max="1060" width="31" bestFit="1" customWidth="1"/>
    <col min="1061" max="1061" width="9.88671875" bestFit="1" customWidth="1"/>
    <col min="1062" max="1062" width="31" bestFit="1" customWidth="1"/>
    <col min="1063" max="1063" width="9.88671875" bestFit="1" customWidth="1"/>
    <col min="1064" max="1064" width="31" bestFit="1" customWidth="1"/>
    <col min="1065" max="1065" width="9.88671875" bestFit="1" customWidth="1"/>
    <col min="1066" max="1066" width="31" bestFit="1" customWidth="1"/>
    <col min="1067" max="1067" width="9.88671875" bestFit="1" customWidth="1"/>
    <col min="1068" max="1068" width="31" bestFit="1" customWidth="1"/>
    <col min="1069" max="1069" width="9.88671875" bestFit="1" customWidth="1"/>
    <col min="1070" max="1070" width="31" bestFit="1" customWidth="1"/>
    <col min="1071" max="1071" width="9.88671875" bestFit="1" customWidth="1"/>
    <col min="1072" max="1072" width="31" bestFit="1" customWidth="1"/>
    <col min="1073" max="1073" width="9.88671875" bestFit="1" customWidth="1"/>
    <col min="1074" max="1074" width="31" bestFit="1" customWidth="1"/>
    <col min="1075" max="1075" width="9.88671875" bestFit="1" customWidth="1"/>
    <col min="1076" max="1076" width="31" bestFit="1" customWidth="1"/>
    <col min="1077" max="1077" width="9.88671875" bestFit="1" customWidth="1"/>
    <col min="1078" max="1078" width="31" bestFit="1" customWidth="1"/>
    <col min="1079" max="1079" width="9.88671875" bestFit="1" customWidth="1"/>
    <col min="1080" max="1080" width="31" bestFit="1" customWidth="1"/>
    <col min="1081" max="1081" width="9.88671875" bestFit="1" customWidth="1"/>
    <col min="1082" max="1082" width="31" bestFit="1" customWidth="1"/>
    <col min="1083" max="1083" width="9.88671875" bestFit="1" customWidth="1"/>
    <col min="1084" max="1084" width="31" bestFit="1" customWidth="1"/>
    <col min="1085" max="1085" width="9.88671875" bestFit="1" customWidth="1"/>
    <col min="1086" max="1086" width="31" bestFit="1" customWidth="1"/>
    <col min="1087" max="1087" width="9.88671875" bestFit="1" customWidth="1"/>
    <col min="1088" max="1088" width="35.5546875" bestFit="1" customWidth="1"/>
    <col min="1089" max="1089" width="14.44140625" bestFit="1" customWidth="1"/>
  </cols>
  <sheetData>
    <row r="3" spans="1:13">
      <c r="A3" t="s">
        <v>588</v>
      </c>
      <c r="C3" t="s">
        <v>738</v>
      </c>
      <c r="E3" t="s">
        <v>739</v>
      </c>
      <c r="G3" s="33" t="s">
        <v>590</v>
      </c>
      <c r="I3" s="33" t="s">
        <v>740</v>
      </c>
      <c r="K3" s="33" t="s">
        <v>567</v>
      </c>
      <c r="M3" t="s">
        <v>591</v>
      </c>
    </row>
    <row r="4" spans="1:13">
      <c r="A4">
        <v>505445.98</v>
      </c>
      <c r="C4">
        <v>1000</v>
      </c>
      <c r="E4">
        <v>52244</v>
      </c>
      <c r="G4">
        <f>SUM(Table24[Amount])/COUNT(Table24[Row ID (Order ID CORRECT)])</f>
        <v>505.44597999999974</v>
      </c>
      <c r="I4">
        <f>SUM(Table24[Qty])/COUNT(Table24[Row ID (Order ID CORRECT)])</f>
        <v>52.244</v>
      </c>
      <c r="K4">
        <f>SUM(Table24[Return flag])</f>
        <v>200</v>
      </c>
      <c r="M4" s="46">
        <f>K4/C4</f>
        <v>0.2</v>
      </c>
    </row>
    <row r="6" spans="1:13">
      <c r="G6" s="4" t="s">
        <v>385</v>
      </c>
      <c r="H6" t="s">
        <v>589</v>
      </c>
      <c r="I6" t="s">
        <v>405</v>
      </c>
      <c r="J6" t="s">
        <v>769</v>
      </c>
    </row>
    <row r="7" spans="1:13">
      <c r="A7" s="4" t="s">
        <v>385</v>
      </c>
      <c r="B7" t="s">
        <v>738</v>
      </c>
      <c r="C7" t="s">
        <v>744</v>
      </c>
      <c r="D7" t="s">
        <v>588</v>
      </c>
      <c r="G7" s="5" t="s">
        <v>390</v>
      </c>
      <c r="H7">
        <v>91</v>
      </c>
      <c r="I7">
        <v>4880</v>
      </c>
      <c r="J7">
        <v>47699.86</v>
      </c>
    </row>
    <row r="8" spans="1:13">
      <c r="A8" s="5" t="s">
        <v>388</v>
      </c>
      <c r="B8">
        <v>514</v>
      </c>
      <c r="C8">
        <v>27282</v>
      </c>
      <c r="D8">
        <v>253423.73</v>
      </c>
      <c r="G8" s="5" t="s">
        <v>391</v>
      </c>
      <c r="H8">
        <v>77</v>
      </c>
      <c r="I8">
        <v>4342</v>
      </c>
      <c r="J8">
        <v>37083.17</v>
      </c>
    </row>
    <row r="9" spans="1:13">
      <c r="A9" s="5" t="s">
        <v>389</v>
      </c>
      <c r="B9">
        <v>486</v>
      </c>
      <c r="C9">
        <v>24962</v>
      </c>
      <c r="D9">
        <v>252022.25</v>
      </c>
      <c r="G9" s="5" t="s">
        <v>392</v>
      </c>
      <c r="H9">
        <v>74</v>
      </c>
      <c r="I9">
        <v>3894</v>
      </c>
      <c r="J9">
        <v>35663.870000000003</v>
      </c>
    </row>
    <row r="10" spans="1:13">
      <c r="A10" s="5" t="s">
        <v>384</v>
      </c>
      <c r="B10">
        <v>1000</v>
      </c>
      <c r="C10">
        <v>52244</v>
      </c>
      <c r="D10">
        <v>505445.98</v>
      </c>
      <c r="G10" s="5" t="s">
        <v>393</v>
      </c>
      <c r="H10">
        <v>92</v>
      </c>
      <c r="I10">
        <v>4808</v>
      </c>
      <c r="J10">
        <v>51054.05</v>
      </c>
    </row>
    <row r="11" spans="1:13">
      <c r="G11" s="5" t="s">
        <v>394</v>
      </c>
      <c r="H11">
        <v>71</v>
      </c>
      <c r="I11">
        <v>3367</v>
      </c>
      <c r="J11">
        <v>37757.660000000003</v>
      </c>
    </row>
    <row r="12" spans="1:13">
      <c r="A12" s="4" t="s">
        <v>770</v>
      </c>
      <c r="B12" t="s" vm="2">
        <v>771</v>
      </c>
      <c r="G12" s="5" t="s">
        <v>395</v>
      </c>
      <c r="H12">
        <v>85</v>
      </c>
      <c r="I12">
        <v>4732</v>
      </c>
      <c r="J12">
        <v>46835.02</v>
      </c>
    </row>
    <row r="13" spans="1:13">
      <c r="G13" s="5" t="s">
        <v>396</v>
      </c>
      <c r="H13">
        <v>72</v>
      </c>
      <c r="I13">
        <v>3825</v>
      </c>
      <c r="J13">
        <v>42161.94</v>
      </c>
    </row>
    <row r="14" spans="1:13">
      <c r="A14" s="4" t="s">
        <v>385</v>
      </c>
      <c r="B14" t="s">
        <v>589</v>
      </c>
      <c r="C14" t="s">
        <v>769</v>
      </c>
      <c r="D14" t="s">
        <v>405</v>
      </c>
      <c r="G14" s="5" t="s">
        <v>397</v>
      </c>
      <c r="H14">
        <v>80</v>
      </c>
      <c r="I14">
        <v>4184</v>
      </c>
      <c r="J14">
        <v>38836.620000000003</v>
      </c>
    </row>
    <row r="15" spans="1:13">
      <c r="A15" s="5" t="s">
        <v>765</v>
      </c>
      <c r="B15">
        <v>242</v>
      </c>
      <c r="C15">
        <v>120446.9</v>
      </c>
      <c r="D15">
        <v>13116</v>
      </c>
      <c r="G15" s="5" t="s">
        <v>398</v>
      </c>
      <c r="H15">
        <v>89</v>
      </c>
      <c r="I15">
        <v>4587</v>
      </c>
      <c r="J15">
        <v>42865.440000000002</v>
      </c>
    </row>
    <row r="16" spans="1:13">
      <c r="A16" s="5" t="s">
        <v>766</v>
      </c>
      <c r="B16">
        <v>248</v>
      </c>
      <c r="C16">
        <v>135646.73000000001</v>
      </c>
      <c r="D16">
        <v>12907</v>
      </c>
      <c r="G16" s="5" t="s">
        <v>399</v>
      </c>
      <c r="H16">
        <v>75</v>
      </c>
      <c r="I16">
        <v>3974</v>
      </c>
      <c r="J16">
        <v>35150.54</v>
      </c>
    </row>
    <row r="17" spans="1:13">
      <c r="A17" s="5" t="s">
        <v>767</v>
      </c>
      <c r="B17">
        <v>241</v>
      </c>
      <c r="C17">
        <v>123864</v>
      </c>
      <c r="D17">
        <v>12596</v>
      </c>
      <c r="G17" s="5" t="s">
        <v>400</v>
      </c>
      <c r="H17">
        <v>103</v>
      </c>
      <c r="I17">
        <v>5138</v>
      </c>
      <c r="J17">
        <v>46617.91</v>
      </c>
    </row>
    <row r="18" spans="1:13">
      <c r="A18" s="5" t="s">
        <v>768</v>
      </c>
      <c r="B18">
        <v>269</v>
      </c>
      <c r="C18">
        <v>125488.35</v>
      </c>
      <c r="D18">
        <v>13625</v>
      </c>
      <c r="G18" s="5" t="s">
        <v>401</v>
      </c>
      <c r="H18">
        <v>91</v>
      </c>
      <c r="I18">
        <v>4513</v>
      </c>
      <c r="J18">
        <v>43719.9</v>
      </c>
    </row>
    <row r="19" spans="1:13">
      <c r="A19" s="5" t="s">
        <v>384</v>
      </c>
      <c r="B19">
        <v>1000</v>
      </c>
      <c r="C19">
        <v>505445.98</v>
      </c>
      <c r="D19">
        <v>52244</v>
      </c>
      <c r="G19" s="5" t="s">
        <v>384</v>
      </c>
      <c r="H19">
        <v>1000</v>
      </c>
      <c r="I19">
        <v>52244</v>
      </c>
      <c r="J19">
        <v>505445.98</v>
      </c>
    </row>
    <row r="22" spans="1:13">
      <c r="A22" s="4" t="s">
        <v>769</v>
      </c>
      <c r="B22" s="4" t="s">
        <v>412</v>
      </c>
      <c r="F22" s="4" t="s">
        <v>405</v>
      </c>
      <c r="G22" s="4" t="s">
        <v>412</v>
      </c>
      <c r="K22" s="4" t="s">
        <v>385</v>
      </c>
      <c r="L22" t="s">
        <v>589</v>
      </c>
      <c r="M22" t="s">
        <v>751</v>
      </c>
    </row>
    <row r="23" spans="1:13">
      <c r="A23" s="4" t="s">
        <v>385</v>
      </c>
      <c r="B23" t="s">
        <v>388</v>
      </c>
      <c r="C23" t="s">
        <v>389</v>
      </c>
      <c r="D23" t="s">
        <v>384</v>
      </c>
      <c r="F23" s="4" t="s">
        <v>385</v>
      </c>
      <c r="G23" t="s">
        <v>388</v>
      </c>
      <c r="H23" t="s">
        <v>389</v>
      </c>
      <c r="I23" t="s">
        <v>384</v>
      </c>
      <c r="K23" s="5" t="s">
        <v>23</v>
      </c>
      <c r="L23">
        <v>193</v>
      </c>
      <c r="M23" s="46">
        <f>L23/1000</f>
        <v>0.193</v>
      </c>
    </row>
    <row r="24" spans="1:13">
      <c r="A24" s="5" t="s">
        <v>33</v>
      </c>
      <c r="B24" s="49">
        <v>82472.210000000006</v>
      </c>
      <c r="C24" s="49">
        <v>79586.509999999995</v>
      </c>
      <c r="D24" s="49">
        <v>162058.72</v>
      </c>
      <c r="F24" s="5" t="s">
        <v>33</v>
      </c>
      <c r="G24" s="49">
        <v>9270</v>
      </c>
      <c r="H24" s="49">
        <v>7950</v>
      </c>
      <c r="I24" s="49">
        <v>17220</v>
      </c>
      <c r="K24" s="5" t="s">
        <v>14</v>
      </c>
      <c r="L24">
        <v>179</v>
      </c>
      <c r="M24" s="46">
        <f>L24/1000</f>
        <v>0.17899999999999999</v>
      </c>
    </row>
    <row r="25" spans="1:13">
      <c r="A25" s="5" t="s">
        <v>38</v>
      </c>
      <c r="B25" s="49">
        <v>87007.07</v>
      </c>
      <c r="C25" s="49">
        <v>95296.61</v>
      </c>
      <c r="D25" s="49">
        <v>182303.68</v>
      </c>
      <c r="F25" s="5" t="s">
        <v>38</v>
      </c>
      <c r="G25" s="49">
        <v>8816</v>
      </c>
      <c r="H25" s="49">
        <v>9073</v>
      </c>
      <c r="I25" s="49">
        <v>17889</v>
      </c>
      <c r="K25" s="5" t="s">
        <v>54</v>
      </c>
      <c r="L25">
        <v>207</v>
      </c>
      <c r="M25" s="46">
        <f>L25/1000</f>
        <v>0.20699999999999999</v>
      </c>
    </row>
    <row r="26" spans="1:13">
      <c r="A26" s="5" t="s">
        <v>17</v>
      </c>
      <c r="B26" s="49">
        <v>83944.45</v>
      </c>
      <c r="C26" s="49">
        <v>77139.13</v>
      </c>
      <c r="D26" s="49">
        <v>161083.57999999999</v>
      </c>
      <c r="F26" s="5" t="s">
        <v>17</v>
      </c>
      <c r="G26" s="49">
        <v>9196</v>
      </c>
      <c r="H26" s="49">
        <v>7939</v>
      </c>
      <c r="I26" s="49">
        <v>17135</v>
      </c>
      <c r="K26" s="5" t="s">
        <v>32</v>
      </c>
      <c r="L26">
        <v>200</v>
      </c>
      <c r="M26" s="46">
        <f>L26/1000</f>
        <v>0.2</v>
      </c>
    </row>
    <row r="27" spans="1:13">
      <c r="A27" s="5" t="s">
        <v>384</v>
      </c>
      <c r="B27" s="49">
        <v>253423.73</v>
      </c>
      <c r="C27" s="49">
        <v>252022.25</v>
      </c>
      <c r="D27" s="49">
        <v>505445.98</v>
      </c>
      <c r="F27" s="5" t="s">
        <v>384</v>
      </c>
      <c r="G27" s="49">
        <v>27282</v>
      </c>
      <c r="H27" s="49">
        <v>24962</v>
      </c>
      <c r="I27" s="49">
        <v>52244</v>
      </c>
      <c r="K27" s="5" t="s">
        <v>36</v>
      </c>
      <c r="L27">
        <v>221</v>
      </c>
      <c r="M27" s="46">
        <f>L27/1000</f>
        <v>0.221</v>
      </c>
    </row>
    <row r="28" spans="1:13">
      <c r="K28" s="5" t="s">
        <v>384</v>
      </c>
      <c r="L28">
        <v>1000</v>
      </c>
    </row>
    <row r="30" spans="1:13">
      <c r="A30" s="4" t="s">
        <v>743</v>
      </c>
      <c r="B30" s="4" t="s">
        <v>412</v>
      </c>
    </row>
    <row r="31" spans="1:13">
      <c r="B31" t="s">
        <v>388</v>
      </c>
      <c r="F31" t="s">
        <v>389</v>
      </c>
      <c r="J31" t="s">
        <v>384</v>
      </c>
    </row>
    <row r="32" spans="1:13">
      <c r="A32" s="4" t="s">
        <v>385</v>
      </c>
      <c r="B32" t="s">
        <v>765</v>
      </c>
      <c r="C32" t="s">
        <v>766</v>
      </c>
      <c r="D32" t="s">
        <v>767</v>
      </c>
      <c r="E32" t="s">
        <v>768</v>
      </c>
      <c r="F32" t="s">
        <v>765</v>
      </c>
      <c r="G32" t="s">
        <v>766</v>
      </c>
      <c r="H32" t="s">
        <v>767</v>
      </c>
      <c r="I32" t="s">
        <v>768</v>
      </c>
    </row>
    <row r="33" spans="1:16">
      <c r="A33" s="5" t="s">
        <v>33</v>
      </c>
      <c r="B33">
        <v>36</v>
      </c>
      <c r="C33">
        <v>40</v>
      </c>
      <c r="D33">
        <v>47</v>
      </c>
      <c r="E33">
        <v>48</v>
      </c>
      <c r="F33">
        <v>49</v>
      </c>
      <c r="G33">
        <v>41</v>
      </c>
      <c r="H33">
        <v>34</v>
      </c>
      <c r="I33">
        <v>32</v>
      </c>
      <c r="J33">
        <v>327</v>
      </c>
    </row>
    <row r="34" spans="1:16">
      <c r="A34" s="5" t="s">
        <v>38</v>
      </c>
      <c r="B34">
        <v>43</v>
      </c>
      <c r="C34">
        <v>43</v>
      </c>
      <c r="D34">
        <v>43</v>
      </c>
      <c r="E34">
        <v>41</v>
      </c>
      <c r="F34">
        <v>47</v>
      </c>
      <c r="G34">
        <v>43</v>
      </c>
      <c r="H34">
        <v>39</v>
      </c>
      <c r="I34">
        <v>44</v>
      </c>
      <c r="J34">
        <v>343</v>
      </c>
    </row>
    <row r="35" spans="1:16">
      <c r="A35" s="5" t="s">
        <v>17</v>
      </c>
      <c r="B35">
        <v>36</v>
      </c>
      <c r="C35">
        <v>50</v>
      </c>
      <c r="D35">
        <v>38</v>
      </c>
      <c r="E35">
        <v>49</v>
      </c>
      <c r="F35">
        <v>31</v>
      </c>
      <c r="G35">
        <v>31</v>
      </c>
      <c r="H35">
        <v>40</v>
      </c>
      <c r="I35">
        <v>55</v>
      </c>
      <c r="J35">
        <v>330</v>
      </c>
    </row>
    <row r="36" spans="1:16">
      <c r="A36" s="5" t="s">
        <v>384</v>
      </c>
      <c r="B36">
        <v>115</v>
      </c>
      <c r="C36">
        <v>133</v>
      </c>
      <c r="D36">
        <v>128</v>
      </c>
      <c r="E36">
        <v>138</v>
      </c>
      <c r="F36">
        <v>127</v>
      </c>
      <c r="G36">
        <v>115</v>
      </c>
      <c r="H36">
        <v>113</v>
      </c>
      <c r="I36">
        <v>131</v>
      </c>
      <c r="J36">
        <v>1000</v>
      </c>
    </row>
    <row r="38" spans="1:16">
      <c r="A38" s="4" t="s">
        <v>769</v>
      </c>
      <c r="B38" s="4" t="s">
        <v>412</v>
      </c>
      <c r="F38" t="s">
        <v>772</v>
      </c>
      <c r="H38" t="s">
        <v>746</v>
      </c>
    </row>
    <row r="39" spans="1:16">
      <c r="A39" s="4" t="s">
        <v>385</v>
      </c>
      <c r="B39" t="s">
        <v>388</v>
      </c>
      <c r="C39" t="s">
        <v>389</v>
      </c>
      <c r="D39" t="s">
        <v>384</v>
      </c>
      <c r="F39" s="12"/>
      <c r="H39" s="4" t="s">
        <v>746</v>
      </c>
      <c r="I39" t="s">
        <v>588</v>
      </c>
      <c r="J39" t="s">
        <v>743</v>
      </c>
      <c r="K39" t="s">
        <v>748</v>
      </c>
      <c r="L39" s="44" t="s">
        <v>745</v>
      </c>
      <c r="M39" s="44" t="s">
        <v>740</v>
      </c>
    </row>
    <row r="40" spans="1:16">
      <c r="A40" s="5" t="s">
        <v>390</v>
      </c>
      <c r="B40">
        <v>21910.48</v>
      </c>
      <c r="C40">
        <v>25789.38</v>
      </c>
      <c r="D40">
        <v>47699.86</v>
      </c>
      <c r="F40" s="12" t="s">
        <v>5</v>
      </c>
      <c r="H40" s="5" t="s">
        <v>33</v>
      </c>
      <c r="I40">
        <v>162058.72</v>
      </c>
      <c r="J40">
        <v>327</v>
      </c>
      <c r="K40">
        <v>17220</v>
      </c>
      <c r="L40" s="32">
        <f>I40/J40</f>
        <v>495.59241590214066</v>
      </c>
      <c r="M40" s="32">
        <f>K40/J40</f>
        <v>52.660550458715598</v>
      </c>
    </row>
    <row r="41" spans="1:16">
      <c r="A41" s="5" t="s">
        <v>391</v>
      </c>
      <c r="B41">
        <v>14183.91</v>
      </c>
      <c r="C41">
        <v>22899.26</v>
      </c>
      <c r="D41">
        <v>37083.17</v>
      </c>
      <c r="F41" s="12"/>
      <c r="H41" s="5" t="s">
        <v>38</v>
      </c>
      <c r="I41">
        <v>182303.68</v>
      </c>
      <c r="J41">
        <v>343</v>
      </c>
      <c r="K41">
        <v>17889</v>
      </c>
      <c r="L41" s="32">
        <f>I41/J41</f>
        <v>531.49760932944605</v>
      </c>
      <c r="M41" s="32">
        <f>K41/J41</f>
        <v>52.154518950437321</v>
      </c>
    </row>
    <row r="42" spans="1:16">
      <c r="A42" s="5" t="s">
        <v>392</v>
      </c>
      <c r="B42">
        <v>18833.849999999999</v>
      </c>
      <c r="C42">
        <v>16830.02</v>
      </c>
      <c r="D42">
        <v>35663.870000000003</v>
      </c>
      <c r="F42" s="12" t="s">
        <v>3</v>
      </c>
      <c r="H42" s="5" t="s">
        <v>17</v>
      </c>
      <c r="I42">
        <v>161083.57999999999</v>
      </c>
      <c r="J42">
        <v>330</v>
      </c>
      <c r="K42">
        <v>17135</v>
      </c>
      <c r="L42" s="32">
        <f>I42/J42</f>
        <v>488.13206060606058</v>
      </c>
      <c r="M42" s="32">
        <f>K42/J42</f>
        <v>51.924242424242422</v>
      </c>
    </row>
    <row r="43" spans="1:16">
      <c r="A43" s="5" t="s">
        <v>393</v>
      </c>
      <c r="B43">
        <v>28558.84</v>
      </c>
      <c r="C43">
        <v>22495.21</v>
      </c>
      <c r="D43">
        <v>51054.05</v>
      </c>
      <c r="F43" s="12"/>
      <c r="H43" s="5" t="s">
        <v>384</v>
      </c>
      <c r="I43">
        <v>505445.98</v>
      </c>
      <c r="J43">
        <v>1000</v>
      </c>
      <c r="K43">
        <v>52244</v>
      </c>
      <c r="L43" s="45"/>
      <c r="M43" s="45"/>
    </row>
    <row r="44" spans="1:16">
      <c r="A44" s="5" t="s">
        <v>394</v>
      </c>
      <c r="B44">
        <v>19820.12</v>
      </c>
      <c r="C44">
        <v>17937.54</v>
      </c>
      <c r="D44">
        <v>37757.660000000003</v>
      </c>
      <c r="F44" s="12" t="s">
        <v>562</v>
      </c>
      <c r="H44" s="5" t="s">
        <v>749</v>
      </c>
    </row>
    <row r="45" spans="1:16">
      <c r="A45" s="5" t="s">
        <v>395</v>
      </c>
      <c r="B45">
        <v>22350.09</v>
      </c>
      <c r="C45">
        <v>24484.93</v>
      </c>
      <c r="D45">
        <v>46835.02</v>
      </c>
      <c r="H45" s="4" t="s">
        <v>741</v>
      </c>
      <c r="I45" s="4" t="s">
        <v>412</v>
      </c>
    </row>
    <row r="46" spans="1:16">
      <c r="A46" s="5" t="s">
        <v>396</v>
      </c>
      <c r="B46">
        <v>22371.040000000001</v>
      </c>
      <c r="C46">
        <v>19790.900000000001</v>
      </c>
      <c r="D46">
        <v>42161.94</v>
      </c>
      <c r="F46" t="s">
        <v>773</v>
      </c>
      <c r="H46" s="4" t="s">
        <v>385</v>
      </c>
      <c r="I46" t="s">
        <v>23</v>
      </c>
      <c r="J46" t="s">
        <v>14</v>
      </c>
      <c r="K46" t="s">
        <v>54</v>
      </c>
      <c r="L46" t="s">
        <v>32</v>
      </c>
      <c r="M46" t="s">
        <v>36</v>
      </c>
      <c r="N46" t="s">
        <v>384</v>
      </c>
      <c r="O46" t="s">
        <v>589</v>
      </c>
      <c r="P46" t="s">
        <v>591</v>
      </c>
    </row>
    <row r="47" spans="1:16">
      <c r="A47" s="5" t="s">
        <v>397</v>
      </c>
      <c r="B47">
        <v>20625.2</v>
      </c>
      <c r="C47">
        <v>18211.419999999998</v>
      </c>
      <c r="D47">
        <v>38836.620000000003</v>
      </c>
      <c r="F47" s="12"/>
      <c r="H47" s="5" t="s">
        <v>33</v>
      </c>
      <c r="I47">
        <v>60</v>
      </c>
      <c r="J47">
        <v>64</v>
      </c>
      <c r="K47">
        <v>72</v>
      </c>
      <c r="L47">
        <v>64</v>
      </c>
      <c r="M47">
        <v>67</v>
      </c>
      <c r="N47">
        <v>327</v>
      </c>
      <c r="O47">
        <f>SUM(I47:M47)</f>
        <v>327</v>
      </c>
      <c r="P47" s="46">
        <f>L47/O47</f>
        <v>0.19571865443425077</v>
      </c>
    </row>
    <row r="48" spans="1:16">
      <c r="A48" s="5" t="s">
        <v>398</v>
      </c>
      <c r="B48">
        <v>23041.63</v>
      </c>
      <c r="C48">
        <v>19823.810000000001</v>
      </c>
      <c r="D48">
        <v>42865.440000000002</v>
      </c>
      <c r="F48" s="12" t="s">
        <v>1</v>
      </c>
      <c r="H48" s="5" t="s">
        <v>38</v>
      </c>
      <c r="I48">
        <v>51</v>
      </c>
      <c r="J48">
        <v>63</v>
      </c>
      <c r="K48">
        <v>79</v>
      </c>
      <c r="L48">
        <v>66</v>
      </c>
      <c r="M48">
        <v>84</v>
      </c>
      <c r="N48">
        <v>343</v>
      </c>
      <c r="O48">
        <f>SUM(I48:M48)</f>
        <v>343</v>
      </c>
      <c r="P48" s="46">
        <f>L48/O48</f>
        <v>0.1924198250728863</v>
      </c>
    </row>
    <row r="49" spans="1:16">
      <c r="A49" s="5" t="s">
        <v>399</v>
      </c>
      <c r="B49">
        <v>15795.46</v>
      </c>
      <c r="C49">
        <v>19355.080000000002</v>
      </c>
      <c r="D49">
        <v>35150.54</v>
      </c>
      <c r="H49" s="5" t="s">
        <v>17</v>
      </c>
      <c r="I49">
        <v>82</v>
      </c>
      <c r="J49">
        <v>52</v>
      </c>
      <c r="K49">
        <v>56</v>
      </c>
      <c r="L49">
        <v>70</v>
      </c>
      <c r="M49">
        <v>70</v>
      </c>
      <c r="N49">
        <v>330</v>
      </c>
      <c r="O49">
        <f>SUM(I49:M49)</f>
        <v>330</v>
      </c>
      <c r="P49" s="46">
        <f>L49/O49</f>
        <v>0.21212121212121213</v>
      </c>
    </row>
    <row r="50" spans="1:16">
      <c r="A50" s="5" t="s">
        <v>400</v>
      </c>
      <c r="B50">
        <v>23488.1</v>
      </c>
      <c r="C50">
        <v>23129.81</v>
      </c>
      <c r="D50">
        <v>46617.91</v>
      </c>
      <c r="H50" s="5" t="s">
        <v>384</v>
      </c>
      <c r="I50">
        <v>193</v>
      </c>
      <c r="J50">
        <v>179</v>
      </c>
      <c r="K50">
        <v>207</v>
      </c>
      <c r="L50">
        <v>200</v>
      </c>
      <c r="M50">
        <v>221</v>
      </c>
      <c r="N50">
        <v>1000</v>
      </c>
    </row>
    <row r="51" spans="1:16">
      <c r="A51" s="5" t="s">
        <v>401</v>
      </c>
      <c r="B51">
        <v>22445.01</v>
      </c>
      <c r="C51">
        <v>21274.89</v>
      </c>
      <c r="D51">
        <v>43719.9</v>
      </c>
    </row>
    <row r="52" spans="1:16">
      <c r="A52" s="5" t="s">
        <v>384</v>
      </c>
      <c r="B52">
        <v>253423.73</v>
      </c>
      <c r="C52">
        <v>252022.25</v>
      </c>
      <c r="D52">
        <v>505445.98</v>
      </c>
    </row>
    <row r="54" spans="1:16">
      <c r="A54" t="s">
        <v>774</v>
      </c>
    </row>
    <row r="56" spans="1:16">
      <c r="A56" s="4" t="s">
        <v>755</v>
      </c>
      <c r="B56" s="4" t="s">
        <v>412</v>
      </c>
      <c r="G56" s="4" t="s">
        <v>755</v>
      </c>
      <c r="H56" s="4" t="s">
        <v>412</v>
      </c>
    </row>
    <row r="57" spans="1:16">
      <c r="A57" s="4" t="s">
        <v>385</v>
      </c>
      <c r="B57" t="s">
        <v>37</v>
      </c>
      <c r="C57" t="s">
        <v>16</v>
      </c>
      <c r="D57" t="s">
        <v>25</v>
      </c>
      <c r="E57" t="s">
        <v>384</v>
      </c>
      <c r="G57" s="4" t="s">
        <v>385</v>
      </c>
      <c r="H57" t="s">
        <v>24</v>
      </c>
      <c r="I57" t="s">
        <v>47</v>
      </c>
      <c r="J57" t="s">
        <v>15</v>
      </c>
      <c r="K57" t="s">
        <v>384</v>
      </c>
    </row>
    <row r="58" spans="1:16">
      <c r="A58" s="5" t="s">
        <v>33</v>
      </c>
      <c r="B58">
        <v>24</v>
      </c>
      <c r="C58">
        <v>19</v>
      </c>
      <c r="D58">
        <v>21</v>
      </c>
      <c r="E58">
        <v>64</v>
      </c>
      <c r="G58" s="5" t="s">
        <v>33</v>
      </c>
      <c r="H58">
        <v>29</v>
      </c>
      <c r="I58">
        <v>20</v>
      </c>
      <c r="J58">
        <v>15</v>
      </c>
      <c r="K58">
        <v>64</v>
      </c>
    </row>
    <row r="59" spans="1:16">
      <c r="A59" s="5" t="s">
        <v>38</v>
      </c>
      <c r="B59">
        <v>21</v>
      </c>
      <c r="C59">
        <v>22</v>
      </c>
      <c r="D59">
        <v>23</v>
      </c>
      <c r="E59">
        <v>66</v>
      </c>
      <c r="G59" s="5" t="s">
        <v>38</v>
      </c>
      <c r="H59">
        <v>18</v>
      </c>
      <c r="I59">
        <v>28</v>
      </c>
      <c r="J59">
        <v>20</v>
      </c>
      <c r="K59">
        <v>66</v>
      </c>
    </row>
    <row r="60" spans="1:16">
      <c r="A60" s="5" t="s">
        <v>17</v>
      </c>
      <c r="B60">
        <v>15</v>
      </c>
      <c r="C60">
        <v>32</v>
      </c>
      <c r="D60">
        <v>23</v>
      </c>
      <c r="E60">
        <v>70</v>
      </c>
      <c r="G60" s="5" t="s">
        <v>17</v>
      </c>
      <c r="H60">
        <v>30</v>
      </c>
      <c r="I60">
        <v>17</v>
      </c>
      <c r="J60">
        <v>23</v>
      </c>
      <c r="K60">
        <v>70</v>
      </c>
    </row>
    <row r="61" spans="1:16">
      <c r="A61" s="5" t="s">
        <v>384</v>
      </c>
      <c r="B61">
        <v>60</v>
      </c>
      <c r="C61">
        <v>73</v>
      </c>
      <c r="D61">
        <v>67</v>
      </c>
      <c r="E61">
        <v>200</v>
      </c>
      <c r="G61" s="5" t="s">
        <v>384</v>
      </c>
      <c r="H61">
        <v>77</v>
      </c>
      <c r="I61">
        <v>65</v>
      </c>
      <c r="J61">
        <v>58</v>
      </c>
      <c r="K61">
        <v>200</v>
      </c>
    </row>
    <row r="62" spans="1:16">
      <c r="K62" s="4" t="s">
        <v>770</v>
      </c>
      <c r="L62" t="s" vm="5">
        <v>389</v>
      </c>
    </row>
    <row r="63" spans="1:16">
      <c r="A63" s="4" t="s">
        <v>385</v>
      </c>
      <c r="B63" t="s">
        <v>775</v>
      </c>
      <c r="C63" t="s">
        <v>567</v>
      </c>
      <c r="D63" t="s">
        <v>591</v>
      </c>
      <c r="F63" s="4" t="s">
        <v>10</v>
      </c>
      <c r="G63" t="s" vm="4">
        <v>249</v>
      </c>
    </row>
    <row r="64" spans="1:16">
      <c r="A64" s="5" t="s">
        <v>20</v>
      </c>
      <c r="B64">
        <v>111</v>
      </c>
      <c r="C64">
        <v>19</v>
      </c>
      <c r="D64" s="46">
        <f>C64/B64</f>
        <v>0.17117117117117117</v>
      </c>
      <c r="K64" s="4" t="s">
        <v>385</v>
      </c>
      <c r="L64" t="s">
        <v>755</v>
      </c>
    </row>
    <row r="65" spans="1:17">
      <c r="A65" s="5" t="s">
        <v>64</v>
      </c>
      <c r="B65">
        <v>110</v>
      </c>
      <c r="C65">
        <v>23</v>
      </c>
      <c r="D65" s="46">
        <f t="shared" ref="D65:D111" si="0">C65/B65</f>
        <v>0.20909090909090908</v>
      </c>
      <c r="F65" s="4" t="s">
        <v>385</v>
      </c>
      <c r="G65" t="s">
        <v>775</v>
      </c>
      <c r="H65" t="s">
        <v>567</v>
      </c>
      <c r="K65" s="5" t="s">
        <v>390</v>
      </c>
      <c r="L65">
        <v>9</v>
      </c>
    </row>
    <row r="66" spans="1:17">
      <c r="A66" s="5" t="s">
        <v>58</v>
      </c>
      <c r="B66">
        <v>90</v>
      </c>
      <c r="C66">
        <v>14</v>
      </c>
      <c r="D66" s="46">
        <f t="shared" si="0"/>
        <v>0.15555555555555556</v>
      </c>
      <c r="F66" s="5" t="s">
        <v>25</v>
      </c>
      <c r="G66">
        <v>1</v>
      </c>
      <c r="H66">
        <v>1</v>
      </c>
      <c r="K66" s="5" t="s">
        <v>391</v>
      </c>
      <c r="L66">
        <v>9</v>
      </c>
    </row>
    <row r="67" spans="1:17">
      <c r="A67" s="5" t="s">
        <v>89</v>
      </c>
      <c r="B67">
        <v>57</v>
      </c>
      <c r="C67">
        <v>8</v>
      </c>
      <c r="D67" s="46">
        <f t="shared" si="0"/>
        <v>0.14035087719298245</v>
      </c>
      <c r="F67" s="5" t="s">
        <v>384</v>
      </c>
      <c r="G67">
        <v>1</v>
      </c>
      <c r="H67">
        <v>1</v>
      </c>
      <c r="K67" s="5" t="s">
        <v>392</v>
      </c>
      <c r="L67">
        <v>6</v>
      </c>
    </row>
    <row r="68" spans="1:17">
      <c r="A68" s="5" t="s">
        <v>93</v>
      </c>
      <c r="B68">
        <v>35</v>
      </c>
      <c r="C68">
        <v>6</v>
      </c>
      <c r="D68" s="46">
        <f t="shared" si="0"/>
        <v>0.17142857142857143</v>
      </c>
      <c r="K68" s="5" t="s">
        <v>393</v>
      </c>
      <c r="L68">
        <v>11</v>
      </c>
    </row>
    <row r="69" spans="1:17">
      <c r="A69" s="5" t="s">
        <v>51</v>
      </c>
      <c r="B69">
        <v>33</v>
      </c>
      <c r="C69">
        <v>6</v>
      </c>
      <c r="D69" s="46">
        <f t="shared" si="0"/>
        <v>0.18181818181818182</v>
      </c>
      <c r="K69" s="5" t="s">
        <v>394</v>
      </c>
      <c r="L69">
        <v>4</v>
      </c>
    </row>
    <row r="70" spans="1:17">
      <c r="A70" s="5" t="s">
        <v>77</v>
      </c>
      <c r="B70">
        <v>31</v>
      </c>
      <c r="C70">
        <v>6</v>
      </c>
      <c r="D70" s="46">
        <f t="shared" si="0"/>
        <v>0.19354838709677419</v>
      </c>
      <c r="K70" s="5" t="s">
        <v>395</v>
      </c>
      <c r="L70">
        <v>7</v>
      </c>
    </row>
    <row r="71" spans="1:17">
      <c r="A71" s="5" t="s">
        <v>85</v>
      </c>
      <c r="B71">
        <v>29</v>
      </c>
      <c r="C71">
        <v>6</v>
      </c>
      <c r="D71" s="46">
        <f t="shared" si="0"/>
        <v>0.20689655172413793</v>
      </c>
      <c r="K71" s="5" t="s">
        <v>396</v>
      </c>
      <c r="L71">
        <v>8</v>
      </c>
    </row>
    <row r="72" spans="1:17">
      <c r="A72" s="5" t="s">
        <v>50</v>
      </c>
      <c r="B72">
        <v>29</v>
      </c>
      <c r="C72">
        <v>10</v>
      </c>
      <c r="D72" s="46">
        <f t="shared" si="0"/>
        <v>0.34482758620689657</v>
      </c>
      <c r="F72" s="4" t="s">
        <v>10</v>
      </c>
      <c r="G72" t="s" vm="3">
        <v>771</v>
      </c>
      <c r="K72" s="5" t="s">
        <v>397</v>
      </c>
      <c r="L72">
        <v>7</v>
      </c>
    </row>
    <row r="73" spans="1:17">
      <c r="A73" s="5" t="s">
        <v>153</v>
      </c>
      <c r="B73">
        <v>28</v>
      </c>
      <c r="C73">
        <v>10</v>
      </c>
      <c r="D73" s="46">
        <f t="shared" si="0"/>
        <v>0.35714285714285715</v>
      </c>
      <c r="K73" s="5" t="s">
        <v>398</v>
      </c>
      <c r="L73">
        <v>10</v>
      </c>
    </row>
    <row r="74" spans="1:17">
      <c r="A74" s="5" t="s">
        <v>46</v>
      </c>
      <c r="B74">
        <v>27</v>
      </c>
      <c r="C74">
        <v>3</v>
      </c>
      <c r="D74" s="46">
        <f t="shared" si="0"/>
        <v>0.1111111111111111</v>
      </c>
      <c r="F74" s="4" t="s">
        <v>385</v>
      </c>
      <c r="G74" t="s">
        <v>741</v>
      </c>
      <c r="K74" s="5" t="s">
        <v>399</v>
      </c>
      <c r="L74">
        <v>6</v>
      </c>
    </row>
    <row r="75" spans="1:17">
      <c r="A75" s="5" t="s">
        <v>106</v>
      </c>
      <c r="B75">
        <v>27</v>
      </c>
      <c r="C75">
        <v>10</v>
      </c>
      <c r="D75" s="46">
        <f t="shared" si="0"/>
        <v>0.37037037037037035</v>
      </c>
      <c r="F75" s="5" t="s">
        <v>23</v>
      </c>
      <c r="G75">
        <v>193</v>
      </c>
      <c r="K75" s="5" t="s">
        <v>400</v>
      </c>
      <c r="L75">
        <v>5</v>
      </c>
    </row>
    <row r="76" spans="1:17">
      <c r="A76" s="5" t="s">
        <v>87</v>
      </c>
      <c r="B76">
        <v>26</v>
      </c>
      <c r="C76">
        <v>3</v>
      </c>
      <c r="D76" s="46">
        <f t="shared" si="0"/>
        <v>0.11538461538461539</v>
      </c>
      <c r="F76" s="5" t="s">
        <v>14</v>
      </c>
      <c r="G76">
        <v>179</v>
      </c>
      <c r="K76" s="5" t="s">
        <v>401</v>
      </c>
      <c r="L76">
        <v>10</v>
      </c>
    </row>
    <row r="77" spans="1:17">
      <c r="A77" s="5" t="s">
        <v>124</v>
      </c>
      <c r="B77">
        <v>25</v>
      </c>
      <c r="C77">
        <v>8</v>
      </c>
      <c r="D77" s="46">
        <f t="shared" si="0"/>
        <v>0.32</v>
      </c>
      <c r="F77" s="5" t="s">
        <v>54</v>
      </c>
      <c r="G77">
        <v>207</v>
      </c>
      <c r="K77" s="5" t="s">
        <v>384</v>
      </c>
      <c r="L77">
        <v>92</v>
      </c>
    </row>
    <row r="78" spans="1:17">
      <c r="A78" s="5" t="s">
        <v>137</v>
      </c>
      <c r="B78">
        <v>23</v>
      </c>
      <c r="C78">
        <v>4</v>
      </c>
      <c r="D78" s="46">
        <f t="shared" si="0"/>
        <v>0.17391304347826086</v>
      </c>
      <c r="F78" s="5" t="s">
        <v>32</v>
      </c>
      <c r="G78">
        <v>200</v>
      </c>
    </row>
    <row r="79" spans="1:17">
      <c r="A79" s="5" t="s">
        <v>66</v>
      </c>
      <c r="B79">
        <v>23</v>
      </c>
      <c r="C79">
        <v>2</v>
      </c>
      <c r="D79" s="46">
        <f t="shared" si="0"/>
        <v>8.6956521739130432E-2</v>
      </c>
      <c r="F79" s="5" t="s">
        <v>36</v>
      </c>
      <c r="G79">
        <v>221</v>
      </c>
    </row>
    <row r="80" spans="1:17">
      <c r="A80" s="5" t="s">
        <v>91</v>
      </c>
      <c r="B80">
        <v>22</v>
      </c>
      <c r="C80">
        <v>6</v>
      </c>
      <c r="D80" s="46">
        <f t="shared" si="0"/>
        <v>0.27272727272727271</v>
      </c>
      <c r="F80" s="5" t="s">
        <v>384</v>
      </c>
      <c r="G80">
        <v>1000</v>
      </c>
      <c r="K80" s="4" t="s">
        <v>385</v>
      </c>
      <c r="L80" t="s">
        <v>589</v>
      </c>
      <c r="M80" t="s">
        <v>405</v>
      </c>
      <c r="N80" t="s">
        <v>755</v>
      </c>
      <c r="O80" t="s">
        <v>591</v>
      </c>
      <c r="P80" t="s">
        <v>590</v>
      </c>
      <c r="Q80" t="s">
        <v>740</v>
      </c>
    </row>
    <row r="81" spans="1:17">
      <c r="A81" s="5" t="s">
        <v>30</v>
      </c>
      <c r="B81">
        <v>21</v>
      </c>
      <c r="C81">
        <v>3</v>
      </c>
      <c r="D81" s="46">
        <f t="shared" si="0"/>
        <v>0.14285714285714285</v>
      </c>
      <c r="K81" s="5" t="s">
        <v>37</v>
      </c>
      <c r="L81">
        <v>313</v>
      </c>
      <c r="M81">
        <v>16728</v>
      </c>
      <c r="N81">
        <v>60</v>
      </c>
      <c r="O81" s="46">
        <f>N81/L81</f>
        <v>0.19169329073482427</v>
      </c>
      <c r="P81" s="31">
        <f>505445.98/L81</f>
        <v>1614.8433865814695</v>
      </c>
      <c r="Q81" s="31">
        <f>52244/M81</f>
        <v>3.1231468197034911</v>
      </c>
    </row>
    <row r="82" spans="1:17">
      <c r="A82" s="5" t="s">
        <v>74</v>
      </c>
      <c r="B82">
        <v>21</v>
      </c>
      <c r="C82">
        <v>4</v>
      </c>
      <c r="D82" s="46">
        <f t="shared" si="0"/>
        <v>0.19047619047619047</v>
      </c>
      <c r="K82" s="5" t="s">
        <v>16</v>
      </c>
      <c r="L82">
        <v>355</v>
      </c>
      <c r="M82">
        <v>18155</v>
      </c>
      <c r="N82">
        <v>73</v>
      </c>
      <c r="O82" s="46">
        <f>N82/L82</f>
        <v>0.20563380281690141</v>
      </c>
      <c r="P82" s="31">
        <f>505445.98/L82</f>
        <v>1423.7914929577464</v>
      </c>
      <c r="Q82" s="31">
        <f>52244/M82</f>
        <v>2.8776645552189479</v>
      </c>
    </row>
    <row r="83" spans="1:17">
      <c r="A83" s="5" t="s">
        <v>53</v>
      </c>
      <c r="B83">
        <v>19</v>
      </c>
      <c r="C83">
        <v>2</v>
      </c>
      <c r="D83" s="46">
        <f t="shared" si="0"/>
        <v>0.10526315789473684</v>
      </c>
      <c r="K83" s="5" t="s">
        <v>25</v>
      </c>
      <c r="L83">
        <v>332</v>
      </c>
      <c r="M83">
        <v>17361</v>
      </c>
      <c r="N83">
        <v>67</v>
      </c>
      <c r="O83" s="46">
        <f>N83/L83</f>
        <v>0.20180722891566266</v>
      </c>
      <c r="P83" s="31">
        <f>505445.98/L83</f>
        <v>1522.4276506024096</v>
      </c>
      <c r="Q83" s="31">
        <f>52244/M83</f>
        <v>3.00927365935142</v>
      </c>
    </row>
    <row r="84" spans="1:17">
      <c r="A84" s="5" t="s">
        <v>147</v>
      </c>
      <c r="B84">
        <v>17</v>
      </c>
      <c r="C84">
        <v>4</v>
      </c>
      <c r="D84" s="46">
        <f t="shared" si="0"/>
        <v>0.23529411764705882</v>
      </c>
      <c r="F84" s="4" t="s">
        <v>10</v>
      </c>
      <c r="G84" t="s" vm="4">
        <v>249</v>
      </c>
      <c r="K84" s="5" t="s">
        <v>384</v>
      </c>
      <c r="L84">
        <v>1000</v>
      </c>
      <c r="M84">
        <v>52244</v>
      </c>
      <c r="N84">
        <v>200</v>
      </c>
    </row>
    <row r="85" spans="1:17">
      <c r="A85" s="5" t="s">
        <v>43</v>
      </c>
      <c r="B85">
        <v>17</v>
      </c>
      <c r="C85">
        <v>3</v>
      </c>
      <c r="D85" s="46">
        <f t="shared" si="0"/>
        <v>0.17647058823529413</v>
      </c>
    </row>
    <row r="86" spans="1:17">
      <c r="A86" s="5" t="s">
        <v>49</v>
      </c>
      <c r="B86">
        <v>17</v>
      </c>
      <c r="C86">
        <v>1</v>
      </c>
      <c r="D86" s="46">
        <f t="shared" si="0"/>
        <v>5.8823529411764705E-2</v>
      </c>
      <c r="F86" s="4" t="s">
        <v>385</v>
      </c>
      <c r="G86" t="s">
        <v>776</v>
      </c>
      <c r="H86" t="s">
        <v>755</v>
      </c>
      <c r="I86" t="s">
        <v>777</v>
      </c>
    </row>
    <row r="87" spans="1:17">
      <c r="A87" s="5" t="s">
        <v>61</v>
      </c>
      <c r="B87">
        <v>17</v>
      </c>
      <c r="C87">
        <v>3</v>
      </c>
      <c r="D87" s="46">
        <f t="shared" si="0"/>
        <v>0.17647058823529413</v>
      </c>
      <c r="F87" s="5" t="s">
        <v>47</v>
      </c>
      <c r="G87">
        <v>1</v>
      </c>
      <c r="H87">
        <v>1</v>
      </c>
      <c r="I87" s="46">
        <f>H87/G87</f>
        <v>1</v>
      </c>
    </row>
    <row r="88" spans="1:17">
      <c r="A88" s="5" t="s">
        <v>35</v>
      </c>
      <c r="B88">
        <v>14</v>
      </c>
      <c r="C88">
        <v>5</v>
      </c>
      <c r="D88" s="46">
        <f t="shared" si="0"/>
        <v>0.35714285714285715</v>
      </c>
      <c r="F88" s="5" t="s">
        <v>384</v>
      </c>
      <c r="G88">
        <v>1</v>
      </c>
      <c r="H88">
        <v>1</v>
      </c>
      <c r="I88" s="46">
        <f>H88/G88</f>
        <v>1</v>
      </c>
      <c r="K88" s="4" t="s">
        <v>385</v>
      </c>
      <c r="L88" t="s">
        <v>687</v>
      </c>
      <c r="M88" t="s">
        <v>779</v>
      </c>
    </row>
    <row r="89" spans="1:17">
      <c r="A89" s="5" t="s">
        <v>104</v>
      </c>
      <c r="B89">
        <v>12</v>
      </c>
      <c r="C89">
        <v>3</v>
      </c>
      <c r="D89" s="46">
        <f t="shared" si="0"/>
        <v>0.25</v>
      </c>
      <c r="I89" s="46" t="e">
        <f>H89/G89</f>
        <v>#DIV/0!</v>
      </c>
      <c r="K89" s="5" t="s">
        <v>33</v>
      </c>
      <c r="L89">
        <v>162058.72</v>
      </c>
      <c r="M89" s="50">
        <v>0.32062520311270454</v>
      </c>
    </row>
    <row r="90" spans="1:17">
      <c r="A90" s="5" t="s">
        <v>99</v>
      </c>
      <c r="B90">
        <v>12</v>
      </c>
      <c r="C90">
        <v>2</v>
      </c>
      <c r="D90" s="46">
        <f t="shared" si="0"/>
        <v>0.16666666666666666</v>
      </c>
      <c r="K90" s="5" t="s">
        <v>38</v>
      </c>
      <c r="L90">
        <v>182303.68</v>
      </c>
      <c r="M90" s="50">
        <v>0.36067886028097407</v>
      </c>
    </row>
    <row r="91" spans="1:17">
      <c r="A91" s="5" t="s">
        <v>139</v>
      </c>
      <c r="B91">
        <v>10</v>
      </c>
      <c r="C91">
        <v>1</v>
      </c>
      <c r="D91" s="46">
        <f t="shared" si="0"/>
        <v>0.1</v>
      </c>
      <c r="K91" s="5" t="s">
        <v>17</v>
      </c>
      <c r="L91">
        <v>161083.57999999999</v>
      </c>
      <c r="M91" s="50">
        <v>0.31869593660632139</v>
      </c>
    </row>
    <row r="92" spans="1:17">
      <c r="A92" s="5" t="s">
        <v>236</v>
      </c>
      <c r="B92">
        <v>9</v>
      </c>
      <c r="C92">
        <v>2</v>
      </c>
      <c r="D92" s="46">
        <f t="shared" si="0"/>
        <v>0.22222222222222221</v>
      </c>
      <c r="K92" s="5" t="s">
        <v>384</v>
      </c>
      <c r="L92">
        <v>505445.98</v>
      </c>
      <c r="M92" s="50">
        <v>1</v>
      </c>
    </row>
    <row r="93" spans="1:17">
      <c r="A93" s="5" t="s">
        <v>129</v>
      </c>
      <c r="B93">
        <v>9</v>
      </c>
      <c r="C93">
        <v>1</v>
      </c>
      <c r="D93" s="46">
        <f t="shared" si="0"/>
        <v>0.1111111111111111</v>
      </c>
    </row>
    <row r="94" spans="1:17">
      <c r="A94" s="5" t="s">
        <v>56</v>
      </c>
      <c r="B94">
        <v>9</v>
      </c>
      <c r="C94">
        <v>2</v>
      </c>
      <c r="D94" s="46">
        <f t="shared" si="0"/>
        <v>0.22222222222222221</v>
      </c>
    </row>
    <row r="95" spans="1:17">
      <c r="A95" s="5" t="s">
        <v>101</v>
      </c>
      <c r="B95">
        <v>8</v>
      </c>
      <c r="C95">
        <v>4</v>
      </c>
      <c r="D95" s="46">
        <f t="shared" si="0"/>
        <v>0.5</v>
      </c>
      <c r="F95" s="4" t="s">
        <v>10</v>
      </c>
      <c r="G95" t="s" vm="4">
        <v>249</v>
      </c>
      <c r="K95" s="4" t="s">
        <v>385</v>
      </c>
      <c r="L95" t="s">
        <v>738</v>
      </c>
      <c r="M95" t="s">
        <v>405</v>
      </c>
      <c r="N95" t="s">
        <v>687</v>
      </c>
    </row>
    <row r="96" spans="1:17">
      <c r="A96" s="5" t="s">
        <v>40</v>
      </c>
      <c r="B96">
        <v>8</v>
      </c>
      <c r="C96">
        <v>1</v>
      </c>
      <c r="D96" s="46">
        <f t="shared" si="0"/>
        <v>0.125</v>
      </c>
      <c r="K96" s="5" t="s">
        <v>33</v>
      </c>
      <c r="L96">
        <v>327</v>
      </c>
      <c r="M96">
        <v>17220</v>
      </c>
      <c r="N96">
        <v>162058.72</v>
      </c>
    </row>
    <row r="97" spans="1:16">
      <c r="A97" s="5" t="s">
        <v>175</v>
      </c>
      <c r="B97">
        <v>7</v>
      </c>
      <c r="C97">
        <v>1</v>
      </c>
      <c r="D97" s="46">
        <f t="shared" si="0"/>
        <v>0.14285714285714285</v>
      </c>
      <c r="F97" s="4" t="s">
        <v>778</v>
      </c>
      <c r="G97" s="4" t="s">
        <v>412</v>
      </c>
      <c r="K97" s="5" t="s">
        <v>38</v>
      </c>
      <c r="L97">
        <v>343</v>
      </c>
      <c r="M97">
        <v>17889</v>
      </c>
      <c r="N97">
        <v>182303.68</v>
      </c>
      <c r="O97" t="s">
        <v>780</v>
      </c>
    </row>
    <row r="98" spans="1:16">
      <c r="A98" s="5" t="s">
        <v>121</v>
      </c>
      <c r="B98">
        <v>7</v>
      </c>
      <c r="C98">
        <v>3</v>
      </c>
      <c r="D98" s="46">
        <f t="shared" si="0"/>
        <v>0.42857142857142855</v>
      </c>
      <c r="F98" s="4" t="s">
        <v>385</v>
      </c>
      <c r="G98" t="s">
        <v>32</v>
      </c>
      <c r="H98" t="s">
        <v>384</v>
      </c>
      <c r="K98" s="5" t="s">
        <v>17</v>
      </c>
      <c r="L98">
        <v>330</v>
      </c>
      <c r="M98">
        <v>17135</v>
      </c>
      <c r="N98">
        <v>161083.57999999999</v>
      </c>
    </row>
    <row r="99" spans="1:16">
      <c r="A99" s="5" t="s">
        <v>172</v>
      </c>
      <c r="B99">
        <v>7</v>
      </c>
      <c r="C99">
        <v>1</v>
      </c>
      <c r="D99" s="46">
        <f t="shared" si="0"/>
        <v>0.14285714285714285</v>
      </c>
      <c r="F99" s="5" t="s">
        <v>33</v>
      </c>
      <c r="G99">
        <v>1</v>
      </c>
      <c r="H99">
        <v>1</v>
      </c>
      <c r="K99" s="5" t="s">
        <v>384</v>
      </c>
      <c r="L99">
        <v>1000</v>
      </c>
      <c r="M99">
        <v>52244</v>
      </c>
      <c r="N99">
        <v>505445.98</v>
      </c>
    </row>
    <row r="100" spans="1:16">
      <c r="A100" s="5" t="s">
        <v>202</v>
      </c>
      <c r="B100">
        <v>6</v>
      </c>
      <c r="C100">
        <v>3</v>
      </c>
      <c r="D100" s="46">
        <f t="shared" si="0"/>
        <v>0.5</v>
      </c>
      <c r="F100" s="5" t="s">
        <v>384</v>
      </c>
      <c r="G100">
        <v>1</v>
      </c>
      <c r="H100">
        <v>1</v>
      </c>
    </row>
    <row r="101" spans="1:16">
      <c r="A101" s="5" t="s">
        <v>79</v>
      </c>
      <c r="B101">
        <v>6</v>
      </c>
      <c r="C101">
        <v>2</v>
      </c>
      <c r="D101" s="46">
        <f t="shared" si="0"/>
        <v>0.33333333333333331</v>
      </c>
    </row>
    <row r="102" spans="1:16">
      <c r="A102" s="5" t="s">
        <v>97</v>
      </c>
      <c r="B102">
        <v>6</v>
      </c>
      <c r="C102">
        <v>3</v>
      </c>
      <c r="D102" s="46">
        <f t="shared" si="0"/>
        <v>0.5</v>
      </c>
      <c r="K102" s="4" t="s">
        <v>412</v>
      </c>
    </row>
    <row r="103" spans="1:16">
      <c r="A103" s="5" t="s">
        <v>224</v>
      </c>
      <c r="B103">
        <v>4</v>
      </c>
      <c r="C103">
        <v>1</v>
      </c>
      <c r="D103" s="46">
        <f t="shared" si="0"/>
        <v>0.25</v>
      </c>
      <c r="K103" t="s">
        <v>388</v>
      </c>
      <c r="M103" t="s">
        <v>389</v>
      </c>
      <c r="O103" t="s">
        <v>782</v>
      </c>
      <c r="P103" t="s">
        <v>781</v>
      </c>
    </row>
    <row r="104" spans="1:16">
      <c r="A104" s="5" t="s">
        <v>240</v>
      </c>
      <c r="B104">
        <v>3</v>
      </c>
      <c r="C104">
        <v>0</v>
      </c>
      <c r="D104" s="46">
        <f t="shared" si="0"/>
        <v>0</v>
      </c>
      <c r="J104" s="4" t="s">
        <v>385</v>
      </c>
      <c r="K104" t="s">
        <v>783</v>
      </c>
      <c r="L104" t="s">
        <v>779</v>
      </c>
      <c r="M104" t="s">
        <v>783</v>
      </c>
      <c r="N104" t="s">
        <v>779</v>
      </c>
    </row>
    <row r="105" spans="1:16">
      <c r="A105" s="5" t="s">
        <v>167</v>
      </c>
      <c r="B105">
        <v>3</v>
      </c>
      <c r="C105">
        <v>0</v>
      </c>
      <c r="D105" s="46">
        <f t="shared" si="0"/>
        <v>0</v>
      </c>
      <c r="J105" s="5" t="s">
        <v>33</v>
      </c>
      <c r="K105">
        <v>82472.210000000006</v>
      </c>
      <c r="L105" s="50">
        <v>0.16316720928317605</v>
      </c>
      <c r="M105">
        <v>79586.509999999995</v>
      </c>
      <c r="N105" s="50">
        <v>0.15745799382952852</v>
      </c>
      <c r="O105">
        <v>162058.72</v>
      </c>
      <c r="P105" s="50">
        <v>0.32062520311270454</v>
      </c>
    </row>
    <row r="106" spans="1:16">
      <c r="A106" s="5" t="s">
        <v>249</v>
      </c>
      <c r="B106">
        <v>1</v>
      </c>
      <c r="C106">
        <v>1</v>
      </c>
      <c r="D106" s="46">
        <f t="shared" si="0"/>
        <v>1</v>
      </c>
      <c r="J106" s="5" t="s">
        <v>38</v>
      </c>
      <c r="K106">
        <v>87007.07</v>
      </c>
      <c r="L106" s="50">
        <v>0.17213920664677165</v>
      </c>
      <c r="M106">
        <v>95296.61</v>
      </c>
      <c r="N106" s="50">
        <v>0.18853965363420241</v>
      </c>
      <c r="O106">
        <v>182303.68</v>
      </c>
      <c r="P106" s="50">
        <v>0.36067886028097407</v>
      </c>
    </row>
    <row r="107" spans="1:16">
      <c r="A107" s="5" t="s">
        <v>289</v>
      </c>
      <c r="B107">
        <v>1</v>
      </c>
      <c r="C107">
        <v>0</v>
      </c>
      <c r="D107" s="46">
        <f t="shared" si="0"/>
        <v>0</v>
      </c>
      <c r="J107" s="5" t="s">
        <v>17</v>
      </c>
      <c r="K107">
        <v>83944.45</v>
      </c>
      <c r="L107" s="50">
        <v>0.16607996367880895</v>
      </c>
      <c r="M107">
        <v>77139.13</v>
      </c>
      <c r="N107" s="50">
        <v>0.15261597292751247</v>
      </c>
      <c r="O107">
        <v>161083.57999999999</v>
      </c>
      <c r="P107" s="50">
        <v>0.31869593660632139</v>
      </c>
    </row>
    <row r="108" spans="1:16">
      <c r="A108" s="5" t="s">
        <v>307</v>
      </c>
      <c r="B108">
        <v>1</v>
      </c>
      <c r="C108">
        <v>0</v>
      </c>
      <c r="D108" s="46">
        <f t="shared" si="0"/>
        <v>0</v>
      </c>
      <c r="J108" s="5" t="s">
        <v>384</v>
      </c>
      <c r="K108">
        <v>253423.73</v>
      </c>
      <c r="L108" s="50">
        <v>0.50138637960875665</v>
      </c>
      <c r="M108">
        <v>252022.25</v>
      </c>
      <c r="N108" s="50">
        <v>0.49861362039124341</v>
      </c>
      <c r="O108">
        <v>505445.98</v>
      </c>
      <c r="P108" s="50">
        <v>1</v>
      </c>
    </row>
    <row r="109" spans="1:16">
      <c r="A109" s="5" t="s">
        <v>325</v>
      </c>
      <c r="B109">
        <v>1</v>
      </c>
      <c r="C109">
        <v>0</v>
      </c>
      <c r="D109" s="46">
        <f t="shared" si="0"/>
        <v>0</v>
      </c>
    </row>
    <row r="110" spans="1:16">
      <c r="A110" s="5" t="s">
        <v>111</v>
      </c>
      <c r="B110">
        <v>1</v>
      </c>
      <c r="C110">
        <v>0</v>
      </c>
      <c r="D110" s="46">
        <f t="shared" si="0"/>
        <v>0</v>
      </c>
    </row>
    <row r="111" spans="1:16">
      <c r="A111" s="5" t="s">
        <v>384</v>
      </c>
      <c r="B111">
        <v>1000</v>
      </c>
      <c r="C111">
        <v>200</v>
      </c>
      <c r="D111" s="46">
        <f t="shared" si="0"/>
        <v>0.2</v>
      </c>
    </row>
    <row r="114" spans="1:14">
      <c r="A114" t="s">
        <v>747</v>
      </c>
      <c r="I114" s="4" t="s">
        <v>405</v>
      </c>
      <c r="J114" s="4" t="s">
        <v>412</v>
      </c>
    </row>
    <row r="115" spans="1:14">
      <c r="A115" s="4" t="s">
        <v>3</v>
      </c>
      <c r="B115" t="s">
        <v>588</v>
      </c>
      <c r="C115" t="s">
        <v>743</v>
      </c>
      <c r="D115" t="s">
        <v>744</v>
      </c>
      <c r="E115" s="11" t="s">
        <v>745</v>
      </c>
      <c r="F115" s="11" t="s">
        <v>740</v>
      </c>
      <c r="I115" s="4" t="s">
        <v>385</v>
      </c>
      <c r="J115" t="s">
        <v>27</v>
      </c>
      <c r="K115" t="s">
        <v>44</v>
      </c>
      <c r="L115" t="s">
        <v>31</v>
      </c>
      <c r="M115" t="s">
        <v>21</v>
      </c>
      <c r="N115" t="s">
        <v>384</v>
      </c>
    </row>
    <row r="116" spans="1:14">
      <c r="A116" s="5" t="s">
        <v>24</v>
      </c>
      <c r="B116">
        <v>171261.23</v>
      </c>
      <c r="C116">
        <v>336</v>
      </c>
      <c r="D116">
        <v>18311</v>
      </c>
      <c r="E116" s="32">
        <f>GETPIVOTDATA("[Measures].[Sum of Amount]",$A$115,"[Table24].[Sales Channel]","[Table24].[Sales Channel].&amp;[Online]")/GETPIVOTDATA("[Measures].[Count of Row ID (Order ID CORRECT)]",$A$115,"[Table24].[Sales Channel]","[Table24].[Sales Channel].&amp;[Online]")</f>
        <v>509.70604166666669</v>
      </c>
      <c r="F116" s="32">
        <f>GETPIVOTDATA("[Measures].[Sum of Qty]",$A$115,"[Table24].[Sales Channel]","[Table24].[Sales Channel].&amp;[Online]")/GETPIVOTDATA("[Measures].[Count of Row ID (Order ID CORRECT)]",$A$115,"[Table24].[Sales Channel]","[Table24].[Sales Channel].&amp;[Online]")</f>
        <v>54.49702380952381</v>
      </c>
      <c r="I116" s="5" t="s">
        <v>24</v>
      </c>
      <c r="J116">
        <v>4575</v>
      </c>
      <c r="K116">
        <v>4433</v>
      </c>
      <c r="L116">
        <v>4234</v>
      </c>
      <c r="M116">
        <v>5069</v>
      </c>
      <c r="N116">
        <v>18311</v>
      </c>
    </row>
    <row r="117" spans="1:14">
      <c r="A117" s="5" t="s">
        <v>47</v>
      </c>
      <c r="B117">
        <v>180052.57</v>
      </c>
      <c r="C117">
        <v>360</v>
      </c>
      <c r="D117">
        <v>18032</v>
      </c>
      <c r="E117" s="32">
        <f>GETPIVOTDATA("[Measures].[Sum of Amount]",$A$115,"[Table24].[Sales Channel]","[Table24].[Sales Channel].&amp;[Retail]")/GETPIVOTDATA("[Measures].[Count of Row ID (Order ID CORRECT)]",$A$115,"[Table24].[Sales Channel]","[Table24].[Sales Channel].&amp;[Retail]")</f>
        <v>500.14602777777782</v>
      </c>
      <c r="F117" s="32">
        <f>GETPIVOTDATA("[Measures].[Sum of Qty]",$A$115,"[Table24].[Sales Channel]","[Table24].[Sales Channel].&amp;[Retail]")/GETPIVOTDATA("[Measures].[Count of Row ID (Order ID CORRECT)]",$A$115,"[Table24].[Sales Channel]","[Table24].[Sales Channel].&amp;[Retail]")</f>
        <v>50.088888888888889</v>
      </c>
      <c r="I117" s="5" t="s">
        <v>47</v>
      </c>
      <c r="J117">
        <v>4026</v>
      </c>
      <c r="K117">
        <v>4691</v>
      </c>
      <c r="L117">
        <v>4743</v>
      </c>
      <c r="M117">
        <v>4572</v>
      </c>
      <c r="N117">
        <v>18032</v>
      </c>
    </row>
    <row r="118" spans="1:14">
      <c r="A118" s="5" t="s">
        <v>15</v>
      </c>
      <c r="B118">
        <v>154132.18</v>
      </c>
      <c r="C118">
        <v>304</v>
      </c>
      <c r="D118">
        <v>15901</v>
      </c>
      <c r="E118" s="32">
        <f>GETPIVOTDATA("[Measures].[Sum of Amount]",$A$115,"[Table24].[Sales Channel]","[Table24].[Sales Channel].&amp;[Wholesale]")/GETPIVOTDATA("[Measures].[Count of Row ID (Order ID CORRECT)]",$A$115,"[Table24].[Sales Channel]","[Table24].[Sales Channel].&amp;[Wholesale]")</f>
        <v>507.01374999999996</v>
      </c>
      <c r="F118" s="32">
        <f>GETPIVOTDATA("[Measures].[Sum of Qty]",$A$115,"[Table24].[Sales Channel]","[Table24].[Sales Channel].&amp;[Wholesale]")/GETPIVOTDATA("[Measures].[Count of Row ID (Order ID CORRECT)]",$A$115,"[Table24].[Sales Channel]","[Table24].[Sales Channel].&amp;[Wholesale]")</f>
        <v>52.305921052631582</v>
      </c>
      <c r="I118" s="5" t="s">
        <v>15</v>
      </c>
      <c r="J118">
        <v>3490</v>
      </c>
      <c r="K118">
        <v>3854</v>
      </c>
      <c r="L118">
        <v>3359</v>
      </c>
      <c r="M118">
        <v>5198</v>
      </c>
      <c r="N118">
        <v>15901</v>
      </c>
    </row>
    <row r="119" spans="1:14">
      <c r="A119" s="5" t="s">
        <v>384</v>
      </c>
      <c r="B119">
        <v>505445.98</v>
      </c>
      <c r="C119">
        <v>1000</v>
      </c>
      <c r="D119">
        <v>52244</v>
      </c>
      <c r="E119" s="43"/>
      <c r="F119" s="43"/>
      <c r="I119" s="5" t="s">
        <v>384</v>
      </c>
      <c r="J119">
        <v>12091</v>
      </c>
      <c r="K119">
        <v>12978</v>
      </c>
      <c r="L119">
        <v>12336</v>
      </c>
      <c r="M119">
        <v>14839</v>
      </c>
      <c r="N119">
        <v>52244</v>
      </c>
    </row>
    <row r="121" spans="1:14">
      <c r="A121" s="4" t="s">
        <v>468</v>
      </c>
      <c r="B121" s="4" t="s">
        <v>412</v>
      </c>
    </row>
    <row r="122" spans="1:14">
      <c r="A122" s="4" t="s">
        <v>385</v>
      </c>
      <c r="B122" t="s">
        <v>23</v>
      </c>
      <c r="C122" t="s">
        <v>14</v>
      </c>
      <c r="D122" t="s">
        <v>54</v>
      </c>
      <c r="E122" t="s">
        <v>32</v>
      </c>
      <c r="F122" t="s">
        <v>36</v>
      </c>
      <c r="G122" t="s">
        <v>384</v>
      </c>
      <c r="I122" s="4" t="s">
        <v>741</v>
      </c>
      <c r="J122" s="4" t="s">
        <v>412</v>
      </c>
    </row>
    <row r="123" spans="1:14">
      <c r="A123" s="5" t="s">
        <v>24</v>
      </c>
      <c r="B123">
        <v>61</v>
      </c>
      <c r="C123">
        <v>54</v>
      </c>
      <c r="D123">
        <v>70</v>
      </c>
      <c r="E123">
        <v>77</v>
      </c>
      <c r="F123">
        <v>74</v>
      </c>
      <c r="G123">
        <v>336</v>
      </c>
      <c r="I123" s="4" t="s">
        <v>385</v>
      </c>
      <c r="J123" t="s">
        <v>27</v>
      </c>
      <c r="K123" t="s">
        <v>44</v>
      </c>
      <c r="L123" t="s">
        <v>31</v>
      </c>
      <c r="M123" t="s">
        <v>21</v>
      </c>
      <c r="N123" t="s">
        <v>384</v>
      </c>
    </row>
    <row r="124" spans="1:14">
      <c r="A124" s="5" t="s">
        <v>47</v>
      </c>
      <c r="B124">
        <v>74</v>
      </c>
      <c r="C124">
        <v>69</v>
      </c>
      <c r="D124">
        <v>74</v>
      </c>
      <c r="E124">
        <v>65</v>
      </c>
      <c r="F124">
        <v>78</v>
      </c>
      <c r="G124">
        <v>360</v>
      </c>
      <c r="I124" s="5" t="s">
        <v>33</v>
      </c>
      <c r="J124">
        <v>77</v>
      </c>
      <c r="K124">
        <v>79</v>
      </c>
      <c r="L124">
        <v>69</v>
      </c>
      <c r="M124">
        <v>102</v>
      </c>
      <c r="N124">
        <v>327</v>
      </c>
    </row>
    <row r="125" spans="1:14">
      <c r="A125" s="5" t="s">
        <v>15</v>
      </c>
      <c r="B125">
        <v>58</v>
      </c>
      <c r="C125">
        <v>56</v>
      </c>
      <c r="D125">
        <v>63</v>
      </c>
      <c r="E125">
        <v>58</v>
      </c>
      <c r="F125">
        <v>69</v>
      </c>
      <c r="G125">
        <v>304</v>
      </c>
      <c r="I125" s="5" t="s">
        <v>38</v>
      </c>
      <c r="J125">
        <v>70</v>
      </c>
      <c r="K125">
        <v>92</v>
      </c>
      <c r="L125">
        <v>92</v>
      </c>
      <c r="M125">
        <v>89</v>
      </c>
      <c r="N125">
        <v>343</v>
      </c>
    </row>
    <row r="126" spans="1:14">
      <c r="A126" s="5" t="s">
        <v>384</v>
      </c>
      <c r="B126">
        <v>193</v>
      </c>
      <c r="C126">
        <v>179</v>
      </c>
      <c r="D126">
        <v>207</v>
      </c>
      <c r="E126">
        <v>200</v>
      </c>
      <c r="F126">
        <v>221</v>
      </c>
      <c r="G126">
        <v>1000</v>
      </c>
      <c r="I126" s="5" t="s">
        <v>17</v>
      </c>
      <c r="J126">
        <v>83</v>
      </c>
      <c r="K126">
        <v>82</v>
      </c>
      <c r="L126">
        <v>70</v>
      </c>
      <c r="M126">
        <v>95</v>
      </c>
      <c r="N126">
        <v>330</v>
      </c>
    </row>
    <row r="127" spans="1:14">
      <c r="A127" s="4" t="s">
        <v>2</v>
      </c>
      <c r="B127" t="s" vm="1">
        <v>32</v>
      </c>
      <c r="I127" s="5" t="s">
        <v>384</v>
      </c>
      <c r="J127">
        <v>230</v>
      </c>
      <c r="K127">
        <v>253</v>
      </c>
      <c r="L127">
        <v>231</v>
      </c>
      <c r="M127">
        <v>286</v>
      </c>
      <c r="N127">
        <v>1000</v>
      </c>
    </row>
    <row r="128" spans="1:14">
      <c r="D128" t="s">
        <v>750</v>
      </c>
    </row>
    <row r="129" spans="1:14">
      <c r="A129" s="4" t="s">
        <v>606</v>
      </c>
      <c r="B129" s="4" t="s">
        <v>412</v>
      </c>
    </row>
    <row r="130" spans="1:14">
      <c r="A130" s="4" t="s">
        <v>385</v>
      </c>
      <c r="B130" t="s">
        <v>33</v>
      </c>
      <c r="C130" t="s">
        <v>38</v>
      </c>
      <c r="D130" t="s">
        <v>17</v>
      </c>
      <c r="E130" t="s">
        <v>384</v>
      </c>
    </row>
    <row r="131" spans="1:14">
      <c r="A131" s="5" t="s">
        <v>24</v>
      </c>
      <c r="B131">
        <v>29</v>
      </c>
      <c r="C131">
        <v>18</v>
      </c>
      <c r="D131">
        <v>30</v>
      </c>
      <c r="E131">
        <v>77</v>
      </c>
      <c r="I131" s="4" t="s">
        <v>769</v>
      </c>
      <c r="J131" s="4" t="s">
        <v>412</v>
      </c>
    </row>
    <row r="132" spans="1:14">
      <c r="A132" s="5" t="s">
        <v>47</v>
      </c>
      <c r="B132">
        <v>20</v>
      </c>
      <c r="C132">
        <v>28</v>
      </c>
      <c r="D132">
        <v>17</v>
      </c>
      <c r="E132">
        <v>65</v>
      </c>
      <c r="I132" s="4" t="s">
        <v>385</v>
      </c>
      <c r="J132" t="s">
        <v>24</v>
      </c>
      <c r="K132" t="s">
        <v>47</v>
      </c>
      <c r="L132" t="s">
        <v>15</v>
      </c>
      <c r="M132" t="s">
        <v>384</v>
      </c>
      <c r="N132" t="s">
        <v>590</v>
      </c>
    </row>
    <row r="133" spans="1:14">
      <c r="A133" s="5" t="s">
        <v>15</v>
      </c>
      <c r="B133">
        <v>15</v>
      </c>
      <c r="C133">
        <v>20</v>
      </c>
      <c r="D133">
        <v>23</v>
      </c>
      <c r="E133">
        <v>58</v>
      </c>
      <c r="I133" s="5" t="s">
        <v>27</v>
      </c>
    </row>
    <row r="134" spans="1:14">
      <c r="A134" s="5" t="s">
        <v>384</v>
      </c>
      <c r="B134">
        <v>64</v>
      </c>
      <c r="C134">
        <v>66</v>
      </c>
      <c r="D134">
        <v>70</v>
      </c>
      <c r="E134">
        <v>200</v>
      </c>
      <c r="I134" s="8" t="s">
        <v>33</v>
      </c>
      <c r="J134">
        <v>11690.96</v>
      </c>
      <c r="K134">
        <v>12837.22</v>
      </c>
      <c r="L134">
        <v>11639.25</v>
      </c>
      <c r="M134">
        <v>36167.43</v>
      </c>
    </row>
    <row r="135" spans="1:14">
      <c r="A135" s="5" t="s">
        <v>752</v>
      </c>
      <c r="I135" s="8" t="s">
        <v>38</v>
      </c>
      <c r="J135">
        <v>10075.07</v>
      </c>
      <c r="K135">
        <v>17321.759999999998</v>
      </c>
      <c r="L135">
        <v>11210.86</v>
      </c>
      <c r="M135">
        <v>38607.69</v>
      </c>
    </row>
    <row r="136" spans="1:14">
      <c r="A136" s="4" t="s">
        <v>385</v>
      </c>
      <c r="B136" t="s">
        <v>589</v>
      </c>
      <c r="C136" t="s">
        <v>405</v>
      </c>
      <c r="D136" t="s">
        <v>590</v>
      </c>
      <c r="E136" t="s">
        <v>740</v>
      </c>
      <c r="I136" s="8" t="s">
        <v>17</v>
      </c>
      <c r="J136">
        <v>14736.92</v>
      </c>
      <c r="K136">
        <v>12322.72</v>
      </c>
      <c r="L136">
        <v>11604.98</v>
      </c>
      <c r="M136">
        <v>38664.620000000003</v>
      </c>
    </row>
    <row r="137" spans="1:14">
      <c r="A137" s="5" t="s">
        <v>37</v>
      </c>
      <c r="B137">
        <v>313</v>
      </c>
      <c r="C137">
        <v>16728</v>
      </c>
      <c r="D137" s="31">
        <f>505445.98/B137</f>
        <v>1614.8433865814695</v>
      </c>
      <c r="E137" s="31">
        <f>52244/C137</f>
        <v>3.1231468197034911</v>
      </c>
      <c r="I137" s="5" t="s">
        <v>44</v>
      </c>
    </row>
    <row r="138" spans="1:14">
      <c r="A138" s="5" t="s">
        <v>16</v>
      </c>
      <c r="B138">
        <v>355</v>
      </c>
      <c r="C138">
        <v>18155</v>
      </c>
      <c r="D138" s="31">
        <f>505445.98/B138</f>
        <v>1423.7914929577464</v>
      </c>
      <c r="E138" s="31">
        <f>52244/C138</f>
        <v>2.8776645552189479</v>
      </c>
      <c r="I138" s="8" t="s">
        <v>33</v>
      </c>
      <c r="J138">
        <v>11328.73</v>
      </c>
      <c r="K138">
        <v>15131.58</v>
      </c>
      <c r="L138">
        <v>12351.69</v>
      </c>
      <c r="M138">
        <v>38812</v>
      </c>
    </row>
    <row r="139" spans="1:14">
      <c r="A139" s="5" t="s">
        <v>25</v>
      </c>
      <c r="B139">
        <v>332</v>
      </c>
      <c r="C139">
        <v>17361</v>
      </c>
      <c r="D139" s="31">
        <f>505445.98/B139</f>
        <v>1522.4276506024096</v>
      </c>
      <c r="E139" s="31">
        <f>52244/C139</f>
        <v>3.00927365935142</v>
      </c>
      <c r="I139" s="8" t="s">
        <v>38</v>
      </c>
      <c r="J139">
        <v>18791.830000000002</v>
      </c>
      <c r="K139">
        <v>17009.32</v>
      </c>
      <c r="L139">
        <v>14727.97</v>
      </c>
      <c r="M139">
        <v>50529.120000000003</v>
      </c>
    </row>
    <row r="140" spans="1:14">
      <c r="A140" s="5" t="s">
        <v>384</v>
      </c>
      <c r="B140">
        <v>1000</v>
      </c>
      <c r="C140">
        <v>52244</v>
      </c>
      <c r="I140" s="8" t="s">
        <v>17</v>
      </c>
      <c r="J140">
        <v>10558.04</v>
      </c>
      <c r="K140">
        <v>18691.439999999999</v>
      </c>
      <c r="L140">
        <v>12935.19</v>
      </c>
      <c r="M140">
        <v>42184.67</v>
      </c>
    </row>
    <row r="141" spans="1:14">
      <c r="I141" s="5" t="s">
        <v>31</v>
      </c>
    </row>
    <row r="142" spans="1:14">
      <c r="A142" t="s">
        <v>753</v>
      </c>
      <c r="I142" s="8" t="s">
        <v>33</v>
      </c>
      <c r="J142">
        <v>9447.6299999999992</v>
      </c>
      <c r="K142">
        <v>12793.59</v>
      </c>
      <c r="L142">
        <v>16003.86</v>
      </c>
      <c r="M142">
        <v>38245.08</v>
      </c>
    </row>
    <row r="143" spans="1:14">
      <c r="I143" s="8" t="s">
        <v>38</v>
      </c>
      <c r="J143">
        <v>19307.38</v>
      </c>
      <c r="K143">
        <v>19200.88</v>
      </c>
      <c r="L143">
        <v>10887.81</v>
      </c>
      <c r="M143">
        <v>49396.07</v>
      </c>
    </row>
    <row r="144" spans="1:14">
      <c r="A144" s="4" t="s">
        <v>385</v>
      </c>
      <c r="B144" t="s">
        <v>687</v>
      </c>
      <c r="C144" t="s">
        <v>743</v>
      </c>
      <c r="D144" t="s">
        <v>756</v>
      </c>
      <c r="E144" t="s">
        <v>755</v>
      </c>
      <c r="F144" t="s">
        <v>590</v>
      </c>
      <c r="G144" t="s">
        <v>740</v>
      </c>
      <c r="H144" t="s">
        <v>757</v>
      </c>
      <c r="I144" s="8" t="s">
        <v>17</v>
      </c>
      <c r="J144">
        <v>15835.28</v>
      </c>
      <c r="K144">
        <v>14258.07</v>
      </c>
      <c r="L144">
        <v>7946.15</v>
      </c>
      <c r="M144">
        <v>38039.5</v>
      </c>
    </row>
    <row r="145" spans="1:20">
      <c r="A145" s="5" t="s">
        <v>37</v>
      </c>
      <c r="B145">
        <v>155712.35</v>
      </c>
      <c r="C145">
        <v>313</v>
      </c>
      <c r="D145">
        <v>16728</v>
      </c>
      <c r="E145">
        <v>60</v>
      </c>
      <c r="F145">
        <f>B145/C145</f>
        <v>497.48354632587859</v>
      </c>
      <c r="G145">
        <f>D145/C145</f>
        <v>53.444089456869008</v>
      </c>
      <c r="H145" s="46">
        <f>E145/C145</f>
        <v>0.19169329073482427</v>
      </c>
      <c r="I145" s="5" t="s">
        <v>21</v>
      </c>
    </row>
    <row r="146" spans="1:20">
      <c r="A146" s="5" t="s">
        <v>16</v>
      </c>
      <c r="B146">
        <v>177282.78</v>
      </c>
      <c r="C146">
        <v>355</v>
      </c>
      <c r="D146">
        <v>18155</v>
      </c>
      <c r="E146">
        <v>73</v>
      </c>
      <c r="F146">
        <f>B146/C146</f>
        <v>499.38811267605632</v>
      </c>
      <c r="G146">
        <f>D146/C146</f>
        <v>51.140845070422536</v>
      </c>
      <c r="H146" s="46">
        <f>E146/C146</f>
        <v>0.20563380281690141</v>
      </c>
      <c r="I146" s="8" t="s">
        <v>33</v>
      </c>
      <c r="J146">
        <v>20825.72</v>
      </c>
      <c r="K146">
        <v>12697.57</v>
      </c>
      <c r="L146">
        <v>15310.92</v>
      </c>
      <c r="M146">
        <v>48834.21</v>
      </c>
    </row>
    <row r="147" spans="1:20">
      <c r="A147" s="5" t="s">
        <v>25</v>
      </c>
      <c r="B147">
        <v>172450.85</v>
      </c>
      <c r="C147">
        <v>332</v>
      </c>
      <c r="D147">
        <v>17361</v>
      </c>
      <c r="E147">
        <v>67</v>
      </c>
      <c r="F147">
        <f>B147/C147</f>
        <v>519.43027108433739</v>
      </c>
      <c r="G147">
        <f>D147/C147</f>
        <v>52.292168674698793</v>
      </c>
      <c r="H147" s="46">
        <f>E147/C147</f>
        <v>0.20180722891566266</v>
      </c>
      <c r="I147" s="8" t="s">
        <v>38</v>
      </c>
      <c r="J147">
        <v>12455.29</v>
      </c>
      <c r="K147">
        <v>16465.34</v>
      </c>
      <c r="L147">
        <v>14850.17</v>
      </c>
      <c r="M147">
        <v>43770.8</v>
      </c>
      <c r="O147" s="4" t="s">
        <v>385</v>
      </c>
      <c r="P147" t="s">
        <v>738</v>
      </c>
      <c r="Q147" t="s">
        <v>405</v>
      </c>
      <c r="R147" t="s">
        <v>769</v>
      </c>
      <c r="S147" s="3" t="s">
        <v>590</v>
      </c>
      <c r="T147" s="3" t="s">
        <v>740</v>
      </c>
    </row>
    <row r="148" spans="1:20">
      <c r="A148" s="5" t="s">
        <v>384</v>
      </c>
      <c r="B148">
        <v>505445.98</v>
      </c>
      <c r="C148">
        <v>1000</v>
      </c>
      <c r="D148">
        <v>52244</v>
      </c>
      <c r="E148">
        <v>200</v>
      </c>
      <c r="I148" s="8" t="s">
        <v>17</v>
      </c>
      <c r="J148">
        <v>16208.38</v>
      </c>
      <c r="K148">
        <v>11323.08</v>
      </c>
      <c r="L148">
        <v>14663.33</v>
      </c>
      <c r="M148">
        <v>42194.79</v>
      </c>
      <c r="O148" s="5" t="s">
        <v>27</v>
      </c>
      <c r="P148">
        <v>230</v>
      </c>
      <c r="Q148">
        <v>12091</v>
      </c>
      <c r="R148">
        <v>113439.74</v>
      </c>
      <c r="S148">
        <f>R148/P148</f>
        <v>493.21626086956525</v>
      </c>
      <c r="T148">
        <f>Q148/P148</f>
        <v>52.569565217391307</v>
      </c>
    </row>
    <row r="149" spans="1:20">
      <c r="I149" s="5" t="s">
        <v>384</v>
      </c>
      <c r="J149">
        <v>171261.23</v>
      </c>
      <c r="K149">
        <v>180052.57</v>
      </c>
      <c r="L149">
        <v>154132.18</v>
      </c>
      <c r="M149">
        <v>505445.98</v>
      </c>
      <c r="O149" s="5" t="s">
        <v>44</v>
      </c>
      <c r="P149">
        <v>253</v>
      </c>
      <c r="Q149">
        <v>12978</v>
      </c>
      <c r="R149">
        <v>131525.79</v>
      </c>
      <c r="S149">
        <f>R149/P149</f>
        <v>519.86478260869569</v>
      </c>
      <c r="T149">
        <f>Q149/P149</f>
        <v>51.296442687747039</v>
      </c>
    </row>
    <row r="150" spans="1:20">
      <c r="A150" s="4" t="s">
        <v>741</v>
      </c>
      <c r="B150" s="4" t="s">
        <v>412</v>
      </c>
      <c r="O150" s="5" t="s">
        <v>31</v>
      </c>
      <c r="P150">
        <v>231</v>
      </c>
      <c r="Q150">
        <v>12336</v>
      </c>
      <c r="R150">
        <v>125680.65</v>
      </c>
      <c r="S150">
        <f>R150/P150</f>
        <v>544.07207792207794</v>
      </c>
      <c r="T150">
        <f>Q150/P150</f>
        <v>53.402597402597401</v>
      </c>
    </row>
    <row r="151" spans="1:20">
      <c r="A151" s="4" t="s">
        <v>385</v>
      </c>
      <c r="B151" t="s">
        <v>27</v>
      </c>
      <c r="C151" t="s">
        <v>44</v>
      </c>
      <c r="D151" t="s">
        <v>31</v>
      </c>
      <c r="E151" t="s">
        <v>21</v>
      </c>
      <c r="F151" t="s">
        <v>384</v>
      </c>
      <c r="I151" s="4" t="s">
        <v>385</v>
      </c>
      <c r="J151" t="s">
        <v>769</v>
      </c>
      <c r="O151" s="5" t="s">
        <v>21</v>
      </c>
      <c r="P151">
        <v>286</v>
      </c>
      <c r="Q151">
        <v>14839</v>
      </c>
      <c r="R151">
        <v>134799.79999999999</v>
      </c>
      <c r="S151">
        <f>R151/P151</f>
        <v>471.32797202797201</v>
      </c>
      <c r="T151">
        <f>Q151/P151</f>
        <v>51.884615384615387</v>
      </c>
    </row>
    <row r="152" spans="1:20">
      <c r="A152" s="5" t="s">
        <v>24</v>
      </c>
      <c r="B152">
        <v>79</v>
      </c>
      <c r="C152">
        <v>78</v>
      </c>
      <c r="D152">
        <v>83</v>
      </c>
      <c r="E152">
        <v>96</v>
      </c>
      <c r="F152">
        <v>336</v>
      </c>
      <c r="I152" s="5" t="s">
        <v>27</v>
      </c>
      <c r="J152">
        <v>113439.74</v>
      </c>
      <c r="O152" s="5" t="s">
        <v>384</v>
      </c>
      <c r="P152">
        <v>1000</v>
      </c>
      <c r="Q152">
        <v>52244</v>
      </c>
      <c r="R152">
        <v>505445.98</v>
      </c>
    </row>
    <row r="153" spans="1:20">
      <c r="A153" s="5" t="s">
        <v>47</v>
      </c>
      <c r="B153">
        <v>86</v>
      </c>
      <c r="C153">
        <v>101</v>
      </c>
      <c r="D153">
        <v>86</v>
      </c>
      <c r="E153">
        <v>87</v>
      </c>
      <c r="F153">
        <v>360</v>
      </c>
      <c r="I153" s="5" t="s">
        <v>44</v>
      </c>
      <c r="J153">
        <v>131525.79</v>
      </c>
    </row>
    <row r="154" spans="1:20">
      <c r="A154" s="5" t="s">
        <v>15</v>
      </c>
      <c r="B154">
        <v>65</v>
      </c>
      <c r="C154">
        <v>74</v>
      </c>
      <c r="D154">
        <v>62</v>
      </c>
      <c r="E154">
        <v>103</v>
      </c>
      <c r="F154">
        <v>304</v>
      </c>
      <c r="I154" s="5" t="s">
        <v>31</v>
      </c>
      <c r="J154">
        <v>125680.65</v>
      </c>
    </row>
    <row r="155" spans="1:20">
      <c r="A155" s="5" t="s">
        <v>384</v>
      </c>
      <c r="B155">
        <v>230</v>
      </c>
      <c r="C155">
        <v>253</v>
      </c>
      <c r="D155">
        <v>231</v>
      </c>
      <c r="E155">
        <v>286</v>
      </c>
      <c r="F155">
        <v>1000</v>
      </c>
      <c r="I155" s="5" t="s">
        <v>21</v>
      </c>
      <c r="J155">
        <v>134799.79999999999</v>
      </c>
    </row>
    <row r="156" spans="1:20">
      <c r="I156" s="5" t="s">
        <v>384</v>
      </c>
      <c r="J156">
        <v>505445.98</v>
      </c>
    </row>
    <row r="159" spans="1:20">
      <c r="I159" s="4" t="s">
        <v>405</v>
      </c>
      <c r="J159" s="4" t="s">
        <v>412</v>
      </c>
    </row>
    <row r="160" spans="1:20">
      <c r="D160" s="4" t="s">
        <v>741</v>
      </c>
      <c r="E160" s="4" t="s">
        <v>412</v>
      </c>
      <c r="I160" s="4" t="s">
        <v>385</v>
      </c>
      <c r="J160" t="s">
        <v>11</v>
      </c>
      <c r="K160" t="s">
        <v>758</v>
      </c>
      <c r="L160" t="s">
        <v>384</v>
      </c>
    </row>
    <row r="161" spans="1:14">
      <c r="D161" s="4" t="s">
        <v>385</v>
      </c>
      <c r="E161" t="s">
        <v>11</v>
      </c>
      <c r="F161" t="s">
        <v>758</v>
      </c>
      <c r="G161" t="s">
        <v>384</v>
      </c>
      <c r="I161" s="5" t="s">
        <v>27</v>
      </c>
      <c r="J161">
        <v>5918</v>
      </c>
      <c r="K161">
        <v>6173</v>
      </c>
      <c r="L161">
        <v>12091</v>
      </c>
    </row>
    <row r="162" spans="1:14">
      <c r="D162" s="5" t="s">
        <v>27</v>
      </c>
      <c r="E162">
        <v>108</v>
      </c>
      <c r="F162">
        <v>122</v>
      </c>
      <c r="G162">
        <v>230</v>
      </c>
      <c r="I162" s="5" t="s">
        <v>44</v>
      </c>
      <c r="J162">
        <v>6370</v>
      </c>
      <c r="K162">
        <v>6608</v>
      </c>
      <c r="L162">
        <v>12978</v>
      </c>
    </row>
    <row r="163" spans="1:14">
      <c r="D163" s="5" t="s">
        <v>44</v>
      </c>
      <c r="E163">
        <v>121</v>
      </c>
      <c r="F163">
        <v>132</v>
      </c>
      <c r="G163">
        <v>253</v>
      </c>
      <c r="I163" s="5" t="s">
        <v>31</v>
      </c>
      <c r="J163">
        <v>6130</v>
      </c>
      <c r="K163">
        <v>6206</v>
      </c>
      <c r="L163">
        <v>12336</v>
      </c>
    </row>
    <row r="164" spans="1:14">
      <c r="D164" s="5" t="s">
        <v>31</v>
      </c>
      <c r="E164">
        <v>114</v>
      </c>
      <c r="F164">
        <v>117</v>
      </c>
      <c r="G164">
        <v>231</v>
      </c>
      <c r="I164" s="5" t="s">
        <v>21</v>
      </c>
      <c r="J164">
        <v>7521</v>
      </c>
      <c r="K164">
        <v>7318</v>
      </c>
      <c r="L164">
        <v>14839</v>
      </c>
    </row>
    <row r="165" spans="1:14">
      <c r="D165" s="5" t="s">
        <v>21</v>
      </c>
      <c r="E165">
        <v>147</v>
      </c>
      <c r="F165">
        <v>139</v>
      </c>
      <c r="G165">
        <v>286</v>
      </c>
      <c r="I165" s="5" t="s">
        <v>384</v>
      </c>
      <c r="J165">
        <v>25939</v>
      </c>
      <c r="K165">
        <v>26305</v>
      </c>
      <c r="L165">
        <v>52244</v>
      </c>
    </row>
    <row r="166" spans="1:14">
      <c r="D166" s="5" t="s">
        <v>384</v>
      </c>
      <c r="E166">
        <v>490</v>
      </c>
      <c r="F166">
        <v>510</v>
      </c>
      <c r="G166">
        <v>1000</v>
      </c>
    </row>
    <row r="168" spans="1:14">
      <c r="M168" s="4" t="s">
        <v>385</v>
      </c>
      <c r="N168" t="s">
        <v>769</v>
      </c>
    </row>
    <row r="169" spans="1:14">
      <c r="D169" s="4" t="s">
        <v>385</v>
      </c>
      <c r="E169" t="s">
        <v>791</v>
      </c>
      <c r="G169" s="4" t="s">
        <v>755</v>
      </c>
      <c r="H169" s="4" t="s">
        <v>412</v>
      </c>
      <c r="M169" s="5" t="s">
        <v>11</v>
      </c>
      <c r="N169">
        <v>247367.53</v>
      </c>
    </row>
    <row r="170" spans="1:14">
      <c r="D170" s="5" t="s">
        <v>11</v>
      </c>
      <c r="E170">
        <v>102</v>
      </c>
      <c r="G170" s="4" t="s">
        <v>385</v>
      </c>
      <c r="H170" t="s">
        <v>33</v>
      </c>
      <c r="I170" t="s">
        <v>38</v>
      </c>
      <c r="J170" t="s">
        <v>17</v>
      </c>
      <c r="K170" t="s">
        <v>384</v>
      </c>
      <c r="M170" s="5" t="s">
        <v>758</v>
      </c>
      <c r="N170">
        <v>258078.45</v>
      </c>
    </row>
    <row r="171" spans="1:14">
      <c r="D171" s="5" t="s">
        <v>758</v>
      </c>
      <c r="E171">
        <v>98</v>
      </c>
      <c r="G171" s="5" t="s">
        <v>11</v>
      </c>
      <c r="H171">
        <v>33</v>
      </c>
      <c r="I171">
        <v>29</v>
      </c>
      <c r="J171">
        <v>40</v>
      </c>
      <c r="K171">
        <v>102</v>
      </c>
      <c r="M171" s="5" t="s">
        <v>384</v>
      </c>
      <c r="N171">
        <v>505445.98</v>
      </c>
    </row>
    <row r="172" spans="1:14">
      <c r="D172" s="5" t="s">
        <v>384</v>
      </c>
      <c r="E172">
        <v>200</v>
      </c>
      <c r="G172" s="5" t="s">
        <v>758</v>
      </c>
      <c r="H172">
        <v>31</v>
      </c>
      <c r="I172">
        <v>37</v>
      </c>
      <c r="J172">
        <v>30</v>
      </c>
      <c r="K172">
        <v>98</v>
      </c>
    </row>
    <row r="173" spans="1:14">
      <c r="G173" s="5" t="s">
        <v>384</v>
      </c>
      <c r="H173">
        <v>64</v>
      </c>
      <c r="I173">
        <v>66</v>
      </c>
      <c r="J173">
        <v>70</v>
      </c>
      <c r="K173">
        <v>200</v>
      </c>
    </row>
    <row r="175" spans="1:14">
      <c r="M175" s="4" t="s">
        <v>385</v>
      </c>
      <c r="N175" t="s">
        <v>741</v>
      </c>
    </row>
    <row r="176" spans="1:14">
      <c r="A176" s="4" t="s">
        <v>385</v>
      </c>
      <c r="B176" t="s">
        <v>405</v>
      </c>
      <c r="D176" s="4" t="s">
        <v>741</v>
      </c>
      <c r="E176" s="4" t="s">
        <v>412</v>
      </c>
      <c r="M176" s="5" t="s">
        <v>11</v>
      </c>
      <c r="N176">
        <v>490</v>
      </c>
    </row>
    <row r="177" spans="1:20">
      <c r="A177" s="5" t="s">
        <v>64</v>
      </c>
      <c r="B177">
        <v>6127</v>
      </c>
      <c r="D177" s="4" t="s">
        <v>385</v>
      </c>
      <c r="E177" t="s">
        <v>11</v>
      </c>
      <c r="F177" t="s">
        <v>758</v>
      </c>
      <c r="G177" t="s">
        <v>384</v>
      </c>
      <c r="I177" s="4" t="s">
        <v>385</v>
      </c>
      <c r="J177" t="s">
        <v>769</v>
      </c>
      <c r="M177" s="5" t="s">
        <v>758</v>
      </c>
      <c r="N177">
        <v>510</v>
      </c>
    </row>
    <row r="178" spans="1:20">
      <c r="A178" s="5" t="s">
        <v>20</v>
      </c>
      <c r="B178">
        <v>5799</v>
      </c>
      <c r="D178" s="5" t="s">
        <v>20</v>
      </c>
      <c r="E178">
        <v>57</v>
      </c>
      <c r="F178">
        <v>54</v>
      </c>
      <c r="G178">
        <v>111</v>
      </c>
      <c r="I178" s="5" t="s">
        <v>20</v>
      </c>
      <c r="J178">
        <v>55974.49</v>
      </c>
      <c r="M178" s="5" t="s">
        <v>384</v>
      </c>
      <c r="N178">
        <v>1000</v>
      </c>
    </row>
    <row r="179" spans="1:20">
      <c r="A179" s="5" t="s">
        <v>58</v>
      </c>
      <c r="B179">
        <v>5033</v>
      </c>
      <c r="D179" s="5" t="s">
        <v>64</v>
      </c>
      <c r="E179">
        <v>49</v>
      </c>
      <c r="F179">
        <v>61</v>
      </c>
      <c r="G179">
        <v>110</v>
      </c>
      <c r="I179" s="5" t="s">
        <v>64</v>
      </c>
      <c r="J179">
        <v>54997.65</v>
      </c>
    </row>
    <row r="180" spans="1:20">
      <c r="A180" s="5" t="s">
        <v>89</v>
      </c>
      <c r="B180">
        <v>2976</v>
      </c>
      <c r="D180" s="5" t="s">
        <v>58</v>
      </c>
      <c r="E180">
        <v>39</v>
      </c>
      <c r="F180">
        <v>51</v>
      </c>
      <c r="G180">
        <v>90</v>
      </c>
      <c r="I180" s="5" t="s">
        <v>58</v>
      </c>
      <c r="J180">
        <v>46102.34</v>
      </c>
    </row>
    <row r="181" spans="1:20">
      <c r="A181" s="5" t="s">
        <v>93</v>
      </c>
      <c r="B181">
        <v>1806</v>
      </c>
      <c r="D181" s="5" t="s">
        <v>89</v>
      </c>
      <c r="E181">
        <v>34</v>
      </c>
      <c r="F181">
        <v>23</v>
      </c>
      <c r="G181">
        <v>57</v>
      </c>
      <c r="I181" s="5" t="s">
        <v>89</v>
      </c>
      <c r="J181">
        <v>26222.58</v>
      </c>
    </row>
    <row r="182" spans="1:20">
      <c r="A182" s="5" t="s">
        <v>51</v>
      </c>
      <c r="B182">
        <v>1740</v>
      </c>
      <c r="D182" s="5" t="s">
        <v>93</v>
      </c>
      <c r="E182">
        <v>16</v>
      </c>
      <c r="F182">
        <v>19</v>
      </c>
      <c r="G182">
        <v>35</v>
      </c>
      <c r="I182" s="5" t="s">
        <v>51</v>
      </c>
      <c r="J182">
        <v>18048.82</v>
      </c>
      <c r="M182" s="4" t="s">
        <v>741</v>
      </c>
      <c r="N182" s="4" t="s">
        <v>412</v>
      </c>
    </row>
    <row r="183" spans="1:20">
      <c r="A183" s="5" t="s">
        <v>50</v>
      </c>
      <c r="B183">
        <v>1696</v>
      </c>
      <c r="D183" s="5" t="s">
        <v>51</v>
      </c>
      <c r="E183">
        <v>16</v>
      </c>
      <c r="F183">
        <v>17</v>
      </c>
      <c r="G183">
        <v>33</v>
      </c>
      <c r="I183" s="5" t="s">
        <v>93</v>
      </c>
      <c r="J183">
        <v>16531.419999999998</v>
      </c>
      <c r="N183" t="s">
        <v>33</v>
      </c>
      <c r="P183" t="s">
        <v>38</v>
      </c>
      <c r="R183" t="s">
        <v>17</v>
      </c>
      <c r="T183" t="s">
        <v>384</v>
      </c>
    </row>
    <row r="184" spans="1:20">
      <c r="A184" s="5" t="s">
        <v>46</v>
      </c>
      <c r="B184">
        <v>1671</v>
      </c>
      <c r="D184" s="5" t="s">
        <v>77</v>
      </c>
      <c r="E184">
        <v>13</v>
      </c>
      <c r="F184">
        <v>18</v>
      </c>
      <c r="G184">
        <v>31</v>
      </c>
      <c r="I184" s="5" t="s">
        <v>46</v>
      </c>
      <c r="J184">
        <v>16144.53</v>
      </c>
      <c r="M184" s="4" t="s">
        <v>385</v>
      </c>
      <c r="N184" t="s">
        <v>28</v>
      </c>
      <c r="O184" t="s">
        <v>22</v>
      </c>
      <c r="P184" t="s">
        <v>28</v>
      </c>
      <c r="Q184" t="s">
        <v>22</v>
      </c>
      <c r="R184" t="s">
        <v>28</v>
      </c>
      <c r="S184" t="s">
        <v>22</v>
      </c>
    </row>
    <row r="185" spans="1:20">
      <c r="A185" s="5" t="s">
        <v>85</v>
      </c>
      <c r="B185">
        <v>1613</v>
      </c>
      <c r="D185" s="5" t="s">
        <v>85</v>
      </c>
      <c r="E185">
        <v>15</v>
      </c>
      <c r="F185">
        <v>14</v>
      </c>
      <c r="G185">
        <v>29</v>
      </c>
      <c r="I185" s="5" t="s">
        <v>50</v>
      </c>
      <c r="J185">
        <v>15445.47</v>
      </c>
      <c r="M185" s="5" t="s">
        <v>20</v>
      </c>
      <c r="N185">
        <v>17</v>
      </c>
      <c r="O185">
        <v>20</v>
      </c>
      <c r="P185">
        <v>21</v>
      </c>
      <c r="Q185">
        <v>21</v>
      </c>
      <c r="R185">
        <v>11</v>
      </c>
      <c r="S185">
        <v>21</v>
      </c>
      <c r="T185">
        <v>111</v>
      </c>
    </row>
    <row r="186" spans="1:20">
      <c r="A186" s="5" t="s">
        <v>77</v>
      </c>
      <c r="B186">
        <v>1599</v>
      </c>
      <c r="D186" s="5" t="s">
        <v>50</v>
      </c>
      <c r="E186">
        <v>18</v>
      </c>
      <c r="F186">
        <v>11</v>
      </c>
      <c r="G186">
        <v>29</v>
      </c>
      <c r="I186" s="5" t="s">
        <v>77</v>
      </c>
      <c r="J186">
        <v>15256.99</v>
      </c>
      <c r="M186" s="5" t="s">
        <v>64</v>
      </c>
      <c r="N186">
        <v>12</v>
      </c>
      <c r="O186">
        <v>23</v>
      </c>
      <c r="P186">
        <v>18</v>
      </c>
      <c r="Q186">
        <v>15</v>
      </c>
      <c r="R186">
        <v>16</v>
      </c>
      <c r="S186">
        <v>26</v>
      </c>
      <c r="T186">
        <v>110</v>
      </c>
    </row>
    <row r="187" spans="1:20">
      <c r="A187" s="5" t="s">
        <v>153</v>
      </c>
      <c r="B187">
        <v>1344</v>
      </c>
      <c r="D187" s="5" t="s">
        <v>153</v>
      </c>
      <c r="E187">
        <v>15</v>
      </c>
      <c r="F187">
        <v>13</v>
      </c>
      <c r="G187">
        <v>28</v>
      </c>
      <c r="I187" s="5" t="s">
        <v>153</v>
      </c>
      <c r="J187">
        <v>14956.14</v>
      </c>
      <c r="M187" s="5" t="s">
        <v>58</v>
      </c>
      <c r="N187">
        <v>9</v>
      </c>
      <c r="O187">
        <v>20</v>
      </c>
      <c r="P187">
        <v>12</v>
      </c>
      <c r="Q187">
        <v>21</v>
      </c>
      <c r="R187">
        <v>8</v>
      </c>
      <c r="S187">
        <v>20</v>
      </c>
      <c r="T187">
        <v>90</v>
      </c>
    </row>
    <row r="188" spans="1:20">
      <c r="A188" s="5" t="s">
        <v>384</v>
      </c>
      <c r="B188">
        <v>31404</v>
      </c>
      <c r="D188" s="5" t="s">
        <v>46</v>
      </c>
      <c r="E188">
        <v>15</v>
      </c>
      <c r="F188">
        <v>12</v>
      </c>
      <c r="G188">
        <v>27</v>
      </c>
      <c r="I188" s="5" t="s">
        <v>85</v>
      </c>
      <c r="J188">
        <v>14231.55</v>
      </c>
      <c r="M188" s="5" t="s">
        <v>89</v>
      </c>
      <c r="N188">
        <v>7</v>
      </c>
      <c r="O188">
        <v>6</v>
      </c>
      <c r="P188">
        <v>6</v>
      </c>
      <c r="Q188">
        <v>17</v>
      </c>
      <c r="R188">
        <v>10</v>
      </c>
      <c r="S188">
        <v>11</v>
      </c>
      <c r="T188">
        <v>57</v>
      </c>
    </row>
    <row r="189" spans="1:20">
      <c r="D189" s="5" t="s">
        <v>384</v>
      </c>
      <c r="E189">
        <v>287</v>
      </c>
      <c r="F189">
        <v>293</v>
      </c>
      <c r="G189">
        <v>580</v>
      </c>
      <c r="I189" s="5" t="s">
        <v>384</v>
      </c>
      <c r="J189">
        <v>293911.98</v>
      </c>
      <c r="M189" s="5" t="s">
        <v>93</v>
      </c>
      <c r="N189">
        <v>5</v>
      </c>
      <c r="O189">
        <v>5</v>
      </c>
      <c r="P189">
        <v>4</v>
      </c>
      <c r="Q189">
        <v>11</v>
      </c>
      <c r="R189">
        <v>1</v>
      </c>
      <c r="S189">
        <v>9</v>
      </c>
      <c r="T189">
        <v>35</v>
      </c>
    </row>
    <row r="190" spans="1:20">
      <c r="M190" s="5" t="s">
        <v>51</v>
      </c>
      <c r="N190">
        <v>3</v>
      </c>
      <c r="O190">
        <v>7</v>
      </c>
      <c r="P190">
        <v>3</v>
      </c>
      <c r="Q190">
        <v>14</v>
      </c>
      <c r="R190">
        <v>2</v>
      </c>
      <c r="S190">
        <v>4</v>
      </c>
      <c r="T190">
        <v>33</v>
      </c>
    </row>
    <row r="191" spans="1:20">
      <c r="M191" s="5" t="s">
        <v>77</v>
      </c>
      <c r="N191">
        <v>1</v>
      </c>
      <c r="O191">
        <v>5</v>
      </c>
      <c r="P191">
        <v>3</v>
      </c>
      <c r="Q191">
        <v>7</v>
      </c>
      <c r="R191">
        <v>5</v>
      </c>
      <c r="S191">
        <v>10</v>
      </c>
      <c r="T191">
        <v>31</v>
      </c>
    </row>
    <row r="192" spans="1:20">
      <c r="M192" s="5" t="s">
        <v>85</v>
      </c>
      <c r="N192">
        <v>5</v>
      </c>
      <c r="O192">
        <v>4</v>
      </c>
      <c r="P192">
        <v>3</v>
      </c>
      <c r="Q192">
        <v>7</v>
      </c>
      <c r="R192">
        <v>8</v>
      </c>
      <c r="S192">
        <v>2</v>
      </c>
      <c r="T192">
        <v>29</v>
      </c>
    </row>
    <row r="193" spans="13:20">
      <c r="M193" s="5" t="s">
        <v>50</v>
      </c>
      <c r="N193">
        <v>6</v>
      </c>
      <c r="O193">
        <v>9</v>
      </c>
      <c r="P193">
        <v>5</v>
      </c>
      <c r="Q193">
        <v>2</v>
      </c>
      <c r="R193">
        <v>4</v>
      </c>
      <c r="S193">
        <v>3</v>
      </c>
      <c r="T193">
        <v>29</v>
      </c>
    </row>
    <row r="194" spans="13:20">
      <c r="M194" s="5" t="s">
        <v>153</v>
      </c>
      <c r="N194">
        <v>4</v>
      </c>
      <c r="O194">
        <v>8</v>
      </c>
      <c r="P194">
        <v>3</v>
      </c>
      <c r="Q194">
        <v>2</v>
      </c>
      <c r="R194">
        <v>6</v>
      </c>
      <c r="S194">
        <v>5</v>
      </c>
      <c r="T194">
        <v>28</v>
      </c>
    </row>
    <row r="195" spans="13:20">
      <c r="M195" s="5" t="s">
        <v>384</v>
      </c>
      <c r="N195">
        <v>69</v>
      </c>
      <c r="O195">
        <v>107</v>
      </c>
      <c r="P195">
        <v>78</v>
      </c>
      <c r="Q195">
        <v>117</v>
      </c>
      <c r="R195">
        <v>71</v>
      </c>
      <c r="S195">
        <v>111</v>
      </c>
      <c r="T195">
        <v>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196D-DB03-473F-9AAC-6D4AAD37CCB4}">
  <dimension ref="A1:AW271"/>
  <sheetViews>
    <sheetView zoomScale="115" zoomScaleNormal="115" workbookViewId="0">
      <selection activeCell="A21" sqref="A21:L21"/>
    </sheetView>
  </sheetViews>
  <sheetFormatPr defaultRowHeight="14.4"/>
  <cols>
    <col min="10" max="11" width="11" bestFit="1" customWidth="1"/>
    <col min="12" max="12" width="36.109375" customWidth="1"/>
  </cols>
  <sheetData>
    <row r="1" spans="1:49" ht="31.2">
      <c r="A1" s="21" t="s">
        <v>624</v>
      </c>
      <c r="I1" s="17" t="s">
        <v>420</v>
      </c>
      <c r="Q1" s="14" t="s">
        <v>432</v>
      </c>
      <c r="U1" s="17" t="s">
        <v>459</v>
      </c>
      <c r="X1" s="17" t="s">
        <v>477</v>
      </c>
      <c r="Z1" s="17" t="s">
        <v>489</v>
      </c>
      <c r="AC1" s="25" t="s">
        <v>498</v>
      </c>
      <c r="AF1" s="25" t="s">
        <v>508</v>
      </c>
      <c r="AH1" s="25" t="s">
        <v>520</v>
      </c>
      <c r="AJ1" s="25" t="s">
        <v>535</v>
      </c>
      <c r="AL1" s="25" t="s">
        <v>545</v>
      </c>
      <c r="AO1" s="25" t="s">
        <v>558</v>
      </c>
      <c r="AQ1" s="17" t="s">
        <v>565</v>
      </c>
      <c r="AT1" s="17" t="s">
        <v>576</v>
      </c>
      <c r="AW1" s="20" t="s">
        <v>586</v>
      </c>
    </row>
    <row r="2" spans="1:49">
      <c r="I2" s="18"/>
      <c r="Q2" s="15"/>
      <c r="U2" s="18"/>
      <c r="X2" s="18"/>
      <c r="Z2" s="18"/>
      <c r="AC2" s="26"/>
      <c r="AF2" s="26"/>
      <c r="AH2" s="26"/>
      <c r="AJ2" s="26"/>
      <c r="AL2" s="26"/>
      <c r="AO2" s="26"/>
      <c r="AQ2" s="18"/>
      <c r="AT2" s="18"/>
    </row>
    <row r="3" spans="1:49" ht="18">
      <c r="A3" s="3" t="s">
        <v>607</v>
      </c>
      <c r="I3" s="18" t="s">
        <v>429</v>
      </c>
      <c r="Q3" s="15" t="s">
        <v>441</v>
      </c>
      <c r="U3" s="17" t="s">
        <v>460</v>
      </c>
      <c r="X3" s="17" t="s">
        <v>478</v>
      </c>
      <c r="Z3" s="17" t="s">
        <v>490</v>
      </c>
      <c r="AC3" s="25" t="s">
        <v>499</v>
      </c>
      <c r="AF3" s="25" t="s">
        <v>509</v>
      </c>
      <c r="AH3" s="26" t="s">
        <v>533</v>
      </c>
      <c r="AJ3" s="25" t="s">
        <v>478</v>
      </c>
      <c r="AL3" s="26" t="s">
        <v>557</v>
      </c>
      <c r="AO3" s="26" t="s">
        <v>559</v>
      </c>
      <c r="AQ3" s="18" t="s">
        <v>566</v>
      </c>
      <c r="AT3" s="17" t="s">
        <v>577</v>
      </c>
      <c r="AW3" s="22" t="s">
        <v>587</v>
      </c>
    </row>
    <row r="4" spans="1:49">
      <c r="I4" s="18"/>
      <c r="Q4" s="15"/>
      <c r="U4" s="19"/>
      <c r="X4" s="19"/>
      <c r="Z4" s="19"/>
      <c r="AC4" s="27"/>
      <c r="AF4" s="27"/>
      <c r="AH4" s="26"/>
      <c r="AJ4" s="27"/>
      <c r="AL4" s="26"/>
      <c r="AO4" s="27"/>
      <c r="AQ4" s="19"/>
      <c r="AT4" s="19"/>
      <c r="AW4" s="12"/>
    </row>
    <row r="5" spans="1:49" ht="18">
      <c r="A5" s="22" t="s">
        <v>608</v>
      </c>
      <c r="I5" s="18" t="s">
        <v>430</v>
      </c>
      <c r="L5" s="17" t="s">
        <v>698</v>
      </c>
      <c r="Q5" s="15"/>
      <c r="U5" s="19" t="s">
        <v>461</v>
      </c>
      <c r="X5" s="19" t="s">
        <v>479</v>
      </c>
      <c r="Z5" s="19" t="s">
        <v>23</v>
      </c>
      <c r="AC5" s="27" t="s">
        <v>500</v>
      </c>
      <c r="AF5" s="27" t="s">
        <v>510</v>
      </c>
      <c r="AH5" s="25" t="s">
        <v>521</v>
      </c>
      <c r="AJ5" s="27" t="s">
        <v>536</v>
      </c>
      <c r="AL5" s="26"/>
      <c r="AO5" s="27" t="s">
        <v>14</v>
      </c>
      <c r="AQ5" s="19" t="s">
        <v>567</v>
      </c>
      <c r="AT5" s="19" t="s">
        <v>578</v>
      </c>
      <c r="AW5" s="13" t="s">
        <v>588</v>
      </c>
    </row>
    <row r="6" spans="1:49">
      <c r="A6" s="12"/>
      <c r="E6" s="3" t="s">
        <v>625</v>
      </c>
      <c r="I6" s="18"/>
      <c r="L6" s="18"/>
      <c r="Q6" s="15"/>
      <c r="U6" s="19"/>
      <c r="X6" s="19"/>
      <c r="Z6" s="19"/>
      <c r="AC6" s="27"/>
      <c r="AF6" s="27"/>
      <c r="AH6" s="27"/>
      <c r="AJ6" s="27"/>
      <c r="AL6" s="26"/>
      <c r="AO6" s="27"/>
      <c r="AQ6" s="19"/>
      <c r="AT6" s="19"/>
      <c r="AW6" s="12"/>
    </row>
    <row r="7" spans="1:49">
      <c r="A7" s="13" t="s">
        <v>479</v>
      </c>
      <c r="E7" s="12"/>
      <c r="I7" s="18" t="s">
        <v>421</v>
      </c>
      <c r="L7" s="18" t="s">
        <v>699</v>
      </c>
      <c r="Q7" s="14" t="s">
        <v>433</v>
      </c>
      <c r="U7" s="19" t="s">
        <v>462</v>
      </c>
      <c r="X7" s="19" t="s">
        <v>480</v>
      </c>
      <c r="Z7" s="19" t="s">
        <v>36</v>
      </c>
      <c r="AC7" s="27" t="s">
        <v>501</v>
      </c>
      <c r="AF7" s="27" t="s">
        <v>511</v>
      </c>
      <c r="AH7" s="27" t="s">
        <v>522</v>
      </c>
      <c r="AJ7" s="27" t="s">
        <v>537</v>
      </c>
      <c r="AL7" s="25" t="s">
        <v>546</v>
      </c>
      <c r="AO7" s="27" t="s">
        <v>54</v>
      </c>
      <c r="AQ7" s="19" t="s">
        <v>568</v>
      </c>
      <c r="AT7" s="19" t="s">
        <v>579</v>
      </c>
      <c r="AW7" s="13" t="s">
        <v>589</v>
      </c>
    </row>
    <row r="8" spans="1:49">
      <c r="A8" s="12"/>
      <c r="E8" s="13" t="s">
        <v>626</v>
      </c>
      <c r="I8" s="19"/>
      <c r="L8" s="19"/>
      <c r="Q8" s="15"/>
      <c r="U8" s="19"/>
      <c r="X8" s="19"/>
      <c r="Z8" s="19"/>
      <c r="AC8" s="27"/>
      <c r="AF8" s="27"/>
      <c r="AH8" s="27"/>
      <c r="AJ8" s="27"/>
      <c r="AL8" s="26"/>
      <c r="AO8" s="26"/>
      <c r="AQ8" s="19"/>
      <c r="AT8" s="18"/>
      <c r="AW8" s="12"/>
    </row>
    <row r="9" spans="1:49">
      <c r="A9" s="13" t="s">
        <v>465</v>
      </c>
      <c r="E9" s="12"/>
      <c r="I9" s="19" t="s">
        <v>422</v>
      </c>
      <c r="L9" s="19" t="s">
        <v>762</v>
      </c>
      <c r="Q9" s="14" t="s">
        <v>434</v>
      </c>
      <c r="U9" s="19" t="s">
        <v>463</v>
      </c>
      <c r="X9" s="19" t="s">
        <v>481</v>
      </c>
      <c r="Z9" s="19" t="s">
        <v>14</v>
      </c>
      <c r="AC9" s="27" t="s">
        <v>502</v>
      </c>
      <c r="AF9" s="27" t="s">
        <v>512</v>
      </c>
      <c r="AH9" s="27" t="s">
        <v>523</v>
      </c>
      <c r="AJ9" s="27" t="s">
        <v>538</v>
      </c>
      <c r="AL9" s="25" t="s">
        <v>499</v>
      </c>
      <c r="AO9" s="25" t="s">
        <v>560</v>
      </c>
      <c r="AQ9" s="19" t="s">
        <v>569</v>
      </c>
      <c r="AT9" s="24" t="s">
        <v>580</v>
      </c>
      <c r="AW9" s="13" t="s">
        <v>590</v>
      </c>
    </row>
    <row r="10" spans="1:49">
      <c r="A10" s="12"/>
      <c r="E10" s="13" t="s">
        <v>627</v>
      </c>
      <c r="I10" s="19"/>
      <c r="L10" s="18"/>
      <c r="Q10" s="15"/>
      <c r="U10" s="18"/>
      <c r="X10" s="19"/>
      <c r="Z10" s="19"/>
      <c r="AC10" s="26"/>
      <c r="AF10" s="27"/>
      <c r="AH10" s="27"/>
      <c r="AJ10" s="27"/>
      <c r="AL10" s="27"/>
      <c r="AO10" s="27"/>
      <c r="AQ10" s="18"/>
      <c r="AT10" s="19"/>
      <c r="AW10" s="12"/>
    </row>
    <row r="11" spans="1:49">
      <c r="A11" s="13" t="s">
        <v>609</v>
      </c>
      <c r="I11" s="19" t="s">
        <v>423</v>
      </c>
      <c r="L11" s="18" t="s">
        <v>700</v>
      </c>
      <c r="Q11" s="23" t="s">
        <v>435</v>
      </c>
      <c r="U11" s="24" t="s">
        <v>464</v>
      </c>
      <c r="X11" s="19" t="s">
        <v>482</v>
      </c>
      <c r="Z11" s="19" t="s">
        <v>54</v>
      </c>
      <c r="AC11" s="28" t="s">
        <v>478</v>
      </c>
      <c r="AF11" s="27" t="s">
        <v>513</v>
      </c>
      <c r="AH11" s="27" t="s">
        <v>524</v>
      </c>
      <c r="AJ11" s="27" t="s">
        <v>539</v>
      </c>
      <c r="AL11" s="27" t="s">
        <v>547</v>
      </c>
      <c r="AO11" s="27" t="s">
        <v>3</v>
      </c>
      <c r="AQ11" s="24" t="s">
        <v>570</v>
      </c>
      <c r="AT11" s="19" t="s">
        <v>581</v>
      </c>
      <c r="AW11" s="13" t="s">
        <v>591</v>
      </c>
    </row>
    <row r="12" spans="1:49">
      <c r="A12" s="12"/>
      <c r="E12" s="3" t="s">
        <v>628</v>
      </c>
      <c r="I12" s="19"/>
      <c r="L12" s="19"/>
      <c r="Q12" s="16"/>
      <c r="U12" s="19"/>
      <c r="X12" s="18"/>
      <c r="Z12" s="19"/>
      <c r="AC12" s="27"/>
      <c r="AF12" s="26"/>
      <c r="AH12" s="27"/>
      <c r="AJ12" s="26"/>
      <c r="AL12" s="27"/>
      <c r="AO12" s="27"/>
      <c r="AQ12" s="19"/>
      <c r="AT12" s="19"/>
      <c r="AW12" s="12"/>
    </row>
    <row r="13" spans="1:49">
      <c r="A13" s="13" t="s">
        <v>610</v>
      </c>
      <c r="E13" s="12"/>
      <c r="I13" s="19" t="s">
        <v>424</v>
      </c>
      <c r="L13" s="19" t="s">
        <v>763</v>
      </c>
      <c r="Q13" s="16" t="s">
        <v>442</v>
      </c>
      <c r="U13" s="19" t="s">
        <v>465</v>
      </c>
      <c r="X13" s="24" t="s">
        <v>483</v>
      </c>
      <c r="Z13" s="19" t="s">
        <v>32</v>
      </c>
      <c r="AC13" s="27" t="s">
        <v>503</v>
      </c>
      <c r="AF13" s="28" t="s">
        <v>514</v>
      </c>
      <c r="AH13" s="27" t="s">
        <v>525</v>
      </c>
      <c r="AJ13" s="28" t="s">
        <v>436</v>
      </c>
      <c r="AL13" s="27" t="s">
        <v>548</v>
      </c>
      <c r="AO13" s="27" t="s">
        <v>5</v>
      </c>
      <c r="AQ13" s="19" t="s">
        <v>571</v>
      </c>
      <c r="AT13" s="19" t="s">
        <v>582</v>
      </c>
      <c r="AW13" s="13" t="s">
        <v>592</v>
      </c>
    </row>
    <row r="14" spans="1:49">
      <c r="A14" s="12"/>
      <c r="E14" s="13" t="s">
        <v>629</v>
      </c>
      <c r="I14" s="19"/>
      <c r="L14" s="18"/>
      <c r="Q14" s="16"/>
      <c r="U14" s="19"/>
      <c r="X14" s="19"/>
      <c r="Z14" s="18"/>
      <c r="AC14" s="27"/>
      <c r="AF14" s="27"/>
      <c r="AH14" s="26"/>
      <c r="AJ14" s="26" t="s">
        <v>540</v>
      </c>
      <c r="AL14" s="27"/>
      <c r="AO14" s="27"/>
      <c r="AQ14" s="19"/>
      <c r="AT14" s="18"/>
    </row>
    <row r="15" spans="1:49" ht="18">
      <c r="A15" s="13" t="s">
        <v>611</v>
      </c>
      <c r="I15" s="19" t="s">
        <v>425</v>
      </c>
      <c r="L15" s="18" t="s">
        <v>701</v>
      </c>
      <c r="Q15" s="16" t="s">
        <v>443</v>
      </c>
      <c r="U15" s="19" t="s">
        <v>466</v>
      </c>
      <c r="X15" s="19" t="s">
        <v>484</v>
      </c>
      <c r="Z15" s="24" t="s">
        <v>478</v>
      </c>
      <c r="AC15" s="27" t="s">
        <v>504</v>
      </c>
      <c r="AF15" s="27" t="s">
        <v>515</v>
      </c>
      <c r="AH15" s="25" t="s">
        <v>526</v>
      </c>
      <c r="AJ15" s="27"/>
      <c r="AL15" s="27" t="s">
        <v>549</v>
      </c>
      <c r="AO15" s="27" t="s">
        <v>561</v>
      </c>
      <c r="AQ15" s="19" t="s">
        <v>572</v>
      </c>
      <c r="AT15" s="24" t="s">
        <v>583</v>
      </c>
      <c r="AW15" s="22" t="s">
        <v>593</v>
      </c>
    </row>
    <row r="16" spans="1:49">
      <c r="A16" s="12"/>
      <c r="I16" s="19"/>
      <c r="L16" s="19"/>
      <c r="Q16" s="16"/>
      <c r="U16" s="19"/>
      <c r="X16" s="19"/>
      <c r="Z16" s="19"/>
      <c r="AC16" s="27"/>
      <c r="AF16" s="26"/>
      <c r="AH16" s="27"/>
      <c r="AJ16" s="27" t="s">
        <v>541</v>
      </c>
      <c r="AL16" s="27"/>
      <c r="AO16" s="27"/>
      <c r="AQ16" s="18"/>
      <c r="AT16" s="19"/>
      <c r="AW16" s="12"/>
    </row>
    <row r="17" spans="1:49">
      <c r="A17" s="13" t="s">
        <v>612</v>
      </c>
      <c r="I17" s="19" t="s">
        <v>426</v>
      </c>
      <c r="L17" s="19" t="s">
        <v>702</v>
      </c>
      <c r="Q17" s="16" t="s">
        <v>444</v>
      </c>
      <c r="U17" s="19" t="s">
        <v>467</v>
      </c>
      <c r="X17" s="19" t="s">
        <v>485</v>
      </c>
      <c r="Z17" s="19" t="s">
        <v>491</v>
      </c>
      <c r="AC17" s="27" t="s">
        <v>505</v>
      </c>
      <c r="AF17" s="28" t="s">
        <v>436</v>
      </c>
      <c r="AH17" s="27" t="s">
        <v>527</v>
      </c>
      <c r="AJ17" s="27"/>
      <c r="AL17" s="27" t="s">
        <v>550</v>
      </c>
      <c r="AO17" s="27" t="s">
        <v>562</v>
      </c>
      <c r="AQ17" s="24" t="s">
        <v>573</v>
      </c>
      <c r="AT17" s="19" t="s">
        <v>584</v>
      </c>
      <c r="AW17" s="13" t="s">
        <v>594</v>
      </c>
    </row>
    <row r="18" spans="1:49">
      <c r="I18" s="19"/>
      <c r="L18" s="19"/>
      <c r="Q18" s="16"/>
      <c r="U18" s="19"/>
      <c r="X18" s="19"/>
      <c r="Z18" s="19"/>
      <c r="AC18" s="26"/>
      <c r="AF18" s="27"/>
      <c r="AH18" s="27"/>
      <c r="AJ18" s="27" t="s">
        <v>542</v>
      </c>
      <c r="AL18" s="26"/>
      <c r="AO18" s="26"/>
      <c r="AQ18" s="19"/>
      <c r="AT18" s="19"/>
    </row>
    <row r="19" spans="1:49" ht="18">
      <c r="A19" s="22" t="s">
        <v>613</v>
      </c>
      <c r="I19" s="19" t="s">
        <v>427</v>
      </c>
      <c r="L19" s="19" t="s">
        <v>703</v>
      </c>
      <c r="Q19" s="16" t="s">
        <v>445</v>
      </c>
      <c r="U19" s="19" t="s">
        <v>468</v>
      </c>
      <c r="X19" s="19" t="s">
        <v>486</v>
      </c>
      <c r="Z19" s="19" t="s">
        <v>492</v>
      </c>
      <c r="AC19" s="28" t="s">
        <v>469</v>
      </c>
      <c r="AF19" s="27" t="s">
        <v>516</v>
      </c>
      <c r="AH19" s="27" t="s">
        <v>528</v>
      </c>
      <c r="AJ19" s="27"/>
      <c r="AL19" s="28" t="s">
        <v>478</v>
      </c>
      <c r="AO19" s="28" t="s">
        <v>436</v>
      </c>
      <c r="AQ19" s="19" t="s">
        <v>574</v>
      </c>
      <c r="AT19" s="19" t="s">
        <v>585</v>
      </c>
      <c r="AW19" s="22" t="s">
        <v>595</v>
      </c>
    </row>
    <row r="20" spans="1:49">
      <c r="A20" s="12"/>
      <c r="I20" s="19"/>
      <c r="L20" s="19"/>
      <c r="Q20" s="16"/>
      <c r="U20" s="18"/>
      <c r="X20" s="18"/>
      <c r="Z20" s="19"/>
      <c r="AC20" s="27"/>
      <c r="AF20" s="27"/>
      <c r="AH20" s="26"/>
      <c r="AJ20" s="27" t="s">
        <v>543</v>
      </c>
      <c r="AL20" s="27"/>
      <c r="AO20" s="27"/>
      <c r="AQ20" s="18"/>
      <c r="AW20" s="12"/>
    </row>
    <row r="21" spans="1:49">
      <c r="A21" s="13" t="s">
        <v>482</v>
      </c>
      <c r="I21" s="19" t="s">
        <v>428</v>
      </c>
      <c r="L21" s="19" t="s">
        <v>704</v>
      </c>
      <c r="Q21" s="16" t="s">
        <v>446</v>
      </c>
      <c r="U21" s="24" t="s">
        <v>469</v>
      </c>
      <c r="X21" s="24" t="s">
        <v>488</v>
      </c>
      <c r="Z21" s="19" t="s">
        <v>493</v>
      </c>
      <c r="AC21" s="27" t="s">
        <v>506</v>
      </c>
      <c r="AF21" s="27" t="s">
        <v>517</v>
      </c>
      <c r="AH21" s="28" t="s">
        <v>529</v>
      </c>
      <c r="AJ21" s="26"/>
      <c r="AL21" s="27" t="s">
        <v>551</v>
      </c>
      <c r="AO21" s="27" t="s">
        <v>563</v>
      </c>
      <c r="AQ21" s="18" t="s">
        <v>575</v>
      </c>
      <c r="AW21" s="13" t="s">
        <v>2</v>
      </c>
    </row>
    <row r="22" spans="1:49">
      <c r="A22" s="12"/>
      <c r="I22" s="18"/>
      <c r="L22" s="18"/>
      <c r="Q22" s="15"/>
      <c r="U22" s="19"/>
      <c r="X22" s="18" t="s">
        <v>487</v>
      </c>
      <c r="Z22" s="18"/>
      <c r="AC22" s="27"/>
      <c r="AF22" s="26"/>
      <c r="AH22" s="26" t="s">
        <v>534</v>
      </c>
      <c r="AJ22" s="26" t="s">
        <v>544</v>
      </c>
      <c r="AL22" s="27"/>
      <c r="AO22" s="27"/>
      <c r="AW22" s="12"/>
    </row>
    <row r="23" spans="1:49">
      <c r="A23" s="13" t="s">
        <v>614</v>
      </c>
      <c r="I23" s="18" t="s">
        <v>431</v>
      </c>
      <c r="L23" s="18" t="s">
        <v>764</v>
      </c>
      <c r="Q23" s="23" t="s">
        <v>436</v>
      </c>
      <c r="U23" s="19" t="s">
        <v>470</v>
      </c>
      <c r="Z23" s="24" t="s">
        <v>436</v>
      </c>
      <c r="AC23" s="27" t="s">
        <v>507</v>
      </c>
      <c r="AF23" s="28" t="s">
        <v>473</v>
      </c>
      <c r="AH23" s="26"/>
      <c r="AL23" s="27" t="s">
        <v>552</v>
      </c>
      <c r="AO23" s="27" t="s">
        <v>564</v>
      </c>
      <c r="AW23" s="13" t="s">
        <v>596</v>
      </c>
    </row>
    <row r="24" spans="1:49">
      <c r="A24" s="12"/>
      <c r="Q24" s="16"/>
      <c r="U24" s="19"/>
      <c r="Z24" s="19"/>
      <c r="AF24" s="27"/>
      <c r="AH24" s="28" t="s">
        <v>469</v>
      </c>
      <c r="AL24" s="27"/>
      <c r="AW24" s="12"/>
    </row>
    <row r="25" spans="1:49">
      <c r="A25" s="13" t="s">
        <v>615</v>
      </c>
      <c r="I25" s="18" t="s">
        <v>448</v>
      </c>
      <c r="Q25" s="16" t="s">
        <v>447</v>
      </c>
      <c r="U25" s="19" t="s">
        <v>471</v>
      </c>
      <c r="Z25" s="19" t="s">
        <v>494</v>
      </c>
      <c r="AF25" s="27" t="s">
        <v>518</v>
      </c>
      <c r="AH25" s="27"/>
      <c r="AL25" s="27"/>
      <c r="AW25" s="13" t="s">
        <v>597</v>
      </c>
    </row>
    <row r="26" spans="1:49">
      <c r="A26" s="12"/>
      <c r="I26" s="18" t="s">
        <v>449</v>
      </c>
      <c r="Q26" s="16"/>
      <c r="U26" s="19"/>
      <c r="Z26" s="19"/>
      <c r="AF26" s="27"/>
      <c r="AH26" s="27" t="s">
        <v>530</v>
      </c>
      <c r="AL26" s="29"/>
      <c r="AW26" s="12"/>
    </row>
    <row r="27" spans="1:49">
      <c r="A27" s="13" t="s">
        <v>616</v>
      </c>
      <c r="I27" s="18" t="s">
        <v>450</v>
      </c>
      <c r="Q27" s="16" t="s">
        <v>437</v>
      </c>
      <c r="U27" s="19" t="s">
        <v>472</v>
      </c>
      <c r="Z27" s="19" t="s">
        <v>495</v>
      </c>
      <c r="AF27" s="27" t="s">
        <v>519</v>
      </c>
      <c r="AH27" s="27"/>
      <c r="AL27" s="29" t="s">
        <v>5</v>
      </c>
      <c r="AW27" s="13" t="s">
        <v>598</v>
      </c>
    </row>
    <row r="28" spans="1:49">
      <c r="A28" s="12"/>
      <c r="I28" s="18" t="s">
        <v>451</v>
      </c>
      <c r="Q28" s="15"/>
      <c r="U28" s="18"/>
      <c r="Z28" s="18"/>
      <c r="AH28" s="27" t="s">
        <v>531</v>
      </c>
      <c r="AL28" s="29"/>
    </row>
    <row r="29" spans="1:49" ht="18">
      <c r="A29" s="13" t="s">
        <v>617</v>
      </c>
      <c r="I29" s="18" t="s">
        <v>452</v>
      </c>
      <c r="Q29" s="23" t="s">
        <v>438</v>
      </c>
      <c r="U29" s="24" t="s">
        <v>473</v>
      </c>
      <c r="Z29" s="24" t="s">
        <v>473</v>
      </c>
      <c r="AH29" s="27"/>
      <c r="AL29" s="29" t="s">
        <v>553</v>
      </c>
      <c r="AW29" s="22" t="s">
        <v>599</v>
      </c>
    </row>
    <row r="30" spans="1:49">
      <c r="I30" s="18" t="s">
        <v>453</v>
      </c>
      <c r="Q30" s="16"/>
      <c r="U30" s="19"/>
      <c r="Z30" s="19"/>
      <c r="AH30" s="27" t="s">
        <v>532</v>
      </c>
      <c r="AL30" s="29"/>
      <c r="AW30" s="12"/>
    </row>
    <row r="31" spans="1:49">
      <c r="A31" s="3" t="s">
        <v>618</v>
      </c>
      <c r="I31" s="18" t="s">
        <v>454</v>
      </c>
      <c r="Q31" s="16" t="s">
        <v>439</v>
      </c>
      <c r="U31" s="19" t="s">
        <v>474</v>
      </c>
      <c r="Z31" s="19" t="s">
        <v>496</v>
      </c>
      <c r="AL31" s="29" t="s">
        <v>12</v>
      </c>
      <c r="AW31" s="13" t="s">
        <v>12</v>
      </c>
    </row>
    <row r="32" spans="1:49">
      <c r="I32" s="18" t="s">
        <v>455</v>
      </c>
      <c r="Q32" s="16"/>
      <c r="U32" s="19"/>
      <c r="Z32" s="19"/>
      <c r="AL32" s="29"/>
      <c r="AW32" s="12"/>
    </row>
    <row r="33" spans="1:49">
      <c r="I33" s="18" t="s">
        <v>456</v>
      </c>
      <c r="Q33" s="16" t="s">
        <v>440</v>
      </c>
      <c r="U33" s="19" t="s">
        <v>475</v>
      </c>
      <c r="Z33" s="19" t="s">
        <v>497</v>
      </c>
      <c r="AL33" s="29" t="s">
        <v>13</v>
      </c>
      <c r="AW33" s="13" t="s">
        <v>13</v>
      </c>
    </row>
    <row r="34" spans="1:49">
      <c r="I34" s="18" t="s">
        <v>457</v>
      </c>
      <c r="U34" s="19"/>
      <c r="AL34" s="29"/>
      <c r="AW34" s="12"/>
    </row>
    <row r="35" spans="1:49" ht="23.4">
      <c r="A35" s="21" t="s">
        <v>619</v>
      </c>
      <c r="I35" s="18" t="s">
        <v>458</v>
      </c>
      <c r="U35" s="19" t="s">
        <v>476</v>
      </c>
      <c r="AL35" s="29" t="s">
        <v>554</v>
      </c>
      <c r="AW35" s="13" t="s">
        <v>428</v>
      </c>
    </row>
    <row r="36" spans="1:49">
      <c r="AL36" s="26"/>
    </row>
    <row r="37" spans="1:49" ht="18">
      <c r="A37" s="3" t="s">
        <v>620</v>
      </c>
      <c r="I37" s="34" t="s">
        <v>632</v>
      </c>
      <c r="J37" s="35"/>
      <c r="K37" s="35"/>
      <c r="L37" s="35"/>
      <c r="AL37" s="28" t="s">
        <v>555</v>
      </c>
      <c r="AW37" s="22" t="s">
        <v>600</v>
      </c>
    </row>
    <row r="38" spans="1:49">
      <c r="I38" s="35"/>
      <c r="J38" s="35"/>
      <c r="K38" s="35"/>
      <c r="L38" s="35"/>
      <c r="AL38" s="27"/>
      <c r="AW38" s="12"/>
    </row>
    <row r="39" spans="1:49">
      <c r="A39" s="3" t="s">
        <v>621</v>
      </c>
      <c r="I39" s="35" t="s">
        <v>633</v>
      </c>
      <c r="J39" s="35"/>
      <c r="K39" s="35"/>
      <c r="L39" s="35"/>
      <c r="AL39" s="27" t="s">
        <v>556</v>
      </c>
      <c r="AW39" s="13" t="s">
        <v>601</v>
      </c>
    </row>
    <row r="40" spans="1:49">
      <c r="A40" s="12"/>
      <c r="I40" s="36"/>
      <c r="J40" s="35"/>
      <c r="K40" s="35"/>
      <c r="L40" s="35"/>
    </row>
    <row r="41" spans="1:49">
      <c r="A41" s="13" t="s">
        <v>622</v>
      </c>
      <c r="I41" s="37" t="s">
        <v>634</v>
      </c>
      <c r="J41" s="35"/>
      <c r="K41" s="35"/>
      <c r="L41" s="35"/>
      <c r="AW41" s="3" t="s">
        <v>602</v>
      </c>
    </row>
    <row r="42" spans="1:49">
      <c r="I42" s="35"/>
      <c r="J42" s="35"/>
      <c r="K42" s="35"/>
      <c r="L42" s="35"/>
      <c r="AW42" s="12"/>
    </row>
    <row r="43" spans="1:49">
      <c r="A43" s="3" t="s">
        <v>623</v>
      </c>
      <c r="I43" s="35" t="s">
        <v>716</v>
      </c>
      <c r="J43" s="35"/>
      <c r="K43" s="35"/>
      <c r="L43" s="35"/>
      <c r="AW43" s="13" t="s">
        <v>603</v>
      </c>
    </row>
    <row r="44" spans="1:49">
      <c r="I44" s="35"/>
      <c r="J44" s="35"/>
      <c r="K44" s="35"/>
      <c r="L44" s="35"/>
      <c r="AW44" s="12"/>
    </row>
    <row r="45" spans="1:49">
      <c r="I45" s="35" t="s">
        <v>635</v>
      </c>
      <c r="J45" s="35"/>
      <c r="K45" s="35"/>
      <c r="L45" s="35"/>
      <c r="AW45" s="13" t="s">
        <v>604</v>
      </c>
    </row>
    <row r="46" spans="1:49">
      <c r="I46" s="36"/>
      <c r="J46" s="35"/>
      <c r="K46" s="35"/>
      <c r="L46" s="35"/>
      <c r="AW46" s="12"/>
    </row>
    <row r="47" spans="1:49">
      <c r="I47" s="36" t="s">
        <v>636</v>
      </c>
      <c r="J47" s="35"/>
      <c r="K47" s="35"/>
      <c r="L47" s="35"/>
      <c r="AW47" s="13" t="s">
        <v>605</v>
      </c>
    </row>
    <row r="48" spans="1:49">
      <c r="I48" s="35"/>
      <c r="J48" s="35"/>
      <c r="K48" s="35"/>
      <c r="L48" s="35"/>
    </row>
    <row r="49" spans="9:12">
      <c r="I49" s="38" t="s">
        <v>717</v>
      </c>
      <c r="J49" s="35"/>
      <c r="K49" s="35"/>
      <c r="L49" s="35"/>
    </row>
    <row r="50" spans="9:12">
      <c r="I50" s="35"/>
      <c r="J50" s="35"/>
      <c r="K50" s="35"/>
      <c r="L50" s="35"/>
    </row>
    <row r="51" spans="9:12">
      <c r="I51" s="35" t="s">
        <v>637</v>
      </c>
      <c r="J51" s="35"/>
      <c r="K51" s="35"/>
      <c r="L51" s="35"/>
    </row>
    <row r="52" spans="9:12">
      <c r="I52" s="35"/>
      <c r="J52" s="35"/>
      <c r="K52" s="35"/>
      <c r="L52" s="35"/>
    </row>
    <row r="53" spans="9:12">
      <c r="I53" s="35"/>
      <c r="J53" s="35"/>
      <c r="K53" s="35"/>
      <c r="L53" s="35"/>
    </row>
    <row r="54" spans="9:12">
      <c r="I54" s="35"/>
      <c r="J54" s="35"/>
      <c r="K54" s="35"/>
      <c r="L54" s="35"/>
    </row>
    <row r="55" spans="9:12">
      <c r="I55" s="34" t="s">
        <v>638</v>
      </c>
      <c r="J55" s="35"/>
      <c r="K55" s="35"/>
      <c r="L55" s="35"/>
    </row>
    <row r="56" spans="9:12">
      <c r="I56" s="35"/>
      <c r="J56" s="35"/>
      <c r="K56" s="35"/>
      <c r="L56" s="35"/>
    </row>
    <row r="57" spans="9:12">
      <c r="I57" s="34" t="s">
        <v>639</v>
      </c>
      <c r="J57" s="35"/>
      <c r="K57" s="35"/>
      <c r="L57" s="35"/>
    </row>
    <row r="58" spans="9:12">
      <c r="I58" s="36"/>
      <c r="J58" s="35"/>
      <c r="K58" s="35"/>
      <c r="L58" s="35"/>
    </row>
    <row r="59" spans="9:12">
      <c r="I59" s="36" t="s">
        <v>718</v>
      </c>
      <c r="J59" s="35"/>
      <c r="K59" s="35"/>
      <c r="L59" s="35"/>
    </row>
    <row r="60" spans="9:12">
      <c r="I60" s="35"/>
      <c r="J60" s="35"/>
      <c r="K60" s="35"/>
      <c r="L60" s="35"/>
    </row>
    <row r="61" spans="9:12">
      <c r="I61" s="34" t="s">
        <v>640</v>
      </c>
      <c r="J61" s="35"/>
      <c r="K61" s="35"/>
      <c r="L61" s="35"/>
    </row>
    <row r="62" spans="9:12">
      <c r="I62" s="36"/>
      <c r="J62" s="35"/>
      <c r="K62" s="35"/>
      <c r="L62" s="35"/>
    </row>
    <row r="63" spans="9:12">
      <c r="I63" s="36" t="s">
        <v>641</v>
      </c>
      <c r="J63" s="35"/>
      <c r="K63" s="35"/>
      <c r="L63" s="35"/>
    </row>
    <row r="64" spans="9:12">
      <c r="I64" s="36"/>
      <c r="J64" s="35"/>
      <c r="K64" s="35"/>
      <c r="L64" s="35"/>
    </row>
    <row r="65" spans="9:12">
      <c r="I65" s="36" t="s">
        <v>642</v>
      </c>
      <c r="J65" s="35"/>
      <c r="K65" s="35"/>
      <c r="L65" s="35"/>
    </row>
    <row r="66" spans="9:12">
      <c r="I66" s="36"/>
      <c r="J66" s="35"/>
      <c r="K66" s="35"/>
      <c r="L66" s="35"/>
    </row>
    <row r="67" spans="9:12">
      <c r="I67" s="36" t="s">
        <v>643</v>
      </c>
      <c r="J67" s="35"/>
      <c r="K67" s="35"/>
      <c r="L67" s="35"/>
    </row>
    <row r="68" spans="9:12">
      <c r="I68" s="35"/>
      <c r="J68" s="35"/>
      <c r="K68" s="35"/>
      <c r="L68" s="35"/>
    </row>
    <row r="69" spans="9:12">
      <c r="I69" s="35" t="s">
        <v>719</v>
      </c>
      <c r="J69" s="35"/>
      <c r="K69" s="35"/>
      <c r="L69" s="35"/>
    </row>
    <row r="70" spans="9:12">
      <c r="I70" s="35"/>
      <c r="J70" s="35"/>
      <c r="K70" s="35"/>
      <c r="L70" s="35"/>
    </row>
    <row r="71" spans="9:12">
      <c r="I71" s="35"/>
      <c r="J71" s="35"/>
      <c r="K71" s="35"/>
      <c r="L71" s="35"/>
    </row>
    <row r="72" spans="9:12">
      <c r="I72" s="35"/>
      <c r="J72" s="35"/>
      <c r="K72" s="35"/>
      <c r="L72" s="35"/>
    </row>
    <row r="73" spans="9:12">
      <c r="I73" s="34" t="s">
        <v>644</v>
      </c>
      <c r="J73" s="35"/>
      <c r="K73" s="35"/>
      <c r="L73" s="35"/>
    </row>
    <row r="74" spans="9:12">
      <c r="I74" s="35"/>
      <c r="J74" s="35"/>
      <c r="K74" s="35"/>
      <c r="L74" s="35"/>
    </row>
    <row r="75" spans="9:12">
      <c r="I75" s="35" t="s">
        <v>720</v>
      </c>
      <c r="J75" s="35"/>
      <c r="K75" s="35"/>
      <c r="L75" s="35"/>
    </row>
    <row r="76" spans="9:12">
      <c r="I76" s="35"/>
      <c r="J76" s="35"/>
      <c r="K76" s="35"/>
      <c r="L76" s="35"/>
    </row>
    <row r="77" spans="9:12">
      <c r="I77" s="34" t="s">
        <v>645</v>
      </c>
      <c r="J77" s="35"/>
      <c r="K77" s="35"/>
      <c r="L77" s="35"/>
    </row>
    <row r="78" spans="9:12">
      <c r="I78" s="35"/>
      <c r="J78" s="35"/>
      <c r="K78" s="35"/>
      <c r="L78" s="35"/>
    </row>
    <row r="79" spans="9:12">
      <c r="I79" s="35" t="s">
        <v>715</v>
      </c>
      <c r="J79" s="35"/>
      <c r="K79" s="35"/>
      <c r="L79" s="35"/>
    </row>
    <row r="80" spans="9:12">
      <c r="I80" s="35"/>
      <c r="J80" s="35"/>
      <c r="K80" s="35"/>
      <c r="L80" s="35"/>
    </row>
    <row r="81" spans="9:12">
      <c r="I81" s="35" t="s">
        <v>721</v>
      </c>
      <c r="J81" s="35"/>
      <c r="K81" s="35"/>
      <c r="L81" s="35"/>
    </row>
    <row r="82" spans="9:12">
      <c r="I82" s="35"/>
      <c r="J82" s="35"/>
      <c r="K82" s="35"/>
      <c r="L82" s="35"/>
    </row>
    <row r="83" spans="9:12">
      <c r="I83" s="35"/>
      <c r="J83" s="35"/>
      <c r="K83" s="35"/>
      <c r="L83" s="35"/>
    </row>
    <row r="84" spans="9:12">
      <c r="I84" s="35"/>
      <c r="J84" s="35"/>
      <c r="K84" s="35"/>
      <c r="L84" s="35"/>
    </row>
    <row r="85" spans="9:12">
      <c r="I85" s="34" t="s">
        <v>646</v>
      </c>
      <c r="J85" s="35"/>
      <c r="K85" s="35"/>
      <c r="L85" s="35"/>
    </row>
    <row r="86" spans="9:12">
      <c r="I86" s="35"/>
      <c r="J86" s="35"/>
      <c r="K86" s="35"/>
      <c r="L86" s="35"/>
    </row>
    <row r="87" spans="9:12">
      <c r="I87" s="34" t="s">
        <v>647</v>
      </c>
      <c r="J87" s="35"/>
      <c r="K87" s="35"/>
      <c r="L87" s="35"/>
    </row>
    <row r="88" spans="9:12">
      <c r="I88" s="35"/>
      <c r="J88" s="35"/>
      <c r="K88" s="35"/>
      <c r="L88" s="35"/>
    </row>
    <row r="89" spans="9:12">
      <c r="I89" s="39" t="s">
        <v>648</v>
      </c>
      <c r="J89" s="39" t="s">
        <v>649</v>
      </c>
      <c r="K89" s="35"/>
      <c r="L89" s="35"/>
    </row>
    <row r="90" spans="9:12">
      <c r="I90" s="40" t="s">
        <v>650</v>
      </c>
      <c r="J90" s="41">
        <v>2100</v>
      </c>
      <c r="K90" s="35"/>
      <c r="L90" s="35"/>
    </row>
    <row r="91" spans="9:12">
      <c r="I91" s="40" t="s">
        <v>651</v>
      </c>
      <c r="J91" s="41">
        <v>4800</v>
      </c>
      <c r="K91" s="35"/>
      <c r="L91" s="35"/>
    </row>
    <row r="92" spans="9:12">
      <c r="I92" s="40" t="s">
        <v>652</v>
      </c>
      <c r="J92" s="41">
        <v>6200</v>
      </c>
      <c r="K92" s="35"/>
      <c r="L92" s="35"/>
    </row>
    <row r="93" spans="9:12">
      <c r="I93" s="35"/>
      <c r="J93" s="35"/>
      <c r="K93" s="35"/>
      <c r="L93" s="35"/>
    </row>
    <row r="94" spans="9:12">
      <c r="I94" s="38" t="s">
        <v>653</v>
      </c>
      <c r="J94" s="35"/>
      <c r="K94" s="35"/>
      <c r="L94" s="35"/>
    </row>
    <row r="95" spans="9:12">
      <c r="I95" s="36"/>
      <c r="J95" s="35"/>
      <c r="K95" s="35"/>
      <c r="L95" s="35"/>
    </row>
    <row r="96" spans="9:12">
      <c r="I96" s="36" t="s">
        <v>654</v>
      </c>
      <c r="J96" s="35"/>
      <c r="K96" s="35"/>
      <c r="L96" s="35"/>
    </row>
    <row r="97" spans="9:12">
      <c r="I97" s="35"/>
      <c r="J97" s="35"/>
      <c r="K97" s="35"/>
      <c r="L97" s="35"/>
    </row>
    <row r="98" spans="9:12">
      <c r="I98" s="35" t="s">
        <v>655</v>
      </c>
      <c r="J98" s="35"/>
      <c r="K98" s="35"/>
      <c r="L98" s="35"/>
    </row>
    <row r="99" spans="9:12">
      <c r="I99" s="35"/>
      <c r="J99" s="35"/>
      <c r="K99" s="35"/>
      <c r="L99" s="35"/>
    </row>
    <row r="100" spans="9:12">
      <c r="I100" s="35"/>
      <c r="J100" s="35"/>
      <c r="K100" s="35"/>
      <c r="L100" s="35"/>
    </row>
    <row r="101" spans="9:12">
      <c r="I101" s="35"/>
      <c r="J101" s="35"/>
      <c r="K101" s="35"/>
      <c r="L101" s="35"/>
    </row>
    <row r="102" spans="9:12">
      <c r="I102" s="34" t="s">
        <v>656</v>
      </c>
      <c r="J102" s="35"/>
      <c r="K102" s="35"/>
      <c r="L102" s="35"/>
    </row>
    <row r="103" spans="9:12">
      <c r="I103" s="35"/>
      <c r="J103" s="35"/>
      <c r="K103" s="35"/>
      <c r="L103" s="35"/>
    </row>
    <row r="104" spans="9:12">
      <c r="I104" s="39" t="s">
        <v>648</v>
      </c>
      <c r="J104" s="39" t="s">
        <v>649</v>
      </c>
      <c r="K104" s="39" t="s">
        <v>657</v>
      </c>
      <c r="L104" s="35"/>
    </row>
    <row r="105" spans="9:12">
      <c r="I105" s="40" t="s">
        <v>650</v>
      </c>
      <c r="J105" s="41">
        <v>2100</v>
      </c>
      <c r="K105" s="40">
        <v>3.5</v>
      </c>
      <c r="L105" s="35"/>
    </row>
    <row r="106" spans="9:12">
      <c r="I106" s="40" t="s">
        <v>651</v>
      </c>
      <c r="J106" s="41">
        <v>4800</v>
      </c>
      <c r="K106" s="40">
        <v>2.1</v>
      </c>
      <c r="L106" s="35"/>
    </row>
    <row r="107" spans="9:12">
      <c r="I107" s="40" t="s">
        <v>652</v>
      </c>
      <c r="J107" s="41">
        <v>6200</v>
      </c>
      <c r="K107" s="40">
        <v>1.3</v>
      </c>
      <c r="L107" s="35"/>
    </row>
    <row r="108" spans="9:12">
      <c r="I108" s="35"/>
      <c r="J108" s="35"/>
      <c r="K108" s="35"/>
      <c r="L108" s="35"/>
    </row>
    <row r="109" spans="9:12">
      <c r="I109" s="35" t="s">
        <v>722</v>
      </c>
      <c r="J109" s="35"/>
      <c r="K109" s="35"/>
      <c r="L109" s="35"/>
    </row>
    <row r="110" spans="9:12">
      <c r="I110" s="35"/>
      <c r="J110" s="35"/>
      <c r="K110" s="35"/>
      <c r="L110" s="35"/>
    </row>
    <row r="111" spans="9:12">
      <c r="I111" s="35"/>
      <c r="J111" s="35"/>
      <c r="K111" s="35"/>
      <c r="L111" s="35"/>
    </row>
    <row r="112" spans="9:12">
      <c r="I112" s="35"/>
      <c r="J112" s="35"/>
      <c r="K112" s="35"/>
      <c r="L112" s="35"/>
    </row>
    <row r="113" spans="9:12">
      <c r="I113" s="34" t="s">
        <v>658</v>
      </c>
      <c r="J113" s="35"/>
      <c r="K113" s="35"/>
      <c r="L113" s="35"/>
    </row>
    <row r="114" spans="9:12">
      <c r="I114" s="35"/>
      <c r="J114" s="35"/>
      <c r="K114" s="35"/>
      <c r="L114" s="35"/>
    </row>
    <row r="115" spans="9:12">
      <c r="I115" s="34" t="s">
        <v>659</v>
      </c>
      <c r="J115" s="35"/>
      <c r="K115" s="35"/>
      <c r="L115" s="35"/>
    </row>
    <row r="116" spans="9:12">
      <c r="I116" s="36"/>
      <c r="J116" s="35"/>
      <c r="K116" s="35"/>
      <c r="L116" s="35"/>
    </row>
    <row r="117" spans="9:12">
      <c r="I117" s="37" t="s">
        <v>723</v>
      </c>
      <c r="J117" s="35"/>
      <c r="K117" s="35"/>
      <c r="L117" s="35"/>
    </row>
    <row r="118" spans="9:12">
      <c r="I118" s="36"/>
      <c r="J118" s="35"/>
      <c r="K118" s="35"/>
      <c r="L118" s="35"/>
    </row>
    <row r="119" spans="9:12">
      <c r="I119" s="36" t="s">
        <v>660</v>
      </c>
      <c r="J119" s="35"/>
      <c r="K119" s="35"/>
      <c r="L119" s="35"/>
    </row>
    <row r="120" spans="9:12">
      <c r="I120" s="35"/>
      <c r="J120" s="35"/>
      <c r="K120" s="35"/>
      <c r="L120" s="35"/>
    </row>
    <row r="121" spans="9:12">
      <c r="I121" s="34" t="s">
        <v>661</v>
      </c>
      <c r="J121" s="35"/>
      <c r="K121" s="35"/>
      <c r="L121" s="35"/>
    </row>
    <row r="122" spans="9:12">
      <c r="I122" s="36"/>
      <c r="J122" s="35"/>
      <c r="K122" s="35"/>
      <c r="L122" s="35"/>
    </row>
    <row r="123" spans="9:12">
      <c r="I123" s="37" t="s">
        <v>724</v>
      </c>
      <c r="J123" s="35"/>
      <c r="K123" s="35"/>
      <c r="L123" s="35"/>
    </row>
    <row r="124" spans="9:12">
      <c r="I124" s="36"/>
      <c r="J124" s="35"/>
      <c r="K124" s="35"/>
      <c r="L124" s="35"/>
    </row>
    <row r="125" spans="9:12">
      <c r="I125" s="36" t="s">
        <v>662</v>
      </c>
      <c r="J125" s="35"/>
      <c r="K125" s="35"/>
      <c r="L125" s="35"/>
    </row>
    <row r="126" spans="9:12">
      <c r="I126" s="35"/>
      <c r="J126" s="35"/>
      <c r="K126" s="35"/>
      <c r="L126" s="35"/>
    </row>
    <row r="127" spans="9:12">
      <c r="I127" s="35" t="s">
        <v>663</v>
      </c>
      <c r="J127" s="35"/>
      <c r="K127" s="35"/>
      <c r="L127" s="35"/>
    </row>
    <row r="128" spans="9:12">
      <c r="I128" s="36"/>
      <c r="J128" s="35"/>
      <c r="K128" s="35"/>
      <c r="L128" s="35"/>
    </row>
    <row r="129" spans="9:12">
      <c r="I129" s="36" t="s">
        <v>636</v>
      </c>
      <c r="J129" s="35"/>
      <c r="K129" s="35"/>
      <c r="L129" s="35"/>
    </row>
    <row r="130" spans="9:12">
      <c r="I130" s="35"/>
      <c r="J130" s="35"/>
      <c r="K130" s="35"/>
      <c r="L130" s="35"/>
    </row>
    <row r="131" spans="9:12">
      <c r="I131" s="35" t="s">
        <v>664</v>
      </c>
      <c r="J131" s="35"/>
      <c r="K131" s="35"/>
      <c r="L131" s="35"/>
    </row>
    <row r="132" spans="9:12">
      <c r="I132" s="35"/>
      <c r="J132" s="35"/>
      <c r="K132" s="35"/>
      <c r="L132" s="35"/>
    </row>
    <row r="133" spans="9:12">
      <c r="I133" s="35" t="s">
        <v>725</v>
      </c>
      <c r="J133" s="35"/>
      <c r="K133" s="35"/>
      <c r="L133" s="35"/>
    </row>
    <row r="134" spans="9:12">
      <c r="I134" s="35"/>
      <c r="J134" s="35"/>
      <c r="K134" s="35"/>
      <c r="L134" s="35"/>
    </row>
    <row r="135" spans="9:12">
      <c r="I135" s="35"/>
      <c r="J135" s="35"/>
      <c r="K135" s="35"/>
      <c r="L135" s="35"/>
    </row>
    <row r="136" spans="9:12">
      <c r="I136" s="35"/>
      <c r="J136" s="35"/>
      <c r="K136" s="35"/>
      <c r="L136" s="35"/>
    </row>
    <row r="137" spans="9:12">
      <c r="I137" s="34" t="s">
        <v>665</v>
      </c>
      <c r="J137" s="35"/>
      <c r="K137" s="35"/>
      <c r="L137" s="35"/>
    </row>
    <row r="138" spans="9:12">
      <c r="I138" s="35"/>
      <c r="J138" s="35"/>
      <c r="K138" s="35"/>
      <c r="L138" s="35"/>
    </row>
    <row r="139" spans="9:12">
      <c r="I139" s="35" t="s">
        <v>726</v>
      </c>
      <c r="J139" s="35"/>
      <c r="K139" s="35"/>
      <c r="L139" s="35"/>
    </row>
    <row r="140" spans="9:12">
      <c r="I140" s="35"/>
      <c r="J140" s="35"/>
      <c r="K140" s="35"/>
      <c r="L140" s="35"/>
    </row>
    <row r="141" spans="9:12">
      <c r="I141" s="35"/>
      <c r="J141" s="35"/>
      <c r="K141" s="35"/>
      <c r="L141" s="35"/>
    </row>
    <row r="142" spans="9:12">
      <c r="I142" s="35"/>
      <c r="J142" s="35"/>
      <c r="K142" s="35"/>
      <c r="L142" s="35"/>
    </row>
    <row r="143" spans="9:12">
      <c r="I143" s="34" t="s">
        <v>666</v>
      </c>
      <c r="J143" s="35"/>
      <c r="K143" s="35"/>
      <c r="L143" s="35"/>
    </row>
    <row r="144" spans="9:12">
      <c r="I144" s="35"/>
      <c r="J144" s="35"/>
      <c r="K144" s="35"/>
      <c r="L144" s="35"/>
    </row>
    <row r="145" spans="9:12">
      <c r="I145" s="35" t="s">
        <v>667</v>
      </c>
      <c r="J145" s="35"/>
      <c r="K145" s="35"/>
      <c r="L145" s="35"/>
    </row>
    <row r="146" spans="9:12">
      <c r="I146" s="36"/>
      <c r="J146" s="35"/>
      <c r="K146" s="35"/>
      <c r="L146" s="35"/>
    </row>
    <row r="147" spans="9:12">
      <c r="I147" s="36" t="s">
        <v>668</v>
      </c>
      <c r="J147" s="35"/>
      <c r="K147" s="35"/>
      <c r="L147" s="35"/>
    </row>
    <row r="148" spans="9:12">
      <c r="I148" s="35"/>
      <c r="J148" s="35"/>
      <c r="K148" s="35"/>
      <c r="L148" s="35"/>
    </row>
    <row r="149" spans="9:12">
      <c r="I149" s="35" t="s">
        <v>669</v>
      </c>
      <c r="J149" s="35"/>
      <c r="K149" s="35"/>
      <c r="L149" s="35"/>
    </row>
    <row r="150" spans="9:12">
      <c r="I150" s="35"/>
      <c r="J150" s="35"/>
      <c r="K150" s="35"/>
      <c r="L150" s="35"/>
    </row>
    <row r="151" spans="9:12">
      <c r="I151" s="39" t="s">
        <v>670</v>
      </c>
      <c r="J151" s="39" t="s">
        <v>590</v>
      </c>
      <c r="K151" s="39" t="s">
        <v>671</v>
      </c>
      <c r="L151" s="35"/>
    </row>
    <row r="152" spans="9:12">
      <c r="I152" s="40" t="s">
        <v>650</v>
      </c>
      <c r="J152" s="41">
        <v>2100</v>
      </c>
      <c r="K152" s="40" t="s">
        <v>672</v>
      </c>
      <c r="L152" s="35"/>
    </row>
    <row r="153" spans="9:12">
      <c r="I153" s="40" t="s">
        <v>652</v>
      </c>
      <c r="J153" s="41">
        <v>6200</v>
      </c>
      <c r="K153" s="40" t="s">
        <v>673</v>
      </c>
      <c r="L153" s="35"/>
    </row>
    <row r="154" spans="9:12">
      <c r="I154" s="35"/>
      <c r="J154" s="35"/>
      <c r="K154" s="35"/>
      <c r="L154" s="35"/>
    </row>
    <row r="155" spans="9:12">
      <c r="I155" s="35" t="s">
        <v>674</v>
      </c>
      <c r="J155" s="35"/>
      <c r="K155" s="35"/>
      <c r="L155" s="35"/>
    </row>
    <row r="156" spans="9:12">
      <c r="I156" s="36"/>
      <c r="J156" s="35"/>
      <c r="K156" s="35"/>
      <c r="L156" s="35"/>
    </row>
    <row r="157" spans="9:12">
      <c r="I157" s="36" t="s">
        <v>727</v>
      </c>
      <c r="J157" s="35"/>
      <c r="K157" s="35"/>
      <c r="L157" s="35"/>
    </row>
    <row r="158" spans="9:12">
      <c r="I158" s="36"/>
      <c r="J158" s="35"/>
      <c r="K158" s="35"/>
      <c r="L158" s="35"/>
    </row>
    <row r="159" spans="9:12">
      <c r="I159" s="36" t="s">
        <v>728</v>
      </c>
      <c r="J159" s="35"/>
      <c r="K159" s="35"/>
      <c r="L159" s="35"/>
    </row>
    <row r="160" spans="9:12">
      <c r="I160" s="35"/>
      <c r="J160" s="35"/>
      <c r="K160" s="35"/>
      <c r="L160" s="35"/>
    </row>
    <row r="161" spans="9:12">
      <c r="I161" s="35"/>
      <c r="J161" s="35"/>
      <c r="K161" s="35"/>
      <c r="L161" s="35"/>
    </row>
    <row r="162" spans="9:12">
      <c r="I162" s="35"/>
      <c r="J162" s="35"/>
      <c r="K162" s="35"/>
      <c r="L162" s="35"/>
    </row>
    <row r="163" spans="9:12">
      <c r="I163" s="34" t="s">
        <v>675</v>
      </c>
      <c r="J163" s="35"/>
      <c r="K163" s="35"/>
      <c r="L163" s="35"/>
    </row>
    <row r="164" spans="9:12">
      <c r="I164" s="35"/>
      <c r="J164" s="35"/>
      <c r="K164" s="35"/>
      <c r="L164" s="35"/>
    </row>
    <row r="165" spans="9:12">
      <c r="I165" s="35" t="s">
        <v>676</v>
      </c>
      <c r="J165" s="35"/>
      <c r="K165" s="35"/>
      <c r="L165" s="35"/>
    </row>
    <row r="166" spans="9:12">
      <c r="I166" s="36"/>
      <c r="J166" s="35"/>
      <c r="K166" s="35"/>
      <c r="L166" s="35"/>
    </row>
    <row r="167" spans="9:12">
      <c r="I167" s="36" t="s">
        <v>677</v>
      </c>
      <c r="J167" s="35"/>
      <c r="K167" s="35"/>
      <c r="L167" s="35"/>
    </row>
    <row r="168" spans="9:12">
      <c r="I168" s="36"/>
      <c r="J168" s="35"/>
      <c r="K168" s="35"/>
      <c r="L168" s="35"/>
    </row>
    <row r="169" spans="9:12">
      <c r="I169" s="36" t="s">
        <v>678</v>
      </c>
      <c r="J169" s="35"/>
      <c r="K169" s="35"/>
      <c r="L169" s="35"/>
    </row>
    <row r="170" spans="9:12">
      <c r="I170" s="36"/>
      <c r="J170" s="35"/>
      <c r="K170" s="35"/>
      <c r="L170" s="35"/>
    </row>
    <row r="171" spans="9:12">
      <c r="I171" s="36" t="s">
        <v>679</v>
      </c>
      <c r="J171" s="35"/>
      <c r="K171" s="35"/>
      <c r="L171" s="35"/>
    </row>
    <row r="172" spans="9:12">
      <c r="I172" s="35"/>
      <c r="J172" s="35"/>
      <c r="K172" s="35"/>
      <c r="L172" s="35"/>
    </row>
    <row r="173" spans="9:12">
      <c r="I173" s="35"/>
      <c r="J173" s="35"/>
      <c r="K173" s="35"/>
      <c r="L173" s="35"/>
    </row>
    <row r="174" spans="9:12">
      <c r="I174" s="35"/>
      <c r="J174" s="35"/>
      <c r="K174" s="35"/>
      <c r="L174" s="35"/>
    </row>
    <row r="175" spans="9:12">
      <c r="I175" s="34" t="s">
        <v>680</v>
      </c>
      <c r="J175" s="35"/>
      <c r="K175" s="35"/>
      <c r="L175" s="35"/>
    </row>
    <row r="176" spans="9:12">
      <c r="I176" s="35"/>
      <c r="J176" s="35"/>
      <c r="K176" s="35"/>
      <c r="L176" s="35"/>
    </row>
    <row r="177" spans="9:12">
      <c r="I177" s="39" t="s">
        <v>648</v>
      </c>
      <c r="J177" s="39" t="s">
        <v>422</v>
      </c>
      <c r="K177" s="39" t="s">
        <v>590</v>
      </c>
      <c r="L177" s="39" t="s">
        <v>588</v>
      </c>
    </row>
    <row r="178" spans="9:12">
      <c r="I178" s="40" t="s">
        <v>650</v>
      </c>
      <c r="J178" s="41">
        <v>5000</v>
      </c>
      <c r="K178" s="41">
        <v>2100</v>
      </c>
      <c r="L178" s="40" t="s">
        <v>681</v>
      </c>
    </row>
    <row r="179" spans="9:12">
      <c r="I179" s="40" t="s">
        <v>652</v>
      </c>
      <c r="J179" s="41">
        <v>1000</v>
      </c>
      <c r="K179" s="41">
        <v>6200</v>
      </c>
      <c r="L179" s="40" t="s">
        <v>682</v>
      </c>
    </row>
    <row r="180" spans="9:12">
      <c r="I180" s="35"/>
      <c r="J180" s="35"/>
      <c r="K180" s="35"/>
      <c r="L180" s="35"/>
    </row>
    <row r="181" spans="9:12">
      <c r="I181" s="35" t="s">
        <v>683</v>
      </c>
      <c r="J181" s="35"/>
      <c r="K181" s="35"/>
      <c r="L181" s="35"/>
    </row>
    <row r="182" spans="9:12">
      <c r="I182" s="36"/>
      <c r="J182" s="35"/>
      <c r="K182" s="35"/>
      <c r="L182" s="35"/>
    </row>
    <row r="183" spans="9:12">
      <c r="I183" s="36" t="s">
        <v>729</v>
      </c>
      <c r="J183" s="35"/>
      <c r="K183" s="35"/>
      <c r="L183" s="35"/>
    </row>
    <row r="184" spans="9:12">
      <c r="I184" s="36"/>
      <c r="J184" s="35"/>
      <c r="K184" s="35"/>
      <c r="L184" s="35"/>
    </row>
    <row r="185" spans="9:12">
      <c r="I185" s="36" t="s">
        <v>730</v>
      </c>
      <c r="J185" s="35"/>
      <c r="K185" s="35"/>
      <c r="L185" s="35"/>
    </row>
    <row r="186" spans="9:12">
      <c r="I186" s="35"/>
      <c r="J186" s="35"/>
      <c r="K186" s="35"/>
      <c r="L186" s="35"/>
    </row>
    <row r="187" spans="9:12">
      <c r="I187" s="35" t="s">
        <v>684</v>
      </c>
      <c r="J187" s="35"/>
      <c r="K187" s="35"/>
      <c r="L187" s="35"/>
    </row>
    <row r="188" spans="9:12">
      <c r="I188" s="35"/>
      <c r="J188" s="35"/>
      <c r="K188" s="35"/>
      <c r="L188" s="35"/>
    </row>
    <row r="189" spans="9:12">
      <c r="I189" s="35"/>
      <c r="J189" s="35"/>
      <c r="K189" s="35"/>
      <c r="L189" s="35"/>
    </row>
    <row r="190" spans="9:12">
      <c r="I190" s="35"/>
      <c r="J190" s="35"/>
      <c r="K190" s="35"/>
      <c r="L190" s="35"/>
    </row>
    <row r="191" spans="9:12">
      <c r="I191" s="34" t="s">
        <v>685</v>
      </c>
      <c r="J191" s="35"/>
      <c r="K191" s="35"/>
      <c r="L191" s="35"/>
    </row>
    <row r="192" spans="9:12">
      <c r="I192" s="35"/>
      <c r="J192" s="35"/>
      <c r="K192" s="35"/>
      <c r="L192" s="35"/>
    </row>
    <row r="193" spans="9:12">
      <c r="I193" s="34" t="s">
        <v>686</v>
      </c>
      <c r="J193" s="35"/>
      <c r="K193" s="35"/>
      <c r="L193" s="35"/>
    </row>
    <row r="194" spans="9:12">
      <c r="I194" s="35"/>
      <c r="J194" s="35"/>
      <c r="K194" s="35"/>
      <c r="L194" s="35"/>
    </row>
    <row r="195" spans="9:12">
      <c r="I195" s="39" t="s">
        <v>5</v>
      </c>
      <c r="J195" s="39" t="s">
        <v>422</v>
      </c>
      <c r="K195" s="39" t="s">
        <v>590</v>
      </c>
      <c r="L195" s="39" t="s">
        <v>687</v>
      </c>
    </row>
    <row r="196" spans="9:12">
      <c r="I196" s="40" t="s">
        <v>38</v>
      </c>
      <c r="J196" s="40">
        <v>200</v>
      </c>
      <c r="K196" s="40">
        <v>500</v>
      </c>
      <c r="L196" s="41">
        <v>100000</v>
      </c>
    </row>
    <row r="197" spans="9:12">
      <c r="I197" s="40" t="s">
        <v>688</v>
      </c>
      <c r="J197" s="41">
        <v>2000</v>
      </c>
      <c r="K197" s="40">
        <v>100</v>
      </c>
      <c r="L197" s="41">
        <v>200000</v>
      </c>
    </row>
    <row r="198" spans="9:12">
      <c r="I198" s="35"/>
      <c r="J198" s="35"/>
      <c r="K198" s="35"/>
      <c r="L198" s="35"/>
    </row>
    <row r="199" spans="9:12">
      <c r="I199" s="34" t="s">
        <v>689</v>
      </c>
      <c r="J199" s="35"/>
      <c r="K199" s="35"/>
      <c r="L199" s="35"/>
    </row>
    <row r="200" spans="9:12">
      <c r="I200" s="36"/>
      <c r="J200" s="35"/>
      <c r="K200" s="35"/>
      <c r="L200" s="35"/>
    </row>
    <row r="201" spans="9:12">
      <c r="I201" s="36" t="s">
        <v>690</v>
      </c>
      <c r="J201" s="35"/>
      <c r="K201" s="35"/>
      <c r="L201" s="35"/>
    </row>
    <row r="202" spans="9:12">
      <c r="I202" s="36"/>
      <c r="J202" s="35"/>
      <c r="K202" s="35"/>
      <c r="L202" s="35"/>
    </row>
    <row r="203" spans="9:12">
      <c r="I203" s="36"/>
      <c r="J203" s="35"/>
      <c r="K203" s="35"/>
      <c r="L203" s="35"/>
    </row>
    <row r="204" spans="9:12">
      <c r="I204" s="42"/>
      <c r="J204" s="35"/>
      <c r="K204" s="35"/>
      <c r="L204" s="35"/>
    </row>
    <row r="205" spans="9:12">
      <c r="I205" s="42" t="s">
        <v>691</v>
      </c>
      <c r="J205" s="35"/>
      <c r="K205" s="35"/>
      <c r="L205" s="35"/>
    </row>
    <row r="206" spans="9:12">
      <c r="I206" s="42"/>
      <c r="J206" s="35"/>
      <c r="K206" s="35"/>
      <c r="L206" s="35"/>
    </row>
    <row r="207" spans="9:12">
      <c r="I207" s="42" t="s">
        <v>692</v>
      </c>
      <c r="J207" s="35"/>
      <c r="K207" s="35"/>
      <c r="L207" s="35"/>
    </row>
    <row r="208" spans="9:12">
      <c r="I208" s="36"/>
      <c r="J208" s="35"/>
      <c r="K208" s="35"/>
      <c r="L208" s="35"/>
    </row>
    <row r="209" spans="9:12">
      <c r="I209" s="36" t="s">
        <v>693</v>
      </c>
      <c r="J209" s="35"/>
      <c r="K209" s="35"/>
      <c r="L209" s="35"/>
    </row>
    <row r="210" spans="9:12">
      <c r="I210" s="36"/>
      <c r="J210" s="35"/>
      <c r="K210" s="35"/>
      <c r="L210" s="35"/>
    </row>
    <row r="211" spans="9:12">
      <c r="I211" s="36"/>
      <c r="J211" s="35"/>
      <c r="K211" s="35"/>
      <c r="L211" s="35"/>
    </row>
    <row r="212" spans="9:12">
      <c r="I212" s="42"/>
      <c r="J212" s="35"/>
      <c r="K212" s="35"/>
      <c r="L212" s="35"/>
    </row>
    <row r="213" spans="9:12">
      <c r="I213" s="42" t="s">
        <v>694</v>
      </c>
      <c r="J213" s="35"/>
      <c r="K213" s="35"/>
      <c r="L213" s="35"/>
    </row>
    <row r="214" spans="9:12">
      <c r="I214" s="42"/>
      <c r="J214" s="35"/>
      <c r="K214" s="35"/>
      <c r="L214" s="35"/>
    </row>
    <row r="215" spans="9:12">
      <c r="I215" s="42" t="s">
        <v>695</v>
      </c>
      <c r="J215" s="35"/>
      <c r="K215" s="35"/>
      <c r="L215" s="35"/>
    </row>
    <row r="216" spans="9:12">
      <c r="I216" s="35"/>
      <c r="J216" s="35"/>
      <c r="K216" s="35"/>
      <c r="L216" s="35"/>
    </row>
    <row r="217" spans="9:12">
      <c r="I217" s="35" t="s">
        <v>731</v>
      </c>
      <c r="J217" s="35"/>
      <c r="K217" s="35"/>
      <c r="L217" s="35"/>
    </row>
    <row r="218" spans="9:12">
      <c r="I218" s="35" t="s">
        <v>732</v>
      </c>
      <c r="J218" s="35"/>
      <c r="K218" s="35"/>
      <c r="L218" s="35"/>
    </row>
    <row r="219" spans="9:12">
      <c r="I219" s="35"/>
      <c r="J219" s="35"/>
      <c r="K219" s="35"/>
      <c r="L219" s="35"/>
    </row>
    <row r="220" spans="9:12">
      <c r="I220" s="35" t="s">
        <v>696</v>
      </c>
      <c r="J220" s="35"/>
      <c r="K220" s="35"/>
      <c r="L220" s="35"/>
    </row>
    <row r="221" spans="9:12">
      <c r="I221" s="35" t="s">
        <v>697</v>
      </c>
      <c r="J221" s="35"/>
      <c r="K221" s="35"/>
      <c r="L221" s="35"/>
    </row>
    <row r="222" spans="9:12">
      <c r="I222" s="35"/>
      <c r="J222" s="35"/>
      <c r="K222" s="35"/>
      <c r="L222" s="35"/>
    </row>
    <row r="223" spans="9:12">
      <c r="I223" s="35"/>
      <c r="J223" s="35"/>
      <c r="K223" s="35"/>
      <c r="L223" s="35"/>
    </row>
    <row r="224" spans="9:12">
      <c r="I224" s="35"/>
      <c r="J224" s="35"/>
      <c r="K224" s="35"/>
      <c r="L224" s="35"/>
    </row>
    <row r="225" spans="9:12">
      <c r="I225" s="34" t="s">
        <v>698</v>
      </c>
      <c r="J225" s="35"/>
      <c r="K225" s="35"/>
      <c r="L225" s="35"/>
    </row>
    <row r="226" spans="9:12">
      <c r="I226" s="35"/>
      <c r="J226" s="35"/>
      <c r="K226" s="35"/>
      <c r="L226" s="35"/>
    </row>
    <row r="227" spans="9:12">
      <c r="I227" s="35" t="s">
        <v>699</v>
      </c>
      <c r="J227" s="35"/>
      <c r="K227" s="35"/>
      <c r="L227" s="35"/>
    </row>
    <row r="228" spans="9:12">
      <c r="I228" s="36"/>
      <c r="J228" s="35"/>
      <c r="K228" s="35"/>
      <c r="L228" s="35"/>
    </row>
    <row r="229" spans="9:12">
      <c r="I229" s="36" t="s">
        <v>733</v>
      </c>
      <c r="J229" s="35"/>
      <c r="K229" s="35"/>
      <c r="L229" s="35"/>
    </row>
    <row r="230" spans="9:12">
      <c r="I230" s="35"/>
      <c r="J230" s="35"/>
      <c r="K230" s="35"/>
      <c r="L230" s="35"/>
    </row>
    <row r="231" spans="9:12">
      <c r="I231" s="35" t="s">
        <v>700</v>
      </c>
      <c r="J231" s="35"/>
      <c r="K231" s="35"/>
      <c r="L231" s="35"/>
    </row>
    <row r="232" spans="9:12">
      <c r="I232" s="36"/>
      <c r="J232" s="35"/>
      <c r="K232" s="35"/>
      <c r="L232" s="35"/>
    </row>
    <row r="233" spans="9:12">
      <c r="I233" s="36" t="s">
        <v>734</v>
      </c>
      <c r="J233" s="35"/>
      <c r="K233" s="35"/>
      <c r="L233" s="35"/>
    </row>
    <row r="234" spans="9:12">
      <c r="I234" s="35"/>
      <c r="J234" s="35"/>
      <c r="K234" s="35"/>
      <c r="L234" s="35"/>
    </row>
    <row r="235" spans="9:12">
      <c r="I235" s="35" t="s">
        <v>701</v>
      </c>
      <c r="J235" s="35"/>
      <c r="K235" s="35"/>
      <c r="L235" s="35"/>
    </row>
    <row r="236" spans="9:12">
      <c r="I236" s="36"/>
      <c r="J236" s="35"/>
      <c r="K236" s="35"/>
      <c r="L236" s="35"/>
    </row>
    <row r="237" spans="9:12">
      <c r="I237" s="36" t="s">
        <v>702</v>
      </c>
      <c r="J237" s="35"/>
      <c r="K237" s="35"/>
      <c r="L237" s="35"/>
    </row>
    <row r="238" spans="9:12">
      <c r="I238" s="36"/>
      <c r="J238" s="35"/>
      <c r="K238" s="35"/>
      <c r="L238" s="35"/>
    </row>
    <row r="239" spans="9:12">
      <c r="I239" s="36" t="s">
        <v>703</v>
      </c>
      <c r="J239" s="35"/>
      <c r="K239" s="35"/>
      <c r="L239" s="35"/>
    </row>
    <row r="240" spans="9:12">
      <c r="I240" s="36"/>
      <c r="J240" s="35"/>
      <c r="K240" s="35"/>
      <c r="L240" s="35"/>
    </row>
    <row r="241" spans="9:12">
      <c r="I241" s="36" t="s">
        <v>704</v>
      </c>
      <c r="J241" s="35"/>
      <c r="K241" s="35"/>
      <c r="L241" s="35"/>
    </row>
    <row r="242" spans="9:12">
      <c r="I242" s="35"/>
      <c r="J242" s="35"/>
      <c r="K242" s="35"/>
      <c r="L242" s="35"/>
    </row>
    <row r="243" spans="9:12">
      <c r="I243" s="35" t="s">
        <v>735</v>
      </c>
      <c r="J243" s="35"/>
      <c r="K243" s="35"/>
      <c r="L243" s="35"/>
    </row>
    <row r="244" spans="9:12">
      <c r="I244" s="35"/>
      <c r="J244" s="35"/>
      <c r="K244" s="35"/>
      <c r="L244" s="35"/>
    </row>
    <row r="245" spans="9:12">
      <c r="I245" s="35"/>
      <c r="J245" s="35"/>
      <c r="K245" s="35"/>
      <c r="L245" s="35"/>
    </row>
    <row r="246" spans="9:12">
      <c r="I246" s="35"/>
      <c r="J246" s="35"/>
      <c r="K246" s="35"/>
      <c r="L246" s="35"/>
    </row>
    <row r="247" spans="9:12">
      <c r="I247" s="34" t="s">
        <v>705</v>
      </c>
      <c r="J247" s="35"/>
      <c r="K247" s="35"/>
      <c r="L247" s="35"/>
    </row>
    <row r="248" spans="9:12">
      <c r="I248" s="35"/>
      <c r="J248" s="35"/>
      <c r="K248" s="35"/>
      <c r="L248" s="35"/>
    </row>
    <row r="249" spans="9:12">
      <c r="I249" s="35" t="s">
        <v>706</v>
      </c>
      <c r="J249" s="35"/>
      <c r="K249" s="35"/>
      <c r="L249" s="35"/>
    </row>
    <row r="250" spans="9:12">
      <c r="I250" s="35"/>
      <c r="J250" s="35"/>
      <c r="K250" s="35"/>
      <c r="L250" s="35"/>
    </row>
    <row r="251" spans="9:12">
      <c r="I251" s="35" t="s">
        <v>707</v>
      </c>
      <c r="J251" s="35"/>
      <c r="K251" s="35"/>
      <c r="L251" s="35"/>
    </row>
    <row r="252" spans="9:12">
      <c r="I252" s="35"/>
      <c r="J252" s="35"/>
      <c r="K252" s="35"/>
      <c r="L252" s="35"/>
    </row>
    <row r="253" spans="9:12">
      <c r="I253" s="35" t="s">
        <v>708</v>
      </c>
      <c r="J253" s="35"/>
      <c r="K253" s="35"/>
      <c r="L253" s="35"/>
    </row>
    <row r="254" spans="9:12">
      <c r="I254" s="35"/>
      <c r="J254" s="35"/>
      <c r="K254" s="35"/>
      <c r="L254" s="35"/>
    </row>
    <row r="255" spans="9:12">
      <c r="I255" s="35" t="s">
        <v>709</v>
      </c>
      <c r="J255" s="35"/>
      <c r="K255" s="35"/>
      <c r="L255" s="35"/>
    </row>
    <row r="256" spans="9:12">
      <c r="I256" s="36"/>
      <c r="J256" s="35"/>
      <c r="K256" s="35"/>
      <c r="L256" s="35"/>
    </row>
    <row r="257" spans="9:12">
      <c r="I257" s="36" t="s">
        <v>710</v>
      </c>
      <c r="J257" s="35"/>
      <c r="K257" s="35"/>
      <c r="L257" s="35"/>
    </row>
    <row r="258" spans="9:12">
      <c r="I258" s="35"/>
      <c r="J258" s="35"/>
      <c r="K258" s="35"/>
      <c r="L258" s="35"/>
    </row>
    <row r="259" spans="9:12">
      <c r="I259" s="35" t="s">
        <v>736</v>
      </c>
      <c r="J259" s="35"/>
      <c r="K259" s="35"/>
      <c r="L259" s="35"/>
    </row>
    <row r="260" spans="9:12">
      <c r="I260" s="35"/>
      <c r="J260" s="35"/>
      <c r="K260" s="35"/>
      <c r="L260" s="35"/>
    </row>
    <row r="261" spans="9:12">
      <c r="I261" s="35"/>
      <c r="J261" s="35"/>
      <c r="K261" s="35"/>
      <c r="L261" s="35"/>
    </row>
    <row r="262" spans="9:12">
      <c r="I262" s="35"/>
      <c r="J262" s="35"/>
      <c r="K262" s="35"/>
      <c r="L262" s="35"/>
    </row>
    <row r="263" spans="9:12">
      <c r="I263" s="34" t="s">
        <v>711</v>
      </c>
      <c r="J263" s="35"/>
      <c r="K263" s="35"/>
      <c r="L263" s="35"/>
    </row>
    <row r="264" spans="9:12">
      <c r="I264" s="36"/>
      <c r="J264" s="35"/>
      <c r="K264" s="35"/>
      <c r="L264" s="35"/>
    </row>
    <row r="265" spans="9:12">
      <c r="I265" s="37" t="s">
        <v>712</v>
      </c>
      <c r="J265" s="35"/>
      <c r="K265" s="35"/>
      <c r="L265" s="35"/>
    </row>
    <row r="266" spans="9:12">
      <c r="I266" s="36"/>
      <c r="J266" s="35"/>
      <c r="K266" s="35"/>
      <c r="L266" s="35"/>
    </row>
    <row r="267" spans="9:12">
      <c r="I267" s="37" t="s">
        <v>713</v>
      </c>
      <c r="J267" s="35"/>
      <c r="K267" s="35"/>
      <c r="L267" s="35"/>
    </row>
    <row r="268" spans="9:12">
      <c r="I268" s="36"/>
      <c r="J268" s="35"/>
      <c r="K268" s="35"/>
      <c r="L268" s="35"/>
    </row>
    <row r="269" spans="9:12">
      <c r="I269" s="37" t="s">
        <v>714</v>
      </c>
      <c r="J269" s="35"/>
      <c r="K269" s="35"/>
      <c r="L269" s="35"/>
    </row>
    <row r="270" spans="9:12">
      <c r="I270" s="35"/>
      <c r="J270" s="35"/>
      <c r="K270" s="35"/>
      <c r="L270" s="35"/>
    </row>
    <row r="271" spans="9:12">
      <c r="I271" s="35" t="s">
        <v>737</v>
      </c>
      <c r="J271" s="35"/>
      <c r="K271" s="35"/>
      <c r="L271" s="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4898-AFCA-496A-9989-1FD7336FC24D}">
  <dimension ref="A1:L26"/>
  <sheetViews>
    <sheetView workbookViewId="0">
      <selection activeCell="A21" sqref="A21:L21"/>
    </sheetView>
  </sheetViews>
  <sheetFormatPr defaultRowHeight="14.4"/>
  <sheetData>
    <row r="1" spans="1:12" ht="31.2">
      <c r="A1" s="20" t="s">
        <v>792</v>
      </c>
    </row>
    <row r="3" spans="1:12">
      <c r="A3" s="3" t="s">
        <v>793</v>
      </c>
    </row>
    <row r="4" spans="1:12">
      <c r="A4" s="12"/>
    </row>
    <row r="5" spans="1:12">
      <c r="A5" s="13" t="s">
        <v>794</v>
      </c>
    </row>
    <row r="6" spans="1:12">
      <c r="A6" s="12"/>
    </row>
    <row r="7" spans="1:12">
      <c r="A7" s="13" t="s">
        <v>795</v>
      </c>
    </row>
    <row r="8" spans="1:12">
      <c r="A8" s="12"/>
    </row>
    <row r="9" spans="1:12">
      <c r="A9" s="13" t="s">
        <v>796</v>
      </c>
    </row>
    <row r="10" spans="1:12">
      <c r="A10" s="12"/>
    </row>
    <row r="11" spans="1:12">
      <c r="A11" s="13" t="s">
        <v>797</v>
      </c>
    </row>
    <row r="13" spans="1:12">
      <c r="A13" s="3" t="s">
        <v>630</v>
      </c>
    </row>
    <row r="16" spans="1:12" ht="23.4">
      <c r="B16" s="51" t="s">
        <v>784</v>
      </c>
      <c r="L16" s="12" t="s">
        <v>790</v>
      </c>
    </row>
    <row r="17" spans="2:2">
      <c r="B17" s="12"/>
    </row>
    <row r="18" spans="2:2">
      <c r="B18" s="52" t="s">
        <v>785</v>
      </c>
    </row>
    <row r="20" spans="2:2" ht="18">
      <c r="B20" s="53" t="s">
        <v>786</v>
      </c>
    </row>
    <row r="21" spans="2:2">
      <c r="B21" s="12"/>
    </row>
    <row r="22" spans="2:2">
      <c r="B22" s="12" t="s">
        <v>787</v>
      </c>
    </row>
    <row r="23" spans="2:2">
      <c r="B23" s="12"/>
    </row>
    <row r="24" spans="2:2">
      <c r="B24" s="12" t="s">
        <v>788</v>
      </c>
    </row>
    <row r="25" spans="2:2">
      <c r="B25" s="12"/>
    </row>
    <row r="26" spans="2:2">
      <c r="B26" s="12" t="s">
        <v>789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87FA-CB9B-451D-9ACD-C9710A7C6045}">
  <dimension ref="A1:V1001"/>
  <sheetViews>
    <sheetView zoomScale="75" zoomScaleNormal="75" workbookViewId="0">
      <selection activeCell="O7" sqref="O7"/>
    </sheetView>
  </sheetViews>
  <sheetFormatPr defaultColWidth="14.44140625" defaultRowHeight="15" customHeight="1"/>
  <cols>
    <col min="1" max="1" width="25.21875" style="47" customWidth="1"/>
    <col min="2" max="2" width="9.77734375" style="30" customWidth="1"/>
    <col min="3" max="3" width="10.33203125" style="2" customWidth="1"/>
    <col min="4" max="4" width="8.6640625" customWidth="1"/>
    <col min="5" max="6" width="8.6640625" style="47" customWidth="1"/>
    <col min="7" max="7" width="14.5546875" style="30" customWidth="1"/>
    <col min="8" max="8" width="17.77734375" style="30" customWidth="1"/>
    <col min="9" max="9" width="10.33203125" style="30" customWidth="1"/>
    <col min="10" max="10" width="8.6640625" style="32" customWidth="1"/>
    <col min="11" max="11" width="10.109375" style="30" customWidth="1"/>
    <col min="12" max="12" width="9.33203125" style="31" customWidth="1"/>
    <col min="13" max="13" width="9.33203125" style="48" customWidth="1"/>
    <col min="14" max="16" width="10.33203125" style="57" customWidth="1"/>
    <col min="17" max="17" width="11.33203125" style="30" customWidth="1"/>
    <col min="18" max="18" width="19.21875" style="47" customWidth="1"/>
    <col min="19" max="19" width="13.88671875" style="30" customWidth="1"/>
    <col min="20" max="20" width="9" style="30" customWidth="1"/>
  </cols>
  <sheetData>
    <row r="1" spans="1:22" ht="14.25" customHeight="1">
      <c r="A1" s="47" t="s">
        <v>631</v>
      </c>
      <c r="B1" s="30" t="s">
        <v>0</v>
      </c>
      <c r="C1" s="2" t="s">
        <v>1</v>
      </c>
      <c r="D1" t="s">
        <v>2</v>
      </c>
      <c r="E1" s="47" t="s">
        <v>821</v>
      </c>
      <c r="F1" s="47" t="s">
        <v>760</v>
      </c>
      <c r="G1" s="47" t="s">
        <v>754</v>
      </c>
      <c r="H1" s="30" t="s">
        <v>3</v>
      </c>
      <c r="I1" s="30" t="s">
        <v>4</v>
      </c>
      <c r="J1" s="30" t="s">
        <v>5</v>
      </c>
      <c r="K1" s="32" t="s">
        <v>6</v>
      </c>
      <c r="L1" s="30" t="s">
        <v>7</v>
      </c>
      <c r="M1" s="31" t="s">
        <v>8</v>
      </c>
      <c r="N1" s="48" t="s">
        <v>807</v>
      </c>
      <c r="O1" s="48" t="s">
        <v>826</v>
      </c>
      <c r="P1" s="48" t="s">
        <v>857</v>
      </c>
      <c r="Q1" s="48" t="s">
        <v>761</v>
      </c>
      <c r="R1" s="30" t="s">
        <v>9</v>
      </c>
      <c r="S1" s="30" t="s">
        <v>10</v>
      </c>
      <c r="T1" s="47" t="s">
        <v>759</v>
      </c>
      <c r="U1" s="30" t="s">
        <v>12</v>
      </c>
      <c r="V1" s="30" t="s">
        <v>13</v>
      </c>
    </row>
    <row r="2" spans="1:22" ht="14.25" hidden="1" customHeight="1">
      <c r="A2" s="47">
        <v>1</v>
      </c>
      <c r="B2" s="30">
        <v>309</v>
      </c>
      <c r="C2" s="1">
        <v>44027</v>
      </c>
      <c r="D2" t="s">
        <v>14</v>
      </c>
      <c r="E2" s="47">
        <f>IF(OR(Table24[[#This Row],[Status]]="Pending",Table24[[#This Row],[Status]]="Processing"),1,0)</f>
        <v>1</v>
      </c>
      <c r="F2" s="47" t="str">
        <f>IF(OR(Table24[[#This Row],[Status]]="Pending",Table24[[#This Row],[Status]]="Processing"),"Backlogs","Completed")</f>
        <v>Backlogs</v>
      </c>
      <c r="G2" s="47">
        <f>IF(Table24[[#This Row],[Status]]="Returned",1,0)</f>
        <v>0</v>
      </c>
      <c r="H2" s="30" t="s">
        <v>15</v>
      </c>
      <c r="I2" s="30" t="s">
        <v>16</v>
      </c>
      <c r="J2" s="30" t="s">
        <v>17</v>
      </c>
      <c r="K2" s="32">
        <v>7</v>
      </c>
      <c r="L2" s="30" t="s">
        <v>18</v>
      </c>
      <c r="M2" s="31">
        <v>827.42</v>
      </c>
      <c r="N2" s="48">
        <f>IF(Table24[[#This Row],[Status]]="Returned",Table24[[#This Row],[Amount]],0)</f>
        <v>0</v>
      </c>
      <c r="O2" s="48">
        <f>IF(OR(Table24[[#This Row],[Status]]="Pending", Table24[[#This Row],[Status]]="Processing"), Table24[[#This Row],[Amount]], 0)</f>
        <v>827.42</v>
      </c>
      <c r="P2" s="48">
        <f>IF(OR(Table24[[#This Row],[Status]]="Delivered",Table24[[#This Row],[Status]]="Shipped"),Table24[[#This Row],[Amount]],0)</f>
        <v>0</v>
      </c>
      <c r="Q2" s="48">
        <f>Table24[[#This Row],[Amount]]/Table24[[#This Row],[Qty]]</f>
        <v>118.20285714285714</v>
      </c>
      <c r="R2" s="30" t="s">
        <v>19</v>
      </c>
      <c r="S2" s="30" t="s">
        <v>20</v>
      </c>
      <c r="T2" s="47" t="s">
        <v>758</v>
      </c>
      <c r="U2" s="30" t="s">
        <v>21</v>
      </c>
      <c r="V2" s="30" t="s">
        <v>22</v>
      </c>
    </row>
    <row r="3" spans="1:22" ht="14.25" hidden="1" customHeight="1">
      <c r="A3" s="47">
        <v>2</v>
      </c>
      <c r="B3" s="30">
        <v>476</v>
      </c>
      <c r="C3" s="1">
        <v>44231</v>
      </c>
      <c r="D3" t="s">
        <v>23</v>
      </c>
      <c r="E3" s="47">
        <f>IF(OR(Table24[[#This Row],[Status]]="Pending",Table24[[#This Row],[Status]]="Processing"),1,0)</f>
        <v>0</v>
      </c>
      <c r="F3" s="47" t="str">
        <f>IF(OR(Table24[[#This Row],[Status]]="Pending",Table24[[#This Row],[Status]]="Processing"),"Backlogs","Completed")</f>
        <v>Completed</v>
      </c>
      <c r="G3" s="47">
        <f>IF(Table24[[#This Row],[Status]]="Returned",1,0)</f>
        <v>0</v>
      </c>
      <c r="H3" s="30" t="s">
        <v>24</v>
      </c>
      <c r="I3" s="30" t="s">
        <v>25</v>
      </c>
      <c r="J3" s="30" t="s">
        <v>17</v>
      </c>
      <c r="K3" s="32">
        <v>19</v>
      </c>
      <c r="L3" s="30" t="s">
        <v>18</v>
      </c>
      <c r="M3" s="31">
        <v>350.88</v>
      </c>
      <c r="N3" s="48">
        <f>IF(Table24[[#This Row],[Status]]="Returned",Table24[[#This Row],[Amount]],0)</f>
        <v>0</v>
      </c>
      <c r="O3" s="48">
        <f>IF(OR(Table24[[#This Row],[Status]]="Pending", Table24[[#This Row],[Status]]="Processing"), Table24[[#This Row],[Amount]], 0)</f>
        <v>0</v>
      </c>
      <c r="P3" s="48">
        <f>IF(OR(Table24[[#This Row],[Status]]="Delivered",Table24[[#This Row],[Status]]="Shipped"),Table24[[#This Row],[Amount]],0)</f>
        <v>350.88</v>
      </c>
      <c r="Q3" s="48">
        <f>Table24[[#This Row],[Amount]]/Table24[[#This Row],[Qty]]</f>
        <v>18.46736842105263</v>
      </c>
      <c r="R3" s="30" t="s">
        <v>26</v>
      </c>
      <c r="S3" s="30" t="s">
        <v>20</v>
      </c>
      <c r="T3" s="47" t="s">
        <v>11</v>
      </c>
      <c r="U3" s="30" t="s">
        <v>27</v>
      </c>
      <c r="V3" s="30" t="s">
        <v>28</v>
      </c>
    </row>
    <row r="4" spans="1:22" ht="14.25" hidden="1" customHeight="1">
      <c r="A4" s="47">
        <v>3</v>
      </c>
      <c r="B4" s="30">
        <v>872</v>
      </c>
      <c r="C4" s="1">
        <v>43931</v>
      </c>
      <c r="D4" t="s">
        <v>23</v>
      </c>
      <c r="E4" s="47">
        <f>IF(OR(Table24[[#This Row],[Status]]="Pending",Table24[[#This Row],[Status]]="Processing"),1,0)</f>
        <v>0</v>
      </c>
      <c r="F4" s="47" t="str">
        <f>IF(OR(Table24[[#This Row],[Status]]="Pending",Table24[[#This Row],[Status]]="Processing"),"Backlogs","Completed")</f>
        <v>Completed</v>
      </c>
      <c r="G4" s="47">
        <f>IF(Table24[[#This Row],[Status]]="Returned",1,0)</f>
        <v>0</v>
      </c>
      <c r="H4" s="30" t="s">
        <v>15</v>
      </c>
      <c r="I4" s="30" t="s">
        <v>25</v>
      </c>
      <c r="J4" s="30" t="s">
        <v>17</v>
      </c>
      <c r="K4" s="32">
        <v>2</v>
      </c>
      <c r="L4" s="30" t="s">
        <v>18</v>
      </c>
      <c r="M4" s="31">
        <v>807.99</v>
      </c>
      <c r="N4" s="48">
        <f>IF(Table24[[#This Row],[Status]]="Returned",Table24[[#This Row],[Amount]],0)</f>
        <v>0</v>
      </c>
      <c r="O4" s="48">
        <f>IF(OR(Table24[[#This Row],[Status]]="Pending", Table24[[#This Row],[Status]]="Processing"), Table24[[#This Row],[Amount]], 0)</f>
        <v>0</v>
      </c>
      <c r="P4" s="48">
        <f>IF(OR(Table24[[#This Row],[Status]]="Delivered",Table24[[#This Row],[Status]]="Shipped"),Table24[[#This Row],[Amount]],0)</f>
        <v>807.99</v>
      </c>
      <c r="Q4" s="48">
        <f>Table24[[#This Row],[Amount]]/Table24[[#This Row],[Qty]]</f>
        <v>403.995</v>
      </c>
      <c r="R4" s="30" t="s">
        <v>29</v>
      </c>
      <c r="S4" s="30" t="s">
        <v>30</v>
      </c>
      <c r="T4" s="47" t="s">
        <v>11</v>
      </c>
      <c r="U4" s="30" t="s">
        <v>31</v>
      </c>
      <c r="V4" s="30" t="s">
        <v>28</v>
      </c>
    </row>
    <row r="5" spans="1:22" ht="14.25" customHeight="1">
      <c r="A5" s="47">
        <v>4</v>
      </c>
      <c r="B5" s="30">
        <v>987</v>
      </c>
      <c r="C5" s="1">
        <v>43958</v>
      </c>
      <c r="D5" t="s">
        <v>32</v>
      </c>
      <c r="E5" s="47">
        <f>IF(OR(Table24[[#This Row],[Status]]="Pending",Table24[[#This Row],[Status]]="Processing"),1,0)</f>
        <v>0</v>
      </c>
      <c r="F5" s="47" t="str">
        <f>IF(OR(Table24[[#This Row],[Status]]="Pending",Table24[[#This Row],[Status]]="Processing"),"Backlogs","Completed")</f>
        <v>Completed</v>
      </c>
      <c r="G5" s="47">
        <f>IF(Table24[[#This Row],[Status]]="Returned",1,0)</f>
        <v>1</v>
      </c>
      <c r="H5" s="30" t="s">
        <v>24</v>
      </c>
      <c r="I5" s="30" t="s">
        <v>25</v>
      </c>
      <c r="J5" s="30" t="s">
        <v>33</v>
      </c>
      <c r="K5" s="32">
        <v>70</v>
      </c>
      <c r="L5" s="30" t="s">
        <v>18</v>
      </c>
      <c r="M5" s="31">
        <v>430.2</v>
      </c>
      <c r="N5" s="48">
        <f>IF(Table24[[#This Row],[Status]]="Returned",Table24[[#This Row],[Amount]],0)</f>
        <v>430.2</v>
      </c>
      <c r="O5" s="48">
        <f>IF(OR(Table24[[#This Row],[Status]]="Pending", Table24[[#This Row],[Status]]="Processing"), Table24[[#This Row],[Amount]], 0)</f>
        <v>0</v>
      </c>
      <c r="P5" s="48">
        <f>IF(OR(Table24[[#This Row],[Status]]="Delivered",Table24[[#This Row],[Status]]="Shipped"),Table24[[#This Row],[Amount]],0)</f>
        <v>0</v>
      </c>
      <c r="Q5" s="48">
        <f>Table24[[#This Row],[Amount]]/Table24[[#This Row],[Qty]]</f>
        <v>6.1457142857142859</v>
      </c>
      <c r="R5" s="30" t="s">
        <v>34</v>
      </c>
      <c r="S5" s="30" t="s">
        <v>35</v>
      </c>
      <c r="T5" s="47" t="s">
        <v>11</v>
      </c>
      <c r="U5" s="30" t="s">
        <v>31</v>
      </c>
      <c r="V5" s="30" t="s">
        <v>22</v>
      </c>
    </row>
    <row r="6" spans="1:22" ht="14.25" hidden="1" customHeight="1">
      <c r="A6" s="47">
        <v>5</v>
      </c>
      <c r="B6" s="30">
        <v>708</v>
      </c>
      <c r="C6" s="1">
        <v>43921</v>
      </c>
      <c r="D6" t="s">
        <v>36</v>
      </c>
      <c r="E6" s="47">
        <f>IF(OR(Table24[[#This Row],[Status]]="Pending",Table24[[#This Row],[Status]]="Processing"),1,0)</f>
        <v>0</v>
      </c>
      <c r="F6" s="47" t="str">
        <f>IF(OR(Table24[[#This Row],[Status]]="Pending",Table24[[#This Row],[Status]]="Processing"),"Backlogs","Completed")</f>
        <v>Completed</v>
      </c>
      <c r="G6" s="47">
        <f>IF(Table24[[#This Row],[Status]]="Returned",1,0)</f>
        <v>0</v>
      </c>
      <c r="H6" s="30" t="s">
        <v>15</v>
      </c>
      <c r="I6" s="30" t="s">
        <v>37</v>
      </c>
      <c r="J6" s="30" t="s">
        <v>38</v>
      </c>
      <c r="K6" s="32">
        <v>76</v>
      </c>
      <c r="L6" s="30" t="s">
        <v>18</v>
      </c>
      <c r="M6" s="31">
        <v>779.36</v>
      </c>
      <c r="N6" s="48">
        <f>IF(Table24[[#This Row],[Status]]="Returned",Table24[[#This Row],[Amount]],0)</f>
        <v>0</v>
      </c>
      <c r="O6" s="48">
        <f>IF(OR(Table24[[#This Row],[Status]]="Pending", Table24[[#This Row],[Status]]="Processing"), Table24[[#This Row],[Amount]], 0)</f>
        <v>0</v>
      </c>
      <c r="P6" s="48">
        <f>IF(OR(Table24[[#This Row],[Status]]="Delivered",Table24[[#This Row],[Status]]="Shipped"),Table24[[#This Row],[Amount]],0)</f>
        <v>779.36</v>
      </c>
      <c r="Q6" s="48">
        <f>Table24[[#This Row],[Amount]]/Table24[[#This Row],[Qty]]</f>
        <v>10.254736842105263</v>
      </c>
      <c r="R6" s="30" t="s">
        <v>39</v>
      </c>
      <c r="S6" s="30" t="s">
        <v>40</v>
      </c>
      <c r="T6" s="47" t="s">
        <v>11</v>
      </c>
      <c r="U6" s="30" t="s">
        <v>21</v>
      </c>
      <c r="V6" s="30" t="s">
        <v>22</v>
      </c>
    </row>
    <row r="7" spans="1:22" ht="14.25" customHeight="1">
      <c r="A7" s="47">
        <v>6</v>
      </c>
      <c r="B7" s="30">
        <v>637</v>
      </c>
      <c r="C7" s="1">
        <v>43869</v>
      </c>
      <c r="D7" t="s">
        <v>23</v>
      </c>
      <c r="E7" s="47">
        <f>IF(OR(Table24[[#This Row],[Status]]="Pending",Table24[[#This Row],[Status]]="Processing"),1,0)</f>
        <v>0</v>
      </c>
      <c r="F7" s="47" t="str">
        <f>IF(OR(Table24[[#This Row],[Status]]="Pending",Table24[[#This Row],[Status]]="Processing"),"Backlogs","Completed")</f>
        <v>Completed</v>
      </c>
      <c r="G7" s="47">
        <f>IF(Table24[[#This Row],[Status]]="Returned",1,0)</f>
        <v>0</v>
      </c>
      <c r="H7" s="30" t="s">
        <v>15</v>
      </c>
      <c r="I7" s="30" t="s">
        <v>37</v>
      </c>
      <c r="J7" s="30" t="s">
        <v>33</v>
      </c>
      <c r="K7" s="32">
        <v>77</v>
      </c>
      <c r="L7" s="30" t="s">
        <v>18</v>
      </c>
      <c r="M7" s="31">
        <v>573.27</v>
      </c>
      <c r="N7" s="48">
        <f>IF(Table24[[#This Row],[Status]]="Returned",Table24[[#This Row],[Amount]],0)</f>
        <v>0</v>
      </c>
      <c r="O7" s="48">
        <f>IF(OR(Table24[[#This Row],[Status]]="Pending", Table24[[#This Row],[Status]]="Processing"), Table24[[#This Row],[Amount]], 0)</f>
        <v>0</v>
      </c>
      <c r="P7" s="48">
        <f>IF(OR(Table24[[#This Row],[Status]]="Delivered",Table24[[#This Row],[Status]]="Shipped"),Table24[[#This Row],[Amount]],0)</f>
        <v>573.27</v>
      </c>
      <c r="Q7" s="48">
        <f>Table24[[#This Row],[Amount]]/Table24[[#This Row],[Qty]]</f>
        <v>7.4450649350649352</v>
      </c>
      <c r="R7" s="30" t="s">
        <v>41</v>
      </c>
      <c r="S7" s="30" t="s">
        <v>20</v>
      </c>
      <c r="T7" s="47" t="s">
        <v>758</v>
      </c>
      <c r="U7" s="30" t="s">
        <v>27</v>
      </c>
      <c r="V7" s="30" t="s">
        <v>22</v>
      </c>
    </row>
    <row r="8" spans="1:22" ht="14.25" hidden="1" customHeight="1">
      <c r="A8" s="47">
        <v>7</v>
      </c>
      <c r="B8" s="30">
        <v>133</v>
      </c>
      <c r="C8" s="1">
        <v>44283</v>
      </c>
      <c r="D8" t="s">
        <v>32</v>
      </c>
      <c r="E8" s="47">
        <f>IF(OR(Table24[[#This Row],[Status]]="Pending",Table24[[#This Row],[Status]]="Processing"),1,0)</f>
        <v>0</v>
      </c>
      <c r="F8" s="47" t="str">
        <f>IF(OR(Table24[[#This Row],[Status]]="Pending",Table24[[#This Row],[Status]]="Processing"),"Backlogs","Completed")</f>
        <v>Completed</v>
      </c>
      <c r="G8" s="47">
        <f>IF(Table24[[#This Row],[Status]]="Returned",1,0)</f>
        <v>1</v>
      </c>
      <c r="H8" s="30" t="s">
        <v>15</v>
      </c>
      <c r="I8" s="30" t="s">
        <v>37</v>
      </c>
      <c r="J8" s="30" t="s">
        <v>17</v>
      </c>
      <c r="K8" s="32">
        <v>49</v>
      </c>
      <c r="L8" s="30" t="s">
        <v>18</v>
      </c>
      <c r="M8" s="31">
        <v>766.62</v>
      </c>
      <c r="N8" s="48">
        <f>IF(Table24[[#This Row],[Status]]="Returned",Table24[[#This Row],[Amount]],0)</f>
        <v>766.62</v>
      </c>
      <c r="O8" s="48">
        <f>IF(OR(Table24[[#This Row],[Status]]="Pending", Table24[[#This Row],[Status]]="Processing"), Table24[[#This Row],[Amount]], 0)</f>
        <v>0</v>
      </c>
      <c r="P8" s="48">
        <f>IF(OR(Table24[[#This Row],[Status]]="Delivered",Table24[[#This Row],[Status]]="Shipped"),Table24[[#This Row],[Amount]],0)</f>
        <v>0</v>
      </c>
      <c r="Q8" s="48">
        <f>Table24[[#This Row],[Amount]]/Table24[[#This Row],[Qty]]</f>
        <v>15.64530612244898</v>
      </c>
      <c r="R8" s="30" t="s">
        <v>42</v>
      </c>
      <c r="S8" s="30" t="s">
        <v>43</v>
      </c>
      <c r="T8" s="47" t="s">
        <v>11</v>
      </c>
      <c r="U8" s="30" t="s">
        <v>44</v>
      </c>
      <c r="V8" s="30" t="s">
        <v>22</v>
      </c>
    </row>
    <row r="9" spans="1:22" ht="14.25" customHeight="1">
      <c r="A9" s="47">
        <v>8</v>
      </c>
      <c r="B9" s="30">
        <v>62</v>
      </c>
      <c r="C9" s="1">
        <v>44300</v>
      </c>
      <c r="D9" t="s">
        <v>14</v>
      </c>
      <c r="E9" s="47">
        <f>IF(OR(Table24[[#This Row],[Status]]="Pending",Table24[[#This Row],[Status]]="Processing"),1,0)</f>
        <v>1</v>
      </c>
      <c r="F9" s="47" t="str">
        <f>IF(OR(Table24[[#This Row],[Status]]="Pending",Table24[[#This Row],[Status]]="Processing"),"Backlogs","Completed")</f>
        <v>Backlogs</v>
      </c>
      <c r="G9" s="47">
        <f>IF(Table24[[#This Row],[Status]]="Returned",1,0)</f>
        <v>0</v>
      </c>
      <c r="H9" s="30" t="s">
        <v>15</v>
      </c>
      <c r="I9" s="30" t="s">
        <v>37</v>
      </c>
      <c r="J9" s="30" t="s">
        <v>33</v>
      </c>
      <c r="K9" s="32">
        <v>99</v>
      </c>
      <c r="L9" s="30" t="s">
        <v>18</v>
      </c>
      <c r="M9" s="31">
        <v>933.29</v>
      </c>
      <c r="N9" s="48">
        <f>IF(Table24[[#This Row],[Status]]="Returned",Table24[[#This Row],[Amount]],0)</f>
        <v>0</v>
      </c>
      <c r="O9" s="48">
        <f>IF(OR(Table24[[#This Row],[Status]]="Pending", Table24[[#This Row],[Status]]="Processing"), Table24[[#This Row],[Amount]], 0)</f>
        <v>933.29</v>
      </c>
      <c r="P9" s="48">
        <f>IF(OR(Table24[[#This Row],[Status]]="Delivered",Table24[[#This Row],[Status]]="Shipped"),Table24[[#This Row],[Amount]],0)</f>
        <v>0</v>
      </c>
      <c r="Q9" s="48">
        <f>Table24[[#This Row],[Amount]]/Table24[[#This Row],[Qty]]</f>
        <v>9.4271717171717171</v>
      </c>
      <c r="R9" s="30" t="s">
        <v>45</v>
      </c>
      <c r="S9" s="30" t="s">
        <v>46</v>
      </c>
      <c r="T9" s="47" t="s">
        <v>11</v>
      </c>
      <c r="U9" s="30" t="s">
        <v>27</v>
      </c>
      <c r="V9" s="30" t="s">
        <v>28</v>
      </c>
    </row>
    <row r="10" spans="1:22" ht="14.25" hidden="1" customHeight="1">
      <c r="A10" s="47">
        <v>9</v>
      </c>
      <c r="B10" s="30">
        <v>998</v>
      </c>
      <c r="C10" s="1">
        <v>43977</v>
      </c>
      <c r="D10" t="s">
        <v>14</v>
      </c>
      <c r="E10" s="47">
        <f>IF(OR(Table24[[#This Row],[Status]]="Pending",Table24[[#This Row],[Status]]="Processing"),1,0)</f>
        <v>1</v>
      </c>
      <c r="F10" s="47" t="str">
        <f>IF(OR(Table24[[#This Row],[Status]]="Pending",Table24[[#This Row],[Status]]="Processing"),"Backlogs","Completed")</f>
        <v>Backlogs</v>
      </c>
      <c r="G10" s="47">
        <f>IF(Table24[[#This Row],[Status]]="Returned",1,0)</f>
        <v>0</v>
      </c>
      <c r="H10" s="30" t="s">
        <v>47</v>
      </c>
      <c r="I10" s="30" t="s">
        <v>37</v>
      </c>
      <c r="J10" s="30" t="s">
        <v>17</v>
      </c>
      <c r="K10" s="32">
        <v>54</v>
      </c>
      <c r="L10" s="30" t="s">
        <v>18</v>
      </c>
      <c r="M10" s="31">
        <v>129.35</v>
      </c>
      <c r="N10" s="48">
        <f>IF(Table24[[#This Row],[Status]]="Returned",Table24[[#This Row],[Amount]],0)</f>
        <v>0</v>
      </c>
      <c r="O10" s="48">
        <f>IF(OR(Table24[[#This Row],[Status]]="Pending", Table24[[#This Row],[Status]]="Processing"), Table24[[#This Row],[Amount]], 0)</f>
        <v>129.35</v>
      </c>
      <c r="P10" s="48">
        <f>IF(OR(Table24[[#This Row],[Status]]="Delivered",Table24[[#This Row],[Status]]="Shipped"),Table24[[#This Row],[Amount]],0)</f>
        <v>0</v>
      </c>
      <c r="Q10" s="48">
        <f>Table24[[#This Row],[Amount]]/Table24[[#This Row],[Qty]]</f>
        <v>2.3953703703703701</v>
      </c>
      <c r="R10" s="30" t="s">
        <v>48</v>
      </c>
      <c r="S10" s="30" t="s">
        <v>49</v>
      </c>
      <c r="T10" s="47" t="s">
        <v>758</v>
      </c>
      <c r="U10" s="30" t="s">
        <v>31</v>
      </c>
      <c r="V10" s="30" t="s">
        <v>22</v>
      </c>
    </row>
    <row r="11" spans="1:22" ht="14.25" customHeight="1">
      <c r="A11" s="47">
        <v>10</v>
      </c>
      <c r="B11" s="30">
        <v>987</v>
      </c>
      <c r="C11" s="1">
        <v>43995</v>
      </c>
      <c r="D11" t="s">
        <v>36</v>
      </c>
      <c r="E11" s="47">
        <f>IF(OR(Table24[[#This Row],[Status]]="Pending",Table24[[#This Row],[Status]]="Processing"),1,0)</f>
        <v>0</v>
      </c>
      <c r="F11" s="47" t="str">
        <f>IF(OR(Table24[[#This Row],[Status]]="Pending",Table24[[#This Row],[Status]]="Processing"),"Backlogs","Completed")</f>
        <v>Completed</v>
      </c>
      <c r="G11" s="47">
        <f>IF(Table24[[#This Row],[Status]]="Returned",1,0)</f>
        <v>0</v>
      </c>
      <c r="H11" s="30" t="s">
        <v>24</v>
      </c>
      <c r="I11" s="30" t="s">
        <v>16</v>
      </c>
      <c r="J11" s="30" t="s">
        <v>33</v>
      </c>
      <c r="K11" s="32">
        <v>62</v>
      </c>
      <c r="L11" s="30" t="s">
        <v>18</v>
      </c>
      <c r="M11" s="31">
        <v>489.62</v>
      </c>
      <c r="N11" s="48">
        <f>IF(Table24[[#This Row],[Status]]="Returned",Table24[[#This Row],[Amount]],0)</f>
        <v>0</v>
      </c>
      <c r="O11" s="48">
        <f>IF(OR(Table24[[#This Row],[Status]]="Pending", Table24[[#This Row],[Status]]="Processing"), Table24[[#This Row],[Amount]], 0)</f>
        <v>0</v>
      </c>
      <c r="P11" s="48">
        <f>IF(OR(Table24[[#This Row],[Status]]="Delivered",Table24[[#This Row],[Status]]="Shipped"),Table24[[#This Row],[Amount]],0)</f>
        <v>489.62</v>
      </c>
      <c r="Q11" s="48">
        <f>Table24[[#This Row],[Amount]]/Table24[[#This Row],[Qty]]</f>
        <v>7.8970967741935487</v>
      </c>
      <c r="R11" s="30" t="s">
        <v>50</v>
      </c>
      <c r="S11" s="30" t="s">
        <v>51</v>
      </c>
      <c r="T11" s="47" t="s">
        <v>758</v>
      </c>
      <c r="U11" s="30" t="s">
        <v>44</v>
      </c>
      <c r="V11" s="30" t="s">
        <v>22</v>
      </c>
    </row>
    <row r="12" spans="1:22" ht="14.25" hidden="1" customHeight="1">
      <c r="A12" s="47">
        <v>11</v>
      </c>
      <c r="B12" s="30">
        <v>538</v>
      </c>
      <c r="C12" s="1">
        <v>44115</v>
      </c>
      <c r="D12" t="s">
        <v>36</v>
      </c>
      <c r="E12" s="47">
        <f>IF(OR(Table24[[#This Row],[Status]]="Pending",Table24[[#This Row],[Status]]="Processing"),1,0)</f>
        <v>0</v>
      </c>
      <c r="F12" s="47" t="str">
        <f>IF(OR(Table24[[#This Row],[Status]]="Pending",Table24[[#This Row],[Status]]="Processing"),"Backlogs","Completed")</f>
        <v>Completed</v>
      </c>
      <c r="G12" s="47">
        <f>IF(Table24[[#This Row],[Status]]="Returned",1,0)</f>
        <v>0</v>
      </c>
      <c r="H12" s="30" t="s">
        <v>15</v>
      </c>
      <c r="I12" s="30" t="s">
        <v>25</v>
      </c>
      <c r="J12" s="30" t="s">
        <v>38</v>
      </c>
      <c r="K12" s="32">
        <v>11</v>
      </c>
      <c r="L12" s="30" t="s">
        <v>18</v>
      </c>
      <c r="M12" s="31">
        <v>329.79</v>
      </c>
      <c r="N12" s="48">
        <f>IF(Table24[[#This Row],[Status]]="Returned",Table24[[#This Row],[Amount]],0)</f>
        <v>0</v>
      </c>
      <c r="O12" s="48">
        <f>IF(OR(Table24[[#This Row],[Status]]="Pending", Table24[[#This Row],[Status]]="Processing"), Table24[[#This Row],[Amount]], 0)</f>
        <v>0</v>
      </c>
      <c r="P12" s="48">
        <f>IF(OR(Table24[[#This Row],[Status]]="Delivered",Table24[[#This Row],[Status]]="Shipped"),Table24[[#This Row],[Amount]],0)</f>
        <v>329.79</v>
      </c>
      <c r="Q12" s="48">
        <f>Table24[[#This Row],[Amount]]/Table24[[#This Row],[Qty]]</f>
        <v>29.980909090909094</v>
      </c>
      <c r="R12" s="30" t="s">
        <v>52</v>
      </c>
      <c r="S12" s="30" t="s">
        <v>53</v>
      </c>
      <c r="T12" s="47" t="s">
        <v>758</v>
      </c>
      <c r="U12" s="30" t="s">
        <v>21</v>
      </c>
      <c r="V12" s="30" t="s">
        <v>22</v>
      </c>
    </row>
    <row r="13" spans="1:22" ht="14.25" hidden="1" customHeight="1">
      <c r="A13" s="47">
        <v>12</v>
      </c>
      <c r="B13" s="30">
        <v>53</v>
      </c>
      <c r="C13" s="1">
        <v>44183</v>
      </c>
      <c r="D13" t="s">
        <v>54</v>
      </c>
      <c r="E13" s="47">
        <f>IF(OR(Table24[[#This Row],[Status]]="Pending",Table24[[#This Row],[Status]]="Processing"),1,0)</f>
        <v>1</v>
      </c>
      <c r="F13" s="47" t="str">
        <f>IF(OR(Table24[[#This Row],[Status]]="Pending",Table24[[#This Row],[Status]]="Processing"),"Backlogs","Completed")</f>
        <v>Backlogs</v>
      </c>
      <c r="G13" s="47">
        <f>IF(Table24[[#This Row],[Status]]="Returned",1,0)</f>
        <v>0</v>
      </c>
      <c r="H13" s="30" t="s">
        <v>24</v>
      </c>
      <c r="I13" s="30" t="s">
        <v>37</v>
      </c>
      <c r="J13" s="30" t="s">
        <v>17</v>
      </c>
      <c r="K13" s="32">
        <v>18</v>
      </c>
      <c r="L13" s="30" t="s">
        <v>18</v>
      </c>
      <c r="M13" s="31">
        <v>144.85</v>
      </c>
      <c r="N13" s="48">
        <f>IF(Table24[[#This Row],[Status]]="Returned",Table24[[#This Row],[Amount]],0)</f>
        <v>0</v>
      </c>
      <c r="O13" s="48">
        <f>IF(OR(Table24[[#This Row],[Status]]="Pending", Table24[[#This Row],[Status]]="Processing"), Table24[[#This Row],[Amount]], 0)</f>
        <v>144.85</v>
      </c>
      <c r="P13" s="48">
        <f>IF(OR(Table24[[#This Row],[Status]]="Delivered",Table24[[#This Row],[Status]]="Shipped"),Table24[[#This Row],[Amount]],0)</f>
        <v>0</v>
      </c>
      <c r="Q13" s="48">
        <f>Table24[[#This Row],[Amount]]/Table24[[#This Row],[Qty]]</f>
        <v>8.0472222222222225</v>
      </c>
      <c r="R13" s="30" t="s">
        <v>55</v>
      </c>
      <c r="S13" s="30" t="s">
        <v>56</v>
      </c>
      <c r="T13" s="47" t="s">
        <v>11</v>
      </c>
      <c r="U13" s="30" t="s">
        <v>21</v>
      </c>
      <c r="V13" s="30" t="s">
        <v>22</v>
      </c>
    </row>
    <row r="14" spans="1:22" ht="14.25" hidden="1" customHeight="1">
      <c r="A14" s="47">
        <v>13</v>
      </c>
      <c r="B14" s="30">
        <v>761</v>
      </c>
      <c r="C14" s="1">
        <v>44464</v>
      </c>
      <c r="D14" t="s">
        <v>14</v>
      </c>
      <c r="E14" s="47">
        <f>IF(OR(Table24[[#This Row],[Status]]="Pending",Table24[[#This Row],[Status]]="Processing"),1,0)</f>
        <v>1</v>
      </c>
      <c r="F14" s="47" t="str">
        <f>IF(OR(Table24[[#This Row],[Status]]="Pending",Table24[[#This Row],[Status]]="Processing"),"Backlogs","Completed")</f>
        <v>Backlogs</v>
      </c>
      <c r="G14" s="47">
        <f>IF(Table24[[#This Row],[Status]]="Returned",1,0)</f>
        <v>0</v>
      </c>
      <c r="H14" s="30" t="s">
        <v>47</v>
      </c>
      <c r="I14" s="30" t="s">
        <v>16</v>
      </c>
      <c r="J14" s="30" t="s">
        <v>38</v>
      </c>
      <c r="K14" s="32">
        <v>2</v>
      </c>
      <c r="L14" s="30" t="s">
        <v>18</v>
      </c>
      <c r="M14" s="31">
        <v>412.18</v>
      </c>
      <c r="N14" s="48">
        <f>IF(Table24[[#This Row],[Status]]="Returned",Table24[[#This Row],[Amount]],0)</f>
        <v>0</v>
      </c>
      <c r="O14" s="48">
        <f>IF(OR(Table24[[#This Row],[Status]]="Pending", Table24[[#This Row],[Status]]="Processing"), Table24[[#This Row],[Amount]], 0)</f>
        <v>412.18</v>
      </c>
      <c r="P14" s="48">
        <f>IF(OR(Table24[[#This Row],[Status]]="Delivered",Table24[[#This Row],[Status]]="Shipped"),Table24[[#This Row],[Amount]],0)</f>
        <v>0</v>
      </c>
      <c r="Q14" s="48">
        <f>Table24[[#This Row],[Amount]]/Table24[[#This Row],[Qty]]</f>
        <v>206.09</v>
      </c>
      <c r="R14" s="30" t="s">
        <v>57</v>
      </c>
      <c r="S14" s="30" t="s">
        <v>58</v>
      </c>
      <c r="T14" s="47" t="s">
        <v>758</v>
      </c>
      <c r="U14" s="30" t="s">
        <v>27</v>
      </c>
      <c r="V14" s="30" t="s">
        <v>22</v>
      </c>
    </row>
    <row r="15" spans="1:22" ht="14.25" hidden="1" customHeight="1">
      <c r="A15" s="47">
        <v>14</v>
      </c>
      <c r="B15" s="30">
        <v>363</v>
      </c>
      <c r="C15" s="1">
        <v>44149</v>
      </c>
      <c r="D15" t="s">
        <v>14</v>
      </c>
      <c r="E15" s="47">
        <f>IF(OR(Table24[[#This Row],[Status]]="Pending",Table24[[#This Row],[Status]]="Processing"),1,0)</f>
        <v>1</v>
      </c>
      <c r="F15" s="47" t="str">
        <f>IF(OR(Table24[[#This Row],[Status]]="Pending",Table24[[#This Row],[Status]]="Processing"),"Backlogs","Completed")</f>
        <v>Backlogs</v>
      </c>
      <c r="G15" s="47">
        <f>IF(Table24[[#This Row],[Status]]="Returned",1,0)</f>
        <v>0</v>
      </c>
      <c r="H15" s="30" t="s">
        <v>47</v>
      </c>
      <c r="I15" s="30" t="s">
        <v>25</v>
      </c>
      <c r="J15" s="30" t="s">
        <v>17</v>
      </c>
      <c r="K15" s="32">
        <v>76</v>
      </c>
      <c r="L15" s="30" t="s">
        <v>18</v>
      </c>
      <c r="M15" s="31">
        <v>329.86</v>
      </c>
      <c r="N15" s="48">
        <f>IF(Table24[[#This Row],[Status]]="Returned",Table24[[#This Row],[Amount]],0)</f>
        <v>0</v>
      </c>
      <c r="O15" s="48">
        <f>IF(OR(Table24[[#This Row],[Status]]="Pending", Table24[[#This Row],[Status]]="Processing"), Table24[[#This Row],[Amount]], 0)</f>
        <v>329.86</v>
      </c>
      <c r="P15" s="48">
        <f>IF(OR(Table24[[#This Row],[Status]]="Delivered",Table24[[#This Row],[Status]]="Shipped"),Table24[[#This Row],[Amount]],0)</f>
        <v>0</v>
      </c>
      <c r="Q15" s="48">
        <f>Table24[[#This Row],[Amount]]/Table24[[#This Row],[Qty]]</f>
        <v>4.3402631578947366</v>
      </c>
      <c r="R15" s="30" t="s">
        <v>59</v>
      </c>
      <c r="S15" s="30" t="s">
        <v>20</v>
      </c>
      <c r="T15" s="47" t="s">
        <v>758</v>
      </c>
      <c r="U15" s="30" t="s">
        <v>27</v>
      </c>
      <c r="V15" s="30" t="s">
        <v>22</v>
      </c>
    </row>
    <row r="16" spans="1:22" ht="14.25" hidden="1" customHeight="1">
      <c r="A16" s="47">
        <v>15</v>
      </c>
      <c r="B16" s="30">
        <v>242</v>
      </c>
      <c r="C16" s="1">
        <v>44305</v>
      </c>
      <c r="D16" t="s">
        <v>54</v>
      </c>
      <c r="E16" s="47">
        <f>IF(OR(Table24[[#This Row],[Status]]="Pending",Table24[[#This Row],[Status]]="Processing"),1,0)</f>
        <v>1</v>
      </c>
      <c r="F16" s="47" t="str">
        <f>IF(OR(Table24[[#This Row],[Status]]="Pending",Table24[[#This Row],[Status]]="Processing"),"Backlogs","Completed")</f>
        <v>Backlogs</v>
      </c>
      <c r="G16" s="47">
        <f>IF(Table24[[#This Row],[Status]]="Returned",1,0)</f>
        <v>0</v>
      </c>
      <c r="H16" s="30" t="s">
        <v>15</v>
      </c>
      <c r="I16" s="30" t="s">
        <v>25</v>
      </c>
      <c r="J16" s="30" t="s">
        <v>38</v>
      </c>
      <c r="K16" s="32">
        <v>31</v>
      </c>
      <c r="L16" s="30" t="s">
        <v>18</v>
      </c>
      <c r="M16" s="31">
        <v>846.12</v>
      </c>
      <c r="N16" s="48">
        <f>IF(Table24[[#This Row],[Status]]="Returned",Table24[[#This Row],[Amount]],0)</f>
        <v>0</v>
      </c>
      <c r="O16" s="48">
        <f>IF(OR(Table24[[#This Row],[Status]]="Pending", Table24[[#This Row],[Status]]="Processing"), Table24[[#This Row],[Amount]], 0)</f>
        <v>846.12</v>
      </c>
      <c r="P16" s="48">
        <f>IF(OR(Table24[[#This Row],[Status]]="Delivered",Table24[[#This Row],[Status]]="Shipped"),Table24[[#This Row],[Amount]],0)</f>
        <v>0</v>
      </c>
      <c r="Q16" s="48">
        <f>Table24[[#This Row],[Amount]]/Table24[[#This Row],[Qty]]</f>
        <v>27.294193548387096</v>
      </c>
      <c r="R16" s="30" t="s">
        <v>60</v>
      </c>
      <c r="S16" s="30" t="s">
        <v>61</v>
      </c>
      <c r="T16" s="47" t="s">
        <v>758</v>
      </c>
      <c r="U16" s="30" t="s">
        <v>44</v>
      </c>
      <c r="V16" s="30" t="s">
        <v>22</v>
      </c>
    </row>
    <row r="17" spans="1:22" ht="14.25" hidden="1" customHeight="1">
      <c r="A17" s="47">
        <v>16</v>
      </c>
      <c r="B17" s="30">
        <v>888</v>
      </c>
      <c r="C17" s="1">
        <v>44024</v>
      </c>
      <c r="D17" t="s">
        <v>36</v>
      </c>
      <c r="E17" s="47">
        <f>IF(OR(Table24[[#This Row],[Status]]="Pending",Table24[[#This Row],[Status]]="Processing"),1,0)</f>
        <v>0</v>
      </c>
      <c r="F17" s="47" t="str">
        <f>IF(OR(Table24[[#This Row],[Status]]="Pending",Table24[[#This Row],[Status]]="Processing"),"Backlogs","Completed")</f>
        <v>Completed</v>
      </c>
      <c r="G17" s="47">
        <f>IF(Table24[[#This Row],[Status]]="Returned",1,0)</f>
        <v>0</v>
      </c>
      <c r="H17" s="30" t="s">
        <v>15</v>
      </c>
      <c r="I17" s="30" t="s">
        <v>25</v>
      </c>
      <c r="J17" s="30" t="s">
        <v>17</v>
      </c>
      <c r="K17" s="32">
        <v>93</v>
      </c>
      <c r="L17" s="30" t="s">
        <v>18</v>
      </c>
      <c r="M17" s="31">
        <v>616.30999999999995</v>
      </c>
      <c r="N17" s="48">
        <f>IF(Table24[[#This Row],[Status]]="Returned",Table24[[#This Row],[Amount]],0)</f>
        <v>0</v>
      </c>
      <c r="O17" s="48">
        <f>IF(OR(Table24[[#This Row],[Status]]="Pending", Table24[[#This Row],[Status]]="Processing"), Table24[[#This Row],[Amount]], 0)</f>
        <v>0</v>
      </c>
      <c r="P17" s="48">
        <f>IF(OR(Table24[[#This Row],[Status]]="Delivered",Table24[[#This Row],[Status]]="Shipped"),Table24[[#This Row],[Amount]],0)</f>
        <v>616.30999999999995</v>
      </c>
      <c r="Q17" s="48">
        <f>Table24[[#This Row],[Amount]]/Table24[[#This Row],[Qty]]</f>
        <v>6.626989247311827</v>
      </c>
      <c r="R17" s="30" t="s">
        <v>62</v>
      </c>
      <c r="S17" s="30" t="s">
        <v>20</v>
      </c>
      <c r="T17" s="47" t="s">
        <v>758</v>
      </c>
      <c r="U17" s="30" t="s">
        <v>31</v>
      </c>
      <c r="V17" s="30" t="s">
        <v>22</v>
      </c>
    </row>
    <row r="18" spans="1:22" ht="14.25" hidden="1" customHeight="1">
      <c r="A18" s="47">
        <v>17</v>
      </c>
      <c r="B18" s="30">
        <v>268</v>
      </c>
      <c r="C18" s="1">
        <v>43991</v>
      </c>
      <c r="D18" t="s">
        <v>54</v>
      </c>
      <c r="E18" s="47">
        <f>IF(OR(Table24[[#This Row],[Status]]="Pending",Table24[[#This Row],[Status]]="Processing"),1,0)</f>
        <v>1</v>
      </c>
      <c r="F18" s="47" t="str">
        <f>IF(OR(Table24[[#This Row],[Status]]="Pending",Table24[[#This Row],[Status]]="Processing"),"Backlogs","Completed")</f>
        <v>Backlogs</v>
      </c>
      <c r="G18" s="47">
        <f>IF(Table24[[#This Row],[Status]]="Returned",1,0)</f>
        <v>0</v>
      </c>
      <c r="H18" s="30" t="s">
        <v>47</v>
      </c>
      <c r="I18" s="30" t="s">
        <v>25</v>
      </c>
      <c r="J18" s="30" t="s">
        <v>38</v>
      </c>
      <c r="K18" s="32">
        <v>35</v>
      </c>
      <c r="L18" s="30" t="s">
        <v>18</v>
      </c>
      <c r="M18" s="31">
        <v>510.83</v>
      </c>
      <c r="N18" s="48">
        <f>IF(Table24[[#This Row],[Status]]="Returned",Table24[[#This Row],[Amount]],0)</f>
        <v>0</v>
      </c>
      <c r="O18" s="48">
        <f>IF(OR(Table24[[#This Row],[Status]]="Pending", Table24[[#This Row],[Status]]="Processing"), Table24[[#This Row],[Amount]], 0)</f>
        <v>510.83</v>
      </c>
      <c r="P18" s="48">
        <f>IF(OR(Table24[[#This Row],[Status]]="Delivered",Table24[[#This Row],[Status]]="Shipped"),Table24[[#This Row],[Amount]],0)</f>
        <v>0</v>
      </c>
      <c r="Q18" s="48">
        <f>Table24[[#This Row],[Amount]]/Table24[[#This Row],[Qty]]</f>
        <v>14.595142857142857</v>
      </c>
      <c r="R18" s="30" t="s">
        <v>63</v>
      </c>
      <c r="S18" s="30" t="s">
        <v>64</v>
      </c>
      <c r="T18" s="47" t="s">
        <v>758</v>
      </c>
      <c r="U18" s="30" t="s">
        <v>27</v>
      </c>
      <c r="V18" s="30" t="s">
        <v>28</v>
      </c>
    </row>
    <row r="19" spans="1:22" ht="14.25" hidden="1" customHeight="1">
      <c r="A19" s="47">
        <v>18</v>
      </c>
      <c r="B19" s="30">
        <v>239</v>
      </c>
      <c r="C19" s="1">
        <v>44019</v>
      </c>
      <c r="D19" t="s">
        <v>23</v>
      </c>
      <c r="E19" s="47">
        <f>IF(OR(Table24[[#This Row],[Status]]="Pending",Table24[[#This Row],[Status]]="Processing"),1,0)</f>
        <v>0</v>
      </c>
      <c r="F19" s="47" t="str">
        <f>IF(OR(Table24[[#This Row],[Status]]="Pending",Table24[[#This Row],[Status]]="Processing"),"Backlogs","Completed")</f>
        <v>Completed</v>
      </c>
      <c r="G19" s="47">
        <f>IF(Table24[[#This Row],[Status]]="Returned",1,0)</f>
        <v>0</v>
      </c>
      <c r="H19" s="30" t="s">
        <v>24</v>
      </c>
      <c r="I19" s="30" t="s">
        <v>25</v>
      </c>
      <c r="J19" s="30" t="s">
        <v>17</v>
      </c>
      <c r="K19" s="32">
        <v>41</v>
      </c>
      <c r="L19" s="30" t="s">
        <v>18</v>
      </c>
      <c r="M19" s="31">
        <v>611.33000000000004</v>
      </c>
      <c r="N19" s="48">
        <f>IF(Table24[[#This Row],[Status]]="Returned",Table24[[#This Row],[Amount]],0)</f>
        <v>0</v>
      </c>
      <c r="O19" s="48">
        <f>IF(OR(Table24[[#This Row],[Status]]="Pending", Table24[[#This Row],[Status]]="Processing"), Table24[[#This Row],[Amount]], 0)</f>
        <v>0</v>
      </c>
      <c r="P19" s="48">
        <f>IF(OR(Table24[[#This Row],[Status]]="Delivered",Table24[[#This Row],[Status]]="Shipped"),Table24[[#This Row],[Amount]],0)</f>
        <v>611.33000000000004</v>
      </c>
      <c r="Q19" s="48">
        <f>Table24[[#This Row],[Amount]]/Table24[[#This Row],[Qty]]</f>
        <v>14.91048780487805</v>
      </c>
      <c r="R19" s="30" t="s">
        <v>65</v>
      </c>
      <c r="S19" s="30" t="s">
        <v>66</v>
      </c>
      <c r="T19" s="47" t="s">
        <v>758</v>
      </c>
      <c r="U19" s="30" t="s">
        <v>21</v>
      </c>
      <c r="V19" s="30" t="s">
        <v>22</v>
      </c>
    </row>
    <row r="20" spans="1:22" ht="14.25" hidden="1" customHeight="1">
      <c r="A20" s="47">
        <v>19</v>
      </c>
      <c r="B20" s="30">
        <v>181</v>
      </c>
      <c r="C20" s="1">
        <v>44467</v>
      </c>
      <c r="D20" t="s">
        <v>23</v>
      </c>
      <c r="E20" s="47">
        <f>IF(OR(Table24[[#This Row],[Status]]="Pending",Table24[[#This Row],[Status]]="Processing"),1,0)</f>
        <v>0</v>
      </c>
      <c r="F20" s="47" t="str">
        <f>IF(OR(Table24[[#This Row],[Status]]="Pending",Table24[[#This Row],[Status]]="Processing"),"Backlogs","Completed")</f>
        <v>Completed</v>
      </c>
      <c r="G20" s="47">
        <f>IF(Table24[[#This Row],[Status]]="Returned",1,0)</f>
        <v>0</v>
      </c>
      <c r="H20" s="30" t="s">
        <v>47</v>
      </c>
      <c r="I20" s="30" t="s">
        <v>37</v>
      </c>
      <c r="J20" s="30" t="s">
        <v>17</v>
      </c>
      <c r="K20" s="32">
        <v>83</v>
      </c>
      <c r="L20" s="30" t="s">
        <v>18</v>
      </c>
      <c r="M20" s="31">
        <v>329.71</v>
      </c>
      <c r="N20" s="48">
        <f>IF(Table24[[#This Row],[Status]]="Returned",Table24[[#This Row],[Amount]],0)</f>
        <v>0</v>
      </c>
      <c r="O20" s="48">
        <f>IF(OR(Table24[[#This Row],[Status]]="Pending", Table24[[#This Row],[Status]]="Processing"), Table24[[#This Row],[Amount]], 0)</f>
        <v>0</v>
      </c>
      <c r="P20" s="48">
        <f>IF(OR(Table24[[#This Row],[Status]]="Delivered",Table24[[#This Row],[Status]]="Shipped"),Table24[[#This Row],[Amount]],0)</f>
        <v>329.71</v>
      </c>
      <c r="Q20" s="48">
        <f>Table24[[#This Row],[Amount]]/Table24[[#This Row],[Qty]]</f>
        <v>3.9724096385542165</v>
      </c>
      <c r="R20" s="30" t="s">
        <v>67</v>
      </c>
      <c r="S20" s="30" t="s">
        <v>50</v>
      </c>
      <c r="T20" s="47" t="s">
        <v>758</v>
      </c>
      <c r="U20" s="30" t="s">
        <v>21</v>
      </c>
      <c r="V20" s="30" t="s">
        <v>28</v>
      </c>
    </row>
    <row r="21" spans="1:22" ht="14.25" customHeight="1">
      <c r="A21" s="47">
        <v>20</v>
      </c>
      <c r="B21" s="30">
        <v>199</v>
      </c>
      <c r="C21" s="1">
        <v>44194</v>
      </c>
      <c r="D21" t="s">
        <v>36</v>
      </c>
      <c r="E21" s="47">
        <f>IF(OR(Table24[[#This Row],[Status]]="Pending",Table24[[#This Row],[Status]]="Processing"),1,0)</f>
        <v>0</v>
      </c>
      <c r="F21" s="47" t="str">
        <f>IF(OR(Table24[[#This Row],[Status]]="Pending",Table24[[#This Row],[Status]]="Processing"),"Backlogs","Completed")</f>
        <v>Completed</v>
      </c>
      <c r="G21" s="47">
        <f>IF(Table24[[#This Row],[Status]]="Returned",1,0)</f>
        <v>0</v>
      </c>
      <c r="H21" s="30" t="s">
        <v>15</v>
      </c>
      <c r="I21" s="30" t="s">
        <v>16</v>
      </c>
      <c r="J21" s="30" t="s">
        <v>33</v>
      </c>
      <c r="K21" s="32">
        <v>23</v>
      </c>
      <c r="L21" s="30" t="s">
        <v>18</v>
      </c>
      <c r="M21" s="31">
        <v>395.09</v>
      </c>
      <c r="N21" s="48">
        <f>IF(Table24[[#This Row],[Status]]="Returned",Table24[[#This Row],[Amount]],0)</f>
        <v>0</v>
      </c>
      <c r="O21" s="48">
        <f>IF(OR(Table24[[#This Row],[Status]]="Pending", Table24[[#This Row],[Status]]="Processing"), Table24[[#This Row],[Amount]], 0)</f>
        <v>0</v>
      </c>
      <c r="P21" s="48">
        <f>IF(OR(Table24[[#This Row],[Status]]="Delivered",Table24[[#This Row],[Status]]="Shipped"),Table24[[#This Row],[Amount]],0)</f>
        <v>395.09</v>
      </c>
      <c r="Q21" s="48">
        <f>Table24[[#This Row],[Amount]]/Table24[[#This Row],[Qty]]</f>
        <v>17.177826086956522</v>
      </c>
      <c r="R21" s="30" t="s">
        <v>68</v>
      </c>
      <c r="S21" s="30" t="s">
        <v>50</v>
      </c>
      <c r="T21" s="47" t="s">
        <v>758</v>
      </c>
      <c r="U21" s="30" t="s">
        <v>27</v>
      </c>
      <c r="V21" s="30" t="s">
        <v>28</v>
      </c>
    </row>
    <row r="22" spans="1:22" ht="14.25" customHeight="1">
      <c r="A22" s="47">
        <v>21</v>
      </c>
      <c r="B22" s="30">
        <v>988</v>
      </c>
      <c r="C22" s="1">
        <v>44198</v>
      </c>
      <c r="D22" t="s">
        <v>23</v>
      </c>
      <c r="E22" s="47">
        <f>IF(OR(Table24[[#This Row],[Status]]="Pending",Table24[[#This Row],[Status]]="Processing"),1,0)</f>
        <v>0</v>
      </c>
      <c r="F22" s="47" t="str">
        <f>IF(OR(Table24[[#This Row],[Status]]="Pending",Table24[[#This Row],[Status]]="Processing"),"Backlogs","Completed")</f>
        <v>Completed</v>
      </c>
      <c r="G22" s="47">
        <f>IF(Table24[[#This Row],[Status]]="Returned",1,0)</f>
        <v>0</v>
      </c>
      <c r="H22" s="30" t="s">
        <v>47</v>
      </c>
      <c r="I22" s="30" t="s">
        <v>37</v>
      </c>
      <c r="J22" s="30" t="s">
        <v>33</v>
      </c>
      <c r="K22" s="32">
        <v>31</v>
      </c>
      <c r="L22" s="30" t="s">
        <v>18</v>
      </c>
      <c r="M22" s="31">
        <v>413.13</v>
      </c>
      <c r="N22" s="48">
        <f>IF(Table24[[#This Row],[Status]]="Returned",Table24[[#This Row],[Amount]],0)</f>
        <v>0</v>
      </c>
      <c r="O22" s="48">
        <f>IF(OR(Table24[[#This Row],[Status]]="Pending", Table24[[#This Row],[Status]]="Processing"), Table24[[#This Row],[Amount]], 0)</f>
        <v>0</v>
      </c>
      <c r="P22" s="48">
        <f>IF(OR(Table24[[#This Row],[Status]]="Delivered",Table24[[#This Row],[Status]]="Shipped"),Table24[[#This Row],[Amount]],0)</f>
        <v>413.13</v>
      </c>
      <c r="Q22" s="48">
        <f>Table24[[#This Row],[Amount]]/Table24[[#This Row],[Qty]]</f>
        <v>13.326774193548387</v>
      </c>
      <c r="R22" s="30" t="s">
        <v>69</v>
      </c>
      <c r="S22" s="30" t="s">
        <v>46</v>
      </c>
      <c r="T22" s="47" t="s">
        <v>11</v>
      </c>
      <c r="U22" s="30" t="s">
        <v>27</v>
      </c>
      <c r="V22" s="30" t="s">
        <v>22</v>
      </c>
    </row>
    <row r="23" spans="1:22" ht="14.25" hidden="1" customHeight="1">
      <c r="A23" s="47">
        <v>22</v>
      </c>
      <c r="B23" s="30">
        <v>648</v>
      </c>
      <c r="C23" s="1">
        <v>44187</v>
      </c>
      <c r="D23" t="s">
        <v>23</v>
      </c>
      <c r="E23" s="47">
        <f>IF(OR(Table24[[#This Row],[Status]]="Pending",Table24[[#This Row],[Status]]="Processing"),1,0)</f>
        <v>0</v>
      </c>
      <c r="F23" s="47" t="str">
        <f>IF(OR(Table24[[#This Row],[Status]]="Pending",Table24[[#This Row],[Status]]="Processing"),"Backlogs","Completed")</f>
        <v>Completed</v>
      </c>
      <c r="G23" s="47">
        <f>IF(Table24[[#This Row],[Status]]="Returned",1,0)</f>
        <v>0</v>
      </c>
      <c r="H23" s="30" t="s">
        <v>24</v>
      </c>
      <c r="I23" s="30" t="s">
        <v>16</v>
      </c>
      <c r="J23" s="30" t="s">
        <v>17</v>
      </c>
      <c r="K23" s="32">
        <v>53</v>
      </c>
      <c r="L23" s="30" t="s">
        <v>18</v>
      </c>
      <c r="M23" s="31">
        <v>894.84</v>
      </c>
      <c r="N23" s="48">
        <f>IF(Table24[[#This Row],[Status]]="Returned",Table24[[#This Row],[Amount]],0)</f>
        <v>0</v>
      </c>
      <c r="O23" s="48">
        <f>IF(OR(Table24[[#This Row],[Status]]="Pending", Table24[[#This Row],[Status]]="Processing"), Table24[[#This Row],[Amount]], 0)</f>
        <v>0</v>
      </c>
      <c r="P23" s="48">
        <f>IF(OR(Table24[[#This Row],[Status]]="Delivered",Table24[[#This Row],[Status]]="Shipped"),Table24[[#This Row],[Amount]],0)</f>
        <v>894.84</v>
      </c>
      <c r="Q23" s="48">
        <f>Table24[[#This Row],[Amount]]/Table24[[#This Row],[Qty]]</f>
        <v>16.883773584905661</v>
      </c>
      <c r="R23" s="30" t="s">
        <v>70</v>
      </c>
      <c r="S23" s="30" t="s">
        <v>53</v>
      </c>
      <c r="T23" s="47" t="s">
        <v>758</v>
      </c>
      <c r="U23" s="30" t="s">
        <v>27</v>
      </c>
      <c r="V23" s="30" t="s">
        <v>22</v>
      </c>
    </row>
    <row r="24" spans="1:22" ht="14.25" customHeight="1">
      <c r="A24" s="47">
        <v>23</v>
      </c>
      <c r="B24" s="30">
        <v>865</v>
      </c>
      <c r="C24" s="1">
        <v>44014</v>
      </c>
      <c r="D24" t="s">
        <v>14</v>
      </c>
      <c r="E24" s="47">
        <f>IF(OR(Table24[[#This Row],[Status]]="Pending",Table24[[#This Row],[Status]]="Processing"),1,0)</f>
        <v>1</v>
      </c>
      <c r="F24" s="47" t="str">
        <f>IF(OR(Table24[[#This Row],[Status]]="Pending",Table24[[#This Row],[Status]]="Processing"),"Backlogs","Completed")</f>
        <v>Backlogs</v>
      </c>
      <c r="G24" s="47">
        <f>IF(Table24[[#This Row],[Status]]="Returned",1,0)</f>
        <v>0</v>
      </c>
      <c r="H24" s="30" t="s">
        <v>15</v>
      </c>
      <c r="I24" s="30" t="s">
        <v>16</v>
      </c>
      <c r="J24" s="30" t="s">
        <v>33</v>
      </c>
      <c r="K24" s="32">
        <v>78</v>
      </c>
      <c r="L24" s="30" t="s">
        <v>18</v>
      </c>
      <c r="M24" s="31">
        <v>120.02</v>
      </c>
      <c r="N24" s="48">
        <f>IF(Table24[[#This Row],[Status]]="Returned",Table24[[#This Row],[Amount]],0)</f>
        <v>0</v>
      </c>
      <c r="O24" s="48">
        <f>IF(OR(Table24[[#This Row],[Status]]="Pending", Table24[[#This Row],[Status]]="Processing"), Table24[[#This Row],[Amount]], 0)</f>
        <v>120.02</v>
      </c>
      <c r="P24" s="48">
        <f>IF(OR(Table24[[#This Row],[Status]]="Delivered",Table24[[#This Row],[Status]]="Shipped"),Table24[[#This Row],[Amount]],0)</f>
        <v>0</v>
      </c>
      <c r="Q24" s="48">
        <f>Table24[[#This Row],[Amount]]/Table24[[#This Row],[Qty]]</f>
        <v>1.5387179487179488</v>
      </c>
      <c r="R24" s="30" t="s">
        <v>71</v>
      </c>
      <c r="S24" s="30" t="s">
        <v>64</v>
      </c>
      <c r="T24" s="47" t="s">
        <v>758</v>
      </c>
      <c r="U24" s="30" t="s">
        <v>31</v>
      </c>
      <c r="V24" s="30" t="s">
        <v>22</v>
      </c>
    </row>
    <row r="25" spans="1:22" ht="14.25" hidden="1" customHeight="1">
      <c r="A25" s="47">
        <v>24</v>
      </c>
      <c r="B25" s="30">
        <v>467</v>
      </c>
      <c r="C25" s="1">
        <v>44430</v>
      </c>
      <c r="D25" t="s">
        <v>36</v>
      </c>
      <c r="E25" s="47">
        <f>IF(OR(Table24[[#This Row],[Status]]="Pending",Table24[[#This Row],[Status]]="Processing"),1,0)</f>
        <v>0</v>
      </c>
      <c r="F25" s="47" t="str">
        <f>IF(OR(Table24[[#This Row],[Status]]="Pending",Table24[[#This Row],[Status]]="Processing"),"Backlogs","Completed")</f>
        <v>Completed</v>
      </c>
      <c r="G25" s="47">
        <f>IF(Table24[[#This Row],[Status]]="Returned",1,0)</f>
        <v>0</v>
      </c>
      <c r="H25" s="30" t="s">
        <v>47</v>
      </c>
      <c r="I25" s="30" t="s">
        <v>37</v>
      </c>
      <c r="J25" s="30" t="s">
        <v>38</v>
      </c>
      <c r="K25" s="32">
        <v>67</v>
      </c>
      <c r="L25" s="30" t="s">
        <v>18</v>
      </c>
      <c r="M25" s="31">
        <v>722.72</v>
      </c>
      <c r="N25" s="48">
        <f>IF(Table24[[#This Row],[Status]]="Returned",Table24[[#This Row],[Amount]],0)</f>
        <v>0</v>
      </c>
      <c r="O25" s="48">
        <f>IF(OR(Table24[[#This Row],[Status]]="Pending", Table24[[#This Row],[Status]]="Processing"), Table24[[#This Row],[Amount]], 0)</f>
        <v>0</v>
      </c>
      <c r="P25" s="48">
        <f>IF(OR(Table24[[#This Row],[Status]]="Delivered",Table24[[#This Row],[Status]]="Shipped"),Table24[[#This Row],[Amount]],0)</f>
        <v>722.72</v>
      </c>
      <c r="Q25" s="48">
        <f>Table24[[#This Row],[Amount]]/Table24[[#This Row],[Qty]]</f>
        <v>10.786865671641792</v>
      </c>
      <c r="R25" s="30" t="s">
        <v>72</v>
      </c>
      <c r="S25" s="30" t="s">
        <v>64</v>
      </c>
      <c r="T25" s="47" t="s">
        <v>11</v>
      </c>
      <c r="U25" s="30" t="s">
        <v>44</v>
      </c>
      <c r="V25" s="30" t="s">
        <v>22</v>
      </c>
    </row>
    <row r="26" spans="1:22" ht="14.25" customHeight="1">
      <c r="A26" s="47">
        <v>25</v>
      </c>
      <c r="B26" s="30">
        <v>383</v>
      </c>
      <c r="C26" s="1">
        <v>44312</v>
      </c>
      <c r="D26" t="s">
        <v>23</v>
      </c>
      <c r="E26" s="47">
        <f>IF(OR(Table24[[#This Row],[Status]]="Pending",Table24[[#This Row],[Status]]="Processing"),1,0)</f>
        <v>0</v>
      </c>
      <c r="F26" s="47" t="str">
        <f>IF(OR(Table24[[#This Row],[Status]]="Pending",Table24[[#This Row],[Status]]="Processing"),"Backlogs","Completed")</f>
        <v>Completed</v>
      </c>
      <c r="G26" s="47">
        <f>IF(Table24[[#This Row],[Status]]="Returned",1,0)</f>
        <v>0</v>
      </c>
      <c r="H26" s="30" t="s">
        <v>15</v>
      </c>
      <c r="I26" s="30" t="s">
        <v>37</v>
      </c>
      <c r="J26" s="30" t="s">
        <v>33</v>
      </c>
      <c r="K26" s="32">
        <v>6</v>
      </c>
      <c r="L26" s="30" t="s">
        <v>18</v>
      </c>
      <c r="M26" s="31">
        <v>921.45</v>
      </c>
      <c r="N26" s="48">
        <f>IF(Table24[[#This Row],[Status]]="Returned",Table24[[#This Row],[Amount]],0)</f>
        <v>0</v>
      </c>
      <c r="O26" s="48">
        <f>IF(OR(Table24[[#This Row],[Status]]="Pending", Table24[[#This Row],[Status]]="Processing"), Table24[[#This Row],[Amount]], 0)</f>
        <v>0</v>
      </c>
      <c r="P26" s="48">
        <f>IF(OR(Table24[[#This Row],[Status]]="Delivered",Table24[[#This Row],[Status]]="Shipped"),Table24[[#This Row],[Amount]],0)</f>
        <v>921.45</v>
      </c>
      <c r="Q26" s="48">
        <f>Table24[[#This Row],[Amount]]/Table24[[#This Row],[Qty]]</f>
        <v>153.57500000000002</v>
      </c>
      <c r="R26" s="30" t="s">
        <v>73</v>
      </c>
      <c r="S26" s="30" t="s">
        <v>74</v>
      </c>
      <c r="T26" s="47" t="s">
        <v>758</v>
      </c>
      <c r="U26" s="30" t="s">
        <v>27</v>
      </c>
      <c r="V26" s="30" t="s">
        <v>22</v>
      </c>
    </row>
    <row r="27" spans="1:22" ht="14.25" hidden="1" customHeight="1">
      <c r="A27" s="47">
        <v>26</v>
      </c>
      <c r="B27" s="30">
        <v>387</v>
      </c>
      <c r="C27" s="1">
        <v>44407</v>
      </c>
      <c r="D27" t="s">
        <v>32</v>
      </c>
      <c r="E27" s="47">
        <f>IF(OR(Table24[[#This Row],[Status]]="Pending",Table24[[#This Row],[Status]]="Processing"),1,0)</f>
        <v>0</v>
      </c>
      <c r="F27" s="47" t="str">
        <f>IF(OR(Table24[[#This Row],[Status]]="Pending",Table24[[#This Row],[Status]]="Processing"),"Backlogs","Completed")</f>
        <v>Completed</v>
      </c>
      <c r="G27" s="47">
        <f>IF(Table24[[#This Row],[Status]]="Returned",1,0)</f>
        <v>1</v>
      </c>
      <c r="H27" s="30" t="s">
        <v>24</v>
      </c>
      <c r="I27" s="30" t="s">
        <v>16</v>
      </c>
      <c r="J27" s="30" t="s">
        <v>38</v>
      </c>
      <c r="K27" s="32">
        <v>63</v>
      </c>
      <c r="L27" s="30" t="s">
        <v>18</v>
      </c>
      <c r="M27" s="31">
        <v>807.78</v>
      </c>
      <c r="N27" s="48">
        <f>IF(Table24[[#This Row],[Status]]="Returned",Table24[[#This Row],[Amount]],0)</f>
        <v>807.78</v>
      </c>
      <c r="O27" s="48">
        <f>IF(OR(Table24[[#This Row],[Status]]="Pending", Table24[[#This Row],[Status]]="Processing"), Table24[[#This Row],[Amount]], 0)</f>
        <v>0</v>
      </c>
      <c r="P27" s="48">
        <f>IF(OR(Table24[[#This Row],[Status]]="Delivered",Table24[[#This Row],[Status]]="Shipped"),Table24[[#This Row],[Amount]],0)</f>
        <v>0</v>
      </c>
      <c r="Q27" s="48">
        <f>Table24[[#This Row],[Amount]]/Table24[[#This Row],[Qty]]</f>
        <v>12.821904761904761</v>
      </c>
      <c r="R27" s="30" t="s">
        <v>75</v>
      </c>
      <c r="S27" s="30" t="s">
        <v>64</v>
      </c>
      <c r="T27" s="47" t="s">
        <v>11</v>
      </c>
      <c r="U27" s="30" t="s">
        <v>44</v>
      </c>
      <c r="V27" s="30" t="s">
        <v>28</v>
      </c>
    </row>
    <row r="28" spans="1:22" ht="14.25" hidden="1" customHeight="1">
      <c r="A28" s="47">
        <v>27</v>
      </c>
      <c r="B28" s="30">
        <v>899</v>
      </c>
      <c r="C28" s="1">
        <v>43984</v>
      </c>
      <c r="D28" t="s">
        <v>32</v>
      </c>
      <c r="E28" s="47">
        <f>IF(OR(Table24[[#This Row],[Status]]="Pending",Table24[[#This Row],[Status]]="Processing"),1,0)</f>
        <v>0</v>
      </c>
      <c r="F28" s="47" t="str">
        <f>IF(OR(Table24[[#This Row],[Status]]="Pending",Table24[[#This Row],[Status]]="Processing"),"Backlogs","Completed")</f>
        <v>Completed</v>
      </c>
      <c r="G28" s="47">
        <f>IF(Table24[[#This Row],[Status]]="Returned",1,0)</f>
        <v>1</v>
      </c>
      <c r="H28" s="30" t="s">
        <v>15</v>
      </c>
      <c r="I28" s="30" t="s">
        <v>37</v>
      </c>
      <c r="J28" s="30" t="s">
        <v>17</v>
      </c>
      <c r="K28" s="32">
        <v>76</v>
      </c>
      <c r="L28" s="30" t="s">
        <v>18</v>
      </c>
      <c r="M28" s="31">
        <v>437.57</v>
      </c>
      <c r="N28" s="48">
        <f>IF(Table24[[#This Row],[Status]]="Returned",Table24[[#This Row],[Amount]],0)</f>
        <v>437.57</v>
      </c>
      <c r="O28" s="48">
        <f>IF(OR(Table24[[#This Row],[Status]]="Pending", Table24[[#This Row],[Status]]="Processing"), Table24[[#This Row],[Amount]], 0)</f>
        <v>0</v>
      </c>
      <c r="P28" s="48">
        <f>IF(OR(Table24[[#This Row],[Status]]="Delivered",Table24[[#This Row],[Status]]="Shipped"),Table24[[#This Row],[Amount]],0)</f>
        <v>0</v>
      </c>
      <c r="Q28" s="48">
        <f>Table24[[#This Row],[Amount]]/Table24[[#This Row],[Qty]]</f>
        <v>5.7575000000000003</v>
      </c>
      <c r="R28" s="30" t="s">
        <v>55</v>
      </c>
      <c r="S28" s="30" t="s">
        <v>56</v>
      </c>
      <c r="T28" s="47" t="s">
        <v>11</v>
      </c>
      <c r="U28" s="30" t="s">
        <v>44</v>
      </c>
      <c r="V28" s="30" t="s">
        <v>22</v>
      </c>
    </row>
    <row r="29" spans="1:22" ht="14.25" hidden="1" customHeight="1">
      <c r="A29" s="47">
        <v>28</v>
      </c>
      <c r="B29" s="30">
        <v>94</v>
      </c>
      <c r="C29" s="1">
        <v>44509</v>
      </c>
      <c r="D29" t="s">
        <v>32</v>
      </c>
      <c r="E29" s="47">
        <f>IF(OR(Table24[[#This Row],[Status]]="Pending",Table24[[#This Row],[Status]]="Processing"),1,0)</f>
        <v>0</v>
      </c>
      <c r="F29" s="47" t="str">
        <f>IF(OR(Table24[[#This Row],[Status]]="Pending",Table24[[#This Row],[Status]]="Processing"),"Backlogs","Completed")</f>
        <v>Completed</v>
      </c>
      <c r="G29" s="47">
        <f>IF(Table24[[#This Row],[Status]]="Returned",1,0)</f>
        <v>1</v>
      </c>
      <c r="H29" s="30" t="s">
        <v>15</v>
      </c>
      <c r="I29" s="30" t="s">
        <v>37</v>
      </c>
      <c r="J29" s="30" t="s">
        <v>17</v>
      </c>
      <c r="K29" s="32">
        <v>61</v>
      </c>
      <c r="L29" s="30" t="s">
        <v>18</v>
      </c>
      <c r="M29" s="31">
        <v>684.71</v>
      </c>
      <c r="N29" s="48">
        <f>IF(Table24[[#This Row],[Status]]="Returned",Table24[[#This Row],[Amount]],0)</f>
        <v>684.71</v>
      </c>
      <c r="O29" s="48">
        <f>IF(OR(Table24[[#This Row],[Status]]="Pending", Table24[[#This Row],[Status]]="Processing"), Table24[[#This Row],[Amount]], 0)</f>
        <v>0</v>
      </c>
      <c r="P29" s="48">
        <f>IF(OR(Table24[[#This Row],[Status]]="Delivered",Table24[[#This Row],[Status]]="Shipped"),Table24[[#This Row],[Amount]],0)</f>
        <v>0</v>
      </c>
      <c r="Q29" s="48">
        <f>Table24[[#This Row],[Amount]]/Table24[[#This Row],[Qty]]</f>
        <v>11.224754098360656</v>
      </c>
      <c r="R29" s="30" t="s">
        <v>76</v>
      </c>
      <c r="S29" s="30" t="s">
        <v>77</v>
      </c>
      <c r="T29" s="47" t="s">
        <v>11</v>
      </c>
      <c r="U29" s="30" t="s">
        <v>27</v>
      </c>
      <c r="V29" s="30" t="s">
        <v>22</v>
      </c>
    </row>
    <row r="30" spans="1:22" ht="14.25" hidden="1" customHeight="1">
      <c r="A30" s="47">
        <v>29</v>
      </c>
      <c r="B30" s="30">
        <v>270</v>
      </c>
      <c r="C30" s="1">
        <v>44474</v>
      </c>
      <c r="D30" t="s">
        <v>36</v>
      </c>
      <c r="E30" s="47">
        <f>IF(OR(Table24[[#This Row],[Status]]="Pending",Table24[[#This Row],[Status]]="Processing"),1,0)</f>
        <v>0</v>
      </c>
      <c r="F30" s="47" t="str">
        <f>IF(OR(Table24[[#This Row],[Status]]="Pending",Table24[[#This Row],[Status]]="Processing"),"Backlogs","Completed")</f>
        <v>Completed</v>
      </c>
      <c r="G30" s="47">
        <f>IF(Table24[[#This Row],[Status]]="Returned",1,0)</f>
        <v>0</v>
      </c>
      <c r="H30" s="30" t="s">
        <v>47</v>
      </c>
      <c r="I30" s="30" t="s">
        <v>37</v>
      </c>
      <c r="J30" s="30" t="s">
        <v>38</v>
      </c>
      <c r="K30" s="32">
        <v>18</v>
      </c>
      <c r="L30" s="30" t="s">
        <v>18</v>
      </c>
      <c r="M30" s="31">
        <v>699.21</v>
      </c>
      <c r="N30" s="48">
        <f>IF(Table24[[#This Row],[Status]]="Returned",Table24[[#This Row],[Amount]],0)</f>
        <v>0</v>
      </c>
      <c r="O30" s="48">
        <f>IF(OR(Table24[[#This Row],[Status]]="Pending", Table24[[#This Row],[Status]]="Processing"), Table24[[#This Row],[Amount]], 0)</f>
        <v>0</v>
      </c>
      <c r="P30" s="48">
        <f>IF(OR(Table24[[#This Row],[Status]]="Delivered",Table24[[#This Row],[Status]]="Shipped"),Table24[[#This Row],[Amount]],0)</f>
        <v>699.21</v>
      </c>
      <c r="Q30" s="48">
        <f>Table24[[#This Row],[Amount]]/Table24[[#This Row],[Qty]]</f>
        <v>38.844999999999999</v>
      </c>
      <c r="R30" s="30" t="s">
        <v>78</v>
      </c>
      <c r="S30" s="30" t="s">
        <v>79</v>
      </c>
      <c r="T30" s="47" t="s">
        <v>11</v>
      </c>
      <c r="U30" s="30" t="s">
        <v>44</v>
      </c>
      <c r="V30" s="30" t="s">
        <v>28</v>
      </c>
    </row>
    <row r="31" spans="1:22" ht="14.25" hidden="1" customHeight="1">
      <c r="A31" s="47">
        <v>30</v>
      </c>
      <c r="B31" s="30">
        <v>190</v>
      </c>
      <c r="C31" s="1">
        <v>43861</v>
      </c>
      <c r="D31" t="s">
        <v>54</v>
      </c>
      <c r="E31" s="47">
        <f>IF(OR(Table24[[#This Row],[Status]]="Pending",Table24[[#This Row],[Status]]="Processing"),1,0)</f>
        <v>1</v>
      </c>
      <c r="F31" s="47" t="str">
        <f>IF(OR(Table24[[#This Row],[Status]]="Pending",Table24[[#This Row],[Status]]="Processing"),"Backlogs","Completed")</f>
        <v>Backlogs</v>
      </c>
      <c r="G31" s="47">
        <f>IF(Table24[[#This Row],[Status]]="Returned",1,0)</f>
        <v>0</v>
      </c>
      <c r="H31" s="30" t="s">
        <v>15</v>
      </c>
      <c r="I31" s="30" t="s">
        <v>16</v>
      </c>
      <c r="J31" s="30" t="s">
        <v>17</v>
      </c>
      <c r="K31" s="32">
        <v>56</v>
      </c>
      <c r="L31" s="30" t="s">
        <v>18</v>
      </c>
      <c r="M31" s="31">
        <v>845.2</v>
      </c>
      <c r="N31" s="48">
        <f>IF(Table24[[#This Row],[Status]]="Returned",Table24[[#This Row],[Amount]],0)</f>
        <v>0</v>
      </c>
      <c r="O31" s="48">
        <f>IF(OR(Table24[[#This Row],[Status]]="Pending", Table24[[#This Row],[Status]]="Processing"), Table24[[#This Row],[Amount]], 0)</f>
        <v>845.2</v>
      </c>
      <c r="P31" s="48">
        <f>IF(OR(Table24[[#This Row],[Status]]="Delivered",Table24[[#This Row],[Status]]="Shipped"),Table24[[#This Row],[Amount]],0)</f>
        <v>0</v>
      </c>
      <c r="Q31" s="48">
        <f>Table24[[#This Row],[Amount]]/Table24[[#This Row],[Qty]]</f>
        <v>15.092857142857143</v>
      </c>
      <c r="R31" s="30" t="s">
        <v>80</v>
      </c>
      <c r="S31" s="30" t="s">
        <v>20</v>
      </c>
      <c r="T31" s="47" t="s">
        <v>758</v>
      </c>
      <c r="U31" s="30" t="s">
        <v>27</v>
      </c>
      <c r="V31" s="30" t="s">
        <v>28</v>
      </c>
    </row>
    <row r="32" spans="1:22" ht="14.25" hidden="1" customHeight="1">
      <c r="A32" s="47">
        <v>31</v>
      </c>
      <c r="B32" s="30">
        <v>937</v>
      </c>
      <c r="C32" s="1">
        <v>44481</v>
      </c>
      <c r="D32" t="s">
        <v>14</v>
      </c>
      <c r="E32" s="47">
        <f>IF(OR(Table24[[#This Row],[Status]]="Pending",Table24[[#This Row],[Status]]="Processing"),1,0)</f>
        <v>1</v>
      </c>
      <c r="F32" s="47" t="str">
        <f>IF(OR(Table24[[#This Row],[Status]]="Pending",Table24[[#This Row],[Status]]="Processing"),"Backlogs","Completed")</f>
        <v>Backlogs</v>
      </c>
      <c r="G32" s="47">
        <f>IF(Table24[[#This Row],[Status]]="Returned",1,0)</f>
        <v>0</v>
      </c>
      <c r="H32" s="30" t="s">
        <v>15</v>
      </c>
      <c r="I32" s="30" t="s">
        <v>37</v>
      </c>
      <c r="J32" s="30" t="s">
        <v>38</v>
      </c>
      <c r="K32" s="32">
        <v>36</v>
      </c>
      <c r="L32" s="30" t="s">
        <v>18</v>
      </c>
      <c r="M32" s="31">
        <v>717.76</v>
      </c>
      <c r="N32" s="48">
        <f>IF(Table24[[#This Row],[Status]]="Returned",Table24[[#This Row],[Amount]],0)</f>
        <v>0</v>
      </c>
      <c r="O32" s="48">
        <f>IF(OR(Table24[[#This Row],[Status]]="Pending", Table24[[#This Row],[Status]]="Processing"), Table24[[#This Row],[Amount]], 0)</f>
        <v>717.76</v>
      </c>
      <c r="P32" s="48">
        <f>IF(OR(Table24[[#This Row],[Status]]="Delivered",Table24[[#This Row],[Status]]="Shipped"),Table24[[#This Row],[Amount]],0)</f>
        <v>0</v>
      </c>
      <c r="Q32" s="48">
        <f>Table24[[#This Row],[Amount]]/Table24[[#This Row],[Qty]]</f>
        <v>19.937777777777779</v>
      </c>
      <c r="R32" s="30" t="s">
        <v>81</v>
      </c>
      <c r="S32" s="30" t="s">
        <v>58</v>
      </c>
      <c r="T32" s="47" t="s">
        <v>758</v>
      </c>
      <c r="U32" s="30" t="s">
        <v>27</v>
      </c>
      <c r="V32" s="30" t="s">
        <v>22</v>
      </c>
    </row>
    <row r="33" spans="1:22" ht="14.25" hidden="1" customHeight="1">
      <c r="A33" s="47">
        <v>32</v>
      </c>
      <c r="B33" s="30">
        <v>922</v>
      </c>
      <c r="C33" s="1">
        <v>44272</v>
      </c>
      <c r="D33" t="s">
        <v>36</v>
      </c>
      <c r="E33" s="47">
        <f>IF(OR(Table24[[#This Row],[Status]]="Pending",Table24[[#This Row],[Status]]="Processing"),1,0)</f>
        <v>0</v>
      </c>
      <c r="F33" s="47" t="str">
        <f>IF(OR(Table24[[#This Row],[Status]]="Pending",Table24[[#This Row],[Status]]="Processing"),"Backlogs","Completed")</f>
        <v>Completed</v>
      </c>
      <c r="G33" s="47">
        <f>IF(Table24[[#This Row],[Status]]="Returned",1,0)</f>
        <v>0</v>
      </c>
      <c r="H33" s="30" t="s">
        <v>15</v>
      </c>
      <c r="I33" s="30" t="s">
        <v>25</v>
      </c>
      <c r="J33" s="30" t="s">
        <v>38</v>
      </c>
      <c r="K33" s="32">
        <v>22</v>
      </c>
      <c r="L33" s="30" t="s">
        <v>18</v>
      </c>
      <c r="M33" s="31">
        <v>522.19000000000005</v>
      </c>
      <c r="N33" s="48">
        <f>IF(Table24[[#This Row],[Status]]="Returned",Table24[[#This Row],[Amount]],0)</f>
        <v>0</v>
      </c>
      <c r="O33" s="48">
        <f>IF(OR(Table24[[#This Row],[Status]]="Pending", Table24[[#This Row],[Status]]="Processing"), Table24[[#This Row],[Amount]], 0)</f>
        <v>0</v>
      </c>
      <c r="P33" s="48">
        <f>IF(OR(Table24[[#This Row],[Status]]="Delivered",Table24[[#This Row],[Status]]="Shipped"),Table24[[#This Row],[Amount]],0)</f>
        <v>522.19000000000005</v>
      </c>
      <c r="Q33" s="48">
        <f>Table24[[#This Row],[Amount]]/Table24[[#This Row],[Qty]]</f>
        <v>23.735909090909093</v>
      </c>
      <c r="R33" s="30" t="s">
        <v>82</v>
      </c>
      <c r="S33" s="30" t="s">
        <v>46</v>
      </c>
      <c r="T33" s="47" t="s">
        <v>11</v>
      </c>
      <c r="U33" s="30" t="s">
        <v>31</v>
      </c>
      <c r="V33" s="30" t="s">
        <v>22</v>
      </c>
    </row>
    <row r="34" spans="1:22" ht="14.25" hidden="1" customHeight="1">
      <c r="A34" s="47">
        <v>33</v>
      </c>
      <c r="B34" s="30">
        <v>536</v>
      </c>
      <c r="C34" s="1">
        <v>44273</v>
      </c>
      <c r="D34" t="s">
        <v>36</v>
      </c>
      <c r="E34" s="47">
        <f>IF(OR(Table24[[#This Row],[Status]]="Pending",Table24[[#This Row],[Status]]="Processing"),1,0)</f>
        <v>0</v>
      </c>
      <c r="F34" s="47" t="str">
        <f>IF(OR(Table24[[#This Row],[Status]]="Pending",Table24[[#This Row],[Status]]="Processing"),"Backlogs","Completed")</f>
        <v>Completed</v>
      </c>
      <c r="G34" s="47">
        <f>IF(Table24[[#This Row],[Status]]="Returned",1,0)</f>
        <v>0</v>
      </c>
      <c r="H34" s="30" t="s">
        <v>47</v>
      </c>
      <c r="I34" s="30" t="s">
        <v>16</v>
      </c>
      <c r="J34" s="30" t="s">
        <v>38</v>
      </c>
      <c r="K34" s="32">
        <v>67</v>
      </c>
      <c r="L34" s="30" t="s">
        <v>18</v>
      </c>
      <c r="M34" s="31">
        <v>212.18</v>
      </c>
      <c r="N34" s="48">
        <f>IF(Table24[[#This Row],[Status]]="Returned",Table24[[#This Row],[Amount]],0)</f>
        <v>0</v>
      </c>
      <c r="O34" s="48">
        <f>IF(OR(Table24[[#This Row],[Status]]="Pending", Table24[[#This Row],[Status]]="Processing"), Table24[[#This Row],[Amount]], 0)</f>
        <v>0</v>
      </c>
      <c r="P34" s="48">
        <f>IF(OR(Table24[[#This Row],[Status]]="Delivered",Table24[[#This Row],[Status]]="Shipped"),Table24[[#This Row],[Amount]],0)</f>
        <v>212.18</v>
      </c>
      <c r="Q34" s="48">
        <f>Table24[[#This Row],[Amount]]/Table24[[#This Row],[Qty]]</f>
        <v>3.1668656716417911</v>
      </c>
      <c r="R34" s="30" t="s">
        <v>50</v>
      </c>
      <c r="S34" s="30" t="s">
        <v>51</v>
      </c>
      <c r="T34" s="47" t="s">
        <v>11</v>
      </c>
      <c r="U34" s="30" t="s">
        <v>27</v>
      </c>
      <c r="V34" s="30" t="s">
        <v>22</v>
      </c>
    </row>
    <row r="35" spans="1:22" ht="14.25" hidden="1" customHeight="1">
      <c r="A35" s="47">
        <v>34</v>
      </c>
      <c r="B35" s="30">
        <v>510</v>
      </c>
      <c r="C35" s="1">
        <v>44247</v>
      </c>
      <c r="D35" t="s">
        <v>14</v>
      </c>
      <c r="E35" s="47">
        <f>IF(OR(Table24[[#This Row],[Status]]="Pending",Table24[[#This Row],[Status]]="Processing"),1,0)</f>
        <v>1</v>
      </c>
      <c r="F35" s="47" t="str">
        <f>IF(OR(Table24[[#This Row],[Status]]="Pending",Table24[[#This Row],[Status]]="Processing"),"Backlogs","Completed")</f>
        <v>Backlogs</v>
      </c>
      <c r="G35" s="47">
        <f>IF(Table24[[#This Row],[Status]]="Returned",1,0)</f>
        <v>0</v>
      </c>
      <c r="H35" s="30" t="s">
        <v>15</v>
      </c>
      <c r="I35" s="30" t="s">
        <v>37</v>
      </c>
      <c r="J35" s="30" t="s">
        <v>17</v>
      </c>
      <c r="K35" s="32">
        <v>82</v>
      </c>
      <c r="L35" s="30" t="s">
        <v>18</v>
      </c>
      <c r="M35" s="31">
        <v>333.52</v>
      </c>
      <c r="N35" s="48">
        <f>IF(Table24[[#This Row],[Status]]="Returned",Table24[[#This Row],[Amount]],0)</f>
        <v>0</v>
      </c>
      <c r="O35" s="48">
        <f>IF(OR(Table24[[#This Row],[Status]]="Pending", Table24[[#This Row],[Status]]="Processing"), Table24[[#This Row],[Amount]], 0)</f>
        <v>333.52</v>
      </c>
      <c r="P35" s="48">
        <f>IF(OR(Table24[[#This Row],[Status]]="Delivered",Table24[[#This Row],[Status]]="Shipped"),Table24[[#This Row],[Amount]],0)</f>
        <v>0</v>
      </c>
      <c r="Q35" s="48">
        <f>Table24[[#This Row],[Amount]]/Table24[[#This Row],[Qty]]</f>
        <v>4.0673170731707318</v>
      </c>
      <c r="R35" s="30" t="s">
        <v>83</v>
      </c>
      <c r="S35" s="30" t="s">
        <v>64</v>
      </c>
      <c r="T35" s="47" t="s">
        <v>11</v>
      </c>
      <c r="U35" s="30" t="s">
        <v>21</v>
      </c>
      <c r="V35" s="30" t="s">
        <v>22</v>
      </c>
    </row>
    <row r="36" spans="1:22" ht="14.25" customHeight="1">
      <c r="A36" s="47">
        <v>35</v>
      </c>
      <c r="B36" s="30">
        <v>795</v>
      </c>
      <c r="C36" s="1">
        <v>44327</v>
      </c>
      <c r="D36" t="s">
        <v>54</v>
      </c>
      <c r="E36" s="47">
        <f>IF(OR(Table24[[#This Row],[Status]]="Pending",Table24[[#This Row],[Status]]="Processing"),1,0)</f>
        <v>1</v>
      </c>
      <c r="F36" s="47" t="str">
        <f>IF(OR(Table24[[#This Row],[Status]]="Pending",Table24[[#This Row],[Status]]="Processing"),"Backlogs","Completed")</f>
        <v>Backlogs</v>
      </c>
      <c r="G36" s="47">
        <f>IF(Table24[[#This Row],[Status]]="Returned",1,0)</f>
        <v>0</v>
      </c>
      <c r="H36" s="30" t="s">
        <v>24</v>
      </c>
      <c r="I36" s="30" t="s">
        <v>25</v>
      </c>
      <c r="J36" s="30" t="s">
        <v>33</v>
      </c>
      <c r="K36" s="32">
        <v>84</v>
      </c>
      <c r="L36" s="30" t="s">
        <v>18</v>
      </c>
      <c r="M36" s="31">
        <v>443.21</v>
      </c>
      <c r="N36" s="48">
        <f>IF(Table24[[#This Row],[Status]]="Returned",Table24[[#This Row],[Amount]],0)</f>
        <v>0</v>
      </c>
      <c r="O36" s="48">
        <f>IF(OR(Table24[[#This Row],[Status]]="Pending", Table24[[#This Row],[Status]]="Processing"), Table24[[#This Row],[Amount]], 0)</f>
        <v>443.21</v>
      </c>
      <c r="P36" s="48">
        <f>IF(OR(Table24[[#This Row],[Status]]="Delivered",Table24[[#This Row],[Status]]="Shipped"),Table24[[#This Row],[Amount]],0)</f>
        <v>0</v>
      </c>
      <c r="Q36" s="48">
        <f>Table24[[#This Row],[Amount]]/Table24[[#This Row],[Qty]]</f>
        <v>5.2763095238095232</v>
      </c>
      <c r="R36" s="30" t="s">
        <v>84</v>
      </c>
      <c r="S36" s="30" t="s">
        <v>85</v>
      </c>
      <c r="T36" s="47" t="s">
        <v>11</v>
      </c>
      <c r="U36" s="30" t="s">
        <v>21</v>
      </c>
      <c r="V36" s="30" t="s">
        <v>28</v>
      </c>
    </row>
    <row r="37" spans="1:22" ht="14.25" hidden="1" customHeight="1">
      <c r="A37" s="47">
        <v>36</v>
      </c>
      <c r="B37" s="30">
        <v>866</v>
      </c>
      <c r="C37" s="1">
        <v>44050</v>
      </c>
      <c r="D37" t="s">
        <v>23</v>
      </c>
      <c r="E37" s="47">
        <f>IF(OR(Table24[[#This Row],[Status]]="Pending",Table24[[#This Row],[Status]]="Processing"),1,0)</f>
        <v>0</v>
      </c>
      <c r="F37" s="47" t="str">
        <f>IF(OR(Table24[[#This Row],[Status]]="Pending",Table24[[#This Row],[Status]]="Processing"),"Backlogs","Completed")</f>
        <v>Completed</v>
      </c>
      <c r="G37" s="47">
        <f>IF(Table24[[#This Row],[Status]]="Returned",1,0)</f>
        <v>0</v>
      </c>
      <c r="H37" s="30" t="s">
        <v>24</v>
      </c>
      <c r="I37" s="30" t="s">
        <v>25</v>
      </c>
      <c r="J37" s="30" t="s">
        <v>38</v>
      </c>
      <c r="K37" s="32">
        <v>17</v>
      </c>
      <c r="L37" s="30" t="s">
        <v>18</v>
      </c>
      <c r="M37" s="31">
        <v>527.5</v>
      </c>
      <c r="N37" s="48">
        <f>IF(Table24[[#This Row],[Status]]="Returned",Table24[[#This Row],[Amount]],0)</f>
        <v>0</v>
      </c>
      <c r="O37" s="48">
        <f>IF(OR(Table24[[#This Row],[Status]]="Pending", Table24[[#This Row],[Status]]="Processing"), Table24[[#This Row],[Amount]], 0)</f>
        <v>0</v>
      </c>
      <c r="P37" s="48">
        <f>IF(OR(Table24[[#This Row],[Status]]="Delivered",Table24[[#This Row],[Status]]="Shipped"),Table24[[#This Row],[Amount]],0)</f>
        <v>527.5</v>
      </c>
      <c r="Q37" s="48">
        <f>Table24[[#This Row],[Amount]]/Table24[[#This Row],[Qty]]</f>
        <v>31.029411764705884</v>
      </c>
      <c r="R37" s="30" t="s">
        <v>86</v>
      </c>
      <c r="S37" s="30" t="s">
        <v>87</v>
      </c>
      <c r="T37" s="47" t="s">
        <v>11</v>
      </c>
      <c r="U37" s="30" t="s">
        <v>21</v>
      </c>
      <c r="V37" s="30" t="s">
        <v>28</v>
      </c>
    </row>
    <row r="38" spans="1:22" ht="14.25" customHeight="1">
      <c r="A38" s="47">
        <v>37</v>
      </c>
      <c r="B38" s="30">
        <v>227</v>
      </c>
      <c r="C38" s="1">
        <v>44412</v>
      </c>
      <c r="D38" t="s">
        <v>36</v>
      </c>
      <c r="E38" s="47">
        <f>IF(OR(Table24[[#This Row],[Status]]="Pending",Table24[[#This Row],[Status]]="Processing"),1,0)</f>
        <v>0</v>
      </c>
      <c r="F38" s="47" t="str">
        <f>IF(OR(Table24[[#This Row],[Status]]="Pending",Table24[[#This Row],[Status]]="Processing"),"Backlogs","Completed")</f>
        <v>Completed</v>
      </c>
      <c r="G38" s="47">
        <f>IF(Table24[[#This Row],[Status]]="Returned",1,0)</f>
        <v>0</v>
      </c>
      <c r="H38" s="30" t="s">
        <v>15</v>
      </c>
      <c r="I38" s="30" t="s">
        <v>25</v>
      </c>
      <c r="J38" s="30" t="s">
        <v>33</v>
      </c>
      <c r="K38" s="32">
        <v>62</v>
      </c>
      <c r="L38" s="30" t="s">
        <v>18</v>
      </c>
      <c r="M38" s="31">
        <v>720.12</v>
      </c>
      <c r="N38" s="48">
        <f>IF(Table24[[#This Row],[Status]]="Returned",Table24[[#This Row],[Amount]],0)</f>
        <v>0</v>
      </c>
      <c r="O38" s="48">
        <f>IF(OR(Table24[[#This Row],[Status]]="Pending", Table24[[#This Row],[Status]]="Processing"), Table24[[#This Row],[Amount]], 0)</f>
        <v>0</v>
      </c>
      <c r="P38" s="48">
        <f>IF(OR(Table24[[#This Row],[Status]]="Delivered",Table24[[#This Row],[Status]]="Shipped"),Table24[[#This Row],[Amount]],0)</f>
        <v>720.12</v>
      </c>
      <c r="Q38" s="48">
        <f>Table24[[#This Row],[Amount]]/Table24[[#This Row],[Qty]]</f>
        <v>11.61483870967742</v>
      </c>
      <c r="R38" s="30" t="s">
        <v>88</v>
      </c>
      <c r="S38" s="30" t="s">
        <v>89</v>
      </c>
      <c r="T38" s="47" t="s">
        <v>11</v>
      </c>
      <c r="U38" s="30" t="s">
        <v>21</v>
      </c>
      <c r="V38" s="30" t="s">
        <v>22</v>
      </c>
    </row>
    <row r="39" spans="1:22" ht="14.25" hidden="1" customHeight="1">
      <c r="A39" s="47">
        <v>38</v>
      </c>
      <c r="B39" s="30">
        <v>21</v>
      </c>
      <c r="C39" s="1">
        <v>43836</v>
      </c>
      <c r="D39" t="s">
        <v>32</v>
      </c>
      <c r="E39" s="47">
        <f>IF(OR(Table24[[#This Row],[Status]]="Pending",Table24[[#This Row],[Status]]="Processing"),1,0)</f>
        <v>0</v>
      </c>
      <c r="F39" s="47" t="str">
        <f>IF(OR(Table24[[#This Row],[Status]]="Pending",Table24[[#This Row],[Status]]="Processing"),"Backlogs","Completed")</f>
        <v>Completed</v>
      </c>
      <c r="G39" s="47">
        <f>IF(Table24[[#This Row],[Status]]="Returned",1,0)</f>
        <v>1</v>
      </c>
      <c r="H39" s="30" t="s">
        <v>15</v>
      </c>
      <c r="I39" s="30" t="s">
        <v>25</v>
      </c>
      <c r="J39" s="30" t="s">
        <v>38</v>
      </c>
      <c r="K39" s="32">
        <v>42</v>
      </c>
      <c r="L39" s="30" t="s">
        <v>18</v>
      </c>
      <c r="M39" s="31">
        <v>540.29</v>
      </c>
      <c r="N39" s="48">
        <f>IF(Table24[[#This Row],[Status]]="Returned",Table24[[#This Row],[Amount]],0)</f>
        <v>540.29</v>
      </c>
      <c r="O39" s="48">
        <f>IF(OR(Table24[[#This Row],[Status]]="Pending", Table24[[#This Row],[Status]]="Processing"), Table24[[#This Row],[Amount]], 0)</f>
        <v>0</v>
      </c>
      <c r="P39" s="48">
        <f>IF(OR(Table24[[#This Row],[Status]]="Delivered",Table24[[#This Row],[Status]]="Shipped"),Table24[[#This Row],[Amount]],0)</f>
        <v>0</v>
      </c>
      <c r="Q39" s="48">
        <f>Table24[[#This Row],[Amount]]/Table24[[#This Row],[Qty]]</f>
        <v>12.864047619047618</v>
      </c>
      <c r="R39" s="30" t="s">
        <v>90</v>
      </c>
      <c r="S39" s="30" t="s">
        <v>91</v>
      </c>
      <c r="T39" s="47" t="s">
        <v>758</v>
      </c>
      <c r="U39" s="30" t="s">
        <v>21</v>
      </c>
      <c r="V39" s="30" t="s">
        <v>28</v>
      </c>
    </row>
    <row r="40" spans="1:22" ht="14.25" customHeight="1">
      <c r="A40" s="47">
        <v>39</v>
      </c>
      <c r="B40" s="30">
        <v>521</v>
      </c>
      <c r="C40" s="1">
        <v>44285</v>
      </c>
      <c r="D40" t="s">
        <v>32</v>
      </c>
      <c r="E40" s="47">
        <f>IF(OR(Table24[[#This Row],[Status]]="Pending",Table24[[#This Row],[Status]]="Processing"),1,0)</f>
        <v>0</v>
      </c>
      <c r="F40" s="47" t="str">
        <f>IF(OR(Table24[[#This Row],[Status]]="Pending",Table24[[#This Row],[Status]]="Processing"),"Backlogs","Completed")</f>
        <v>Completed</v>
      </c>
      <c r="G40" s="47">
        <f>IF(Table24[[#This Row],[Status]]="Returned",1,0)</f>
        <v>1</v>
      </c>
      <c r="H40" s="30" t="s">
        <v>24</v>
      </c>
      <c r="I40" s="30" t="s">
        <v>37</v>
      </c>
      <c r="J40" s="30" t="s">
        <v>33</v>
      </c>
      <c r="K40" s="32">
        <v>97</v>
      </c>
      <c r="L40" s="30" t="s">
        <v>18</v>
      </c>
      <c r="M40" s="31">
        <v>403.47</v>
      </c>
      <c r="N40" s="48">
        <f>IF(Table24[[#This Row],[Status]]="Returned",Table24[[#This Row],[Amount]],0)</f>
        <v>403.47</v>
      </c>
      <c r="O40" s="48">
        <f>IF(OR(Table24[[#This Row],[Status]]="Pending", Table24[[#This Row],[Status]]="Processing"), Table24[[#This Row],[Amount]], 0)</f>
        <v>0</v>
      </c>
      <c r="P40" s="48">
        <f>IF(OR(Table24[[#This Row],[Status]]="Delivered",Table24[[#This Row],[Status]]="Shipped"),Table24[[#This Row],[Amount]],0)</f>
        <v>0</v>
      </c>
      <c r="Q40" s="48">
        <f>Table24[[#This Row],[Amount]]/Table24[[#This Row],[Qty]]</f>
        <v>4.1594845360824744</v>
      </c>
      <c r="R40" s="30" t="s">
        <v>92</v>
      </c>
      <c r="S40" s="30" t="s">
        <v>93</v>
      </c>
      <c r="T40" s="47" t="s">
        <v>11</v>
      </c>
      <c r="U40" s="30" t="s">
        <v>21</v>
      </c>
      <c r="V40" s="30" t="s">
        <v>28</v>
      </c>
    </row>
    <row r="41" spans="1:22" ht="14.25" customHeight="1">
      <c r="A41" s="47">
        <v>40</v>
      </c>
      <c r="B41" s="30">
        <v>515</v>
      </c>
      <c r="C41" s="1">
        <v>44136</v>
      </c>
      <c r="D41" t="s">
        <v>23</v>
      </c>
      <c r="E41" s="47">
        <f>IF(OR(Table24[[#This Row],[Status]]="Pending",Table24[[#This Row],[Status]]="Processing"),1,0)</f>
        <v>0</v>
      </c>
      <c r="F41" s="47" t="str">
        <f>IF(OR(Table24[[#This Row],[Status]]="Pending",Table24[[#This Row],[Status]]="Processing"),"Backlogs","Completed")</f>
        <v>Completed</v>
      </c>
      <c r="G41" s="47">
        <f>IF(Table24[[#This Row],[Status]]="Returned",1,0)</f>
        <v>0</v>
      </c>
      <c r="H41" s="30" t="s">
        <v>15</v>
      </c>
      <c r="I41" s="30" t="s">
        <v>16</v>
      </c>
      <c r="J41" s="30" t="s">
        <v>33</v>
      </c>
      <c r="K41" s="32">
        <v>59</v>
      </c>
      <c r="L41" s="30" t="s">
        <v>18</v>
      </c>
      <c r="M41" s="31">
        <v>239.7</v>
      </c>
      <c r="N41" s="48">
        <f>IF(Table24[[#This Row],[Status]]="Returned",Table24[[#This Row],[Amount]],0)</f>
        <v>0</v>
      </c>
      <c r="O41" s="48">
        <f>IF(OR(Table24[[#This Row],[Status]]="Pending", Table24[[#This Row],[Status]]="Processing"), Table24[[#This Row],[Amount]], 0)</f>
        <v>0</v>
      </c>
      <c r="P41" s="48">
        <f>IF(OR(Table24[[#This Row],[Status]]="Delivered",Table24[[#This Row],[Status]]="Shipped"),Table24[[#This Row],[Amount]],0)</f>
        <v>239.7</v>
      </c>
      <c r="Q41" s="48">
        <f>Table24[[#This Row],[Amount]]/Table24[[#This Row],[Qty]]</f>
        <v>4.0627118644067792</v>
      </c>
      <c r="R41" s="30" t="s">
        <v>94</v>
      </c>
      <c r="S41" s="30" t="s">
        <v>46</v>
      </c>
      <c r="T41" s="47" t="s">
        <v>11</v>
      </c>
      <c r="U41" s="30" t="s">
        <v>21</v>
      </c>
      <c r="V41" s="30" t="s">
        <v>22</v>
      </c>
    </row>
    <row r="42" spans="1:22" ht="14.25" hidden="1" customHeight="1">
      <c r="A42" s="47">
        <v>41</v>
      </c>
      <c r="B42" s="30">
        <v>534</v>
      </c>
      <c r="C42" s="1">
        <v>44189</v>
      </c>
      <c r="D42" t="s">
        <v>36</v>
      </c>
      <c r="E42" s="47">
        <f>IF(OR(Table24[[#This Row],[Status]]="Pending",Table24[[#This Row],[Status]]="Processing"),1,0)</f>
        <v>0</v>
      </c>
      <c r="F42" s="47" t="str">
        <f>IF(OR(Table24[[#This Row],[Status]]="Pending",Table24[[#This Row],[Status]]="Processing"),"Backlogs","Completed")</f>
        <v>Completed</v>
      </c>
      <c r="G42" s="47">
        <f>IF(Table24[[#This Row],[Status]]="Returned",1,0)</f>
        <v>0</v>
      </c>
      <c r="H42" s="30" t="s">
        <v>47</v>
      </c>
      <c r="I42" s="30" t="s">
        <v>37</v>
      </c>
      <c r="J42" s="30" t="s">
        <v>17</v>
      </c>
      <c r="K42" s="32">
        <v>8</v>
      </c>
      <c r="L42" s="30" t="s">
        <v>18</v>
      </c>
      <c r="M42" s="31">
        <v>976.19</v>
      </c>
      <c r="N42" s="48">
        <f>IF(Table24[[#This Row],[Status]]="Returned",Table24[[#This Row],[Amount]],0)</f>
        <v>0</v>
      </c>
      <c r="O42" s="48">
        <f>IF(OR(Table24[[#This Row],[Status]]="Pending", Table24[[#This Row],[Status]]="Processing"), Table24[[#This Row],[Amount]], 0)</f>
        <v>0</v>
      </c>
      <c r="P42" s="48">
        <f>IF(OR(Table24[[#This Row],[Status]]="Delivered",Table24[[#This Row],[Status]]="Shipped"),Table24[[#This Row],[Amount]],0)</f>
        <v>976.19</v>
      </c>
      <c r="Q42" s="48">
        <f>Table24[[#This Row],[Amount]]/Table24[[#This Row],[Qty]]</f>
        <v>122.02375000000001</v>
      </c>
      <c r="R42" s="30" t="s">
        <v>95</v>
      </c>
      <c r="S42" s="30" t="s">
        <v>64</v>
      </c>
      <c r="T42" s="47" t="s">
        <v>758</v>
      </c>
      <c r="U42" s="30" t="s">
        <v>27</v>
      </c>
      <c r="V42" s="30" t="s">
        <v>22</v>
      </c>
    </row>
    <row r="43" spans="1:22" ht="14.25" customHeight="1">
      <c r="A43" s="47">
        <v>42</v>
      </c>
      <c r="B43" s="30">
        <v>646</v>
      </c>
      <c r="C43" s="1">
        <v>44540</v>
      </c>
      <c r="D43" t="s">
        <v>14</v>
      </c>
      <c r="E43" s="47">
        <f>IF(OR(Table24[[#This Row],[Status]]="Pending",Table24[[#This Row],[Status]]="Processing"),1,0)</f>
        <v>1</v>
      </c>
      <c r="F43" s="47" t="str">
        <f>IF(OR(Table24[[#This Row],[Status]]="Pending",Table24[[#This Row],[Status]]="Processing"),"Backlogs","Completed")</f>
        <v>Backlogs</v>
      </c>
      <c r="G43" s="47">
        <f>IF(Table24[[#This Row],[Status]]="Returned",1,0)</f>
        <v>0</v>
      </c>
      <c r="H43" s="30" t="s">
        <v>24</v>
      </c>
      <c r="I43" s="30" t="s">
        <v>37</v>
      </c>
      <c r="J43" s="30" t="s">
        <v>33</v>
      </c>
      <c r="K43" s="32">
        <v>57</v>
      </c>
      <c r="L43" s="30" t="s">
        <v>18</v>
      </c>
      <c r="M43" s="31">
        <v>347.91</v>
      </c>
      <c r="N43" s="48">
        <f>IF(Table24[[#This Row],[Status]]="Returned",Table24[[#This Row],[Amount]],0)</f>
        <v>0</v>
      </c>
      <c r="O43" s="48">
        <f>IF(OR(Table24[[#This Row],[Status]]="Pending", Table24[[#This Row],[Status]]="Processing"), Table24[[#This Row],[Amount]], 0)</f>
        <v>347.91</v>
      </c>
      <c r="P43" s="48">
        <f>IF(OR(Table24[[#This Row],[Status]]="Delivered",Table24[[#This Row],[Status]]="Shipped"),Table24[[#This Row],[Amount]],0)</f>
        <v>0</v>
      </c>
      <c r="Q43" s="48">
        <f>Table24[[#This Row],[Amount]]/Table24[[#This Row],[Qty]]</f>
        <v>6.1036842105263158</v>
      </c>
      <c r="R43" s="30" t="s">
        <v>96</v>
      </c>
      <c r="S43" s="30" t="s">
        <v>97</v>
      </c>
      <c r="T43" s="47" t="s">
        <v>11</v>
      </c>
      <c r="U43" s="30" t="s">
        <v>31</v>
      </c>
      <c r="V43" s="30" t="s">
        <v>22</v>
      </c>
    </row>
    <row r="44" spans="1:22" ht="14.25" hidden="1" customHeight="1">
      <c r="A44" s="47">
        <v>43</v>
      </c>
      <c r="B44" s="30">
        <v>872</v>
      </c>
      <c r="C44" s="1">
        <v>44186</v>
      </c>
      <c r="D44" t="s">
        <v>14</v>
      </c>
      <c r="E44" s="47">
        <f>IF(OR(Table24[[#This Row],[Status]]="Pending",Table24[[#This Row],[Status]]="Processing"),1,0)</f>
        <v>1</v>
      </c>
      <c r="F44" s="47" t="str">
        <f>IF(OR(Table24[[#This Row],[Status]]="Pending",Table24[[#This Row],[Status]]="Processing"),"Backlogs","Completed")</f>
        <v>Backlogs</v>
      </c>
      <c r="G44" s="47">
        <f>IF(Table24[[#This Row],[Status]]="Returned",1,0)</f>
        <v>0</v>
      </c>
      <c r="H44" s="30" t="s">
        <v>24</v>
      </c>
      <c r="I44" s="30" t="s">
        <v>37</v>
      </c>
      <c r="J44" s="30" t="s">
        <v>38</v>
      </c>
      <c r="K44" s="32">
        <v>42</v>
      </c>
      <c r="L44" s="30" t="s">
        <v>18</v>
      </c>
      <c r="M44" s="31">
        <v>818.54</v>
      </c>
      <c r="N44" s="48">
        <f>IF(Table24[[#This Row],[Status]]="Returned",Table24[[#This Row],[Amount]],0)</f>
        <v>0</v>
      </c>
      <c r="O44" s="48">
        <f>IF(OR(Table24[[#This Row],[Status]]="Pending", Table24[[#This Row],[Status]]="Processing"), Table24[[#This Row],[Amount]], 0)</f>
        <v>818.54</v>
      </c>
      <c r="P44" s="48">
        <f>IF(OR(Table24[[#This Row],[Status]]="Delivered",Table24[[#This Row],[Status]]="Shipped"),Table24[[#This Row],[Amount]],0)</f>
        <v>0</v>
      </c>
      <c r="Q44" s="48">
        <f>Table24[[#This Row],[Amount]]/Table24[[#This Row],[Qty]]</f>
        <v>19.489047619047618</v>
      </c>
      <c r="R44" s="30" t="s">
        <v>50</v>
      </c>
      <c r="S44" s="30" t="s">
        <v>51</v>
      </c>
      <c r="T44" s="47" t="s">
        <v>758</v>
      </c>
      <c r="U44" s="30" t="s">
        <v>31</v>
      </c>
      <c r="V44" s="30" t="s">
        <v>22</v>
      </c>
    </row>
    <row r="45" spans="1:22" ht="14.25" hidden="1" customHeight="1">
      <c r="A45" s="47">
        <v>44</v>
      </c>
      <c r="B45" s="30">
        <v>99</v>
      </c>
      <c r="C45" s="1">
        <v>44518</v>
      </c>
      <c r="D45" t="s">
        <v>14</v>
      </c>
      <c r="E45" s="47">
        <f>IF(OR(Table24[[#This Row],[Status]]="Pending",Table24[[#This Row],[Status]]="Processing"),1,0)</f>
        <v>1</v>
      </c>
      <c r="F45" s="47" t="str">
        <f>IF(OR(Table24[[#This Row],[Status]]="Pending",Table24[[#This Row],[Status]]="Processing"),"Backlogs","Completed")</f>
        <v>Backlogs</v>
      </c>
      <c r="G45" s="47">
        <f>IF(Table24[[#This Row],[Status]]="Returned",1,0)</f>
        <v>0</v>
      </c>
      <c r="H45" s="30" t="s">
        <v>47</v>
      </c>
      <c r="I45" s="30" t="s">
        <v>16</v>
      </c>
      <c r="J45" s="30" t="s">
        <v>38</v>
      </c>
      <c r="K45" s="32">
        <v>59</v>
      </c>
      <c r="L45" s="30" t="s">
        <v>18</v>
      </c>
      <c r="M45" s="31">
        <v>89.77</v>
      </c>
      <c r="N45" s="48">
        <f>IF(Table24[[#This Row],[Status]]="Returned",Table24[[#This Row],[Amount]],0)</f>
        <v>0</v>
      </c>
      <c r="O45" s="48">
        <f>IF(OR(Table24[[#This Row],[Status]]="Pending", Table24[[#This Row],[Status]]="Processing"), Table24[[#This Row],[Amount]], 0)</f>
        <v>89.77</v>
      </c>
      <c r="P45" s="48">
        <f>IF(OR(Table24[[#This Row],[Status]]="Delivered",Table24[[#This Row],[Status]]="Shipped"),Table24[[#This Row],[Amount]],0)</f>
        <v>0</v>
      </c>
      <c r="Q45" s="48">
        <f>Table24[[#This Row],[Amount]]/Table24[[#This Row],[Qty]]</f>
        <v>1.5215254237288134</v>
      </c>
      <c r="R45" s="30" t="s">
        <v>98</v>
      </c>
      <c r="S45" s="30" t="s">
        <v>99</v>
      </c>
      <c r="T45" s="47" t="s">
        <v>11</v>
      </c>
      <c r="U45" s="30" t="s">
        <v>31</v>
      </c>
      <c r="V45" s="30" t="s">
        <v>22</v>
      </c>
    </row>
    <row r="46" spans="1:22" ht="14.25" customHeight="1">
      <c r="A46" s="47">
        <v>45</v>
      </c>
      <c r="B46" s="30">
        <v>603</v>
      </c>
      <c r="C46" s="1">
        <v>44257</v>
      </c>
      <c r="D46" t="s">
        <v>32</v>
      </c>
      <c r="E46" s="47">
        <f>IF(OR(Table24[[#This Row],[Status]]="Pending",Table24[[#This Row],[Status]]="Processing"),1,0)</f>
        <v>0</v>
      </c>
      <c r="F46" s="47" t="str">
        <f>IF(OR(Table24[[#This Row],[Status]]="Pending",Table24[[#This Row],[Status]]="Processing"),"Backlogs","Completed")</f>
        <v>Completed</v>
      </c>
      <c r="G46" s="47">
        <f>IF(Table24[[#This Row],[Status]]="Returned",1,0)</f>
        <v>1</v>
      </c>
      <c r="H46" s="30" t="s">
        <v>15</v>
      </c>
      <c r="I46" s="30" t="s">
        <v>16</v>
      </c>
      <c r="J46" s="30" t="s">
        <v>33</v>
      </c>
      <c r="K46" s="32">
        <v>3</v>
      </c>
      <c r="L46" s="30" t="s">
        <v>18</v>
      </c>
      <c r="M46" s="31">
        <v>575.17999999999995</v>
      </c>
      <c r="N46" s="48">
        <f>IF(Table24[[#This Row],[Status]]="Returned",Table24[[#This Row],[Amount]],0)</f>
        <v>575.17999999999995</v>
      </c>
      <c r="O46" s="48">
        <f>IF(OR(Table24[[#This Row],[Status]]="Pending", Table24[[#This Row],[Status]]="Processing"), Table24[[#This Row],[Amount]], 0)</f>
        <v>0</v>
      </c>
      <c r="P46" s="48">
        <f>IF(OR(Table24[[#This Row],[Status]]="Delivered",Table24[[#This Row],[Status]]="Shipped"),Table24[[#This Row],[Amount]],0)</f>
        <v>0</v>
      </c>
      <c r="Q46" s="48">
        <f>Table24[[#This Row],[Amount]]/Table24[[#This Row],[Qty]]</f>
        <v>191.72666666666666</v>
      </c>
      <c r="R46" s="30" t="s">
        <v>100</v>
      </c>
      <c r="S46" s="30" t="s">
        <v>101</v>
      </c>
      <c r="T46" s="47" t="s">
        <v>11</v>
      </c>
      <c r="U46" s="30" t="s">
        <v>44</v>
      </c>
      <c r="V46" s="30" t="s">
        <v>22</v>
      </c>
    </row>
    <row r="47" spans="1:22" ht="14.25" hidden="1" customHeight="1">
      <c r="A47" s="47">
        <v>46</v>
      </c>
      <c r="B47" s="30">
        <v>68</v>
      </c>
      <c r="C47" s="1">
        <v>44228</v>
      </c>
      <c r="D47" t="s">
        <v>23</v>
      </c>
      <c r="E47" s="47">
        <f>IF(OR(Table24[[#This Row],[Status]]="Pending",Table24[[#This Row],[Status]]="Processing"),1,0)</f>
        <v>0</v>
      </c>
      <c r="F47" s="47" t="str">
        <f>IF(OR(Table24[[#This Row],[Status]]="Pending",Table24[[#This Row],[Status]]="Processing"),"Backlogs","Completed")</f>
        <v>Completed</v>
      </c>
      <c r="G47" s="47">
        <f>IF(Table24[[#This Row],[Status]]="Returned",1,0)</f>
        <v>0</v>
      </c>
      <c r="H47" s="30" t="s">
        <v>47</v>
      </c>
      <c r="I47" s="30" t="s">
        <v>37</v>
      </c>
      <c r="J47" s="30" t="s">
        <v>38</v>
      </c>
      <c r="K47" s="32">
        <v>95</v>
      </c>
      <c r="L47" s="30" t="s">
        <v>18</v>
      </c>
      <c r="M47" s="31">
        <v>587.05999999999995</v>
      </c>
      <c r="N47" s="48">
        <f>IF(Table24[[#This Row],[Status]]="Returned",Table24[[#This Row],[Amount]],0)</f>
        <v>0</v>
      </c>
      <c r="O47" s="48">
        <f>IF(OR(Table24[[#This Row],[Status]]="Pending", Table24[[#This Row],[Status]]="Processing"), Table24[[#This Row],[Amount]], 0)</f>
        <v>0</v>
      </c>
      <c r="P47" s="48">
        <f>IF(OR(Table24[[#This Row],[Status]]="Delivered",Table24[[#This Row],[Status]]="Shipped"),Table24[[#This Row],[Amount]],0)</f>
        <v>587.05999999999995</v>
      </c>
      <c r="Q47" s="48">
        <f>Table24[[#This Row],[Amount]]/Table24[[#This Row],[Qty]]</f>
        <v>6.1795789473684204</v>
      </c>
      <c r="R47" s="30" t="s">
        <v>102</v>
      </c>
      <c r="S47" s="30" t="s">
        <v>58</v>
      </c>
      <c r="T47" s="47" t="s">
        <v>758</v>
      </c>
      <c r="U47" s="30" t="s">
        <v>27</v>
      </c>
      <c r="V47" s="30" t="s">
        <v>28</v>
      </c>
    </row>
    <row r="48" spans="1:22" ht="14.25" hidden="1" customHeight="1">
      <c r="A48" s="47">
        <v>47</v>
      </c>
      <c r="B48" s="30">
        <v>130</v>
      </c>
      <c r="C48" s="1">
        <v>44243</v>
      </c>
      <c r="D48" t="s">
        <v>36</v>
      </c>
      <c r="E48" s="47">
        <f>IF(OR(Table24[[#This Row],[Status]]="Pending",Table24[[#This Row],[Status]]="Processing"),1,0)</f>
        <v>0</v>
      </c>
      <c r="F48" s="47" t="str">
        <f>IF(OR(Table24[[#This Row],[Status]]="Pending",Table24[[#This Row],[Status]]="Processing"),"Backlogs","Completed")</f>
        <v>Completed</v>
      </c>
      <c r="G48" s="47">
        <f>IF(Table24[[#This Row],[Status]]="Returned",1,0)</f>
        <v>0</v>
      </c>
      <c r="H48" s="30" t="s">
        <v>47</v>
      </c>
      <c r="I48" s="30" t="s">
        <v>37</v>
      </c>
      <c r="J48" s="30" t="s">
        <v>17</v>
      </c>
      <c r="K48" s="32">
        <v>97</v>
      </c>
      <c r="L48" s="30" t="s">
        <v>18</v>
      </c>
      <c r="M48" s="31">
        <v>915.05</v>
      </c>
      <c r="N48" s="48">
        <f>IF(Table24[[#This Row],[Status]]="Returned",Table24[[#This Row],[Amount]],0)</f>
        <v>0</v>
      </c>
      <c r="O48" s="48">
        <f>IF(OR(Table24[[#This Row],[Status]]="Pending", Table24[[#This Row],[Status]]="Processing"), Table24[[#This Row],[Amount]], 0)</f>
        <v>0</v>
      </c>
      <c r="P48" s="48">
        <f>IF(OR(Table24[[#This Row],[Status]]="Delivered",Table24[[#This Row],[Status]]="Shipped"),Table24[[#This Row],[Amount]],0)</f>
        <v>915.05</v>
      </c>
      <c r="Q48" s="48">
        <f>Table24[[#This Row],[Amount]]/Table24[[#This Row],[Qty]]</f>
        <v>9.4335051546391746</v>
      </c>
      <c r="R48" s="30" t="s">
        <v>103</v>
      </c>
      <c r="S48" s="30" t="s">
        <v>104</v>
      </c>
      <c r="T48" s="47" t="s">
        <v>758</v>
      </c>
      <c r="U48" s="30" t="s">
        <v>21</v>
      </c>
      <c r="V48" s="30" t="s">
        <v>22</v>
      </c>
    </row>
    <row r="49" spans="1:22" ht="14.25" hidden="1" customHeight="1">
      <c r="A49" s="47">
        <v>48</v>
      </c>
      <c r="B49" s="30">
        <v>292</v>
      </c>
      <c r="C49" s="1">
        <v>44489</v>
      </c>
      <c r="D49" t="s">
        <v>36</v>
      </c>
      <c r="E49" s="47">
        <f>IF(OR(Table24[[#This Row],[Status]]="Pending",Table24[[#This Row],[Status]]="Processing"),1,0)</f>
        <v>0</v>
      </c>
      <c r="F49" s="47" t="str">
        <f>IF(OR(Table24[[#This Row],[Status]]="Pending",Table24[[#This Row],[Status]]="Processing"),"Backlogs","Completed")</f>
        <v>Completed</v>
      </c>
      <c r="G49" s="47">
        <f>IF(Table24[[#This Row],[Status]]="Returned",1,0)</f>
        <v>0</v>
      </c>
      <c r="H49" s="30" t="s">
        <v>47</v>
      </c>
      <c r="I49" s="30" t="s">
        <v>16</v>
      </c>
      <c r="J49" s="30" t="s">
        <v>17</v>
      </c>
      <c r="K49" s="32">
        <v>27</v>
      </c>
      <c r="L49" s="30" t="s">
        <v>18</v>
      </c>
      <c r="M49" s="31">
        <v>249.99</v>
      </c>
      <c r="N49" s="48">
        <f>IF(Table24[[#This Row],[Status]]="Returned",Table24[[#This Row],[Amount]],0)</f>
        <v>0</v>
      </c>
      <c r="O49" s="48">
        <f>IF(OR(Table24[[#This Row],[Status]]="Pending", Table24[[#This Row],[Status]]="Processing"), Table24[[#This Row],[Amount]], 0)</f>
        <v>0</v>
      </c>
      <c r="P49" s="48">
        <f>IF(OR(Table24[[#This Row],[Status]]="Delivered",Table24[[#This Row],[Status]]="Shipped"),Table24[[#This Row],[Amount]],0)</f>
        <v>249.99</v>
      </c>
      <c r="Q49" s="48">
        <f>Table24[[#This Row],[Amount]]/Table24[[#This Row],[Qty]]</f>
        <v>9.2588888888888885</v>
      </c>
      <c r="R49" s="30" t="s">
        <v>19</v>
      </c>
      <c r="S49" s="30" t="s">
        <v>20</v>
      </c>
      <c r="T49" s="47" t="s">
        <v>758</v>
      </c>
      <c r="U49" s="30" t="s">
        <v>27</v>
      </c>
      <c r="V49" s="30" t="s">
        <v>22</v>
      </c>
    </row>
    <row r="50" spans="1:22" ht="14.25" customHeight="1">
      <c r="A50" s="47">
        <v>49</v>
      </c>
      <c r="B50" s="30">
        <v>513</v>
      </c>
      <c r="C50" s="1">
        <v>44462</v>
      </c>
      <c r="D50" t="s">
        <v>54</v>
      </c>
      <c r="E50" s="47">
        <f>IF(OR(Table24[[#This Row],[Status]]="Pending",Table24[[#This Row],[Status]]="Processing"),1,0)</f>
        <v>1</v>
      </c>
      <c r="F50" s="47" t="str">
        <f>IF(OR(Table24[[#This Row],[Status]]="Pending",Table24[[#This Row],[Status]]="Processing"),"Backlogs","Completed")</f>
        <v>Backlogs</v>
      </c>
      <c r="G50" s="47">
        <f>IF(Table24[[#This Row],[Status]]="Returned",1,0)</f>
        <v>0</v>
      </c>
      <c r="H50" s="30" t="s">
        <v>47</v>
      </c>
      <c r="I50" s="30" t="s">
        <v>37</v>
      </c>
      <c r="J50" s="30" t="s">
        <v>33</v>
      </c>
      <c r="K50" s="32">
        <v>15</v>
      </c>
      <c r="L50" s="30" t="s">
        <v>18</v>
      </c>
      <c r="M50" s="31">
        <v>197.75</v>
      </c>
      <c r="N50" s="48">
        <f>IF(Table24[[#This Row],[Status]]="Returned",Table24[[#This Row],[Amount]],0)</f>
        <v>0</v>
      </c>
      <c r="O50" s="48">
        <f>IF(OR(Table24[[#This Row],[Status]]="Pending", Table24[[#This Row],[Status]]="Processing"), Table24[[#This Row],[Amount]], 0)</f>
        <v>197.75</v>
      </c>
      <c r="P50" s="48">
        <f>IF(OR(Table24[[#This Row],[Status]]="Delivered",Table24[[#This Row],[Status]]="Shipped"),Table24[[#This Row],[Amount]],0)</f>
        <v>0</v>
      </c>
      <c r="Q50" s="48">
        <f>Table24[[#This Row],[Amount]]/Table24[[#This Row],[Qty]]</f>
        <v>13.183333333333334</v>
      </c>
      <c r="R50" s="30" t="s">
        <v>105</v>
      </c>
      <c r="S50" s="30" t="s">
        <v>106</v>
      </c>
      <c r="T50" s="47" t="s">
        <v>758</v>
      </c>
      <c r="U50" s="30" t="s">
        <v>27</v>
      </c>
      <c r="V50" s="30" t="s">
        <v>22</v>
      </c>
    </row>
    <row r="51" spans="1:22" ht="14.25" customHeight="1">
      <c r="A51" s="47">
        <v>50</v>
      </c>
      <c r="B51" s="30">
        <v>589</v>
      </c>
      <c r="C51" s="1">
        <v>44495</v>
      </c>
      <c r="D51" t="s">
        <v>36</v>
      </c>
      <c r="E51" s="47">
        <f>IF(OR(Table24[[#This Row],[Status]]="Pending",Table24[[#This Row],[Status]]="Processing"),1,0)</f>
        <v>0</v>
      </c>
      <c r="F51" s="47" t="str">
        <f>IF(OR(Table24[[#This Row],[Status]]="Pending",Table24[[#This Row],[Status]]="Processing"),"Backlogs","Completed")</f>
        <v>Completed</v>
      </c>
      <c r="G51" s="47">
        <f>IF(Table24[[#This Row],[Status]]="Returned",1,0)</f>
        <v>0</v>
      </c>
      <c r="H51" s="30" t="s">
        <v>24</v>
      </c>
      <c r="I51" s="30" t="s">
        <v>37</v>
      </c>
      <c r="J51" s="30" t="s">
        <v>33</v>
      </c>
      <c r="K51" s="32">
        <v>84</v>
      </c>
      <c r="L51" s="30" t="s">
        <v>18</v>
      </c>
      <c r="M51" s="31">
        <v>407.64</v>
      </c>
      <c r="N51" s="48">
        <f>IF(Table24[[#This Row],[Status]]="Returned",Table24[[#This Row],[Amount]],0)</f>
        <v>0</v>
      </c>
      <c r="O51" s="48">
        <f>IF(OR(Table24[[#This Row],[Status]]="Pending", Table24[[#This Row],[Status]]="Processing"), Table24[[#This Row],[Amount]], 0)</f>
        <v>0</v>
      </c>
      <c r="P51" s="48">
        <f>IF(OR(Table24[[#This Row],[Status]]="Delivered",Table24[[#This Row],[Status]]="Shipped"),Table24[[#This Row],[Amount]],0)</f>
        <v>407.64</v>
      </c>
      <c r="Q51" s="48">
        <f>Table24[[#This Row],[Amount]]/Table24[[#This Row],[Qty]]</f>
        <v>4.8528571428571423</v>
      </c>
      <c r="R51" s="30" t="s">
        <v>98</v>
      </c>
      <c r="S51" s="30" t="s">
        <v>99</v>
      </c>
      <c r="T51" s="47" t="s">
        <v>11</v>
      </c>
      <c r="U51" s="30" t="s">
        <v>44</v>
      </c>
      <c r="V51" s="30" t="s">
        <v>28</v>
      </c>
    </row>
    <row r="52" spans="1:22" ht="14.25" hidden="1" customHeight="1">
      <c r="A52" s="47">
        <v>51</v>
      </c>
      <c r="B52" s="30">
        <v>676</v>
      </c>
      <c r="C52" s="1">
        <v>44181</v>
      </c>
      <c r="D52" t="s">
        <v>32</v>
      </c>
      <c r="E52" s="47">
        <f>IF(OR(Table24[[#This Row],[Status]]="Pending",Table24[[#This Row],[Status]]="Processing"),1,0)</f>
        <v>0</v>
      </c>
      <c r="F52" s="47" t="str">
        <f>IF(OR(Table24[[#This Row],[Status]]="Pending",Table24[[#This Row],[Status]]="Processing"),"Backlogs","Completed")</f>
        <v>Completed</v>
      </c>
      <c r="G52" s="47">
        <f>IF(Table24[[#This Row],[Status]]="Returned",1,0)</f>
        <v>1</v>
      </c>
      <c r="H52" s="30" t="s">
        <v>15</v>
      </c>
      <c r="I52" s="30" t="s">
        <v>16</v>
      </c>
      <c r="J52" s="30" t="s">
        <v>17</v>
      </c>
      <c r="K52" s="32">
        <v>10</v>
      </c>
      <c r="L52" s="30" t="s">
        <v>18</v>
      </c>
      <c r="M52" s="31">
        <v>4.3</v>
      </c>
      <c r="N52" s="48">
        <f>IF(Table24[[#This Row],[Status]]="Returned",Table24[[#This Row],[Amount]],0)</f>
        <v>4.3</v>
      </c>
      <c r="O52" s="48">
        <f>IF(OR(Table24[[#This Row],[Status]]="Pending", Table24[[#This Row],[Status]]="Processing"), Table24[[#This Row],[Amount]], 0)</f>
        <v>0</v>
      </c>
      <c r="P52" s="48">
        <f>IF(OR(Table24[[#This Row],[Status]]="Delivered",Table24[[#This Row],[Status]]="Shipped"),Table24[[#This Row],[Amount]],0)</f>
        <v>0</v>
      </c>
      <c r="Q52" s="48">
        <f>Table24[[#This Row],[Amount]]/Table24[[#This Row],[Qty]]</f>
        <v>0.43</v>
      </c>
      <c r="R52" s="30" t="s">
        <v>107</v>
      </c>
      <c r="S52" s="30" t="s">
        <v>106</v>
      </c>
      <c r="T52" s="47" t="s">
        <v>758</v>
      </c>
      <c r="U52" s="30" t="s">
        <v>27</v>
      </c>
      <c r="V52" s="30" t="s">
        <v>22</v>
      </c>
    </row>
    <row r="53" spans="1:22" ht="14.25" hidden="1" customHeight="1">
      <c r="A53" s="47">
        <v>52</v>
      </c>
      <c r="B53" s="30">
        <v>68</v>
      </c>
      <c r="C53" s="1">
        <v>44147</v>
      </c>
      <c r="D53" t="s">
        <v>32</v>
      </c>
      <c r="E53" s="47">
        <f>IF(OR(Table24[[#This Row],[Status]]="Pending",Table24[[#This Row],[Status]]="Processing"),1,0)</f>
        <v>0</v>
      </c>
      <c r="F53" s="47" t="str">
        <f>IF(OR(Table24[[#This Row],[Status]]="Pending",Table24[[#This Row],[Status]]="Processing"),"Backlogs","Completed")</f>
        <v>Completed</v>
      </c>
      <c r="G53" s="47">
        <f>IF(Table24[[#This Row],[Status]]="Returned",1,0)</f>
        <v>1</v>
      </c>
      <c r="H53" s="30" t="s">
        <v>47</v>
      </c>
      <c r="I53" s="30" t="s">
        <v>16</v>
      </c>
      <c r="J53" s="30" t="s">
        <v>38</v>
      </c>
      <c r="K53" s="32">
        <v>95</v>
      </c>
      <c r="L53" s="30" t="s">
        <v>18</v>
      </c>
      <c r="M53" s="31">
        <v>150.87</v>
      </c>
      <c r="N53" s="48">
        <f>IF(Table24[[#This Row],[Status]]="Returned",Table24[[#This Row],[Amount]],0)</f>
        <v>150.87</v>
      </c>
      <c r="O53" s="48">
        <f>IF(OR(Table24[[#This Row],[Status]]="Pending", Table24[[#This Row],[Status]]="Processing"), Table24[[#This Row],[Amount]], 0)</f>
        <v>0</v>
      </c>
      <c r="P53" s="48">
        <f>IF(OR(Table24[[#This Row],[Status]]="Delivered",Table24[[#This Row],[Status]]="Shipped"),Table24[[#This Row],[Amount]],0)</f>
        <v>0</v>
      </c>
      <c r="Q53" s="48">
        <f>Table24[[#This Row],[Amount]]/Table24[[#This Row],[Qty]]</f>
        <v>1.5881052631578947</v>
      </c>
      <c r="R53" s="30" t="s">
        <v>108</v>
      </c>
      <c r="S53" s="30" t="s">
        <v>66</v>
      </c>
      <c r="T53" s="47" t="s">
        <v>758</v>
      </c>
      <c r="U53" s="30" t="s">
        <v>44</v>
      </c>
      <c r="V53" s="30" t="s">
        <v>28</v>
      </c>
    </row>
    <row r="54" spans="1:22" ht="14.25" hidden="1" customHeight="1">
      <c r="A54" s="47">
        <v>53</v>
      </c>
      <c r="B54" s="30">
        <v>328</v>
      </c>
      <c r="C54" s="1">
        <v>44273</v>
      </c>
      <c r="D54" t="s">
        <v>14</v>
      </c>
      <c r="E54" s="47">
        <f>IF(OR(Table24[[#This Row],[Status]]="Pending",Table24[[#This Row],[Status]]="Processing"),1,0)</f>
        <v>1</v>
      </c>
      <c r="F54" s="47" t="str">
        <f>IF(OR(Table24[[#This Row],[Status]]="Pending",Table24[[#This Row],[Status]]="Processing"),"Backlogs","Completed")</f>
        <v>Backlogs</v>
      </c>
      <c r="G54" s="47">
        <f>IF(Table24[[#This Row],[Status]]="Returned",1,0)</f>
        <v>0</v>
      </c>
      <c r="H54" s="30" t="s">
        <v>15</v>
      </c>
      <c r="I54" s="30" t="s">
        <v>25</v>
      </c>
      <c r="J54" s="30" t="s">
        <v>38</v>
      </c>
      <c r="K54" s="32">
        <v>28</v>
      </c>
      <c r="L54" s="30" t="s">
        <v>18</v>
      </c>
      <c r="M54" s="31">
        <v>216.85</v>
      </c>
      <c r="N54" s="48">
        <f>IF(Table24[[#This Row],[Status]]="Returned",Table24[[#This Row],[Amount]],0)</f>
        <v>0</v>
      </c>
      <c r="O54" s="48">
        <f>IF(OR(Table24[[#This Row],[Status]]="Pending", Table24[[#This Row],[Status]]="Processing"), Table24[[#This Row],[Amount]], 0)</f>
        <v>216.85</v>
      </c>
      <c r="P54" s="48">
        <f>IF(OR(Table24[[#This Row],[Status]]="Delivered",Table24[[#This Row],[Status]]="Shipped"),Table24[[#This Row],[Amount]],0)</f>
        <v>0</v>
      </c>
      <c r="Q54" s="48">
        <f>Table24[[#This Row],[Amount]]/Table24[[#This Row],[Qty]]</f>
        <v>7.7446428571428569</v>
      </c>
      <c r="R54" s="30" t="s">
        <v>55</v>
      </c>
      <c r="S54" s="30" t="s">
        <v>56</v>
      </c>
      <c r="T54" s="47" t="s">
        <v>11</v>
      </c>
      <c r="U54" s="30" t="s">
        <v>44</v>
      </c>
      <c r="V54" s="30" t="s">
        <v>28</v>
      </c>
    </row>
    <row r="55" spans="1:22" ht="14.25" hidden="1" customHeight="1">
      <c r="A55" s="47">
        <v>54</v>
      </c>
      <c r="B55" s="30">
        <v>832</v>
      </c>
      <c r="C55" s="1">
        <v>44439</v>
      </c>
      <c r="D55" t="s">
        <v>54</v>
      </c>
      <c r="E55" s="47">
        <f>IF(OR(Table24[[#This Row],[Status]]="Pending",Table24[[#This Row],[Status]]="Processing"),1,0)</f>
        <v>1</v>
      </c>
      <c r="F55" s="47" t="str">
        <f>IF(OR(Table24[[#This Row],[Status]]="Pending",Table24[[#This Row],[Status]]="Processing"),"Backlogs","Completed")</f>
        <v>Backlogs</v>
      </c>
      <c r="G55" s="47">
        <f>IF(Table24[[#This Row],[Status]]="Returned",1,0)</f>
        <v>0</v>
      </c>
      <c r="H55" s="30" t="s">
        <v>15</v>
      </c>
      <c r="I55" s="30" t="s">
        <v>37</v>
      </c>
      <c r="J55" s="30" t="s">
        <v>38</v>
      </c>
      <c r="K55" s="32">
        <v>9</v>
      </c>
      <c r="L55" s="30" t="s">
        <v>18</v>
      </c>
      <c r="M55" s="31">
        <v>750.27</v>
      </c>
      <c r="N55" s="48">
        <f>IF(Table24[[#This Row],[Status]]="Returned",Table24[[#This Row],[Amount]],0)</f>
        <v>0</v>
      </c>
      <c r="O55" s="48">
        <f>IF(OR(Table24[[#This Row],[Status]]="Pending", Table24[[#This Row],[Status]]="Processing"), Table24[[#This Row],[Amount]], 0)</f>
        <v>750.27</v>
      </c>
      <c r="P55" s="48">
        <f>IF(OR(Table24[[#This Row],[Status]]="Delivered",Table24[[#This Row],[Status]]="Shipped"),Table24[[#This Row],[Amount]],0)</f>
        <v>0</v>
      </c>
      <c r="Q55" s="48">
        <f>Table24[[#This Row],[Amount]]/Table24[[#This Row],[Qty]]</f>
        <v>83.36333333333333</v>
      </c>
      <c r="R55" s="30" t="s">
        <v>109</v>
      </c>
      <c r="S55" s="30" t="s">
        <v>20</v>
      </c>
      <c r="T55" s="47" t="s">
        <v>758</v>
      </c>
      <c r="U55" s="30" t="s">
        <v>21</v>
      </c>
      <c r="V55" s="30" t="s">
        <v>28</v>
      </c>
    </row>
    <row r="56" spans="1:22" ht="14.25" customHeight="1">
      <c r="A56" s="47">
        <v>55</v>
      </c>
      <c r="B56" s="30">
        <v>223</v>
      </c>
      <c r="C56" s="1">
        <v>44147</v>
      </c>
      <c r="D56" t="s">
        <v>54</v>
      </c>
      <c r="E56" s="47">
        <f>IF(OR(Table24[[#This Row],[Status]]="Pending",Table24[[#This Row],[Status]]="Processing"),1,0)</f>
        <v>1</v>
      </c>
      <c r="F56" s="47" t="str">
        <f>IF(OR(Table24[[#This Row],[Status]]="Pending",Table24[[#This Row],[Status]]="Processing"),"Backlogs","Completed")</f>
        <v>Backlogs</v>
      </c>
      <c r="G56" s="47">
        <f>IF(Table24[[#This Row],[Status]]="Returned",1,0)</f>
        <v>0</v>
      </c>
      <c r="H56" s="30" t="s">
        <v>15</v>
      </c>
      <c r="I56" s="30" t="s">
        <v>25</v>
      </c>
      <c r="J56" s="30" t="s">
        <v>33</v>
      </c>
      <c r="K56" s="32">
        <v>56</v>
      </c>
      <c r="L56" s="30" t="s">
        <v>18</v>
      </c>
      <c r="M56" s="31">
        <v>376.18</v>
      </c>
      <c r="N56" s="48">
        <f>IF(Table24[[#This Row],[Status]]="Returned",Table24[[#This Row],[Amount]],0)</f>
        <v>0</v>
      </c>
      <c r="O56" s="48">
        <f>IF(OR(Table24[[#This Row],[Status]]="Pending", Table24[[#This Row],[Status]]="Processing"), Table24[[#This Row],[Amount]], 0)</f>
        <v>376.18</v>
      </c>
      <c r="P56" s="48">
        <f>IF(OR(Table24[[#This Row],[Status]]="Delivered",Table24[[#This Row],[Status]]="Shipped"),Table24[[#This Row],[Amount]],0)</f>
        <v>0</v>
      </c>
      <c r="Q56" s="48">
        <f>Table24[[#This Row],[Amount]]/Table24[[#This Row],[Qty]]</f>
        <v>6.7175000000000002</v>
      </c>
      <c r="R56" s="30" t="s">
        <v>110</v>
      </c>
      <c r="S56" s="30" t="s">
        <v>111</v>
      </c>
      <c r="T56" s="47" t="s">
        <v>11</v>
      </c>
      <c r="U56" s="30" t="s">
        <v>31</v>
      </c>
      <c r="V56" s="30" t="s">
        <v>28</v>
      </c>
    </row>
    <row r="57" spans="1:22" ht="14.25" hidden="1" customHeight="1">
      <c r="A57" s="47">
        <v>56</v>
      </c>
      <c r="B57" s="30">
        <v>311</v>
      </c>
      <c r="C57" s="1">
        <v>44152</v>
      </c>
      <c r="D57" t="s">
        <v>23</v>
      </c>
      <c r="E57" s="47">
        <f>IF(OR(Table24[[#This Row],[Status]]="Pending",Table24[[#This Row],[Status]]="Processing"),1,0)</f>
        <v>0</v>
      </c>
      <c r="F57" s="47" t="str">
        <f>IF(OR(Table24[[#This Row],[Status]]="Pending",Table24[[#This Row],[Status]]="Processing"),"Backlogs","Completed")</f>
        <v>Completed</v>
      </c>
      <c r="G57" s="47">
        <f>IF(Table24[[#This Row],[Status]]="Returned",1,0)</f>
        <v>0</v>
      </c>
      <c r="H57" s="30" t="s">
        <v>47</v>
      </c>
      <c r="I57" s="30" t="s">
        <v>16</v>
      </c>
      <c r="J57" s="30" t="s">
        <v>17</v>
      </c>
      <c r="K57" s="32">
        <v>74</v>
      </c>
      <c r="L57" s="30" t="s">
        <v>18</v>
      </c>
      <c r="M57" s="31">
        <v>874.76</v>
      </c>
      <c r="N57" s="48">
        <f>IF(Table24[[#This Row],[Status]]="Returned",Table24[[#This Row],[Amount]],0)</f>
        <v>0</v>
      </c>
      <c r="O57" s="48">
        <f>IF(OR(Table24[[#This Row],[Status]]="Pending", Table24[[#This Row],[Status]]="Processing"), Table24[[#This Row],[Amount]], 0)</f>
        <v>0</v>
      </c>
      <c r="P57" s="48">
        <f>IF(OR(Table24[[#This Row],[Status]]="Delivered",Table24[[#This Row],[Status]]="Shipped"),Table24[[#This Row],[Amount]],0)</f>
        <v>874.76</v>
      </c>
      <c r="Q57" s="48">
        <f>Table24[[#This Row],[Amount]]/Table24[[#This Row],[Qty]]</f>
        <v>11.821081081081081</v>
      </c>
      <c r="R57" s="30" t="s">
        <v>112</v>
      </c>
      <c r="S57" s="30" t="s">
        <v>97</v>
      </c>
      <c r="T57" s="47" t="s">
        <v>758</v>
      </c>
      <c r="U57" s="30" t="s">
        <v>44</v>
      </c>
      <c r="V57" s="30" t="s">
        <v>22</v>
      </c>
    </row>
    <row r="58" spans="1:22" ht="14.25" customHeight="1">
      <c r="A58" s="47">
        <v>57</v>
      </c>
      <c r="B58" s="30">
        <v>450</v>
      </c>
      <c r="C58" s="1">
        <v>44135</v>
      </c>
      <c r="D58" t="s">
        <v>14</v>
      </c>
      <c r="E58" s="47">
        <f>IF(OR(Table24[[#This Row],[Status]]="Pending",Table24[[#This Row],[Status]]="Processing"),1,0)</f>
        <v>1</v>
      </c>
      <c r="F58" s="47" t="str">
        <f>IF(OR(Table24[[#This Row],[Status]]="Pending",Table24[[#This Row],[Status]]="Processing"),"Backlogs","Completed")</f>
        <v>Backlogs</v>
      </c>
      <c r="G58" s="47">
        <f>IF(Table24[[#This Row],[Status]]="Returned",1,0)</f>
        <v>0</v>
      </c>
      <c r="H58" s="30" t="s">
        <v>47</v>
      </c>
      <c r="I58" s="30" t="s">
        <v>37</v>
      </c>
      <c r="J58" s="30" t="s">
        <v>33</v>
      </c>
      <c r="K58" s="32">
        <v>57</v>
      </c>
      <c r="L58" s="30" t="s">
        <v>18</v>
      </c>
      <c r="M58" s="31">
        <v>448.53</v>
      </c>
      <c r="N58" s="48">
        <f>IF(Table24[[#This Row],[Status]]="Returned",Table24[[#This Row],[Amount]],0)</f>
        <v>0</v>
      </c>
      <c r="O58" s="48">
        <f>IF(OR(Table24[[#This Row],[Status]]="Pending", Table24[[#This Row],[Status]]="Processing"), Table24[[#This Row],[Amount]], 0)</f>
        <v>448.53</v>
      </c>
      <c r="P58" s="48">
        <f>IF(OR(Table24[[#This Row],[Status]]="Delivered",Table24[[#This Row],[Status]]="Shipped"),Table24[[#This Row],[Amount]],0)</f>
        <v>0</v>
      </c>
      <c r="Q58" s="48">
        <f>Table24[[#This Row],[Amount]]/Table24[[#This Row],[Qty]]</f>
        <v>7.8689473684210522</v>
      </c>
      <c r="R58" s="30" t="s">
        <v>113</v>
      </c>
      <c r="S58" s="30" t="s">
        <v>66</v>
      </c>
      <c r="T58" s="47" t="s">
        <v>758</v>
      </c>
      <c r="U58" s="30" t="s">
        <v>44</v>
      </c>
      <c r="V58" s="30" t="s">
        <v>22</v>
      </c>
    </row>
    <row r="59" spans="1:22" ht="14.25" hidden="1" customHeight="1">
      <c r="A59" s="47">
        <v>58</v>
      </c>
      <c r="B59" s="30">
        <v>551</v>
      </c>
      <c r="C59" s="1">
        <v>43931</v>
      </c>
      <c r="D59" t="s">
        <v>14</v>
      </c>
      <c r="E59" s="47">
        <f>IF(OR(Table24[[#This Row],[Status]]="Pending",Table24[[#This Row],[Status]]="Processing"),1,0)</f>
        <v>1</v>
      </c>
      <c r="F59" s="47" t="str">
        <f>IF(OR(Table24[[#This Row],[Status]]="Pending",Table24[[#This Row],[Status]]="Processing"),"Backlogs","Completed")</f>
        <v>Backlogs</v>
      </c>
      <c r="G59" s="47">
        <f>IF(Table24[[#This Row],[Status]]="Returned",1,0)</f>
        <v>0</v>
      </c>
      <c r="H59" s="30" t="s">
        <v>15</v>
      </c>
      <c r="I59" s="30" t="s">
        <v>37</v>
      </c>
      <c r="J59" s="30" t="s">
        <v>17</v>
      </c>
      <c r="K59" s="32">
        <v>27</v>
      </c>
      <c r="L59" s="30" t="s">
        <v>18</v>
      </c>
      <c r="M59" s="31">
        <v>210.88</v>
      </c>
      <c r="N59" s="48">
        <f>IF(Table24[[#This Row],[Status]]="Returned",Table24[[#This Row],[Amount]],0)</f>
        <v>0</v>
      </c>
      <c r="O59" s="48">
        <f>IF(OR(Table24[[#This Row],[Status]]="Pending", Table24[[#This Row],[Status]]="Processing"), Table24[[#This Row],[Amount]], 0)</f>
        <v>210.88</v>
      </c>
      <c r="P59" s="48">
        <f>IF(OR(Table24[[#This Row],[Status]]="Delivered",Table24[[#This Row],[Status]]="Shipped"),Table24[[#This Row],[Amount]],0)</f>
        <v>0</v>
      </c>
      <c r="Q59" s="48">
        <f>Table24[[#This Row],[Amount]]/Table24[[#This Row],[Qty]]</f>
        <v>7.8103703703703706</v>
      </c>
      <c r="R59" s="30" t="s">
        <v>50</v>
      </c>
      <c r="S59" s="30" t="s">
        <v>51</v>
      </c>
      <c r="T59" s="47" t="s">
        <v>758</v>
      </c>
      <c r="U59" s="30" t="s">
        <v>27</v>
      </c>
      <c r="V59" s="30" t="s">
        <v>28</v>
      </c>
    </row>
    <row r="60" spans="1:22" ht="14.25" hidden="1" customHeight="1">
      <c r="A60" s="47">
        <v>59</v>
      </c>
      <c r="B60" s="30">
        <v>40</v>
      </c>
      <c r="C60" s="1">
        <v>44185</v>
      </c>
      <c r="D60" t="s">
        <v>14</v>
      </c>
      <c r="E60" s="47">
        <f>IF(OR(Table24[[#This Row],[Status]]="Pending",Table24[[#This Row],[Status]]="Processing"),1,0)</f>
        <v>1</v>
      </c>
      <c r="F60" s="47" t="str">
        <f>IF(OR(Table24[[#This Row],[Status]]="Pending",Table24[[#This Row],[Status]]="Processing"),"Backlogs","Completed")</f>
        <v>Backlogs</v>
      </c>
      <c r="G60" s="47">
        <f>IF(Table24[[#This Row],[Status]]="Returned",1,0)</f>
        <v>0</v>
      </c>
      <c r="H60" s="30" t="s">
        <v>47</v>
      </c>
      <c r="I60" s="30" t="s">
        <v>37</v>
      </c>
      <c r="J60" s="30" t="s">
        <v>17</v>
      </c>
      <c r="K60" s="32">
        <v>30</v>
      </c>
      <c r="L60" s="30" t="s">
        <v>18</v>
      </c>
      <c r="M60" s="31">
        <v>810.61</v>
      </c>
      <c r="N60" s="48">
        <f>IF(Table24[[#This Row],[Status]]="Returned",Table24[[#This Row],[Amount]],0)</f>
        <v>0</v>
      </c>
      <c r="O60" s="48">
        <f>IF(OR(Table24[[#This Row],[Status]]="Pending", Table24[[#This Row],[Status]]="Processing"), Table24[[#This Row],[Amount]], 0)</f>
        <v>810.61</v>
      </c>
      <c r="P60" s="48">
        <f>IF(OR(Table24[[#This Row],[Status]]="Delivered",Table24[[#This Row],[Status]]="Shipped"),Table24[[#This Row],[Amount]],0)</f>
        <v>0</v>
      </c>
      <c r="Q60" s="48">
        <f>Table24[[#This Row],[Amount]]/Table24[[#This Row],[Qty]]</f>
        <v>27.020333333333333</v>
      </c>
      <c r="R60" s="30" t="s">
        <v>81</v>
      </c>
      <c r="S60" s="30" t="s">
        <v>58</v>
      </c>
      <c r="T60" s="47" t="s">
        <v>758</v>
      </c>
      <c r="U60" s="30" t="s">
        <v>27</v>
      </c>
      <c r="V60" s="30" t="s">
        <v>22</v>
      </c>
    </row>
    <row r="61" spans="1:22" ht="14.25" hidden="1" customHeight="1">
      <c r="A61" s="47">
        <v>60</v>
      </c>
      <c r="B61" s="30">
        <v>611</v>
      </c>
      <c r="C61" s="1">
        <v>43918</v>
      </c>
      <c r="D61" t="s">
        <v>32</v>
      </c>
      <c r="E61" s="47">
        <f>IF(OR(Table24[[#This Row],[Status]]="Pending",Table24[[#This Row],[Status]]="Processing"),1,0)</f>
        <v>0</v>
      </c>
      <c r="F61" s="47" t="str">
        <f>IF(OR(Table24[[#This Row],[Status]]="Pending",Table24[[#This Row],[Status]]="Processing"),"Backlogs","Completed")</f>
        <v>Completed</v>
      </c>
      <c r="G61" s="47">
        <f>IF(Table24[[#This Row],[Status]]="Returned",1,0)</f>
        <v>1</v>
      </c>
      <c r="H61" s="30" t="s">
        <v>15</v>
      </c>
      <c r="I61" s="30" t="s">
        <v>16</v>
      </c>
      <c r="J61" s="30" t="s">
        <v>17</v>
      </c>
      <c r="K61" s="32">
        <v>67</v>
      </c>
      <c r="L61" s="30" t="s">
        <v>18</v>
      </c>
      <c r="M61" s="31">
        <v>767.45</v>
      </c>
      <c r="N61" s="48">
        <f>IF(Table24[[#This Row],[Status]]="Returned",Table24[[#This Row],[Amount]],0)</f>
        <v>767.45</v>
      </c>
      <c r="O61" s="48">
        <f>IF(OR(Table24[[#This Row],[Status]]="Pending", Table24[[#This Row],[Status]]="Processing"), Table24[[#This Row],[Amount]], 0)</f>
        <v>0</v>
      </c>
      <c r="P61" s="48">
        <f>IF(OR(Table24[[#This Row],[Status]]="Delivered",Table24[[#This Row],[Status]]="Shipped"),Table24[[#This Row],[Amount]],0)</f>
        <v>0</v>
      </c>
      <c r="Q61" s="48">
        <f>Table24[[#This Row],[Amount]]/Table24[[#This Row],[Qty]]</f>
        <v>11.4544776119403</v>
      </c>
      <c r="R61" s="30" t="s">
        <v>114</v>
      </c>
      <c r="S61" s="30" t="s">
        <v>106</v>
      </c>
      <c r="T61" s="47" t="s">
        <v>758</v>
      </c>
      <c r="U61" s="30" t="s">
        <v>27</v>
      </c>
      <c r="V61" s="30" t="s">
        <v>22</v>
      </c>
    </row>
    <row r="62" spans="1:22" ht="14.25" customHeight="1">
      <c r="A62" s="47">
        <v>61</v>
      </c>
      <c r="B62" s="30">
        <v>376</v>
      </c>
      <c r="C62" s="1">
        <v>43913</v>
      </c>
      <c r="D62" t="s">
        <v>54</v>
      </c>
      <c r="E62" s="47">
        <f>IF(OR(Table24[[#This Row],[Status]]="Pending",Table24[[#This Row],[Status]]="Processing"),1,0)</f>
        <v>1</v>
      </c>
      <c r="F62" s="47" t="str">
        <f>IF(OR(Table24[[#This Row],[Status]]="Pending",Table24[[#This Row],[Status]]="Processing"),"Backlogs","Completed")</f>
        <v>Backlogs</v>
      </c>
      <c r="G62" s="47">
        <f>IF(Table24[[#This Row],[Status]]="Returned",1,0)</f>
        <v>0</v>
      </c>
      <c r="H62" s="30" t="s">
        <v>24</v>
      </c>
      <c r="I62" s="30" t="s">
        <v>25</v>
      </c>
      <c r="J62" s="30" t="s">
        <v>33</v>
      </c>
      <c r="K62" s="32">
        <v>38</v>
      </c>
      <c r="L62" s="30" t="s">
        <v>18</v>
      </c>
      <c r="M62" s="31">
        <v>549.46</v>
      </c>
      <c r="N62" s="48">
        <f>IF(Table24[[#This Row],[Status]]="Returned",Table24[[#This Row],[Amount]],0)</f>
        <v>0</v>
      </c>
      <c r="O62" s="48">
        <f>IF(OR(Table24[[#This Row],[Status]]="Pending", Table24[[#This Row],[Status]]="Processing"), Table24[[#This Row],[Amount]], 0)</f>
        <v>549.46</v>
      </c>
      <c r="P62" s="48">
        <f>IF(OR(Table24[[#This Row],[Status]]="Delivered",Table24[[#This Row],[Status]]="Shipped"),Table24[[#This Row],[Amount]],0)</f>
        <v>0</v>
      </c>
      <c r="Q62" s="48">
        <f>Table24[[#This Row],[Amount]]/Table24[[#This Row],[Qty]]</f>
        <v>14.459473684210527</v>
      </c>
      <c r="R62" s="30" t="s">
        <v>115</v>
      </c>
      <c r="S62" s="30" t="s">
        <v>53</v>
      </c>
      <c r="T62" s="47" t="s">
        <v>758</v>
      </c>
      <c r="U62" s="30" t="s">
        <v>31</v>
      </c>
      <c r="V62" s="30" t="s">
        <v>22</v>
      </c>
    </row>
    <row r="63" spans="1:22" ht="14.25" hidden="1" customHeight="1">
      <c r="A63" s="47">
        <v>62</v>
      </c>
      <c r="B63" s="30">
        <v>597</v>
      </c>
      <c r="C63" s="1">
        <v>44548</v>
      </c>
      <c r="D63" t="s">
        <v>36</v>
      </c>
      <c r="E63" s="47">
        <f>IF(OR(Table24[[#This Row],[Status]]="Pending",Table24[[#This Row],[Status]]="Processing"),1,0)</f>
        <v>0</v>
      </c>
      <c r="F63" s="47" t="str">
        <f>IF(OR(Table24[[#This Row],[Status]]="Pending",Table24[[#This Row],[Status]]="Processing"),"Backlogs","Completed")</f>
        <v>Completed</v>
      </c>
      <c r="G63" s="47">
        <f>IF(Table24[[#This Row],[Status]]="Returned",1,0)</f>
        <v>0</v>
      </c>
      <c r="H63" s="30" t="s">
        <v>47</v>
      </c>
      <c r="I63" s="30" t="s">
        <v>16</v>
      </c>
      <c r="J63" s="30" t="s">
        <v>17</v>
      </c>
      <c r="K63" s="32">
        <v>15</v>
      </c>
      <c r="L63" s="30" t="s">
        <v>18</v>
      </c>
      <c r="M63" s="31">
        <v>475.58</v>
      </c>
      <c r="N63" s="48">
        <f>IF(Table24[[#This Row],[Status]]="Returned",Table24[[#This Row],[Amount]],0)</f>
        <v>0</v>
      </c>
      <c r="O63" s="48">
        <f>IF(OR(Table24[[#This Row],[Status]]="Pending", Table24[[#This Row],[Status]]="Processing"), Table24[[#This Row],[Amount]], 0)</f>
        <v>0</v>
      </c>
      <c r="P63" s="48">
        <f>IF(OR(Table24[[#This Row],[Status]]="Delivered",Table24[[#This Row],[Status]]="Shipped"),Table24[[#This Row],[Amount]],0)</f>
        <v>475.58</v>
      </c>
      <c r="Q63" s="48">
        <f>Table24[[#This Row],[Amount]]/Table24[[#This Row],[Qty]]</f>
        <v>31.705333333333332</v>
      </c>
      <c r="R63" s="30" t="s">
        <v>116</v>
      </c>
      <c r="S63" s="30" t="s">
        <v>20</v>
      </c>
      <c r="T63" s="47" t="s">
        <v>11</v>
      </c>
      <c r="U63" s="30" t="s">
        <v>31</v>
      </c>
      <c r="V63" s="30" t="s">
        <v>22</v>
      </c>
    </row>
    <row r="64" spans="1:22" ht="14.25" hidden="1" customHeight="1">
      <c r="A64" s="47">
        <v>63</v>
      </c>
      <c r="B64" s="30">
        <v>844</v>
      </c>
      <c r="C64" s="1">
        <v>44335</v>
      </c>
      <c r="D64" t="s">
        <v>14</v>
      </c>
      <c r="E64" s="47">
        <f>IF(OR(Table24[[#This Row],[Status]]="Pending",Table24[[#This Row],[Status]]="Processing"),1,0)</f>
        <v>1</v>
      </c>
      <c r="F64" s="47" t="str">
        <f>IF(OR(Table24[[#This Row],[Status]]="Pending",Table24[[#This Row],[Status]]="Processing"),"Backlogs","Completed")</f>
        <v>Backlogs</v>
      </c>
      <c r="G64" s="47">
        <f>IF(Table24[[#This Row],[Status]]="Returned",1,0)</f>
        <v>0</v>
      </c>
      <c r="H64" s="30" t="s">
        <v>15</v>
      </c>
      <c r="I64" s="30" t="s">
        <v>16</v>
      </c>
      <c r="J64" s="30" t="s">
        <v>17</v>
      </c>
      <c r="K64" s="32">
        <v>41</v>
      </c>
      <c r="L64" s="30" t="s">
        <v>18</v>
      </c>
      <c r="M64" s="31">
        <v>964.56</v>
      </c>
      <c r="N64" s="48">
        <f>IF(Table24[[#This Row],[Status]]="Returned",Table24[[#This Row],[Amount]],0)</f>
        <v>0</v>
      </c>
      <c r="O64" s="48">
        <f>IF(OR(Table24[[#This Row],[Status]]="Pending", Table24[[#This Row],[Status]]="Processing"), Table24[[#This Row],[Amount]], 0)</f>
        <v>964.56</v>
      </c>
      <c r="P64" s="48">
        <f>IF(OR(Table24[[#This Row],[Status]]="Delivered",Table24[[#This Row],[Status]]="Shipped"),Table24[[#This Row],[Amount]],0)</f>
        <v>0</v>
      </c>
      <c r="Q64" s="48">
        <f>Table24[[#This Row],[Amount]]/Table24[[#This Row],[Qty]]</f>
        <v>23.525853658536583</v>
      </c>
      <c r="R64" s="30" t="s">
        <v>117</v>
      </c>
      <c r="S64" s="30" t="s">
        <v>77</v>
      </c>
      <c r="T64" s="47" t="s">
        <v>11</v>
      </c>
      <c r="U64" s="30" t="s">
        <v>44</v>
      </c>
      <c r="V64" s="30" t="s">
        <v>22</v>
      </c>
    </row>
    <row r="65" spans="1:22" ht="14.25" hidden="1" customHeight="1">
      <c r="A65" s="47">
        <v>64</v>
      </c>
      <c r="B65" s="30">
        <v>199</v>
      </c>
      <c r="C65" s="1">
        <v>44376</v>
      </c>
      <c r="D65" t="s">
        <v>54</v>
      </c>
      <c r="E65" s="47">
        <f>IF(OR(Table24[[#This Row],[Status]]="Pending",Table24[[#This Row],[Status]]="Processing"),1,0)</f>
        <v>1</v>
      </c>
      <c r="F65" s="47" t="str">
        <f>IF(OR(Table24[[#This Row],[Status]]="Pending",Table24[[#This Row],[Status]]="Processing"),"Backlogs","Completed")</f>
        <v>Backlogs</v>
      </c>
      <c r="G65" s="47">
        <f>IF(Table24[[#This Row],[Status]]="Returned",1,0)</f>
        <v>0</v>
      </c>
      <c r="H65" s="30" t="s">
        <v>47</v>
      </c>
      <c r="I65" s="30" t="s">
        <v>37</v>
      </c>
      <c r="J65" s="30" t="s">
        <v>38</v>
      </c>
      <c r="K65" s="32">
        <v>43</v>
      </c>
      <c r="L65" s="30" t="s">
        <v>18</v>
      </c>
      <c r="M65" s="31">
        <v>484.24</v>
      </c>
      <c r="N65" s="48">
        <f>IF(Table24[[#This Row],[Status]]="Returned",Table24[[#This Row],[Amount]],0)</f>
        <v>0</v>
      </c>
      <c r="O65" s="48">
        <f>IF(OR(Table24[[#This Row],[Status]]="Pending", Table24[[#This Row],[Status]]="Processing"), Table24[[#This Row],[Amount]], 0)</f>
        <v>484.24</v>
      </c>
      <c r="P65" s="48">
        <f>IF(OR(Table24[[#This Row],[Status]]="Delivered",Table24[[#This Row],[Status]]="Shipped"),Table24[[#This Row],[Amount]],0)</f>
        <v>0</v>
      </c>
      <c r="Q65" s="48">
        <f>Table24[[#This Row],[Amount]]/Table24[[#This Row],[Qty]]</f>
        <v>11.26139534883721</v>
      </c>
      <c r="R65" s="30" t="s">
        <v>118</v>
      </c>
      <c r="S65" s="30" t="s">
        <v>53</v>
      </c>
      <c r="T65" s="47" t="s">
        <v>11</v>
      </c>
      <c r="U65" s="30" t="s">
        <v>27</v>
      </c>
      <c r="V65" s="30" t="s">
        <v>28</v>
      </c>
    </row>
    <row r="66" spans="1:22" ht="14.25" hidden="1" customHeight="1">
      <c r="A66" s="47">
        <v>65</v>
      </c>
      <c r="B66" s="30">
        <v>845</v>
      </c>
      <c r="C66" s="1">
        <v>44535</v>
      </c>
      <c r="D66" t="s">
        <v>32</v>
      </c>
      <c r="E66" s="47">
        <f>IF(OR(Table24[[#This Row],[Status]]="Pending",Table24[[#This Row],[Status]]="Processing"),1,0)</f>
        <v>0</v>
      </c>
      <c r="F66" s="47" t="str">
        <f>IF(OR(Table24[[#This Row],[Status]]="Pending",Table24[[#This Row],[Status]]="Processing"),"Backlogs","Completed")</f>
        <v>Completed</v>
      </c>
      <c r="G66" s="47">
        <f>IF(Table24[[#This Row],[Status]]="Returned",1,0)</f>
        <v>1</v>
      </c>
      <c r="H66" s="30" t="s">
        <v>47</v>
      </c>
      <c r="I66" s="30" t="s">
        <v>16</v>
      </c>
      <c r="J66" s="30" t="s">
        <v>38</v>
      </c>
      <c r="K66" s="32">
        <v>15</v>
      </c>
      <c r="L66" s="30" t="s">
        <v>18</v>
      </c>
      <c r="M66" s="31">
        <v>866.49</v>
      </c>
      <c r="N66" s="48">
        <f>IF(Table24[[#This Row],[Status]]="Returned",Table24[[#This Row],[Amount]],0)</f>
        <v>866.49</v>
      </c>
      <c r="O66" s="48">
        <f>IF(OR(Table24[[#This Row],[Status]]="Pending", Table24[[#This Row],[Status]]="Processing"), Table24[[#This Row],[Amount]], 0)</f>
        <v>0</v>
      </c>
      <c r="P66" s="48">
        <f>IF(OR(Table24[[#This Row],[Status]]="Delivered",Table24[[#This Row],[Status]]="Shipped"),Table24[[#This Row],[Amount]],0)</f>
        <v>0</v>
      </c>
      <c r="Q66" s="48">
        <f>Table24[[#This Row],[Amount]]/Table24[[#This Row],[Qty]]</f>
        <v>57.765999999999998</v>
      </c>
      <c r="R66" s="30" t="s">
        <v>119</v>
      </c>
      <c r="S66" s="30" t="s">
        <v>58</v>
      </c>
      <c r="T66" s="47" t="s">
        <v>758</v>
      </c>
      <c r="U66" s="30" t="s">
        <v>27</v>
      </c>
      <c r="V66" s="30" t="s">
        <v>22</v>
      </c>
    </row>
    <row r="67" spans="1:22" ht="14.25" customHeight="1">
      <c r="A67" s="47">
        <v>66</v>
      </c>
      <c r="B67" s="30">
        <v>372</v>
      </c>
      <c r="C67" s="1">
        <v>44442</v>
      </c>
      <c r="D67" t="s">
        <v>32</v>
      </c>
      <c r="E67" s="47">
        <f>IF(OR(Table24[[#This Row],[Status]]="Pending",Table24[[#This Row],[Status]]="Processing"),1,0)</f>
        <v>0</v>
      </c>
      <c r="F67" s="47" t="str">
        <f>IF(OR(Table24[[#This Row],[Status]]="Pending",Table24[[#This Row],[Status]]="Processing"),"Backlogs","Completed")</f>
        <v>Completed</v>
      </c>
      <c r="G67" s="47">
        <f>IF(Table24[[#This Row],[Status]]="Returned",1,0)</f>
        <v>1</v>
      </c>
      <c r="H67" s="30" t="s">
        <v>47</v>
      </c>
      <c r="I67" s="30" t="s">
        <v>37</v>
      </c>
      <c r="J67" s="30" t="s">
        <v>33</v>
      </c>
      <c r="K67" s="32">
        <v>25</v>
      </c>
      <c r="L67" s="30" t="s">
        <v>18</v>
      </c>
      <c r="M67" s="31">
        <v>25.82</v>
      </c>
      <c r="N67" s="48">
        <f>IF(Table24[[#This Row],[Status]]="Returned",Table24[[#This Row],[Amount]],0)</f>
        <v>25.82</v>
      </c>
      <c r="O67" s="48">
        <f>IF(OR(Table24[[#This Row],[Status]]="Pending", Table24[[#This Row],[Status]]="Processing"), Table24[[#This Row],[Amount]], 0)</f>
        <v>0</v>
      </c>
      <c r="P67" s="48">
        <f>IF(OR(Table24[[#This Row],[Status]]="Delivered",Table24[[#This Row],[Status]]="Shipped"),Table24[[#This Row],[Amount]],0)</f>
        <v>0</v>
      </c>
      <c r="Q67" s="48">
        <f>Table24[[#This Row],[Amount]]/Table24[[#This Row],[Qty]]</f>
        <v>1.0327999999999999</v>
      </c>
      <c r="R67" s="30" t="s">
        <v>113</v>
      </c>
      <c r="S67" s="30" t="s">
        <v>66</v>
      </c>
      <c r="T67" s="47" t="s">
        <v>758</v>
      </c>
      <c r="U67" s="30" t="s">
        <v>21</v>
      </c>
      <c r="V67" s="30" t="s">
        <v>22</v>
      </c>
    </row>
    <row r="68" spans="1:22" ht="14.25" hidden="1" customHeight="1">
      <c r="A68" s="47">
        <v>67</v>
      </c>
      <c r="B68" s="30">
        <v>338</v>
      </c>
      <c r="C68" s="1">
        <v>44216</v>
      </c>
      <c r="D68" t="s">
        <v>54</v>
      </c>
      <c r="E68" s="47">
        <f>IF(OR(Table24[[#This Row],[Status]]="Pending",Table24[[#This Row],[Status]]="Processing"),1,0)</f>
        <v>1</v>
      </c>
      <c r="F68" s="47" t="str">
        <f>IF(OR(Table24[[#This Row],[Status]]="Pending",Table24[[#This Row],[Status]]="Processing"),"Backlogs","Completed")</f>
        <v>Backlogs</v>
      </c>
      <c r="G68" s="47">
        <f>IF(Table24[[#This Row],[Status]]="Returned",1,0)</f>
        <v>0</v>
      </c>
      <c r="H68" s="30" t="s">
        <v>47</v>
      </c>
      <c r="I68" s="30" t="s">
        <v>25</v>
      </c>
      <c r="J68" s="30" t="s">
        <v>17</v>
      </c>
      <c r="K68" s="32">
        <v>100</v>
      </c>
      <c r="L68" s="30" t="s">
        <v>18</v>
      </c>
      <c r="M68" s="31">
        <v>199.2</v>
      </c>
      <c r="N68" s="48">
        <f>IF(Table24[[#This Row],[Status]]="Returned",Table24[[#This Row],[Amount]],0)</f>
        <v>0</v>
      </c>
      <c r="O68" s="48">
        <f>IF(OR(Table24[[#This Row],[Status]]="Pending", Table24[[#This Row],[Status]]="Processing"), Table24[[#This Row],[Amount]], 0)</f>
        <v>199.2</v>
      </c>
      <c r="P68" s="48">
        <f>IF(OR(Table24[[#This Row],[Status]]="Delivered",Table24[[#This Row],[Status]]="Shipped"),Table24[[#This Row],[Amount]],0)</f>
        <v>0</v>
      </c>
      <c r="Q68" s="48">
        <f>Table24[[#This Row],[Amount]]/Table24[[#This Row],[Qty]]</f>
        <v>1.992</v>
      </c>
      <c r="R68" s="30" t="s">
        <v>120</v>
      </c>
      <c r="S68" s="30" t="s">
        <v>121</v>
      </c>
      <c r="T68" s="47" t="s">
        <v>758</v>
      </c>
      <c r="U68" s="30" t="s">
        <v>31</v>
      </c>
      <c r="V68" s="30" t="s">
        <v>22</v>
      </c>
    </row>
    <row r="69" spans="1:22" ht="14.25" hidden="1" customHeight="1">
      <c r="A69" s="47">
        <v>68</v>
      </c>
      <c r="B69" s="30">
        <v>629</v>
      </c>
      <c r="C69" s="1">
        <v>43920</v>
      </c>
      <c r="D69" t="s">
        <v>32</v>
      </c>
      <c r="E69" s="47">
        <f>IF(OR(Table24[[#This Row],[Status]]="Pending",Table24[[#This Row],[Status]]="Processing"),1,0)</f>
        <v>0</v>
      </c>
      <c r="F69" s="47" t="str">
        <f>IF(OR(Table24[[#This Row],[Status]]="Pending",Table24[[#This Row],[Status]]="Processing"),"Backlogs","Completed")</f>
        <v>Completed</v>
      </c>
      <c r="G69" s="47">
        <f>IF(Table24[[#This Row],[Status]]="Returned",1,0)</f>
        <v>1</v>
      </c>
      <c r="H69" s="30" t="s">
        <v>15</v>
      </c>
      <c r="I69" s="30" t="s">
        <v>37</v>
      </c>
      <c r="J69" s="30" t="s">
        <v>17</v>
      </c>
      <c r="K69" s="32">
        <v>60</v>
      </c>
      <c r="L69" s="30" t="s">
        <v>18</v>
      </c>
      <c r="M69" s="31">
        <v>174.66</v>
      </c>
      <c r="N69" s="48">
        <f>IF(Table24[[#This Row],[Status]]="Returned",Table24[[#This Row],[Amount]],0)</f>
        <v>174.66</v>
      </c>
      <c r="O69" s="48">
        <f>IF(OR(Table24[[#This Row],[Status]]="Pending", Table24[[#This Row],[Status]]="Processing"), Table24[[#This Row],[Amount]], 0)</f>
        <v>0</v>
      </c>
      <c r="P69" s="48">
        <f>IF(OR(Table24[[#This Row],[Status]]="Delivered",Table24[[#This Row],[Status]]="Shipped"),Table24[[#This Row],[Amount]],0)</f>
        <v>0</v>
      </c>
      <c r="Q69" s="48">
        <f>Table24[[#This Row],[Amount]]/Table24[[#This Row],[Qty]]</f>
        <v>2.911</v>
      </c>
      <c r="R69" s="30" t="s">
        <v>122</v>
      </c>
      <c r="S69" s="30" t="s">
        <v>89</v>
      </c>
      <c r="T69" s="47" t="s">
        <v>11</v>
      </c>
      <c r="U69" s="30" t="s">
        <v>44</v>
      </c>
      <c r="V69" s="30" t="s">
        <v>22</v>
      </c>
    </row>
    <row r="70" spans="1:22" ht="14.25" customHeight="1">
      <c r="A70" s="47">
        <v>69</v>
      </c>
      <c r="B70" s="30">
        <v>617</v>
      </c>
      <c r="C70" s="1">
        <v>44027</v>
      </c>
      <c r="D70" t="s">
        <v>14</v>
      </c>
      <c r="E70" s="47">
        <f>IF(OR(Table24[[#This Row],[Status]]="Pending",Table24[[#This Row],[Status]]="Processing"),1,0)</f>
        <v>1</v>
      </c>
      <c r="F70" s="47" t="str">
        <f>IF(OR(Table24[[#This Row],[Status]]="Pending",Table24[[#This Row],[Status]]="Processing"),"Backlogs","Completed")</f>
        <v>Backlogs</v>
      </c>
      <c r="G70" s="47">
        <f>IF(Table24[[#This Row],[Status]]="Returned",1,0)</f>
        <v>0</v>
      </c>
      <c r="H70" s="30" t="s">
        <v>15</v>
      </c>
      <c r="I70" s="30" t="s">
        <v>16</v>
      </c>
      <c r="J70" s="30" t="s">
        <v>33</v>
      </c>
      <c r="K70" s="32">
        <v>93</v>
      </c>
      <c r="L70" s="30" t="s">
        <v>18</v>
      </c>
      <c r="M70" s="31">
        <v>572.82000000000005</v>
      </c>
      <c r="N70" s="48">
        <f>IF(Table24[[#This Row],[Status]]="Returned",Table24[[#This Row],[Amount]],0)</f>
        <v>0</v>
      </c>
      <c r="O70" s="48">
        <f>IF(OR(Table24[[#This Row],[Status]]="Pending", Table24[[#This Row],[Status]]="Processing"), Table24[[#This Row],[Amount]], 0)</f>
        <v>572.82000000000005</v>
      </c>
      <c r="P70" s="48">
        <f>IF(OR(Table24[[#This Row],[Status]]="Delivered",Table24[[#This Row],[Status]]="Shipped"),Table24[[#This Row],[Amount]],0)</f>
        <v>0</v>
      </c>
      <c r="Q70" s="48">
        <f>Table24[[#This Row],[Amount]]/Table24[[#This Row],[Qty]]</f>
        <v>6.1593548387096781</v>
      </c>
      <c r="R70" s="30" t="s">
        <v>123</v>
      </c>
      <c r="S70" s="30" t="s">
        <v>124</v>
      </c>
      <c r="T70" s="47" t="s">
        <v>11</v>
      </c>
      <c r="U70" s="30" t="s">
        <v>31</v>
      </c>
      <c r="V70" s="30" t="s">
        <v>28</v>
      </c>
    </row>
    <row r="71" spans="1:22" ht="14.25" hidden="1" customHeight="1">
      <c r="A71" s="47">
        <v>70</v>
      </c>
      <c r="B71" s="30">
        <v>584</v>
      </c>
      <c r="C71" s="1">
        <v>43929</v>
      </c>
      <c r="D71" t="s">
        <v>32</v>
      </c>
      <c r="E71" s="47">
        <f>IF(OR(Table24[[#This Row],[Status]]="Pending",Table24[[#This Row],[Status]]="Processing"),1,0)</f>
        <v>0</v>
      </c>
      <c r="F71" s="47" t="str">
        <f>IF(OR(Table24[[#This Row],[Status]]="Pending",Table24[[#This Row],[Status]]="Processing"),"Backlogs","Completed")</f>
        <v>Completed</v>
      </c>
      <c r="G71" s="47">
        <f>IF(Table24[[#This Row],[Status]]="Returned",1,0)</f>
        <v>1</v>
      </c>
      <c r="H71" s="30" t="s">
        <v>47</v>
      </c>
      <c r="I71" s="30" t="s">
        <v>37</v>
      </c>
      <c r="J71" s="30" t="s">
        <v>38</v>
      </c>
      <c r="K71" s="32">
        <v>9</v>
      </c>
      <c r="L71" s="30" t="s">
        <v>18</v>
      </c>
      <c r="M71" s="31">
        <v>488.24</v>
      </c>
      <c r="N71" s="48">
        <f>IF(Table24[[#This Row],[Status]]="Returned",Table24[[#This Row],[Amount]],0)</f>
        <v>488.24</v>
      </c>
      <c r="O71" s="48">
        <f>IF(OR(Table24[[#This Row],[Status]]="Pending", Table24[[#This Row],[Status]]="Processing"), Table24[[#This Row],[Amount]], 0)</f>
        <v>0</v>
      </c>
      <c r="P71" s="48">
        <f>IF(OR(Table24[[#This Row],[Status]]="Delivered",Table24[[#This Row],[Status]]="Shipped"),Table24[[#This Row],[Amount]],0)</f>
        <v>0</v>
      </c>
      <c r="Q71" s="48">
        <f>Table24[[#This Row],[Amount]]/Table24[[#This Row],[Qty]]</f>
        <v>54.248888888888892</v>
      </c>
      <c r="R71" s="30" t="s">
        <v>84</v>
      </c>
      <c r="S71" s="30" t="s">
        <v>85</v>
      </c>
      <c r="T71" s="47" t="s">
        <v>758</v>
      </c>
      <c r="U71" s="30" t="s">
        <v>44</v>
      </c>
      <c r="V71" s="30" t="s">
        <v>28</v>
      </c>
    </row>
    <row r="72" spans="1:22" ht="14.25" customHeight="1">
      <c r="A72" s="47">
        <v>71</v>
      </c>
      <c r="B72" s="30">
        <v>326</v>
      </c>
      <c r="C72" s="1">
        <v>43936</v>
      </c>
      <c r="D72" t="s">
        <v>23</v>
      </c>
      <c r="E72" s="47">
        <f>IF(OR(Table24[[#This Row],[Status]]="Pending",Table24[[#This Row],[Status]]="Processing"),1,0)</f>
        <v>0</v>
      </c>
      <c r="F72" s="47" t="str">
        <f>IF(OR(Table24[[#This Row],[Status]]="Pending",Table24[[#This Row],[Status]]="Processing"),"Backlogs","Completed")</f>
        <v>Completed</v>
      </c>
      <c r="G72" s="47">
        <f>IF(Table24[[#This Row],[Status]]="Returned",1,0)</f>
        <v>0</v>
      </c>
      <c r="H72" s="30" t="s">
        <v>15</v>
      </c>
      <c r="I72" s="30" t="s">
        <v>25</v>
      </c>
      <c r="J72" s="30" t="s">
        <v>33</v>
      </c>
      <c r="K72" s="32">
        <v>20</v>
      </c>
      <c r="L72" s="30" t="s">
        <v>18</v>
      </c>
      <c r="M72" s="31">
        <v>476.41</v>
      </c>
      <c r="N72" s="48">
        <f>IF(Table24[[#This Row],[Status]]="Returned",Table24[[#This Row],[Amount]],0)</f>
        <v>0</v>
      </c>
      <c r="O72" s="48">
        <f>IF(OR(Table24[[#This Row],[Status]]="Pending", Table24[[#This Row],[Status]]="Processing"), Table24[[#This Row],[Amount]], 0)</f>
        <v>0</v>
      </c>
      <c r="P72" s="48">
        <f>IF(OR(Table24[[#This Row],[Status]]="Delivered",Table24[[#This Row],[Status]]="Shipped"),Table24[[#This Row],[Amount]],0)</f>
        <v>476.41</v>
      </c>
      <c r="Q72" s="48">
        <f>Table24[[#This Row],[Amount]]/Table24[[#This Row],[Qty]]</f>
        <v>23.820500000000003</v>
      </c>
      <c r="R72" s="30" t="s">
        <v>73</v>
      </c>
      <c r="S72" s="30" t="s">
        <v>74</v>
      </c>
      <c r="T72" s="47" t="s">
        <v>758</v>
      </c>
      <c r="U72" s="30" t="s">
        <v>44</v>
      </c>
      <c r="V72" s="30" t="s">
        <v>28</v>
      </c>
    </row>
    <row r="73" spans="1:22" ht="14.25" customHeight="1">
      <c r="A73" s="47">
        <v>72</v>
      </c>
      <c r="B73" s="30">
        <v>384</v>
      </c>
      <c r="C73" s="1">
        <v>44520</v>
      </c>
      <c r="D73" t="s">
        <v>23</v>
      </c>
      <c r="E73" s="47">
        <f>IF(OR(Table24[[#This Row],[Status]]="Pending",Table24[[#This Row],[Status]]="Processing"),1,0)</f>
        <v>0</v>
      </c>
      <c r="F73" s="47" t="str">
        <f>IF(OR(Table24[[#This Row],[Status]]="Pending",Table24[[#This Row],[Status]]="Processing"),"Backlogs","Completed")</f>
        <v>Completed</v>
      </c>
      <c r="G73" s="47">
        <f>IF(Table24[[#This Row],[Status]]="Returned",1,0)</f>
        <v>0</v>
      </c>
      <c r="H73" s="30" t="s">
        <v>15</v>
      </c>
      <c r="I73" s="30" t="s">
        <v>25</v>
      </c>
      <c r="J73" s="30" t="s">
        <v>33</v>
      </c>
      <c r="K73" s="32">
        <v>20</v>
      </c>
      <c r="L73" s="30" t="s">
        <v>18</v>
      </c>
      <c r="M73" s="31">
        <v>486.21</v>
      </c>
      <c r="N73" s="48">
        <f>IF(Table24[[#This Row],[Status]]="Returned",Table24[[#This Row],[Amount]],0)</f>
        <v>0</v>
      </c>
      <c r="O73" s="48">
        <f>IF(OR(Table24[[#This Row],[Status]]="Pending", Table24[[#This Row],[Status]]="Processing"), Table24[[#This Row],[Amount]], 0)</f>
        <v>0</v>
      </c>
      <c r="P73" s="48">
        <f>IF(OR(Table24[[#This Row],[Status]]="Delivered",Table24[[#This Row],[Status]]="Shipped"),Table24[[#This Row],[Amount]],0)</f>
        <v>486.21</v>
      </c>
      <c r="Q73" s="48">
        <f>Table24[[#This Row],[Amount]]/Table24[[#This Row],[Qty]]</f>
        <v>24.310499999999998</v>
      </c>
      <c r="R73" s="30" t="s">
        <v>102</v>
      </c>
      <c r="S73" s="30" t="s">
        <v>58</v>
      </c>
      <c r="T73" s="47" t="s">
        <v>11</v>
      </c>
      <c r="U73" s="30" t="s">
        <v>21</v>
      </c>
      <c r="V73" s="30" t="s">
        <v>22</v>
      </c>
    </row>
    <row r="74" spans="1:22" ht="14.25" customHeight="1">
      <c r="A74" s="47">
        <v>73</v>
      </c>
      <c r="B74" s="30">
        <v>858</v>
      </c>
      <c r="C74" s="1">
        <v>43864</v>
      </c>
      <c r="D74" t="s">
        <v>54</v>
      </c>
      <c r="E74" s="47">
        <f>IF(OR(Table24[[#This Row],[Status]]="Pending",Table24[[#This Row],[Status]]="Processing"),1,0)</f>
        <v>1</v>
      </c>
      <c r="F74" s="47" t="str">
        <f>IF(OR(Table24[[#This Row],[Status]]="Pending",Table24[[#This Row],[Status]]="Processing"),"Backlogs","Completed")</f>
        <v>Backlogs</v>
      </c>
      <c r="G74" s="47">
        <f>IF(Table24[[#This Row],[Status]]="Returned",1,0)</f>
        <v>0</v>
      </c>
      <c r="H74" s="30" t="s">
        <v>47</v>
      </c>
      <c r="I74" s="30" t="s">
        <v>25</v>
      </c>
      <c r="J74" s="30" t="s">
        <v>33</v>
      </c>
      <c r="K74" s="32">
        <v>47</v>
      </c>
      <c r="L74" s="30" t="s">
        <v>18</v>
      </c>
      <c r="M74" s="31">
        <v>846.01</v>
      </c>
      <c r="N74" s="48">
        <f>IF(Table24[[#This Row],[Status]]="Returned",Table24[[#This Row],[Amount]],0)</f>
        <v>0</v>
      </c>
      <c r="O74" s="48">
        <f>IF(OR(Table24[[#This Row],[Status]]="Pending", Table24[[#This Row],[Status]]="Processing"), Table24[[#This Row],[Amount]], 0)</f>
        <v>846.01</v>
      </c>
      <c r="P74" s="48">
        <f>IF(OR(Table24[[#This Row],[Status]]="Delivered",Table24[[#This Row],[Status]]="Shipped"),Table24[[#This Row],[Amount]],0)</f>
        <v>0</v>
      </c>
      <c r="Q74" s="48">
        <f>Table24[[#This Row],[Amount]]/Table24[[#This Row],[Qty]]</f>
        <v>18.000212765957446</v>
      </c>
      <c r="R74" s="30" t="s">
        <v>107</v>
      </c>
      <c r="S74" s="30" t="s">
        <v>106</v>
      </c>
      <c r="T74" s="47" t="s">
        <v>758</v>
      </c>
      <c r="U74" s="30" t="s">
        <v>44</v>
      </c>
      <c r="V74" s="30" t="s">
        <v>28</v>
      </c>
    </row>
    <row r="75" spans="1:22" ht="14.25" customHeight="1">
      <c r="A75" s="47">
        <v>74</v>
      </c>
      <c r="B75" s="30">
        <v>218</v>
      </c>
      <c r="C75" s="1">
        <v>44126</v>
      </c>
      <c r="D75" t="s">
        <v>32</v>
      </c>
      <c r="E75" s="47">
        <f>IF(OR(Table24[[#This Row],[Status]]="Pending",Table24[[#This Row],[Status]]="Processing"),1,0)</f>
        <v>0</v>
      </c>
      <c r="F75" s="47" t="str">
        <f>IF(OR(Table24[[#This Row],[Status]]="Pending",Table24[[#This Row],[Status]]="Processing"),"Backlogs","Completed")</f>
        <v>Completed</v>
      </c>
      <c r="G75" s="47">
        <f>IF(Table24[[#This Row],[Status]]="Returned",1,0)</f>
        <v>1</v>
      </c>
      <c r="H75" s="30" t="s">
        <v>24</v>
      </c>
      <c r="I75" s="30" t="s">
        <v>37</v>
      </c>
      <c r="J75" s="30" t="s">
        <v>33</v>
      </c>
      <c r="K75" s="32">
        <v>93</v>
      </c>
      <c r="L75" s="30" t="s">
        <v>18</v>
      </c>
      <c r="M75" s="31">
        <v>424.41</v>
      </c>
      <c r="N75" s="48">
        <f>IF(Table24[[#This Row],[Status]]="Returned",Table24[[#This Row],[Amount]],0)</f>
        <v>424.41</v>
      </c>
      <c r="O75" s="48">
        <f>IF(OR(Table24[[#This Row],[Status]]="Pending", Table24[[#This Row],[Status]]="Processing"), Table24[[#This Row],[Amount]], 0)</f>
        <v>0</v>
      </c>
      <c r="P75" s="48">
        <f>IF(OR(Table24[[#This Row],[Status]]="Delivered",Table24[[#This Row],[Status]]="Shipped"),Table24[[#This Row],[Amount]],0)</f>
        <v>0</v>
      </c>
      <c r="Q75" s="48">
        <f>Table24[[#This Row],[Amount]]/Table24[[#This Row],[Qty]]</f>
        <v>4.5635483870967741</v>
      </c>
      <c r="R75" s="30" t="s">
        <v>100</v>
      </c>
      <c r="S75" s="30" t="s">
        <v>101</v>
      </c>
      <c r="T75" s="47" t="s">
        <v>758</v>
      </c>
      <c r="U75" s="30" t="s">
        <v>21</v>
      </c>
      <c r="V75" s="30" t="s">
        <v>22</v>
      </c>
    </row>
    <row r="76" spans="1:22" ht="14.25" hidden="1" customHeight="1">
      <c r="A76" s="47">
        <v>75</v>
      </c>
      <c r="B76" s="30">
        <v>944</v>
      </c>
      <c r="C76" s="1">
        <v>44433</v>
      </c>
      <c r="D76" t="s">
        <v>32</v>
      </c>
      <c r="E76" s="47">
        <f>IF(OR(Table24[[#This Row],[Status]]="Pending",Table24[[#This Row],[Status]]="Processing"),1,0)</f>
        <v>0</v>
      </c>
      <c r="F76" s="47" t="str">
        <f>IF(OR(Table24[[#This Row],[Status]]="Pending",Table24[[#This Row],[Status]]="Processing"),"Backlogs","Completed")</f>
        <v>Completed</v>
      </c>
      <c r="G76" s="47">
        <f>IF(Table24[[#This Row],[Status]]="Returned",1,0)</f>
        <v>1</v>
      </c>
      <c r="H76" s="30" t="s">
        <v>47</v>
      </c>
      <c r="I76" s="30" t="s">
        <v>16</v>
      </c>
      <c r="J76" s="30" t="s">
        <v>17</v>
      </c>
      <c r="K76" s="32">
        <v>88</v>
      </c>
      <c r="L76" s="30" t="s">
        <v>18</v>
      </c>
      <c r="M76" s="31">
        <v>429.29</v>
      </c>
      <c r="N76" s="48">
        <f>IF(Table24[[#This Row],[Status]]="Returned",Table24[[#This Row],[Amount]],0)</f>
        <v>429.29</v>
      </c>
      <c r="O76" s="48">
        <f>IF(OR(Table24[[#This Row],[Status]]="Pending", Table24[[#This Row],[Status]]="Processing"), Table24[[#This Row],[Amount]], 0)</f>
        <v>0</v>
      </c>
      <c r="P76" s="48">
        <f>IF(OR(Table24[[#This Row],[Status]]="Delivered",Table24[[#This Row],[Status]]="Shipped"),Table24[[#This Row],[Amount]],0)</f>
        <v>0</v>
      </c>
      <c r="Q76" s="48">
        <f>Table24[[#This Row],[Amount]]/Table24[[#This Row],[Qty]]</f>
        <v>4.8782954545454551</v>
      </c>
      <c r="R76" s="30" t="s">
        <v>125</v>
      </c>
      <c r="S76" s="30" t="s">
        <v>101</v>
      </c>
      <c r="T76" s="47" t="s">
        <v>11</v>
      </c>
      <c r="U76" s="30" t="s">
        <v>44</v>
      </c>
      <c r="V76" s="30" t="s">
        <v>28</v>
      </c>
    </row>
    <row r="77" spans="1:22" ht="14.25" customHeight="1">
      <c r="A77" s="47">
        <v>76</v>
      </c>
      <c r="B77" s="30">
        <v>659</v>
      </c>
      <c r="C77" s="1">
        <v>44139</v>
      </c>
      <c r="D77" t="s">
        <v>36</v>
      </c>
      <c r="E77" s="47">
        <f>IF(OR(Table24[[#This Row],[Status]]="Pending",Table24[[#This Row],[Status]]="Processing"),1,0)</f>
        <v>0</v>
      </c>
      <c r="F77" s="47" t="str">
        <f>IF(OR(Table24[[#This Row],[Status]]="Pending",Table24[[#This Row],[Status]]="Processing"),"Backlogs","Completed")</f>
        <v>Completed</v>
      </c>
      <c r="G77" s="47">
        <f>IF(Table24[[#This Row],[Status]]="Returned",1,0)</f>
        <v>0</v>
      </c>
      <c r="H77" s="30" t="s">
        <v>15</v>
      </c>
      <c r="I77" s="30" t="s">
        <v>25</v>
      </c>
      <c r="J77" s="30" t="s">
        <v>33</v>
      </c>
      <c r="K77" s="32">
        <v>90</v>
      </c>
      <c r="L77" s="30" t="s">
        <v>18</v>
      </c>
      <c r="M77" s="31">
        <v>607.41</v>
      </c>
      <c r="N77" s="48">
        <f>IF(Table24[[#This Row],[Status]]="Returned",Table24[[#This Row],[Amount]],0)</f>
        <v>0</v>
      </c>
      <c r="O77" s="48">
        <f>IF(OR(Table24[[#This Row],[Status]]="Pending", Table24[[#This Row],[Status]]="Processing"), Table24[[#This Row],[Amount]], 0)</f>
        <v>0</v>
      </c>
      <c r="P77" s="48">
        <f>IF(OR(Table24[[#This Row],[Status]]="Delivered",Table24[[#This Row],[Status]]="Shipped"),Table24[[#This Row],[Amount]],0)</f>
        <v>607.41</v>
      </c>
      <c r="Q77" s="48">
        <f>Table24[[#This Row],[Amount]]/Table24[[#This Row],[Qty]]</f>
        <v>6.7489999999999997</v>
      </c>
      <c r="R77" s="30" t="s">
        <v>81</v>
      </c>
      <c r="S77" s="30" t="s">
        <v>58</v>
      </c>
      <c r="T77" s="47" t="s">
        <v>11</v>
      </c>
      <c r="U77" s="30" t="s">
        <v>31</v>
      </c>
      <c r="V77" s="30" t="s">
        <v>22</v>
      </c>
    </row>
    <row r="78" spans="1:22" ht="14.25" hidden="1" customHeight="1">
      <c r="A78" s="47">
        <v>77</v>
      </c>
      <c r="B78" s="30">
        <v>122</v>
      </c>
      <c r="C78" s="1">
        <v>44078</v>
      </c>
      <c r="D78" t="s">
        <v>36</v>
      </c>
      <c r="E78" s="47">
        <f>IF(OR(Table24[[#This Row],[Status]]="Pending",Table24[[#This Row],[Status]]="Processing"),1,0)</f>
        <v>0</v>
      </c>
      <c r="F78" s="47" t="str">
        <f>IF(OR(Table24[[#This Row],[Status]]="Pending",Table24[[#This Row],[Status]]="Processing"),"Backlogs","Completed")</f>
        <v>Completed</v>
      </c>
      <c r="G78" s="47">
        <f>IF(Table24[[#This Row],[Status]]="Returned",1,0)</f>
        <v>0</v>
      </c>
      <c r="H78" s="30" t="s">
        <v>47</v>
      </c>
      <c r="I78" s="30" t="s">
        <v>16</v>
      </c>
      <c r="J78" s="30" t="s">
        <v>38</v>
      </c>
      <c r="K78" s="32">
        <v>52</v>
      </c>
      <c r="L78" s="30" t="s">
        <v>18</v>
      </c>
      <c r="M78" s="31">
        <v>850.1</v>
      </c>
      <c r="N78" s="48">
        <f>IF(Table24[[#This Row],[Status]]="Returned",Table24[[#This Row],[Amount]],0)</f>
        <v>0</v>
      </c>
      <c r="O78" s="48">
        <f>IF(OR(Table24[[#This Row],[Status]]="Pending", Table24[[#This Row],[Status]]="Processing"), Table24[[#This Row],[Amount]], 0)</f>
        <v>0</v>
      </c>
      <c r="P78" s="48">
        <f>IF(OR(Table24[[#This Row],[Status]]="Delivered",Table24[[#This Row],[Status]]="Shipped"),Table24[[#This Row],[Amount]],0)</f>
        <v>850.1</v>
      </c>
      <c r="Q78" s="48">
        <f>Table24[[#This Row],[Amount]]/Table24[[#This Row],[Qty]]</f>
        <v>16.348076923076924</v>
      </c>
      <c r="R78" s="30" t="s">
        <v>81</v>
      </c>
      <c r="S78" s="30" t="s">
        <v>58</v>
      </c>
      <c r="T78" s="47" t="s">
        <v>11</v>
      </c>
      <c r="U78" s="30" t="s">
        <v>31</v>
      </c>
      <c r="V78" s="30" t="s">
        <v>28</v>
      </c>
    </row>
    <row r="79" spans="1:22" ht="14.25" hidden="1" customHeight="1">
      <c r="A79" s="47">
        <v>78</v>
      </c>
      <c r="B79" s="30">
        <v>373</v>
      </c>
      <c r="C79" s="1">
        <v>44463</v>
      </c>
      <c r="D79" t="s">
        <v>54</v>
      </c>
      <c r="E79" s="47">
        <f>IF(OR(Table24[[#This Row],[Status]]="Pending",Table24[[#This Row],[Status]]="Processing"),1,0)</f>
        <v>1</v>
      </c>
      <c r="F79" s="47" t="str">
        <f>IF(OR(Table24[[#This Row],[Status]]="Pending",Table24[[#This Row],[Status]]="Processing"),"Backlogs","Completed")</f>
        <v>Backlogs</v>
      </c>
      <c r="G79" s="47">
        <f>IF(Table24[[#This Row],[Status]]="Returned",1,0)</f>
        <v>0</v>
      </c>
      <c r="H79" s="30" t="s">
        <v>15</v>
      </c>
      <c r="I79" s="30" t="s">
        <v>16</v>
      </c>
      <c r="J79" s="30" t="s">
        <v>17</v>
      </c>
      <c r="K79" s="32">
        <v>85</v>
      </c>
      <c r="L79" s="30" t="s">
        <v>18</v>
      </c>
      <c r="M79" s="31">
        <v>498.82</v>
      </c>
      <c r="N79" s="48">
        <f>IF(Table24[[#This Row],[Status]]="Returned",Table24[[#This Row],[Amount]],0)</f>
        <v>0</v>
      </c>
      <c r="O79" s="48">
        <f>IF(OR(Table24[[#This Row],[Status]]="Pending", Table24[[#This Row],[Status]]="Processing"), Table24[[#This Row],[Amount]], 0)</f>
        <v>498.82</v>
      </c>
      <c r="P79" s="48">
        <f>IF(OR(Table24[[#This Row],[Status]]="Delivered",Table24[[#This Row],[Status]]="Shipped"),Table24[[#This Row],[Amount]],0)</f>
        <v>0</v>
      </c>
      <c r="Q79" s="48">
        <f>Table24[[#This Row],[Amount]]/Table24[[#This Row],[Qty]]</f>
        <v>5.8684705882352937</v>
      </c>
      <c r="R79" s="30" t="s">
        <v>126</v>
      </c>
      <c r="S79" s="30" t="s">
        <v>87</v>
      </c>
      <c r="T79" s="47" t="s">
        <v>758</v>
      </c>
      <c r="U79" s="30" t="s">
        <v>44</v>
      </c>
      <c r="V79" s="30" t="s">
        <v>28</v>
      </c>
    </row>
    <row r="80" spans="1:22" ht="14.25" hidden="1" customHeight="1">
      <c r="A80" s="47">
        <v>79</v>
      </c>
      <c r="B80" s="30">
        <v>287</v>
      </c>
      <c r="C80" s="1">
        <v>44224</v>
      </c>
      <c r="D80" t="s">
        <v>54</v>
      </c>
      <c r="E80" s="47">
        <f>IF(OR(Table24[[#This Row],[Status]]="Pending",Table24[[#This Row],[Status]]="Processing"),1,0)</f>
        <v>1</v>
      </c>
      <c r="F80" s="47" t="str">
        <f>IF(OR(Table24[[#This Row],[Status]]="Pending",Table24[[#This Row],[Status]]="Processing"),"Backlogs","Completed")</f>
        <v>Backlogs</v>
      </c>
      <c r="G80" s="47">
        <f>IF(Table24[[#This Row],[Status]]="Returned",1,0)</f>
        <v>0</v>
      </c>
      <c r="H80" s="30" t="s">
        <v>47</v>
      </c>
      <c r="I80" s="30" t="s">
        <v>25</v>
      </c>
      <c r="J80" s="30" t="s">
        <v>17</v>
      </c>
      <c r="K80" s="32">
        <v>20</v>
      </c>
      <c r="L80" s="30" t="s">
        <v>18</v>
      </c>
      <c r="M80" s="31">
        <v>820.98</v>
      </c>
      <c r="N80" s="48">
        <f>IF(Table24[[#This Row],[Status]]="Returned",Table24[[#This Row],[Amount]],0)</f>
        <v>0</v>
      </c>
      <c r="O80" s="48">
        <f>IF(OR(Table24[[#This Row],[Status]]="Pending", Table24[[#This Row],[Status]]="Processing"), Table24[[#This Row],[Amount]], 0)</f>
        <v>820.98</v>
      </c>
      <c r="P80" s="48">
        <f>IF(OR(Table24[[#This Row],[Status]]="Delivered",Table24[[#This Row],[Status]]="Shipped"),Table24[[#This Row],[Amount]],0)</f>
        <v>0</v>
      </c>
      <c r="Q80" s="48">
        <f>Table24[[#This Row],[Amount]]/Table24[[#This Row],[Qty]]</f>
        <v>41.048999999999999</v>
      </c>
      <c r="R80" s="30" t="s">
        <v>127</v>
      </c>
      <c r="S80" s="30" t="s">
        <v>53</v>
      </c>
      <c r="T80" s="47" t="s">
        <v>11</v>
      </c>
      <c r="U80" s="30" t="s">
        <v>44</v>
      </c>
      <c r="V80" s="30" t="s">
        <v>22</v>
      </c>
    </row>
    <row r="81" spans="1:22" ht="14.25" customHeight="1">
      <c r="A81" s="47">
        <v>80</v>
      </c>
      <c r="B81" s="30">
        <v>863</v>
      </c>
      <c r="C81" s="1">
        <v>44308</v>
      </c>
      <c r="D81" t="s">
        <v>14</v>
      </c>
      <c r="E81" s="47">
        <f>IF(OR(Table24[[#This Row],[Status]]="Pending",Table24[[#This Row],[Status]]="Processing"),1,0)</f>
        <v>1</v>
      </c>
      <c r="F81" s="47" t="str">
        <f>IF(OR(Table24[[#This Row],[Status]]="Pending",Table24[[#This Row],[Status]]="Processing"),"Backlogs","Completed")</f>
        <v>Backlogs</v>
      </c>
      <c r="G81" s="47">
        <f>IF(Table24[[#This Row],[Status]]="Returned",1,0)</f>
        <v>0</v>
      </c>
      <c r="H81" s="30" t="s">
        <v>24</v>
      </c>
      <c r="I81" s="30" t="s">
        <v>37</v>
      </c>
      <c r="J81" s="30" t="s">
        <v>33</v>
      </c>
      <c r="K81" s="32">
        <v>62</v>
      </c>
      <c r="L81" s="30" t="s">
        <v>18</v>
      </c>
      <c r="M81" s="31">
        <v>455.15</v>
      </c>
      <c r="N81" s="48">
        <f>IF(Table24[[#This Row],[Status]]="Returned",Table24[[#This Row],[Amount]],0)</f>
        <v>0</v>
      </c>
      <c r="O81" s="48">
        <f>IF(OR(Table24[[#This Row],[Status]]="Pending", Table24[[#This Row],[Status]]="Processing"), Table24[[#This Row],[Amount]], 0)</f>
        <v>455.15</v>
      </c>
      <c r="P81" s="48">
        <f>IF(OR(Table24[[#This Row],[Status]]="Delivered",Table24[[#This Row],[Status]]="Shipped"),Table24[[#This Row],[Amount]],0)</f>
        <v>0</v>
      </c>
      <c r="Q81" s="48">
        <f>Table24[[#This Row],[Amount]]/Table24[[#This Row],[Qty]]</f>
        <v>7.3411290322580642</v>
      </c>
      <c r="R81" s="30" t="s">
        <v>83</v>
      </c>
      <c r="S81" s="30" t="s">
        <v>64</v>
      </c>
      <c r="T81" s="47" t="s">
        <v>758</v>
      </c>
      <c r="U81" s="30" t="s">
        <v>21</v>
      </c>
      <c r="V81" s="30" t="s">
        <v>22</v>
      </c>
    </row>
    <row r="82" spans="1:22" ht="14.25" hidden="1" customHeight="1">
      <c r="A82" s="47">
        <v>81</v>
      </c>
      <c r="B82" s="30">
        <v>69</v>
      </c>
      <c r="C82" s="1">
        <v>43913</v>
      </c>
      <c r="D82" t="s">
        <v>14</v>
      </c>
      <c r="E82" s="47">
        <f>IF(OR(Table24[[#This Row],[Status]]="Pending",Table24[[#This Row],[Status]]="Processing"),1,0)</f>
        <v>1</v>
      </c>
      <c r="F82" s="47" t="str">
        <f>IF(OR(Table24[[#This Row],[Status]]="Pending",Table24[[#This Row],[Status]]="Processing"),"Backlogs","Completed")</f>
        <v>Backlogs</v>
      </c>
      <c r="G82" s="47">
        <f>IF(Table24[[#This Row],[Status]]="Returned",1,0)</f>
        <v>0</v>
      </c>
      <c r="H82" s="30" t="s">
        <v>15</v>
      </c>
      <c r="I82" s="30" t="s">
        <v>16</v>
      </c>
      <c r="J82" s="30" t="s">
        <v>38</v>
      </c>
      <c r="K82" s="32">
        <v>100</v>
      </c>
      <c r="L82" s="30" t="s">
        <v>18</v>
      </c>
      <c r="M82" s="31">
        <v>248.17</v>
      </c>
      <c r="N82" s="48">
        <f>IF(Table24[[#This Row],[Status]]="Returned",Table24[[#This Row],[Amount]],0)</f>
        <v>0</v>
      </c>
      <c r="O82" s="48">
        <f>IF(OR(Table24[[#This Row],[Status]]="Pending", Table24[[#This Row],[Status]]="Processing"), Table24[[#This Row],[Amount]], 0)</f>
        <v>248.17</v>
      </c>
      <c r="P82" s="48">
        <f>IF(OR(Table24[[#This Row],[Status]]="Delivered",Table24[[#This Row],[Status]]="Shipped"),Table24[[#This Row],[Amount]],0)</f>
        <v>0</v>
      </c>
      <c r="Q82" s="48">
        <f>Table24[[#This Row],[Amount]]/Table24[[#This Row],[Qty]]</f>
        <v>2.4817</v>
      </c>
      <c r="R82" s="30" t="s">
        <v>123</v>
      </c>
      <c r="S82" s="30" t="s">
        <v>124</v>
      </c>
      <c r="T82" s="47" t="s">
        <v>758</v>
      </c>
      <c r="U82" s="30" t="s">
        <v>21</v>
      </c>
      <c r="V82" s="30" t="s">
        <v>22</v>
      </c>
    </row>
    <row r="83" spans="1:22" ht="14.25" hidden="1" customHeight="1">
      <c r="A83" s="47">
        <v>82</v>
      </c>
      <c r="B83" s="30">
        <v>932</v>
      </c>
      <c r="C83" s="1">
        <v>44490</v>
      </c>
      <c r="D83" t="s">
        <v>14</v>
      </c>
      <c r="E83" s="47">
        <f>IF(OR(Table24[[#This Row],[Status]]="Pending",Table24[[#This Row],[Status]]="Processing"),1,0)</f>
        <v>1</v>
      </c>
      <c r="F83" s="47" t="str">
        <f>IF(OR(Table24[[#This Row],[Status]]="Pending",Table24[[#This Row],[Status]]="Processing"),"Backlogs","Completed")</f>
        <v>Backlogs</v>
      </c>
      <c r="G83" s="47">
        <f>IF(Table24[[#This Row],[Status]]="Returned",1,0)</f>
        <v>0</v>
      </c>
      <c r="H83" s="30" t="s">
        <v>47</v>
      </c>
      <c r="I83" s="30" t="s">
        <v>25</v>
      </c>
      <c r="J83" s="30" t="s">
        <v>17</v>
      </c>
      <c r="K83" s="32">
        <v>58</v>
      </c>
      <c r="L83" s="30" t="s">
        <v>18</v>
      </c>
      <c r="M83" s="31">
        <v>486.17</v>
      </c>
      <c r="N83" s="48">
        <f>IF(Table24[[#This Row],[Status]]="Returned",Table24[[#This Row],[Amount]],0)</f>
        <v>0</v>
      </c>
      <c r="O83" s="48">
        <f>IF(OR(Table24[[#This Row],[Status]]="Pending", Table24[[#This Row],[Status]]="Processing"), Table24[[#This Row],[Amount]], 0)</f>
        <v>486.17</v>
      </c>
      <c r="P83" s="48">
        <f>IF(OR(Table24[[#This Row],[Status]]="Delivered",Table24[[#This Row],[Status]]="Shipped"),Table24[[#This Row],[Amount]],0)</f>
        <v>0</v>
      </c>
      <c r="Q83" s="48">
        <f>Table24[[#This Row],[Amount]]/Table24[[#This Row],[Qty]]</f>
        <v>8.3822413793103454</v>
      </c>
      <c r="R83" s="30" t="s">
        <v>128</v>
      </c>
      <c r="S83" s="30" t="s">
        <v>129</v>
      </c>
      <c r="T83" s="47" t="s">
        <v>758</v>
      </c>
      <c r="U83" s="30" t="s">
        <v>44</v>
      </c>
      <c r="V83" s="30" t="s">
        <v>28</v>
      </c>
    </row>
    <row r="84" spans="1:22" ht="14.25" hidden="1" customHeight="1">
      <c r="A84" s="47">
        <v>83</v>
      </c>
      <c r="B84" s="30">
        <v>541</v>
      </c>
      <c r="C84" s="1">
        <v>44457</v>
      </c>
      <c r="D84" t="s">
        <v>14</v>
      </c>
      <c r="E84" s="47">
        <f>IF(OR(Table24[[#This Row],[Status]]="Pending",Table24[[#This Row],[Status]]="Processing"),1,0)</f>
        <v>1</v>
      </c>
      <c r="F84" s="47" t="str">
        <f>IF(OR(Table24[[#This Row],[Status]]="Pending",Table24[[#This Row],[Status]]="Processing"),"Backlogs","Completed")</f>
        <v>Backlogs</v>
      </c>
      <c r="G84" s="47">
        <f>IF(Table24[[#This Row],[Status]]="Returned",1,0)</f>
        <v>0</v>
      </c>
      <c r="H84" s="30" t="s">
        <v>15</v>
      </c>
      <c r="I84" s="30" t="s">
        <v>37</v>
      </c>
      <c r="J84" s="30" t="s">
        <v>38</v>
      </c>
      <c r="K84" s="32">
        <v>41</v>
      </c>
      <c r="L84" s="30" t="s">
        <v>18</v>
      </c>
      <c r="M84" s="31">
        <v>604.64</v>
      </c>
      <c r="N84" s="48">
        <f>IF(Table24[[#This Row],[Status]]="Returned",Table24[[#This Row],[Amount]],0)</f>
        <v>0</v>
      </c>
      <c r="O84" s="48">
        <f>IF(OR(Table24[[#This Row],[Status]]="Pending", Table24[[#This Row],[Status]]="Processing"), Table24[[#This Row],[Amount]], 0)</f>
        <v>604.64</v>
      </c>
      <c r="P84" s="48">
        <f>IF(OR(Table24[[#This Row],[Status]]="Delivered",Table24[[#This Row],[Status]]="Shipped"),Table24[[#This Row],[Amount]],0)</f>
        <v>0</v>
      </c>
      <c r="Q84" s="48">
        <f>Table24[[#This Row],[Amount]]/Table24[[#This Row],[Qty]]</f>
        <v>14.747317073170731</v>
      </c>
      <c r="R84" s="30" t="s">
        <v>102</v>
      </c>
      <c r="S84" s="30" t="s">
        <v>58</v>
      </c>
      <c r="T84" s="47" t="s">
        <v>758</v>
      </c>
      <c r="U84" s="30" t="s">
        <v>27</v>
      </c>
      <c r="V84" s="30" t="s">
        <v>22</v>
      </c>
    </row>
    <row r="85" spans="1:22" ht="14.25" customHeight="1">
      <c r="A85" s="47">
        <v>84</v>
      </c>
      <c r="B85" s="30">
        <v>563</v>
      </c>
      <c r="C85" s="1">
        <v>44358</v>
      </c>
      <c r="D85" t="s">
        <v>14</v>
      </c>
      <c r="E85" s="47">
        <f>IF(OR(Table24[[#This Row],[Status]]="Pending",Table24[[#This Row],[Status]]="Processing"),1,0)</f>
        <v>1</v>
      </c>
      <c r="F85" s="47" t="str">
        <f>IF(OR(Table24[[#This Row],[Status]]="Pending",Table24[[#This Row],[Status]]="Processing"),"Backlogs","Completed")</f>
        <v>Backlogs</v>
      </c>
      <c r="G85" s="47">
        <f>IF(Table24[[#This Row],[Status]]="Returned",1,0)</f>
        <v>0</v>
      </c>
      <c r="H85" s="30" t="s">
        <v>47</v>
      </c>
      <c r="I85" s="30" t="s">
        <v>16</v>
      </c>
      <c r="J85" s="30" t="s">
        <v>33</v>
      </c>
      <c r="K85" s="32">
        <v>45</v>
      </c>
      <c r="L85" s="30" t="s">
        <v>18</v>
      </c>
      <c r="M85" s="31">
        <v>254.14</v>
      </c>
      <c r="N85" s="48">
        <f>IF(Table24[[#This Row],[Status]]="Returned",Table24[[#This Row],[Amount]],0)</f>
        <v>0</v>
      </c>
      <c r="O85" s="48">
        <f>IF(OR(Table24[[#This Row],[Status]]="Pending", Table24[[#This Row],[Status]]="Processing"), Table24[[#This Row],[Amount]], 0)</f>
        <v>254.14</v>
      </c>
      <c r="P85" s="48">
        <f>IF(OR(Table24[[#This Row],[Status]]="Delivered",Table24[[#This Row],[Status]]="Shipped"),Table24[[#This Row],[Amount]],0)</f>
        <v>0</v>
      </c>
      <c r="Q85" s="48">
        <f>Table24[[#This Row],[Amount]]/Table24[[#This Row],[Qty]]</f>
        <v>5.647555555555555</v>
      </c>
      <c r="R85" s="30" t="s">
        <v>130</v>
      </c>
      <c r="S85" s="30" t="s">
        <v>124</v>
      </c>
      <c r="T85" s="47" t="s">
        <v>758</v>
      </c>
      <c r="U85" s="30" t="s">
        <v>27</v>
      </c>
      <c r="V85" s="30" t="s">
        <v>28</v>
      </c>
    </row>
    <row r="86" spans="1:22" ht="14.25" hidden="1" customHeight="1">
      <c r="A86" s="47">
        <v>85</v>
      </c>
      <c r="B86" s="30">
        <v>954</v>
      </c>
      <c r="C86" s="1">
        <v>44535</v>
      </c>
      <c r="D86" t="s">
        <v>54</v>
      </c>
      <c r="E86" s="47">
        <f>IF(OR(Table24[[#This Row],[Status]]="Pending",Table24[[#This Row],[Status]]="Processing"),1,0)</f>
        <v>1</v>
      </c>
      <c r="F86" s="47" t="str">
        <f>IF(OR(Table24[[#This Row],[Status]]="Pending",Table24[[#This Row],[Status]]="Processing"),"Backlogs","Completed")</f>
        <v>Backlogs</v>
      </c>
      <c r="G86" s="47">
        <f>IF(Table24[[#This Row],[Status]]="Returned",1,0)</f>
        <v>0</v>
      </c>
      <c r="H86" s="30" t="s">
        <v>15</v>
      </c>
      <c r="I86" s="30" t="s">
        <v>16</v>
      </c>
      <c r="J86" s="30" t="s">
        <v>38</v>
      </c>
      <c r="K86" s="32">
        <v>86</v>
      </c>
      <c r="L86" s="30" t="s">
        <v>18</v>
      </c>
      <c r="M86" s="31">
        <v>423.9</v>
      </c>
      <c r="N86" s="48">
        <f>IF(Table24[[#This Row],[Status]]="Returned",Table24[[#This Row],[Amount]],0)</f>
        <v>0</v>
      </c>
      <c r="O86" s="48">
        <f>IF(OR(Table24[[#This Row],[Status]]="Pending", Table24[[#This Row],[Status]]="Processing"), Table24[[#This Row],[Amount]], 0)</f>
        <v>423.9</v>
      </c>
      <c r="P86" s="48">
        <f>IF(OR(Table24[[#This Row],[Status]]="Delivered",Table24[[#This Row],[Status]]="Shipped"),Table24[[#This Row],[Amount]],0)</f>
        <v>0</v>
      </c>
      <c r="Q86" s="48">
        <f>Table24[[#This Row],[Amount]]/Table24[[#This Row],[Qty]]</f>
        <v>4.9290697674418604</v>
      </c>
      <c r="R86" s="30" t="s">
        <v>131</v>
      </c>
      <c r="S86" s="30" t="s">
        <v>20</v>
      </c>
      <c r="T86" s="47" t="s">
        <v>11</v>
      </c>
      <c r="U86" s="30" t="s">
        <v>31</v>
      </c>
      <c r="V86" s="30" t="s">
        <v>28</v>
      </c>
    </row>
    <row r="87" spans="1:22" ht="14.25" hidden="1" customHeight="1">
      <c r="A87" s="47">
        <v>86</v>
      </c>
      <c r="B87" s="30">
        <v>634</v>
      </c>
      <c r="C87" s="1">
        <v>44556</v>
      </c>
      <c r="D87" t="s">
        <v>36</v>
      </c>
      <c r="E87" s="47">
        <f>IF(OR(Table24[[#This Row],[Status]]="Pending",Table24[[#This Row],[Status]]="Processing"),1,0)</f>
        <v>0</v>
      </c>
      <c r="F87" s="47" t="str">
        <f>IF(OR(Table24[[#This Row],[Status]]="Pending",Table24[[#This Row],[Status]]="Processing"),"Backlogs","Completed")</f>
        <v>Completed</v>
      </c>
      <c r="G87" s="47">
        <f>IF(Table24[[#This Row],[Status]]="Returned",1,0)</f>
        <v>0</v>
      </c>
      <c r="H87" s="30" t="s">
        <v>15</v>
      </c>
      <c r="I87" s="30" t="s">
        <v>25</v>
      </c>
      <c r="J87" s="30" t="s">
        <v>38</v>
      </c>
      <c r="K87" s="32">
        <v>12</v>
      </c>
      <c r="L87" s="30" t="s">
        <v>18</v>
      </c>
      <c r="M87" s="31">
        <v>189.13</v>
      </c>
      <c r="N87" s="48">
        <f>IF(Table24[[#This Row],[Status]]="Returned",Table24[[#This Row],[Amount]],0)</f>
        <v>0</v>
      </c>
      <c r="O87" s="48">
        <f>IF(OR(Table24[[#This Row],[Status]]="Pending", Table24[[#This Row],[Status]]="Processing"), Table24[[#This Row],[Amount]], 0)</f>
        <v>0</v>
      </c>
      <c r="P87" s="48">
        <f>IF(OR(Table24[[#This Row],[Status]]="Delivered",Table24[[#This Row],[Status]]="Shipped"),Table24[[#This Row],[Amount]],0)</f>
        <v>189.13</v>
      </c>
      <c r="Q87" s="48">
        <f>Table24[[#This Row],[Amount]]/Table24[[#This Row],[Qty]]</f>
        <v>15.760833333333332</v>
      </c>
      <c r="R87" s="30" t="s">
        <v>117</v>
      </c>
      <c r="S87" s="30" t="s">
        <v>77</v>
      </c>
      <c r="T87" s="47" t="s">
        <v>758</v>
      </c>
      <c r="U87" s="30" t="s">
        <v>44</v>
      </c>
      <c r="V87" s="30" t="s">
        <v>22</v>
      </c>
    </row>
    <row r="88" spans="1:22" ht="14.25" customHeight="1">
      <c r="A88" s="47">
        <v>87</v>
      </c>
      <c r="B88" s="30">
        <v>126</v>
      </c>
      <c r="C88" s="1">
        <v>43857</v>
      </c>
      <c r="D88" t="s">
        <v>23</v>
      </c>
      <c r="E88" s="47">
        <f>IF(OR(Table24[[#This Row],[Status]]="Pending",Table24[[#This Row],[Status]]="Processing"),1,0)</f>
        <v>0</v>
      </c>
      <c r="F88" s="47" t="str">
        <f>IF(OR(Table24[[#This Row],[Status]]="Pending",Table24[[#This Row],[Status]]="Processing"),"Backlogs","Completed")</f>
        <v>Completed</v>
      </c>
      <c r="G88" s="47">
        <f>IF(Table24[[#This Row],[Status]]="Returned",1,0)</f>
        <v>0</v>
      </c>
      <c r="H88" s="30" t="s">
        <v>47</v>
      </c>
      <c r="I88" s="30" t="s">
        <v>25</v>
      </c>
      <c r="J88" s="30" t="s">
        <v>33</v>
      </c>
      <c r="K88" s="32">
        <v>76</v>
      </c>
      <c r="L88" s="30" t="s">
        <v>18</v>
      </c>
      <c r="M88" s="31">
        <v>842.6</v>
      </c>
      <c r="N88" s="48">
        <f>IF(Table24[[#This Row],[Status]]="Returned",Table24[[#This Row],[Amount]],0)</f>
        <v>0</v>
      </c>
      <c r="O88" s="48">
        <f>IF(OR(Table24[[#This Row],[Status]]="Pending", Table24[[#This Row],[Status]]="Processing"), Table24[[#This Row],[Amount]], 0)</f>
        <v>0</v>
      </c>
      <c r="P88" s="48">
        <f>IF(OR(Table24[[#This Row],[Status]]="Delivered",Table24[[#This Row],[Status]]="Shipped"),Table24[[#This Row],[Amount]],0)</f>
        <v>842.6</v>
      </c>
      <c r="Q88" s="48">
        <f>Table24[[#This Row],[Amount]]/Table24[[#This Row],[Qty]]</f>
        <v>11.086842105263159</v>
      </c>
      <c r="R88" s="30" t="s">
        <v>132</v>
      </c>
      <c r="S88" s="30" t="s">
        <v>20</v>
      </c>
      <c r="T88" s="47" t="s">
        <v>11</v>
      </c>
      <c r="U88" s="30" t="s">
        <v>31</v>
      </c>
      <c r="V88" s="30" t="s">
        <v>28</v>
      </c>
    </row>
    <row r="89" spans="1:22" ht="14.25" hidden="1" customHeight="1">
      <c r="A89" s="47">
        <v>88</v>
      </c>
      <c r="B89" s="30">
        <v>423</v>
      </c>
      <c r="C89" s="1">
        <v>43941</v>
      </c>
      <c r="D89" t="s">
        <v>36</v>
      </c>
      <c r="E89" s="47">
        <f>IF(OR(Table24[[#This Row],[Status]]="Pending",Table24[[#This Row],[Status]]="Processing"),1,0)</f>
        <v>0</v>
      </c>
      <c r="F89" s="47" t="str">
        <f>IF(OR(Table24[[#This Row],[Status]]="Pending",Table24[[#This Row],[Status]]="Processing"),"Backlogs","Completed")</f>
        <v>Completed</v>
      </c>
      <c r="G89" s="47">
        <f>IF(Table24[[#This Row],[Status]]="Returned",1,0)</f>
        <v>0</v>
      </c>
      <c r="H89" s="30" t="s">
        <v>24</v>
      </c>
      <c r="I89" s="30" t="s">
        <v>25</v>
      </c>
      <c r="J89" s="30" t="s">
        <v>17</v>
      </c>
      <c r="K89" s="32">
        <v>71</v>
      </c>
      <c r="L89" s="30" t="s">
        <v>18</v>
      </c>
      <c r="M89" s="31">
        <v>972.72</v>
      </c>
      <c r="N89" s="48">
        <f>IF(Table24[[#This Row],[Status]]="Returned",Table24[[#This Row],[Amount]],0)</f>
        <v>0</v>
      </c>
      <c r="O89" s="48">
        <f>IF(OR(Table24[[#This Row],[Status]]="Pending", Table24[[#This Row],[Status]]="Processing"), Table24[[#This Row],[Amount]], 0)</f>
        <v>0</v>
      </c>
      <c r="P89" s="48">
        <f>IF(OR(Table24[[#This Row],[Status]]="Delivered",Table24[[#This Row],[Status]]="Shipped"),Table24[[#This Row],[Amount]],0)</f>
        <v>972.72</v>
      </c>
      <c r="Q89" s="48">
        <f>Table24[[#This Row],[Amount]]/Table24[[#This Row],[Qty]]</f>
        <v>13.700281690140846</v>
      </c>
      <c r="R89" s="30" t="s">
        <v>133</v>
      </c>
      <c r="S89" s="30" t="s">
        <v>74</v>
      </c>
      <c r="T89" s="47" t="s">
        <v>758</v>
      </c>
      <c r="U89" s="30" t="s">
        <v>21</v>
      </c>
      <c r="V89" s="30" t="s">
        <v>28</v>
      </c>
    </row>
    <row r="90" spans="1:22" ht="14.25" hidden="1" customHeight="1">
      <c r="A90" s="47">
        <v>89</v>
      </c>
      <c r="B90" s="30">
        <v>774</v>
      </c>
      <c r="C90" s="1">
        <v>44040</v>
      </c>
      <c r="D90" t="s">
        <v>54</v>
      </c>
      <c r="E90" s="47">
        <f>IF(OR(Table24[[#This Row],[Status]]="Pending",Table24[[#This Row],[Status]]="Processing"),1,0)</f>
        <v>1</v>
      </c>
      <c r="F90" s="47" t="str">
        <f>IF(OR(Table24[[#This Row],[Status]]="Pending",Table24[[#This Row],[Status]]="Processing"),"Backlogs","Completed")</f>
        <v>Backlogs</v>
      </c>
      <c r="G90" s="47">
        <f>IF(Table24[[#This Row],[Status]]="Returned",1,0)</f>
        <v>0</v>
      </c>
      <c r="H90" s="30" t="s">
        <v>47</v>
      </c>
      <c r="I90" s="30" t="s">
        <v>37</v>
      </c>
      <c r="J90" s="30" t="s">
        <v>38</v>
      </c>
      <c r="K90" s="32">
        <v>68</v>
      </c>
      <c r="L90" s="30" t="s">
        <v>18</v>
      </c>
      <c r="M90" s="31">
        <v>358.06</v>
      </c>
      <c r="N90" s="48">
        <f>IF(Table24[[#This Row],[Status]]="Returned",Table24[[#This Row],[Amount]],0)</f>
        <v>0</v>
      </c>
      <c r="O90" s="48">
        <f>IF(OR(Table24[[#This Row],[Status]]="Pending", Table24[[#This Row],[Status]]="Processing"), Table24[[#This Row],[Amount]], 0)</f>
        <v>358.06</v>
      </c>
      <c r="P90" s="48">
        <f>IF(OR(Table24[[#This Row],[Status]]="Delivered",Table24[[#This Row],[Status]]="Shipped"),Table24[[#This Row],[Amount]],0)</f>
        <v>0</v>
      </c>
      <c r="Q90" s="48">
        <f>Table24[[#This Row],[Amount]]/Table24[[#This Row],[Qty]]</f>
        <v>5.2655882352941177</v>
      </c>
      <c r="R90" s="30" t="s">
        <v>105</v>
      </c>
      <c r="S90" s="30" t="s">
        <v>106</v>
      </c>
      <c r="T90" s="47" t="s">
        <v>758</v>
      </c>
      <c r="U90" s="30" t="s">
        <v>21</v>
      </c>
      <c r="V90" s="30" t="s">
        <v>22</v>
      </c>
    </row>
    <row r="91" spans="1:22" ht="14.25" hidden="1" customHeight="1">
      <c r="A91" s="47">
        <v>90</v>
      </c>
      <c r="B91" s="30">
        <v>596</v>
      </c>
      <c r="C91" s="1">
        <v>44540</v>
      </c>
      <c r="D91" t="s">
        <v>14</v>
      </c>
      <c r="E91" s="47">
        <f>IF(OR(Table24[[#This Row],[Status]]="Pending",Table24[[#This Row],[Status]]="Processing"),1,0)</f>
        <v>1</v>
      </c>
      <c r="F91" s="47" t="str">
        <f>IF(OR(Table24[[#This Row],[Status]]="Pending",Table24[[#This Row],[Status]]="Processing"),"Backlogs","Completed")</f>
        <v>Backlogs</v>
      </c>
      <c r="G91" s="47">
        <f>IF(Table24[[#This Row],[Status]]="Returned",1,0)</f>
        <v>0</v>
      </c>
      <c r="H91" s="30" t="s">
        <v>15</v>
      </c>
      <c r="I91" s="30" t="s">
        <v>37</v>
      </c>
      <c r="J91" s="30" t="s">
        <v>17</v>
      </c>
      <c r="K91" s="32">
        <v>71</v>
      </c>
      <c r="L91" s="30" t="s">
        <v>18</v>
      </c>
      <c r="M91" s="31">
        <v>45.41</v>
      </c>
      <c r="N91" s="48">
        <f>IF(Table24[[#This Row],[Status]]="Returned",Table24[[#This Row],[Amount]],0)</f>
        <v>0</v>
      </c>
      <c r="O91" s="48">
        <f>IF(OR(Table24[[#This Row],[Status]]="Pending", Table24[[#This Row],[Status]]="Processing"), Table24[[#This Row],[Amount]], 0)</f>
        <v>45.41</v>
      </c>
      <c r="P91" s="48">
        <f>IF(OR(Table24[[#This Row],[Status]]="Delivered",Table24[[#This Row],[Status]]="Shipped"),Table24[[#This Row],[Amount]],0)</f>
        <v>0</v>
      </c>
      <c r="Q91" s="48">
        <f>Table24[[#This Row],[Amount]]/Table24[[#This Row],[Qty]]</f>
        <v>0.63957746478873234</v>
      </c>
      <c r="R91" s="30" t="s">
        <v>134</v>
      </c>
      <c r="S91" s="30" t="s">
        <v>58</v>
      </c>
      <c r="T91" s="47" t="s">
        <v>11</v>
      </c>
      <c r="U91" s="30" t="s">
        <v>27</v>
      </c>
      <c r="V91" s="30" t="s">
        <v>22</v>
      </c>
    </row>
    <row r="92" spans="1:22" ht="14.25" customHeight="1">
      <c r="A92" s="47">
        <v>91</v>
      </c>
      <c r="B92" s="30">
        <v>128</v>
      </c>
      <c r="C92" s="1">
        <v>44489</v>
      </c>
      <c r="D92" t="s">
        <v>36</v>
      </c>
      <c r="E92" s="47">
        <f>IF(OR(Table24[[#This Row],[Status]]="Pending",Table24[[#This Row],[Status]]="Processing"),1,0)</f>
        <v>0</v>
      </c>
      <c r="F92" s="47" t="str">
        <f>IF(OR(Table24[[#This Row],[Status]]="Pending",Table24[[#This Row],[Status]]="Processing"),"Backlogs","Completed")</f>
        <v>Completed</v>
      </c>
      <c r="G92" s="47">
        <f>IF(Table24[[#This Row],[Status]]="Returned",1,0)</f>
        <v>0</v>
      </c>
      <c r="H92" s="30" t="s">
        <v>15</v>
      </c>
      <c r="I92" s="30" t="s">
        <v>16</v>
      </c>
      <c r="J92" s="30" t="s">
        <v>33</v>
      </c>
      <c r="K92" s="32">
        <v>15</v>
      </c>
      <c r="L92" s="30" t="s">
        <v>18</v>
      </c>
      <c r="M92" s="31">
        <v>17.38</v>
      </c>
      <c r="N92" s="48">
        <f>IF(Table24[[#This Row],[Status]]="Returned",Table24[[#This Row],[Amount]],0)</f>
        <v>0</v>
      </c>
      <c r="O92" s="48">
        <f>IF(OR(Table24[[#This Row],[Status]]="Pending", Table24[[#This Row],[Status]]="Processing"), Table24[[#This Row],[Amount]], 0)</f>
        <v>0</v>
      </c>
      <c r="P92" s="48">
        <f>IF(OR(Table24[[#This Row],[Status]]="Delivered",Table24[[#This Row],[Status]]="Shipped"),Table24[[#This Row],[Amount]],0)</f>
        <v>17.38</v>
      </c>
      <c r="Q92" s="48">
        <f>Table24[[#This Row],[Amount]]/Table24[[#This Row],[Qty]]</f>
        <v>1.1586666666666665</v>
      </c>
      <c r="R92" s="30" t="s">
        <v>135</v>
      </c>
      <c r="S92" s="30" t="s">
        <v>50</v>
      </c>
      <c r="T92" s="47" t="s">
        <v>11</v>
      </c>
      <c r="U92" s="30" t="s">
        <v>27</v>
      </c>
      <c r="V92" s="30" t="s">
        <v>22</v>
      </c>
    </row>
    <row r="93" spans="1:22" ht="14.25" customHeight="1">
      <c r="A93" s="47">
        <v>92</v>
      </c>
      <c r="B93" s="30">
        <v>344</v>
      </c>
      <c r="C93" s="1">
        <v>44193</v>
      </c>
      <c r="D93" t="s">
        <v>54</v>
      </c>
      <c r="E93" s="47">
        <f>IF(OR(Table24[[#This Row],[Status]]="Pending",Table24[[#This Row],[Status]]="Processing"),1,0)</f>
        <v>1</v>
      </c>
      <c r="F93" s="47" t="str">
        <f>IF(OR(Table24[[#This Row],[Status]]="Pending",Table24[[#This Row],[Status]]="Processing"),"Backlogs","Completed")</f>
        <v>Backlogs</v>
      </c>
      <c r="G93" s="47">
        <f>IF(Table24[[#This Row],[Status]]="Returned",1,0)</f>
        <v>0</v>
      </c>
      <c r="H93" s="30" t="s">
        <v>47</v>
      </c>
      <c r="I93" s="30" t="s">
        <v>37</v>
      </c>
      <c r="J93" s="30" t="s">
        <v>33</v>
      </c>
      <c r="K93" s="32">
        <v>66</v>
      </c>
      <c r="L93" s="30" t="s">
        <v>18</v>
      </c>
      <c r="M93" s="31">
        <v>195.42</v>
      </c>
      <c r="N93" s="48">
        <f>IF(Table24[[#This Row],[Status]]="Returned",Table24[[#This Row],[Amount]],0)</f>
        <v>0</v>
      </c>
      <c r="O93" s="48">
        <f>IF(OR(Table24[[#This Row],[Status]]="Pending", Table24[[#This Row],[Status]]="Processing"), Table24[[#This Row],[Amount]], 0)</f>
        <v>195.42</v>
      </c>
      <c r="P93" s="48">
        <f>IF(OR(Table24[[#This Row],[Status]]="Delivered",Table24[[#This Row],[Status]]="Shipped"),Table24[[#This Row],[Amount]],0)</f>
        <v>0</v>
      </c>
      <c r="Q93" s="48">
        <f>Table24[[#This Row],[Amount]]/Table24[[#This Row],[Qty]]</f>
        <v>2.9609090909090909</v>
      </c>
      <c r="R93" s="30" t="s">
        <v>71</v>
      </c>
      <c r="S93" s="30" t="s">
        <v>64</v>
      </c>
      <c r="T93" s="47" t="s">
        <v>758</v>
      </c>
      <c r="U93" s="30" t="s">
        <v>27</v>
      </c>
      <c r="V93" s="30" t="s">
        <v>22</v>
      </c>
    </row>
    <row r="94" spans="1:22" ht="14.25" hidden="1" customHeight="1">
      <c r="A94" s="47">
        <v>93</v>
      </c>
      <c r="B94" s="30">
        <v>839</v>
      </c>
      <c r="C94" s="1">
        <v>44234</v>
      </c>
      <c r="D94" t="s">
        <v>23</v>
      </c>
      <c r="E94" s="47">
        <f>IF(OR(Table24[[#This Row],[Status]]="Pending",Table24[[#This Row],[Status]]="Processing"),1,0)</f>
        <v>0</v>
      </c>
      <c r="F94" s="47" t="str">
        <f>IF(OR(Table24[[#This Row],[Status]]="Pending",Table24[[#This Row],[Status]]="Processing"),"Backlogs","Completed")</f>
        <v>Completed</v>
      </c>
      <c r="G94" s="47">
        <f>IF(Table24[[#This Row],[Status]]="Returned",1,0)</f>
        <v>0</v>
      </c>
      <c r="H94" s="30" t="s">
        <v>15</v>
      </c>
      <c r="I94" s="30" t="s">
        <v>37</v>
      </c>
      <c r="J94" s="30" t="s">
        <v>17</v>
      </c>
      <c r="K94" s="32">
        <v>60</v>
      </c>
      <c r="L94" s="30" t="s">
        <v>18</v>
      </c>
      <c r="M94" s="31">
        <v>929.06</v>
      </c>
      <c r="N94" s="48">
        <f>IF(Table24[[#This Row],[Status]]="Returned",Table24[[#This Row],[Amount]],0)</f>
        <v>0</v>
      </c>
      <c r="O94" s="48">
        <f>IF(OR(Table24[[#This Row],[Status]]="Pending", Table24[[#This Row],[Status]]="Processing"), Table24[[#This Row],[Amount]], 0)</f>
        <v>0</v>
      </c>
      <c r="P94" s="48">
        <f>IF(OR(Table24[[#This Row],[Status]]="Delivered",Table24[[#This Row],[Status]]="Shipped"),Table24[[#This Row],[Amount]],0)</f>
        <v>929.06</v>
      </c>
      <c r="Q94" s="48">
        <f>Table24[[#This Row],[Amount]]/Table24[[#This Row],[Qty]]</f>
        <v>15.484333333333332</v>
      </c>
      <c r="R94" s="30" t="s">
        <v>136</v>
      </c>
      <c r="S94" s="30" t="s">
        <v>137</v>
      </c>
      <c r="T94" s="47" t="s">
        <v>758</v>
      </c>
      <c r="U94" s="30" t="s">
        <v>21</v>
      </c>
      <c r="V94" s="30" t="s">
        <v>28</v>
      </c>
    </row>
    <row r="95" spans="1:22" ht="14.25" customHeight="1">
      <c r="A95" s="47">
        <v>94</v>
      </c>
      <c r="B95" s="30">
        <v>55</v>
      </c>
      <c r="C95" s="1">
        <v>44299</v>
      </c>
      <c r="D95" t="s">
        <v>36</v>
      </c>
      <c r="E95" s="47">
        <f>IF(OR(Table24[[#This Row],[Status]]="Pending",Table24[[#This Row],[Status]]="Processing"),1,0)</f>
        <v>0</v>
      </c>
      <c r="F95" s="47" t="str">
        <f>IF(OR(Table24[[#This Row],[Status]]="Pending",Table24[[#This Row],[Status]]="Processing"),"Backlogs","Completed")</f>
        <v>Completed</v>
      </c>
      <c r="G95" s="47">
        <f>IF(Table24[[#This Row],[Status]]="Returned",1,0)</f>
        <v>0</v>
      </c>
      <c r="H95" s="30" t="s">
        <v>47</v>
      </c>
      <c r="I95" s="30" t="s">
        <v>37</v>
      </c>
      <c r="J95" s="30" t="s">
        <v>33</v>
      </c>
      <c r="K95" s="32">
        <v>28</v>
      </c>
      <c r="L95" s="30" t="s">
        <v>18</v>
      </c>
      <c r="M95" s="31">
        <v>767.56</v>
      </c>
      <c r="N95" s="48">
        <f>IF(Table24[[#This Row],[Status]]="Returned",Table24[[#This Row],[Amount]],0)</f>
        <v>0</v>
      </c>
      <c r="O95" s="48">
        <f>IF(OR(Table24[[#This Row],[Status]]="Pending", Table24[[#This Row],[Status]]="Processing"), Table24[[#This Row],[Amount]], 0)</f>
        <v>0</v>
      </c>
      <c r="P95" s="48">
        <f>IF(OR(Table24[[#This Row],[Status]]="Delivered",Table24[[#This Row],[Status]]="Shipped"),Table24[[#This Row],[Amount]],0)</f>
        <v>767.56</v>
      </c>
      <c r="Q95" s="48">
        <f>Table24[[#This Row],[Amount]]/Table24[[#This Row],[Qty]]</f>
        <v>27.412857142857142</v>
      </c>
      <c r="R95" s="30" t="s">
        <v>138</v>
      </c>
      <c r="S95" s="30" t="s">
        <v>139</v>
      </c>
      <c r="T95" s="47" t="s">
        <v>11</v>
      </c>
      <c r="U95" s="30" t="s">
        <v>21</v>
      </c>
      <c r="V95" s="30" t="s">
        <v>22</v>
      </c>
    </row>
    <row r="96" spans="1:22" ht="14.25" customHeight="1">
      <c r="A96" s="47">
        <v>95</v>
      </c>
      <c r="B96" s="30">
        <v>208</v>
      </c>
      <c r="C96" s="1">
        <v>44344</v>
      </c>
      <c r="D96" t="s">
        <v>14</v>
      </c>
      <c r="E96" s="47">
        <f>IF(OR(Table24[[#This Row],[Status]]="Pending",Table24[[#This Row],[Status]]="Processing"),1,0)</f>
        <v>1</v>
      </c>
      <c r="F96" s="47" t="str">
        <f>IF(OR(Table24[[#This Row],[Status]]="Pending",Table24[[#This Row],[Status]]="Processing"),"Backlogs","Completed")</f>
        <v>Backlogs</v>
      </c>
      <c r="G96" s="47">
        <f>IF(Table24[[#This Row],[Status]]="Returned",1,0)</f>
        <v>0</v>
      </c>
      <c r="H96" s="30" t="s">
        <v>47</v>
      </c>
      <c r="I96" s="30" t="s">
        <v>37</v>
      </c>
      <c r="J96" s="30" t="s">
        <v>33</v>
      </c>
      <c r="K96" s="32">
        <v>71</v>
      </c>
      <c r="L96" s="30" t="s">
        <v>18</v>
      </c>
      <c r="M96" s="31">
        <v>238.5</v>
      </c>
      <c r="N96" s="48">
        <f>IF(Table24[[#This Row],[Status]]="Returned",Table24[[#This Row],[Amount]],0)</f>
        <v>0</v>
      </c>
      <c r="O96" s="48">
        <f>IF(OR(Table24[[#This Row],[Status]]="Pending", Table24[[#This Row],[Status]]="Processing"), Table24[[#This Row],[Amount]], 0)</f>
        <v>238.5</v>
      </c>
      <c r="P96" s="48">
        <f>IF(OR(Table24[[#This Row],[Status]]="Delivered",Table24[[#This Row],[Status]]="Shipped"),Table24[[#This Row],[Amount]],0)</f>
        <v>0</v>
      </c>
      <c r="Q96" s="48">
        <f>Table24[[#This Row],[Amount]]/Table24[[#This Row],[Qty]]</f>
        <v>3.359154929577465</v>
      </c>
      <c r="R96" s="30" t="s">
        <v>80</v>
      </c>
      <c r="S96" s="30" t="s">
        <v>20</v>
      </c>
      <c r="T96" s="47" t="s">
        <v>11</v>
      </c>
      <c r="U96" s="30" t="s">
        <v>21</v>
      </c>
      <c r="V96" s="30" t="s">
        <v>22</v>
      </c>
    </row>
    <row r="97" spans="1:22" ht="14.25" hidden="1" customHeight="1">
      <c r="A97" s="47">
        <v>96</v>
      </c>
      <c r="B97" s="30">
        <v>325</v>
      </c>
      <c r="C97" s="1">
        <v>44088</v>
      </c>
      <c r="D97" t="s">
        <v>23</v>
      </c>
      <c r="E97" s="47">
        <f>IF(OR(Table24[[#This Row],[Status]]="Pending",Table24[[#This Row],[Status]]="Processing"),1,0)</f>
        <v>0</v>
      </c>
      <c r="F97" s="47" t="str">
        <f>IF(OR(Table24[[#This Row],[Status]]="Pending",Table24[[#This Row],[Status]]="Processing"),"Backlogs","Completed")</f>
        <v>Completed</v>
      </c>
      <c r="G97" s="47">
        <f>IF(Table24[[#This Row],[Status]]="Returned",1,0)</f>
        <v>0</v>
      </c>
      <c r="H97" s="30" t="s">
        <v>24</v>
      </c>
      <c r="I97" s="30" t="s">
        <v>16</v>
      </c>
      <c r="J97" s="30" t="s">
        <v>38</v>
      </c>
      <c r="K97" s="32">
        <v>75</v>
      </c>
      <c r="L97" s="30" t="s">
        <v>18</v>
      </c>
      <c r="M97" s="31">
        <v>363.38</v>
      </c>
      <c r="N97" s="48">
        <f>IF(Table24[[#This Row],[Status]]="Returned",Table24[[#This Row],[Amount]],0)</f>
        <v>0</v>
      </c>
      <c r="O97" s="48">
        <f>IF(OR(Table24[[#This Row],[Status]]="Pending", Table24[[#This Row],[Status]]="Processing"), Table24[[#This Row],[Amount]], 0)</f>
        <v>0</v>
      </c>
      <c r="P97" s="48">
        <f>IF(OR(Table24[[#This Row],[Status]]="Delivered",Table24[[#This Row],[Status]]="Shipped"),Table24[[#This Row],[Amount]],0)</f>
        <v>363.38</v>
      </c>
      <c r="Q97" s="48">
        <f>Table24[[#This Row],[Amount]]/Table24[[#This Row],[Qty]]</f>
        <v>4.8450666666666669</v>
      </c>
      <c r="R97" s="30" t="s">
        <v>108</v>
      </c>
      <c r="S97" s="30" t="s">
        <v>66</v>
      </c>
      <c r="T97" s="47" t="s">
        <v>11</v>
      </c>
      <c r="U97" s="30" t="s">
        <v>44</v>
      </c>
      <c r="V97" s="30" t="s">
        <v>22</v>
      </c>
    </row>
    <row r="98" spans="1:22" ht="14.25" customHeight="1">
      <c r="A98" s="47">
        <v>97</v>
      </c>
      <c r="B98" s="30">
        <v>118</v>
      </c>
      <c r="C98" s="1">
        <v>43992</v>
      </c>
      <c r="D98" t="s">
        <v>36</v>
      </c>
      <c r="E98" s="47">
        <f>IF(OR(Table24[[#This Row],[Status]]="Pending",Table24[[#This Row],[Status]]="Processing"),1,0)</f>
        <v>0</v>
      </c>
      <c r="F98" s="47" t="str">
        <f>IF(OR(Table24[[#This Row],[Status]]="Pending",Table24[[#This Row],[Status]]="Processing"),"Backlogs","Completed")</f>
        <v>Completed</v>
      </c>
      <c r="G98" s="47">
        <f>IF(Table24[[#This Row],[Status]]="Returned",1,0)</f>
        <v>0</v>
      </c>
      <c r="H98" s="30" t="s">
        <v>15</v>
      </c>
      <c r="I98" s="30" t="s">
        <v>16</v>
      </c>
      <c r="J98" s="30" t="s">
        <v>33</v>
      </c>
      <c r="K98" s="32">
        <v>64</v>
      </c>
      <c r="L98" s="30" t="s">
        <v>18</v>
      </c>
      <c r="M98" s="31">
        <v>622.86</v>
      </c>
      <c r="N98" s="48">
        <f>IF(Table24[[#This Row],[Status]]="Returned",Table24[[#This Row],[Amount]],0)</f>
        <v>0</v>
      </c>
      <c r="O98" s="48">
        <f>IF(OR(Table24[[#This Row],[Status]]="Pending", Table24[[#This Row],[Status]]="Processing"), Table24[[#This Row],[Amount]], 0)</f>
        <v>0</v>
      </c>
      <c r="P98" s="48">
        <f>IF(OR(Table24[[#This Row],[Status]]="Delivered",Table24[[#This Row],[Status]]="Shipped"),Table24[[#This Row],[Amount]],0)</f>
        <v>622.86</v>
      </c>
      <c r="Q98" s="48">
        <f>Table24[[#This Row],[Amount]]/Table24[[#This Row],[Qty]]</f>
        <v>9.7321875000000002</v>
      </c>
      <c r="R98" s="30" t="s">
        <v>140</v>
      </c>
      <c r="S98" s="30" t="s">
        <v>58</v>
      </c>
      <c r="T98" s="47" t="s">
        <v>758</v>
      </c>
      <c r="U98" s="30" t="s">
        <v>21</v>
      </c>
      <c r="V98" s="30" t="s">
        <v>28</v>
      </c>
    </row>
    <row r="99" spans="1:22" ht="14.25" customHeight="1">
      <c r="A99" s="47">
        <v>98</v>
      </c>
      <c r="B99" s="30">
        <v>729</v>
      </c>
      <c r="C99" s="1">
        <v>43978</v>
      </c>
      <c r="D99" t="s">
        <v>54</v>
      </c>
      <c r="E99" s="47">
        <f>IF(OR(Table24[[#This Row],[Status]]="Pending",Table24[[#This Row],[Status]]="Processing"),1,0)</f>
        <v>1</v>
      </c>
      <c r="F99" s="47" t="str">
        <f>IF(OR(Table24[[#This Row],[Status]]="Pending",Table24[[#This Row],[Status]]="Processing"),"Backlogs","Completed")</f>
        <v>Backlogs</v>
      </c>
      <c r="G99" s="47">
        <f>IF(Table24[[#This Row],[Status]]="Returned",1,0)</f>
        <v>0</v>
      </c>
      <c r="H99" s="30" t="s">
        <v>47</v>
      </c>
      <c r="I99" s="30" t="s">
        <v>25</v>
      </c>
      <c r="J99" s="30" t="s">
        <v>33</v>
      </c>
      <c r="K99" s="32">
        <v>34</v>
      </c>
      <c r="L99" s="30" t="s">
        <v>18</v>
      </c>
      <c r="M99" s="31">
        <v>939.18</v>
      </c>
      <c r="N99" s="48">
        <f>IF(Table24[[#This Row],[Status]]="Returned",Table24[[#This Row],[Amount]],0)</f>
        <v>0</v>
      </c>
      <c r="O99" s="48">
        <f>IF(OR(Table24[[#This Row],[Status]]="Pending", Table24[[#This Row],[Status]]="Processing"), Table24[[#This Row],[Amount]], 0)</f>
        <v>939.18</v>
      </c>
      <c r="P99" s="48">
        <f>IF(OR(Table24[[#This Row],[Status]]="Delivered",Table24[[#This Row],[Status]]="Shipped"),Table24[[#This Row],[Amount]],0)</f>
        <v>0</v>
      </c>
      <c r="Q99" s="48">
        <f>Table24[[#This Row],[Amount]]/Table24[[#This Row],[Qty]]</f>
        <v>27.622941176470587</v>
      </c>
      <c r="R99" s="30" t="s">
        <v>105</v>
      </c>
      <c r="S99" s="30" t="s">
        <v>106</v>
      </c>
      <c r="T99" s="47" t="s">
        <v>758</v>
      </c>
      <c r="U99" s="30" t="s">
        <v>44</v>
      </c>
      <c r="V99" s="30" t="s">
        <v>22</v>
      </c>
    </row>
    <row r="100" spans="1:22" ht="14.25" hidden="1" customHeight="1">
      <c r="A100" s="47">
        <v>99</v>
      </c>
      <c r="B100" s="30">
        <v>79</v>
      </c>
      <c r="C100" s="1">
        <v>44268</v>
      </c>
      <c r="D100" t="s">
        <v>32</v>
      </c>
      <c r="E100" s="47">
        <f>IF(OR(Table24[[#This Row],[Status]]="Pending",Table24[[#This Row],[Status]]="Processing"),1,0)</f>
        <v>0</v>
      </c>
      <c r="F100" s="47" t="str">
        <f>IF(OR(Table24[[#This Row],[Status]]="Pending",Table24[[#This Row],[Status]]="Processing"),"Backlogs","Completed")</f>
        <v>Completed</v>
      </c>
      <c r="G100" s="47">
        <f>IF(Table24[[#This Row],[Status]]="Returned",1,0)</f>
        <v>1</v>
      </c>
      <c r="H100" s="30" t="s">
        <v>15</v>
      </c>
      <c r="I100" s="30" t="s">
        <v>25</v>
      </c>
      <c r="J100" s="30" t="s">
        <v>38</v>
      </c>
      <c r="K100" s="32">
        <v>6</v>
      </c>
      <c r="L100" s="30" t="s">
        <v>18</v>
      </c>
      <c r="M100" s="31">
        <v>53.19</v>
      </c>
      <c r="N100" s="48">
        <f>IF(Table24[[#This Row],[Status]]="Returned",Table24[[#This Row],[Amount]],0)</f>
        <v>53.19</v>
      </c>
      <c r="O100" s="48">
        <f>IF(OR(Table24[[#This Row],[Status]]="Pending", Table24[[#This Row],[Status]]="Processing"), Table24[[#This Row],[Amount]], 0)</f>
        <v>0</v>
      </c>
      <c r="P100" s="48">
        <f>IF(OR(Table24[[#This Row],[Status]]="Delivered",Table24[[#This Row],[Status]]="Shipped"),Table24[[#This Row],[Amount]],0)</f>
        <v>0</v>
      </c>
      <c r="Q100" s="48">
        <f>Table24[[#This Row],[Amount]]/Table24[[#This Row],[Qty]]</f>
        <v>8.8650000000000002</v>
      </c>
      <c r="R100" s="30" t="s">
        <v>62</v>
      </c>
      <c r="S100" s="30" t="s">
        <v>20</v>
      </c>
      <c r="T100" s="47" t="s">
        <v>11</v>
      </c>
      <c r="U100" s="30" t="s">
        <v>21</v>
      </c>
      <c r="V100" s="30" t="s">
        <v>28</v>
      </c>
    </row>
    <row r="101" spans="1:22" ht="14.25" customHeight="1">
      <c r="A101" s="47">
        <v>100</v>
      </c>
      <c r="B101" s="30">
        <v>921</v>
      </c>
      <c r="C101" s="1">
        <v>44354</v>
      </c>
      <c r="D101" t="s">
        <v>14</v>
      </c>
      <c r="E101" s="47">
        <f>IF(OR(Table24[[#This Row],[Status]]="Pending",Table24[[#This Row],[Status]]="Processing"),1,0)</f>
        <v>1</v>
      </c>
      <c r="F101" s="47" t="str">
        <f>IF(OR(Table24[[#This Row],[Status]]="Pending",Table24[[#This Row],[Status]]="Processing"),"Backlogs","Completed")</f>
        <v>Backlogs</v>
      </c>
      <c r="G101" s="47">
        <f>IF(Table24[[#This Row],[Status]]="Returned",1,0)</f>
        <v>0</v>
      </c>
      <c r="H101" s="30" t="s">
        <v>24</v>
      </c>
      <c r="I101" s="30" t="s">
        <v>37</v>
      </c>
      <c r="J101" s="30" t="s">
        <v>33</v>
      </c>
      <c r="K101" s="32">
        <v>20</v>
      </c>
      <c r="L101" s="30" t="s">
        <v>18</v>
      </c>
      <c r="M101" s="31">
        <v>208.09</v>
      </c>
      <c r="N101" s="48">
        <f>IF(Table24[[#This Row],[Status]]="Returned",Table24[[#This Row],[Amount]],0)</f>
        <v>0</v>
      </c>
      <c r="O101" s="48">
        <f>IF(OR(Table24[[#This Row],[Status]]="Pending", Table24[[#This Row],[Status]]="Processing"), Table24[[#This Row],[Amount]], 0)</f>
        <v>208.09</v>
      </c>
      <c r="P101" s="48">
        <f>IF(OR(Table24[[#This Row],[Status]]="Delivered",Table24[[#This Row],[Status]]="Shipped"),Table24[[#This Row],[Amount]],0)</f>
        <v>0</v>
      </c>
      <c r="Q101" s="48">
        <f>Table24[[#This Row],[Amount]]/Table24[[#This Row],[Qty]]</f>
        <v>10.404500000000001</v>
      </c>
      <c r="R101" s="30" t="s">
        <v>141</v>
      </c>
      <c r="S101" s="30" t="s">
        <v>30</v>
      </c>
      <c r="T101" s="47" t="s">
        <v>11</v>
      </c>
      <c r="U101" s="30" t="s">
        <v>21</v>
      </c>
      <c r="V101" s="30" t="s">
        <v>28</v>
      </c>
    </row>
    <row r="102" spans="1:22" ht="14.25" customHeight="1">
      <c r="A102" s="47">
        <v>101</v>
      </c>
      <c r="B102" s="30">
        <v>980</v>
      </c>
      <c r="C102" s="1">
        <v>44185</v>
      </c>
      <c r="D102" t="s">
        <v>32</v>
      </c>
      <c r="E102" s="47">
        <f>IF(OR(Table24[[#This Row],[Status]]="Pending",Table24[[#This Row],[Status]]="Processing"),1,0)</f>
        <v>0</v>
      </c>
      <c r="F102" s="47" t="str">
        <f>IF(OR(Table24[[#This Row],[Status]]="Pending",Table24[[#This Row],[Status]]="Processing"),"Backlogs","Completed")</f>
        <v>Completed</v>
      </c>
      <c r="G102" s="47">
        <f>IF(Table24[[#This Row],[Status]]="Returned",1,0)</f>
        <v>1</v>
      </c>
      <c r="H102" s="30" t="s">
        <v>24</v>
      </c>
      <c r="I102" s="30" t="s">
        <v>16</v>
      </c>
      <c r="J102" s="30" t="s">
        <v>33</v>
      </c>
      <c r="K102" s="32">
        <v>79</v>
      </c>
      <c r="L102" s="30" t="s">
        <v>18</v>
      </c>
      <c r="M102" s="31">
        <v>564.72</v>
      </c>
      <c r="N102" s="48">
        <f>IF(Table24[[#This Row],[Status]]="Returned",Table24[[#This Row],[Amount]],0)</f>
        <v>564.72</v>
      </c>
      <c r="O102" s="48">
        <f>IF(OR(Table24[[#This Row],[Status]]="Pending", Table24[[#This Row],[Status]]="Processing"), Table24[[#This Row],[Amount]], 0)</f>
        <v>0</v>
      </c>
      <c r="P102" s="48">
        <f>IF(OR(Table24[[#This Row],[Status]]="Delivered",Table24[[#This Row],[Status]]="Shipped"),Table24[[#This Row],[Amount]],0)</f>
        <v>0</v>
      </c>
      <c r="Q102" s="48">
        <f>Table24[[#This Row],[Amount]]/Table24[[#This Row],[Qty]]</f>
        <v>7.1483544303797473</v>
      </c>
      <c r="R102" s="30" t="s">
        <v>55</v>
      </c>
      <c r="S102" s="30" t="s">
        <v>56</v>
      </c>
      <c r="T102" s="47" t="s">
        <v>758</v>
      </c>
      <c r="U102" s="30" t="s">
        <v>44</v>
      </c>
      <c r="V102" s="30" t="s">
        <v>22</v>
      </c>
    </row>
    <row r="103" spans="1:22" ht="14.25" hidden="1" customHeight="1">
      <c r="A103" s="47">
        <v>102</v>
      </c>
      <c r="B103" s="30">
        <v>733</v>
      </c>
      <c r="C103" s="1">
        <v>44110</v>
      </c>
      <c r="D103" t="s">
        <v>36</v>
      </c>
      <c r="E103" s="47">
        <f>IF(OR(Table24[[#This Row],[Status]]="Pending",Table24[[#This Row],[Status]]="Processing"),1,0)</f>
        <v>0</v>
      </c>
      <c r="F103" s="47" t="str">
        <f>IF(OR(Table24[[#This Row],[Status]]="Pending",Table24[[#This Row],[Status]]="Processing"),"Backlogs","Completed")</f>
        <v>Completed</v>
      </c>
      <c r="G103" s="47">
        <f>IF(Table24[[#This Row],[Status]]="Returned",1,0)</f>
        <v>0</v>
      </c>
      <c r="H103" s="30" t="s">
        <v>47</v>
      </c>
      <c r="I103" s="30" t="s">
        <v>16</v>
      </c>
      <c r="J103" s="30" t="s">
        <v>17</v>
      </c>
      <c r="K103" s="32">
        <v>48</v>
      </c>
      <c r="L103" s="30" t="s">
        <v>18</v>
      </c>
      <c r="M103" s="31">
        <v>63.09</v>
      </c>
      <c r="N103" s="48">
        <f>IF(Table24[[#This Row],[Status]]="Returned",Table24[[#This Row],[Amount]],0)</f>
        <v>0</v>
      </c>
      <c r="O103" s="48">
        <f>IF(OR(Table24[[#This Row],[Status]]="Pending", Table24[[#This Row],[Status]]="Processing"), Table24[[#This Row],[Amount]], 0)</f>
        <v>0</v>
      </c>
      <c r="P103" s="48">
        <f>IF(OR(Table24[[#This Row],[Status]]="Delivered",Table24[[#This Row],[Status]]="Shipped"),Table24[[#This Row],[Amount]],0)</f>
        <v>63.09</v>
      </c>
      <c r="Q103" s="48">
        <f>Table24[[#This Row],[Amount]]/Table24[[#This Row],[Qty]]</f>
        <v>1.3143750000000001</v>
      </c>
      <c r="R103" s="30" t="s">
        <v>108</v>
      </c>
      <c r="S103" s="30" t="s">
        <v>66</v>
      </c>
      <c r="T103" s="47" t="s">
        <v>758</v>
      </c>
      <c r="U103" s="30" t="s">
        <v>21</v>
      </c>
      <c r="V103" s="30" t="s">
        <v>22</v>
      </c>
    </row>
    <row r="104" spans="1:22" ht="14.25" hidden="1" customHeight="1">
      <c r="A104" s="47">
        <v>103</v>
      </c>
      <c r="B104" s="30">
        <v>902</v>
      </c>
      <c r="C104" s="1">
        <v>44100</v>
      </c>
      <c r="D104" t="s">
        <v>23</v>
      </c>
      <c r="E104" s="47">
        <f>IF(OR(Table24[[#This Row],[Status]]="Pending",Table24[[#This Row],[Status]]="Processing"),1,0)</f>
        <v>0</v>
      </c>
      <c r="F104" s="47" t="str">
        <f>IF(OR(Table24[[#This Row],[Status]]="Pending",Table24[[#This Row],[Status]]="Processing"),"Backlogs","Completed")</f>
        <v>Completed</v>
      </c>
      <c r="G104" s="47">
        <f>IF(Table24[[#This Row],[Status]]="Returned",1,0)</f>
        <v>0</v>
      </c>
      <c r="H104" s="30" t="s">
        <v>47</v>
      </c>
      <c r="I104" s="30" t="s">
        <v>25</v>
      </c>
      <c r="J104" s="30" t="s">
        <v>17</v>
      </c>
      <c r="K104" s="32">
        <v>31</v>
      </c>
      <c r="L104" s="30" t="s">
        <v>18</v>
      </c>
      <c r="M104" s="31">
        <v>80.52</v>
      </c>
      <c r="N104" s="48">
        <f>IF(Table24[[#This Row],[Status]]="Returned",Table24[[#This Row],[Amount]],0)</f>
        <v>0</v>
      </c>
      <c r="O104" s="48">
        <f>IF(OR(Table24[[#This Row],[Status]]="Pending", Table24[[#This Row],[Status]]="Processing"), Table24[[#This Row],[Amount]], 0)</f>
        <v>0</v>
      </c>
      <c r="P104" s="48">
        <f>IF(OR(Table24[[#This Row],[Status]]="Delivered",Table24[[#This Row],[Status]]="Shipped"),Table24[[#This Row],[Amount]],0)</f>
        <v>80.52</v>
      </c>
      <c r="Q104" s="48">
        <f>Table24[[#This Row],[Amount]]/Table24[[#This Row],[Qty]]</f>
        <v>2.5974193548387094</v>
      </c>
      <c r="R104" s="30" t="s">
        <v>142</v>
      </c>
      <c r="S104" s="30" t="s">
        <v>64</v>
      </c>
      <c r="T104" s="47" t="s">
        <v>758</v>
      </c>
      <c r="U104" s="30" t="s">
        <v>31</v>
      </c>
      <c r="V104" s="30" t="s">
        <v>28</v>
      </c>
    </row>
    <row r="105" spans="1:22" ht="14.25" customHeight="1">
      <c r="A105" s="47">
        <v>104</v>
      </c>
      <c r="B105" s="30">
        <v>264</v>
      </c>
      <c r="C105" s="1">
        <v>44340</v>
      </c>
      <c r="D105" t="s">
        <v>54</v>
      </c>
      <c r="E105" s="47">
        <f>IF(OR(Table24[[#This Row],[Status]]="Pending",Table24[[#This Row],[Status]]="Processing"),1,0)</f>
        <v>1</v>
      </c>
      <c r="F105" s="47" t="str">
        <f>IF(OR(Table24[[#This Row],[Status]]="Pending",Table24[[#This Row],[Status]]="Processing"),"Backlogs","Completed")</f>
        <v>Backlogs</v>
      </c>
      <c r="G105" s="47">
        <f>IF(Table24[[#This Row],[Status]]="Returned",1,0)</f>
        <v>0</v>
      </c>
      <c r="H105" s="30" t="s">
        <v>24</v>
      </c>
      <c r="I105" s="30" t="s">
        <v>25</v>
      </c>
      <c r="J105" s="30" t="s">
        <v>33</v>
      </c>
      <c r="K105" s="32">
        <v>30</v>
      </c>
      <c r="L105" s="30" t="s">
        <v>18</v>
      </c>
      <c r="M105" s="31">
        <v>267.16000000000003</v>
      </c>
      <c r="N105" s="48">
        <f>IF(Table24[[#This Row],[Status]]="Returned",Table24[[#This Row],[Amount]],0)</f>
        <v>0</v>
      </c>
      <c r="O105" s="48">
        <f>IF(OR(Table24[[#This Row],[Status]]="Pending", Table24[[#This Row],[Status]]="Processing"), Table24[[#This Row],[Amount]], 0)</f>
        <v>267.16000000000003</v>
      </c>
      <c r="P105" s="48">
        <f>IF(OR(Table24[[#This Row],[Status]]="Delivered",Table24[[#This Row],[Status]]="Shipped"),Table24[[#This Row],[Amount]],0)</f>
        <v>0</v>
      </c>
      <c r="Q105" s="48">
        <f>Table24[[#This Row],[Amount]]/Table24[[#This Row],[Qty]]</f>
        <v>8.9053333333333349</v>
      </c>
      <c r="R105" s="30" t="s">
        <v>42</v>
      </c>
      <c r="S105" s="30" t="s">
        <v>43</v>
      </c>
      <c r="T105" s="47" t="s">
        <v>11</v>
      </c>
      <c r="U105" s="30" t="s">
        <v>21</v>
      </c>
      <c r="V105" s="30" t="s">
        <v>28</v>
      </c>
    </row>
    <row r="106" spans="1:22" ht="14.25" hidden="1" customHeight="1">
      <c r="A106" s="47">
        <v>105</v>
      </c>
      <c r="B106" s="30">
        <v>444</v>
      </c>
      <c r="C106" s="1">
        <v>44483</v>
      </c>
      <c r="D106" t="s">
        <v>36</v>
      </c>
      <c r="E106" s="47">
        <f>IF(OR(Table24[[#This Row],[Status]]="Pending",Table24[[#This Row],[Status]]="Processing"),1,0)</f>
        <v>0</v>
      </c>
      <c r="F106" s="47" t="str">
        <f>IF(OR(Table24[[#This Row],[Status]]="Pending",Table24[[#This Row],[Status]]="Processing"),"Backlogs","Completed")</f>
        <v>Completed</v>
      </c>
      <c r="G106" s="47">
        <f>IF(Table24[[#This Row],[Status]]="Returned",1,0)</f>
        <v>0</v>
      </c>
      <c r="H106" s="30" t="s">
        <v>24</v>
      </c>
      <c r="I106" s="30" t="s">
        <v>25</v>
      </c>
      <c r="J106" s="30" t="s">
        <v>38</v>
      </c>
      <c r="K106" s="32">
        <v>80</v>
      </c>
      <c r="L106" s="30" t="s">
        <v>18</v>
      </c>
      <c r="M106" s="31">
        <v>90.06</v>
      </c>
      <c r="N106" s="48">
        <f>IF(Table24[[#This Row],[Status]]="Returned",Table24[[#This Row],[Amount]],0)</f>
        <v>0</v>
      </c>
      <c r="O106" s="48">
        <f>IF(OR(Table24[[#This Row],[Status]]="Pending", Table24[[#This Row],[Status]]="Processing"), Table24[[#This Row],[Amount]], 0)</f>
        <v>0</v>
      </c>
      <c r="P106" s="48">
        <f>IF(OR(Table24[[#This Row],[Status]]="Delivered",Table24[[#This Row],[Status]]="Shipped"),Table24[[#This Row],[Amount]],0)</f>
        <v>90.06</v>
      </c>
      <c r="Q106" s="48">
        <f>Table24[[#This Row],[Amount]]/Table24[[#This Row],[Qty]]</f>
        <v>1.12575</v>
      </c>
      <c r="R106" s="30" t="s">
        <v>143</v>
      </c>
      <c r="S106" s="30" t="s">
        <v>77</v>
      </c>
      <c r="T106" s="47" t="s">
        <v>11</v>
      </c>
      <c r="U106" s="30" t="s">
        <v>27</v>
      </c>
      <c r="V106" s="30" t="s">
        <v>22</v>
      </c>
    </row>
    <row r="107" spans="1:22" ht="14.25" hidden="1" customHeight="1">
      <c r="A107" s="47">
        <v>106</v>
      </c>
      <c r="B107" s="30">
        <v>903</v>
      </c>
      <c r="C107" s="1">
        <v>44487</v>
      </c>
      <c r="D107" t="s">
        <v>23</v>
      </c>
      <c r="E107" s="47">
        <f>IF(OR(Table24[[#This Row],[Status]]="Pending",Table24[[#This Row],[Status]]="Processing"),1,0)</f>
        <v>0</v>
      </c>
      <c r="F107" s="47" t="str">
        <f>IF(OR(Table24[[#This Row],[Status]]="Pending",Table24[[#This Row],[Status]]="Processing"),"Backlogs","Completed")</f>
        <v>Completed</v>
      </c>
      <c r="G107" s="47">
        <f>IF(Table24[[#This Row],[Status]]="Returned",1,0)</f>
        <v>0</v>
      </c>
      <c r="H107" s="30" t="s">
        <v>47</v>
      </c>
      <c r="I107" s="30" t="s">
        <v>25</v>
      </c>
      <c r="J107" s="30" t="s">
        <v>17</v>
      </c>
      <c r="K107" s="32">
        <v>24</v>
      </c>
      <c r="L107" s="30" t="s">
        <v>18</v>
      </c>
      <c r="M107" s="31">
        <v>957</v>
      </c>
      <c r="N107" s="48">
        <f>IF(Table24[[#This Row],[Status]]="Returned",Table24[[#This Row],[Amount]],0)</f>
        <v>0</v>
      </c>
      <c r="O107" s="48">
        <f>IF(OR(Table24[[#This Row],[Status]]="Pending", Table24[[#This Row],[Status]]="Processing"), Table24[[#This Row],[Amount]], 0)</f>
        <v>0</v>
      </c>
      <c r="P107" s="48">
        <f>IF(OR(Table24[[#This Row],[Status]]="Delivered",Table24[[#This Row],[Status]]="Shipped"),Table24[[#This Row],[Amount]],0)</f>
        <v>957</v>
      </c>
      <c r="Q107" s="48">
        <f>Table24[[#This Row],[Amount]]/Table24[[#This Row],[Qty]]</f>
        <v>39.875</v>
      </c>
      <c r="R107" s="30" t="s">
        <v>144</v>
      </c>
      <c r="S107" s="30" t="s">
        <v>20</v>
      </c>
      <c r="T107" s="47" t="s">
        <v>11</v>
      </c>
      <c r="U107" s="30" t="s">
        <v>27</v>
      </c>
      <c r="V107" s="30" t="s">
        <v>28</v>
      </c>
    </row>
    <row r="108" spans="1:22" ht="14.25" customHeight="1">
      <c r="A108" s="47">
        <v>107</v>
      </c>
      <c r="B108" s="30">
        <v>174</v>
      </c>
      <c r="C108" s="1">
        <v>43897</v>
      </c>
      <c r="D108" t="s">
        <v>54</v>
      </c>
      <c r="E108" s="47">
        <f>IF(OR(Table24[[#This Row],[Status]]="Pending",Table24[[#This Row],[Status]]="Processing"),1,0)</f>
        <v>1</v>
      </c>
      <c r="F108" s="47" t="str">
        <f>IF(OR(Table24[[#This Row],[Status]]="Pending",Table24[[#This Row],[Status]]="Processing"),"Backlogs","Completed")</f>
        <v>Backlogs</v>
      </c>
      <c r="G108" s="47">
        <f>IF(Table24[[#This Row],[Status]]="Returned",1,0)</f>
        <v>0</v>
      </c>
      <c r="H108" s="30" t="s">
        <v>24</v>
      </c>
      <c r="I108" s="30" t="s">
        <v>16</v>
      </c>
      <c r="J108" s="30" t="s">
        <v>33</v>
      </c>
      <c r="K108" s="32">
        <v>90</v>
      </c>
      <c r="L108" s="30" t="s">
        <v>18</v>
      </c>
      <c r="M108" s="31">
        <v>606.54999999999995</v>
      </c>
      <c r="N108" s="48">
        <f>IF(Table24[[#This Row],[Status]]="Returned",Table24[[#This Row],[Amount]],0)</f>
        <v>0</v>
      </c>
      <c r="O108" s="48">
        <f>IF(OR(Table24[[#This Row],[Status]]="Pending", Table24[[#This Row],[Status]]="Processing"), Table24[[#This Row],[Amount]], 0)</f>
        <v>606.54999999999995</v>
      </c>
      <c r="P108" s="48">
        <f>IF(OR(Table24[[#This Row],[Status]]="Delivered",Table24[[#This Row],[Status]]="Shipped"),Table24[[#This Row],[Amount]],0)</f>
        <v>0</v>
      </c>
      <c r="Q108" s="48">
        <f>Table24[[#This Row],[Amount]]/Table24[[#This Row],[Qty]]</f>
        <v>6.7394444444444437</v>
      </c>
      <c r="R108" s="30" t="s">
        <v>145</v>
      </c>
      <c r="S108" s="30" t="s">
        <v>91</v>
      </c>
      <c r="T108" s="47" t="s">
        <v>758</v>
      </c>
      <c r="U108" s="30" t="s">
        <v>31</v>
      </c>
      <c r="V108" s="30" t="s">
        <v>22</v>
      </c>
    </row>
    <row r="109" spans="1:22" ht="14.25" customHeight="1">
      <c r="A109" s="47">
        <v>108</v>
      </c>
      <c r="B109" s="30">
        <v>320</v>
      </c>
      <c r="C109" s="1">
        <v>43907</v>
      </c>
      <c r="D109" t="s">
        <v>36</v>
      </c>
      <c r="E109" s="47">
        <f>IF(OR(Table24[[#This Row],[Status]]="Pending",Table24[[#This Row],[Status]]="Processing"),1,0)</f>
        <v>0</v>
      </c>
      <c r="F109" s="47" t="str">
        <f>IF(OR(Table24[[#This Row],[Status]]="Pending",Table24[[#This Row],[Status]]="Processing"),"Backlogs","Completed")</f>
        <v>Completed</v>
      </c>
      <c r="G109" s="47">
        <f>IF(Table24[[#This Row],[Status]]="Returned",1,0)</f>
        <v>0</v>
      </c>
      <c r="H109" s="30" t="s">
        <v>47</v>
      </c>
      <c r="I109" s="30" t="s">
        <v>25</v>
      </c>
      <c r="J109" s="30" t="s">
        <v>33</v>
      </c>
      <c r="K109" s="32">
        <v>8</v>
      </c>
      <c r="L109" s="30" t="s">
        <v>18</v>
      </c>
      <c r="M109" s="31">
        <v>416.74</v>
      </c>
      <c r="N109" s="48">
        <f>IF(Table24[[#This Row],[Status]]="Returned",Table24[[#This Row],[Amount]],0)</f>
        <v>0</v>
      </c>
      <c r="O109" s="48">
        <f>IF(OR(Table24[[#This Row],[Status]]="Pending", Table24[[#This Row],[Status]]="Processing"), Table24[[#This Row],[Amount]], 0)</f>
        <v>0</v>
      </c>
      <c r="P109" s="48">
        <f>IF(OR(Table24[[#This Row],[Status]]="Delivered",Table24[[#This Row],[Status]]="Shipped"),Table24[[#This Row],[Amount]],0)</f>
        <v>416.74</v>
      </c>
      <c r="Q109" s="48">
        <f>Table24[[#This Row],[Amount]]/Table24[[#This Row],[Qty]]</f>
        <v>52.092500000000001</v>
      </c>
      <c r="R109" s="30" t="s">
        <v>146</v>
      </c>
      <c r="S109" s="30" t="s">
        <v>147</v>
      </c>
      <c r="T109" s="47" t="s">
        <v>11</v>
      </c>
      <c r="U109" s="30" t="s">
        <v>44</v>
      </c>
      <c r="V109" s="30" t="s">
        <v>22</v>
      </c>
    </row>
    <row r="110" spans="1:22" ht="14.25" customHeight="1">
      <c r="A110" s="47">
        <v>109</v>
      </c>
      <c r="B110" s="30">
        <v>280</v>
      </c>
      <c r="C110" s="1">
        <v>44157</v>
      </c>
      <c r="D110" t="s">
        <v>32</v>
      </c>
      <c r="E110" s="47">
        <f>IF(OR(Table24[[#This Row],[Status]]="Pending",Table24[[#This Row],[Status]]="Processing"),1,0)</f>
        <v>0</v>
      </c>
      <c r="F110" s="47" t="str">
        <f>IF(OR(Table24[[#This Row],[Status]]="Pending",Table24[[#This Row],[Status]]="Processing"),"Backlogs","Completed")</f>
        <v>Completed</v>
      </c>
      <c r="G110" s="47">
        <f>IF(Table24[[#This Row],[Status]]="Returned",1,0)</f>
        <v>1</v>
      </c>
      <c r="H110" s="30" t="s">
        <v>24</v>
      </c>
      <c r="I110" s="30" t="s">
        <v>16</v>
      </c>
      <c r="J110" s="30" t="s">
        <v>33</v>
      </c>
      <c r="K110" s="32">
        <v>77</v>
      </c>
      <c r="L110" s="30" t="s">
        <v>18</v>
      </c>
      <c r="M110" s="31">
        <v>123.96</v>
      </c>
      <c r="N110" s="48">
        <f>IF(Table24[[#This Row],[Status]]="Returned",Table24[[#This Row],[Amount]],0)</f>
        <v>123.96</v>
      </c>
      <c r="O110" s="48">
        <f>IF(OR(Table24[[#This Row],[Status]]="Pending", Table24[[#This Row],[Status]]="Processing"), Table24[[#This Row],[Amount]], 0)</f>
        <v>0</v>
      </c>
      <c r="P110" s="48">
        <f>IF(OR(Table24[[#This Row],[Status]]="Delivered",Table24[[#This Row],[Status]]="Shipped"),Table24[[#This Row],[Amount]],0)</f>
        <v>0</v>
      </c>
      <c r="Q110" s="48">
        <f>Table24[[#This Row],[Amount]]/Table24[[#This Row],[Qty]]</f>
        <v>1.6098701298701299</v>
      </c>
      <c r="R110" s="30" t="s">
        <v>148</v>
      </c>
      <c r="S110" s="30" t="s">
        <v>124</v>
      </c>
      <c r="T110" s="47" t="s">
        <v>758</v>
      </c>
      <c r="U110" s="30" t="s">
        <v>27</v>
      </c>
      <c r="V110" s="30" t="s">
        <v>22</v>
      </c>
    </row>
    <row r="111" spans="1:22" ht="14.25" hidden="1" customHeight="1">
      <c r="A111" s="47">
        <v>110</v>
      </c>
      <c r="B111" s="30">
        <v>490</v>
      </c>
      <c r="C111" s="1">
        <v>44203</v>
      </c>
      <c r="D111" t="s">
        <v>54</v>
      </c>
      <c r="E111" s="47">
        <f>IF(OR(Table24[[#This Row],[Status]]="Pending",Table24[[#This Row],[Status]]="Processing"),1,0)</f>
        <v>1</v>
      </c>
      <c r="F111" s="47" t="str">
        <f>IF(OR(Table24[[#This Row],[Status]]="Pending",Table24[[#This Row],[Status]]="Processing"),"Backlogs","Completed")</f>
        <v>Backlogs</v>
      </c>
      <c r="G111" s="47">
        <f>IF(Table24[[#This Row],[Status]]="Returned",1,0)</f>
        <v>0</v>
      </c>
      <c r="H111" s="30" t="s">
        <v>24</v>
      </c>
      <c r="I111" s="30" t="s">
        <v>37</v>
      </c>
      <c r="J111" s="30" t="s">
        <v>17</v>
      </c>
      <c r="K111" s="32">
        <v>65</v>
      </c>
      <c r="L111" s="30" t="s">
        <v>18</v>
      </c>
      <c r="M111" s="31">
        <v>393.59</v>
      </c>
      <c r="N111" s="48">
        <f>IF(Table24[[#This Row],[Status]]="Returned",Table24[[#This Row],[Amount]],0)</f>
        <v>0</v>
      </c>
      <c r="O111" s="48">
        <f>IF(OR(Table24[[#This Row],[Status]]="Pending", Table24[[#This Row],[Status]]="Processing"), Table24[[#This Row],[Amount]], 0)</f>
        <v>393.59</v>
      </c>
      <c r="P111" s="48">
        <f>IF(OR(Table24[[#This Row],[Status]]="Delivered",Table24[[#This Row],[Status]]="Shipped"),Table24[[#This Row],[Amount]],0)</f>
        <v>0</v>
      </c>
      <c r="Q111" s="48">
        <f>Table24[[#This Row],[Amount]]/Table24[[#This Row],[Qty]]</f>
        <v>6.0552307692307688</v>
      </c>
      <c r="R111" s="30" t="s">
        <v>149</v>
      </c>
      <c r="S111" s="30" t="s">
        <v>87</v>
      </c>
      <c r="T111" s="47" t="s">
        <v>11</v>
      </c>
      <c r="U111" s="30" t="s">
        <v>21</v>
      </c>
      <c r="V111" s="30" t="s">
        <v>28</v>
      </c>
    </row>
    <row r="112" spans="1:22" ht="14.25" hidden="1" customHeight="1">
      <c r="A112" s="47">
        <v>111</v>
      </c>
      <c r="B112" s="30">
        <v>665</v>
      </c>
      <c r="C112" s="1">
        <v>44321</v>
      </c>
      <c r="D112" t="s">
        <v>23</v>
      </c>
      <c r="E112" s="47">
        <f>IF(OR(Table24[[#This Row],[Status]]="Pending",Table24[[#This Row],[Status]]="Processing"),1,0)</f>
        <v>0</v>
      </c>
      <c r="F112" s="47" t="str">
        <f>IF(OR(Table24[[#This Row],[Status]]="Pending",Table24[[#This Row],[Status]]="Processing"),"Backlogs","Completed")</f>
        <v>Completed</v>
      </c>
      <c r="G112" s="47">
        <f>IF(Table24[[#This Row],[Status]]="Returned",1,0)</f>
        <v>0</v>
      </c>
      <c r="H112" s="30" t="s">
        <v>47</v>
      </c>
      <c r="I112" s="30" t="s">
        <v>16</v>
      </c>
      <c r="J112" s="30" t="s">
        <v>17</v>
      </c>
      <c r="K112" s="32">
        <v>5</v>
      </c>
      <c r="L112" s="30" t="s">
        <v>18</v>
      </c>
      <c r="M112" s="31">
        <v>323.74</v>
      </c>
      <c r="N112" s="48">
        <f>IF(Table24[[#This Row],[Status]]="Returned",Table24[[#This Row],[Amount]],0)</f>
        <v>0</v>
      </c>
      <c r="O112" s="48">
        <f>IF(OR(Table24[[#This Row],[Status]]="Pending", Table24[[#This Row],[Status]]="Processing"), Table24[[#This Row],[Amount]], 0)</f>
        <v>0</v>
      </c>
      <c r="P112" s="48">
        <f>IF(OR(Table24[[#This Row],[Status]]="Delivered",Table24[[#This Row],[Status]]="Shipped"),Table24[[#This Row],[Amount]],0)</f>
        <v>323.74</v>
      </c>
      <c r="Q112" s="48">
        <f>Table24[[#This Row],[Amount]]/Table24[[#This Row],[Qty]]</f>
        <v>64.748000000000005</v>
      </c>
      <c r="R112" s="30" t="s">
        <v>150</v>
      </c>
      <c r="S112" s="30" t="s">
        <v>147</v>
      </c>
      <c r="T112" s="47" t="s">
        <v>11</v>
      </c>
      <c r="U112" s="30" t="s">
        <v>31</v>
      </c>
      <c r="V112" s="30" t="s">
        <v>28</v>
      </c>
    </row>
    <row r="113" spans="1:22" ht="14.25" customHeight="1">
      <c r="A113" s="47">
        <v>112</v>
      </c>
      <c r="B113" s="30">
        <v>259</v>
      </c>
      <c r="C113" s="1">
        <v>44055</v>
      </c>
      <c r="D113" t="s">
        <v>14</v>
      </c>
      <c r="E113" s="47">
        <f>IF(OR(Table24[[#This Row],[Status]]="Pending",Table24[[#This Row],[Status]]="Processing"),1,0)</f>
        <v>1</v>
      </c>
      <c r="F113" s="47" t="str">
        <f>IF(OR(Table24[[#This Row],[Status]]="Pending",Table24[[#This Row],[Status]]="Processing"),"Backlogs","Completed")</f>
        <v>Backlogs</v>
      </c>
      <c r="G113" s="47">
        <f>IF(Table24[[#This Row],[Status]]="Returned",1,0)</f>
        <v>0</v>
      </c>
      <c r="H113" s="30" t="s">
        <v>24</v>
      </c>
      <c r="I113" s="30" t="s">
        <v>25</v>
      </c>
      <c r="J113" s="30" t="s">
        <v>33</v>
      </c>
      <c r="K113" s="32">
        <v>58</v>
      </c>
      <c r="L113" s="30" t="s">
        <v>18</v>
      </c>
      <c r="M113" s="31">
        <v>128.08000000000001</v>
      </c>
      <c r="N113" s="48">
        <f>IF(Table24[[#This Row],[Status]]="Returned",Table24[[#This Row],[Amount]],0)</f>
        <v>0</v>
      </c>
      <c r="O113" s="48">
        <f>IF(OR(Table24[[#This Row],[Status]]="Pending", Table24[[#This Row],[Status]]="Processing"), Table24[[#This Row],[Amount]], 0)</f>
        <v>128.08000000000001</v>
      </c>
      <c r="P113" s="48">
        <f>IF(OR(Table24[[#This Row],[Status]]="Delivered",Table24[[#This Row],[Status]]="Shipped"),Table24[[#This Row],[Amount]],0)</f>
        <v>0</v>
      </c>
      <c r="Q113" s="48">
        <f>Table24[[#This Row],[Amount]]/Table24[[#This Row],[Qty]]</f>
        <v>2.2082758620689655</v>
      </c>
      <c r="R113" s="30" t="s">
        <v>141</v>
      </c>
      <c r="S113" s="30" t="s">
        <v>30</v>
      </c>
      <c r="T113" s="47" t="s">
        <v>11</v>
      </c>
      <c r="U113" s="30" t="s">
        <v>27</v>
      </c>
      <c r="V113" s="30" t="s">
        <v>28</v>
      </c>
    </row>
    <row r="114" spans="1:22" ht="14.25" hidden="1" customHeight="1">
      <c r="A114" s="47">
        <v>113</v>
      </c>
      <c r="B114" s="30">
        <v>819</v>
      </c>
      <c r="C114" s="1">
        <v>44528</v>
      </c>
      <c r="D114" t="s">
        <v>32</v>
      </c>
      <c r="E114" s="47">
        <f>IF(OR(Table24[[#This Row],[Status]]="Pending",Table24[[#This Row],[Status]]="Processing"),1,0)</f>
        <v>0</v>
      </c>
      <c r="F114" s="47" t="str">
        <f>IF(OR(Table24[[#This Row],[Status]]="Pending",Table24[[#This Row],[Status]]="Processing"),"Backlogs","Completed")</f>
        <v>Completed</v>
      </c>
      <c r="G114" s="47">
        <f>IF(Table24[[#This Row],[Status]]="Returned",1,0)</f>
        <v>1</v>
      </c>
      <c r="H114" s="30" t="s">
        <v>24</v>
      </c>
      <c r="I114" s="30" t="s">
        <v>25</v>
      </c>
      <c r="J114" s="30" t="s">
        <v>17</v>
      </c>
      <c r="K114" s="32">
        <v>39</v>
      </c>
      <c r="L114" s="30" t="s">
        <v>18</v>
      </c>
      <c r="M114" s="31">
        <v>299.02</v>
      </c>
      <c r="N114" s="48">
        <f>IF(Table24[[#This Row],[Status]]="Returned",Table24[[#This Row],[Amount]],0)</f>
        <v>299.02</v>
      </c>
      <c r="O114" s="48">
        <f>IF(OR(Table24[[#This Row],[Status]]="Pending", Table24[[#This Row],[Status]]="Processing"), Table24[[#This Row],[Amount]], 0)</f>
        <v>0</v>
      </c>
      <c r="P114" s="48">
        <f>IF(OR(Table24[[#This Row],[Status]]="Delivered",Table24[[#This Row],[Status]]="Shipped"),Table24[[#This Row],[Amount]],0)</f>
        <v>0</v>
      </c>
      <c r="Q114" s="48">
        <f>Table24[[#This Row],[Amount]]/Table24[[#This Row],[Qty]]</f>
        <v>7.6671794871794869</v>
      </c>
      <c r="R114" s="30" t="s">
        <v>151</v>
      </c>
      <c r="S114" s="30" t="s">
        <v>74</v>
      </c>
      <c r="T114" s="47" t="s">
        <v>758</v>
      </c>
      <c r="U114" s="30" t="s">
        <v>27</v>
      </c>
      <c r="V114" s="30" t="s">
        <v>22</v>
      </c>
    </row>
    <row r="115" spans="1:22" ht="14.25" hidden="1" customHeight="1">
      <c r="A115" s="47">
        <v>114</v>
      </c>
      <c r="B115" s="30">
        <v>891</v>
      </c>
      <c r="C115" s="1">
        <v>44033</v>
      </c>
      <c r="D115" t="s">
        <v>23</v>
      </c>
      <c r="E115" s="47">
        <f>IF(OR(Table24[[#This Row],[Status]]="Pending",Table24[[#This Row],[Status]]="Processing"),1,0)</f>
        <v>0</v>
      </c>
      <c r="F115" s="47" t="str">
        <f>IF(OR(Table24[[#This Row],[Status]]="Pending",Table24[[#This Row],[Status]]="Processing"),"Backlogs","Completed")</f>
        <v>Completed</v>
      </c>
      <c r="G115" s="47">
        <f>IF(Table24[[#This Row],[Status]]="Returned",1,0)</f>
        <v>0</v>
      </c>
      <c r="H115" s="30" t="s">
        <v>47</v>
      </c>
      <c r="I115" s="30" t="s">
        <v>25</v>
      </c>
      <c r="J115" s="30" t="s">
        <v>38</v>
      </c>
      <c r="K115" s="32">
        <v>34</v>
      </c>
      <c r="L115" s="30" t="s">
        <v>18</v>
      </c>
      <c r="M115" s="31">
        <v>275.87</v>
      </c>
      <c r="N115" s="48">
        <f>IF(Table24[[#This Row],[Status]]="Returned",Table24[[#This Row],[Amount]],0)</f>
        <v>0</v>
      </c>
      <c r="O115" s="48">
        <f>IF(OR(Table24[[#This Row],[Status]]="Pending", Table24[[#This Row],[Status]]="Processing"), Table24[[#This Row],[Amount]], 0)</f>
        <v>0</v>
      </c>
      <c r="P115" s="48">
        <f>IF(OR(Table24[[#This Row],[Status]]="Delivered",Table24[[#This Row],[Status]]="Shipped"),Table24[[#This Row],[Amount]],0)</f>
        <v>275.87</v>
      </c>
      <c r="Q115" s="48">
        <f>Table24[[#This Row],[Amount]]/Table24[[#This Row],[Qty]]</f>
        <v>8.1138235294117642</v>
      </c>
      <c r="R115" s="30" t="s">
        <v>88</v>
      </c>
      <c r="S115" s="30" t="s">
        <v>89</v>
      </c>
      <c r="T115" s="47" t="s">
        <v>11</v>
      </c>
      <c r="U115" s="30" t="s">
        <v>21</v>
      </c>
      <c r="V115" s="30" t="s">
        <v>22</v>
      </c>
    </row>
    <row r="116" spans="1:22" ht="14.25" hidden="1" customHeight="1">
      <c r="A116" s="47">
        <v>115</v>
      </c>
      <c r="B116" s="30">
        <v>745</v>
      </c>
      <c r="C116" s="1">
        <v>44460</v>
      </c>
      <c r="D116" t="s">
        <v>14</v>
      </c>
      <c r="E116" s="47">
        <f>IF(OR(Table24[[#This Row],[Status]]="Pending",Table24[[#This Row],[Status]]="Processing"),1,0)</f>
        <v>1</v>
      </c>
      <c r="F116" s="47" t="str">
        <f>IF(OR(Table24[[#This Row],[Status]]="Pending",Table24[[#This Row],[Status]]="Processing"),"Backlogs","Completed")</f>
        <v>Backlogs</v>
      </c>
      <c r="G116" s="47">
        <f>IF(Table24[[#This Row],[Status]]="Returned",1,0)</f>
        <v>0</v>
      </c>
      <c r="H116" s="30" t="s">
        <v>15</v>
      </c>
      <c r="I116" s="30" t="s">
        <v>16</v>
      </c>
      <c r="J116" s="30" t="s">
        <v>38</v>
      </c>
      <c r="K116" s="32">
        <v>38</v>
      </c>
      <c r="L116" s="30" t="s">
        <v>18</v>
      </c>
      <c r="M116" s="31">
        <v>779.81</v>
      </c>
      <c r="N116" s="48">
        <f>IF(Table24[[#This Row],[Status]]="Returned",Table24[[#This Row],[Amount]],0)</f>
        <v>0</v>
      </c>
      <c r="O116" s="48">
        <f>IF(OR(Table24[[#This Row],[Status]]="Pending", Table24[[#This Row],[Status]]="Processing"), Table24[[#This Row],[Amount]], 0)</f>
        <v>779.81</v>
      </c>
      <c r="P116" s="48">
        <f>IF(OR(Table24[[#This Row],[Status]]="Delivered",Table24[[#This Row],[Status]]="Shipped"),Table24[[#This Row],[Amount]],0)</f>
        <v>0</v>
      </c>
      <c r="Q116" s="48">
        <f>Table24[[#This Row],[Amount]]/Table24[[#This Row],[Qty]]</f>
        <v>20.521315789473682</v>
      </c>
      <c r="R116" s="30" t="s">
        <v>84</v>
      </c>
      <c r="S116" s="30" t="s">
        <v>85</v>
      </c>
      <c r="T116" s="47" t="s">
        <v>758</v>
      </c>
      <c r="U116" s="30" t="s">
        <v>44</v>
      </c>
      <c r="V116" s="30" t="s">
        <v>22</v>
      </c>
    </row>
    <row r="117" spans="1:22" ht="14.25" customHeight="1">
      <c r="A117" s="47">
        <v>116</v>
      </c>
      <c r="B117" s="30">
        <v>372</v>
      </c>
      <c r="C117" s="1">
        <v>43981</v>
      </c>
      <c r="D117" t="s">
        <v>23</v>
      </c>
      <c r="E117" s="47">
        <f>IF(OR(Table24[[#This Row],[Status]]="Pending",Table24[[#This Row],[Status]]="Processing"),1,0)</f>
        <v>0</v>
      </c>
      <c r="F117" s="47" t="str">
        <f>IF(OR(Table24[[#This Row],[Status]]="Pending",Table24[[#This Row],[Status]]="Processing"),"Backlogs","Completed")</f>
        <v>Completed</v>
      </c>
      <c r="G117" s="47">
        <f>IF(Table24[[#This Row],[Status]]="Returned",1,0)</f>
        <v>0</v>
      </c>
      <c r="H117" s="30" t="s">
        <v>15</v>
      </c>
      <c r="I117" s="30" t="s">
        <v>25</v>
      </c>
      <c r="J117" s="30" t="s">
        <v>33</v>
      </c>
      <c r="K117" s="32">
        <v>84</v>
      </c>
      <c r="L117" s="30" t="s">
        <v>18</v>
      </c>
      <c r="M117" s="31">
        <v>881.72</v>
      </c>
      <c r="N117" s="48">
        <f>IF(Table24[[#This Row],[Status]]="Returned",Table24[[#This Row],[Amount]],0)</f>
        <v>0</v>
      </c>
      <c r="O117" s="48">
        <f>IF(OR(Table24[[#This Row],[Status]]="Pending", Table24[[#This Row],[Status]]="Processing"), Table24[[#This Row],[Amount]], 0)</f>
        <v>0</v>
      </c>
      <c r="P117" s="48">
        <f>IF(OR(Table24[[#This Row],[Status]]="Delivered",Table24[[#This Row],[Status]]="Shipped"),Table24[[#This Row],[Amount]],0)</f>
        <v>881.72</v>
      </c>
      <c r="Q117" s="48">
        <f>Table24[[#This Row],[Amount]]/Table24[[#This Row],[Qty]]</f>
        <v>10.496666666666666</v>
      </c>
      <c r="R117" s="30" t="s">
        <v>151</v>
      </c>
      <c r="S117" s="30" t="s">
        <v>74</v>
      </c>
      <c r="T117" s="47" t="s">
        <v>758</v>
      </c>
      <c r="U117" s="30" t="s">
        <v>44</v>
      </c>
      <c r="V117" s="30" t="s">
        <v>28</v>
      </c>
    </row>
    <row r="118" spans="1:22" ht="14.25" customHeight="1">
      <c r="A118" s="47">
        <v>117</v>
      </c>
      <c r="B118" s="30">
        <v>119</v>
      </c>
      <c r="C118" s="1">
        <v>44154</v>
      </c>
      <c r="D118" t="s">
        <v>23</v>
      </c>
      <c r="E118" s="47">
        <f>IF(OR(Table24[[#This Row],[Status]]="Pending",Table24[[#This Row],[Status]]="Processing"),1,0)</f>
        <v>0</v>
      </c>
      <c r="F118" s="47" t="str">
        <f>IF(OR(Table24[[#This Row],[Status]]="Pending",Table24[[#This Row],[Status]]="Processing"),"Backlogs","Completed")</f>
        <v>Completed</v>
      </c>
      <c r="G118" s="47">
        <f>IF(Table24[[#This Row],[Status]]="Returned",1,0)</f>
        <v>0</v>
      </c>
      <c r="H118" s="30" t="s">
        <v>24</v>
      </c>
      <c r="I118" s="30" t="s">
        <v>16</v>
      </c>
      <c r="J118" s="30" t="s">
        <v>33</v>
      </c>
      <c r="K118" s="32">
        <v>10</v>
      </c>
      <c r="L118" s="30" t="s">
        <v>18</v>
      </c>
      <c r="M118" s="31">
        <v>320.22000000000003</v>
      </c>
      <c r="N118" s="48">
        <f>IF(Table24[[#This Row],[Status]]="Returned",Table24[[#This Row],[Amount]],0)</f>
        <v>0</v>
      </c>
      <c r="O118" s="48">
        <f>IF(OR(Table24[[#This Row],[Status]]="Pending", Table24[[#This Row],[Status]]="Processing"), Table24[[#This Row],[Amount]], 0)</f>
        <v>0</v>
      </c>
      <c r="P118" s="48">
        <f>IF(OR(Table24[[#This Row],[Status]]="Delivered",Table24[[#This Row],[Status]]="Shipped"),Table24[[#This Row],[Amount]],0)</f>
        <v>320.22000000000003</v>
      </c>
      <c r="Q118" s="48">
        <f>Table24[[#This Row],[Amount]]/Table24[[#This Row],[Qty]]</f>
        <v>32.022000000000006</v>
      </c>
      <c r="R118" s="30" t="s">
        <v>152</v>
      </c>
      <c r="S118" s="30" t="s">
        <v>153</v>
      </c>
      <c r="T118" s="47" t="s">
        <v>11</v>
      </c>
      <c r="U118" s="30" t="s">
        <v>27</v>
      </c>
      <c r="V118" s="30" t="s">
        <v>22</v>
      </c>
    </row>
    <row r="119" spans="1:22" ht="14.25" customHeight="1">
      <c r="A119" s="47">
        <v>118</v>
      </c>
      <c r="B119" s="30">
        <v>383</v>
      </c>
      <c r="C119" s="1">
        <v>43870</v>
      </c>
      <c r="D119" t="s">
        <v>36</v>
      </c>
      <c r="E119" s="47">
        <f>IF(OR(Table24[[#This Row],[Status]]="Pending",Table24[[#This Row],[Status]]="Processing"),1,0)</f>
        <v>0</v>
      </c>
      <c r="F119" s="47" t="str">
        <f>IF(OR(Table24[[#This Row],[Status]]="Pending",Table24[[#This Row],[Status]]="Processing"),"Backlogs","Completed")</f>
        <v>Completed</v>
      </c>
      <c r="G119" s="47">
        <f>IF(Table24[[#This Row],[Status]]="Returned",1,0)</f>
        <v>0</v>
      </c>
      <c r="H119" s="30" t="s">
        <v>24</v>
      </c>
      <c r="I119" s="30" t="s">
        <v>37</v>
      </c>
      <c r="J119" s="30" t="s">
        <v>33</v>
      </c>
      <c r="K119" s="32">
        <v>45</v>
      </c>
      <c r="L119" s="30" t="s">
        <v>18</v>
      </c>
      <c r="M119" s="31">
        <v>424.11</v>
      </c>
      <c r="N119" s="48">
        <f>IF(Table24[[#This Row],[Status]]="Returned",Table24[[#This Row],[Amount]],0)</f>
        <v>0</v>
      </c>
      <c r="O119" s="48">
        <f>IF(OR(Table24[[#This Row],[Status]]="Pending", Table24[[#This Row],[Status]]="Processing"), Table24[[#This Row],[Amount]], 0)</f>
        <v>0</v>
      </c>
      <c r="P119" s="48">
        <f>IF(OR(Table24[[#This Row],[Status]]="Delivered",Table24[[#This Row],[Status]]="Shipped"),Table24[[#This Row],[Amount]],0)</f>
        <v>424.11</v>
      </c>
      <c r="Q119" s="48">
        <f>Table24[[#This Row],[Amount]]/Table24[[#This Row],[Qty]]</f>
        <v>9.424666666666667</v>
      </c>
      <c r="R119" s="30" t="s">
        <v>154</v>
      </c>
      <c r="S119" s="30" t="s">
        <v>89</v>
      </c>
      <c r="T119" s="47" t="s">
        <v>758</v>
      </c>
      <c r="U119" s="30" t="s">
        <v>44</v>
      </c>
      <c r="V119" s="30" t="s">
        <v>22</v>
      </c>
    </row>
    <row r="120" spans="1:22" ht="14.25" hidden="1" customHeight="1">
      <c r="A120" s="47">
        <v>119</v>
      </c>
      <c r="B120" s="30">
        <v>66</v>
      </c>
      <c r="C120" s="1">
        <v>43867</v>
      </c>
      <c r="D120" t="s">
        <v>32</v>
      </c>
      <c r="E120" s="47">
        <f>IF(OR(Table24[[#This Row],[Status]]="Pending",Table24[[#This Row],[Status]]="Processing"),1,0)</f>
        <v>0</v>
      </c>
      <c r="F120" s="47" t="str">
        <f>IF(OR(Table24[[#This Row],[Status]]="Pending",Table24[[#This Row],[Status]]="Processing"),"Backlogs","Completed")</f>
        <v>Completed</v>
      </c>
      <c r="G120" s="47">
        <f>IF(Table24[[#This Row],[Status]]="Returned",1,0)</f>
        <v>1</v>
      </c>
      <c r="H120" s="30" t="s">
        <v>47</v>
      </c>
      <c r="I120" s="30" t="s">
        <v>16</v>
      </c>
      <c r="J120" s="30" t="s">
        <v>17</v>
      </c>
      <c r="K120" s="32">
        <v>71</v>
      </c>
      <c r="L120" s="30" t="s">
        <v>18</v>
      </c>
      <c r="M120" s="31">
        <v>60.16</v>
      </c>
      <c r="N120" s="48">
        <f>IF(Table24[[#This Row],[Status]]="Returned",Table24[[#This Row],[Amount]],0)</f>
        <v>60.16</v>
      </c>
      <c r="O120" s="48">
        <f>IF(OR(Table24[[#This Row],[Status]]="Pending", Table24[[#This Row],[Status]]="Processing"), Table24[[#This Row],[Amount]], 0)</f>
        <v>0</v>
      </c>
      <c r="P120" s="48">
        <f>IF(OR(Table24[[#This Row],[Status]]="Delivered",Table24[[#This Row],[Status]]="Shipped"),Table24[[#This Row],[Amount]],0)</f>
        <v>0</v>
      </c>
      <c r="Q120" s="48">
        <f>Table24[[#This Row],[Amount]]/Table24[[#This Row],[Qty]]</f>
        <v>0.84732394366197183</v>
      </c>
      <c r="R120" s="30" t="s">
        <v>155</v>
      </c>
      <c r="S120" s="30" t="s">
        <v>64</v>
      </c>
      <c r="T120" s="47" t="s">
        <v>11</v>
      </c>
      <c r="U120" s="30" t="s">
        <v>44</v>
      </c>
      <c r="V120" s="30" t="s">
        <v>28</v>
      </c>
    </row>
    <row r="121" spans="1:22" ht="14.25" customHeight="1">
      <c r="A121" s="47">
        <v>120</v>
      </c>
      <c r="B121" s="30">
        <v>258</v>
      </c>
      <c r="C121" s="1">
        <v>44164</v>
      </c>
      <c r="D121" t="s">
        <v>14</v>
      </c>
      <c r="E121" s="47">
        <f>IF(OR(Table24[[#This Row],[Status]]="Pending",Table24[[#This Row],[Status]]="Processing"),1,0)</f>
        <v>1</v>
      </c>
      <c r="F121" s="47" t="str">
        <f>IF(OR(Table24[[#This Row],[Status]]="Pending",Table24[[#This Row],[Status]]="Processing"),"Backlogs","Completed")</f>
        <v>Backlogs</v>
      </c>
      <c r="G121" s="47">
        <f>IF(Table24[[#This Row],[Status]]="Returned",1,0)</f>
        <v>0</v>
      </c>
      <c r="H121" s="30" t="s">
        <v>24</v>
      </c>
      <c r="I121" s="30" t="s">
        <v>25</v>
      </c>
      <c r="J121" s="30" t="s">
        <v>33</v>
      </c>
      <c r="K121" s="32">
        <v>87</v>
      </c>
      <c r="L121" s="30" t="s">
        <v>18</v>
      </c>
      <c r="M121" s="31">
        <v>876.52</v>
      </c>
      <c r="N121" s="48">
        <f>IF(Table24[[#This Row],[Status]]="Returned",Table24[[#This Row],[Amount]],0)</f>
        <v>0</v>
      </c>
      <c r="O121" s="48">
        <f>IF(OR(Table24[[#This Row],[Status]]="Pending", Table24[[#This Row],[Status]]="Processing"), Table24[[#This Row],[Amount]], 0)</f>
        <v>876.52</v>
      </c>
      <c r="P121" s="48">
        <f>IF(OR(Table24[[#This Row],[Status]]="Delivered",Table24[[#This Row],[Status]]="Shipped"),Table24[[#This Row],[Amount]],0)</f>
        <v>0</v>
      </c>
      <c r="Q121" s="48">
        <f>Table24[[#This Row],[Amount]]/Table24[[#This Row],[Qty]]</f>
        <v>10.074942528735631</v>
      </c>
      <c r="R121" s="30" t="s">
        <v>156</v>
      </c>
      <c r="S121" s="30" t="s">
        <v>58</v>
      </c>
      <c r="T121" s="47" t="s">
        <v>758</v>
      </c>
      <c r="U121" s="30" t="s">
        <v>21</v>
      </c>
      <c r="V121" s="30" t="s">
        <v>22</v>
      </c>
    </row>
    <row r="122" spans="1:22" ht="14.25" hidden="1" customHeight="1">
      <c r="A122" s="47">
        <v>121</v>
      </c>
      <c r="B122" s="30">
        <v>761</v>
      </c>
      <c r="C122" s="1">
        <v>44531</v>
      </c>
      <c r="D122" t="s">
        <v>14</v>
      </c>
      <c r="E122" s="47">
        <f>IF(OR(Table24[[#This Row],[Status]]="Pending",Table24[[#This Row],[Status]]="Processing"),1,0)</f>
        <v>1</v>
      </c>
      <c r="F122" s="47" t="str">
        <f>IF(OR(Table24[[#This Row],[Status]]="Pending",Table24[[#This Row],[Status]]="Processing"),"Backlogs","Completed")</f>
        <v>Backlogs</v>
      </c>
      <c r="G122" s="47">
        <f>IF(Table24[[#This Row],[Status]]="Returned",1,0)</f>
        <v>0</v>
      </c>
      <c r="H122" s="30" t="s">
        <v>24</v>
      </c>
      <c r="I122" s="30" t="s">
        <v>16</v>
      </c>
      <c r="J122" s="30" t="s">
        <v>38</v>
      </c>
      <c r="K122" s="32">
        <v>28</v>
      </c>
      <c r="L122" s="30" t="s">
        <v>18</v>
      </c>
      <c r="M122" s="31">
        <v>103.13</v>
      </c>
      <c r="N122" s="48">
        <f>IF(Table24[[#This Row],[Status]]="Returned",Table24[[#This Row],[Amount]],0)</f>
        <v>0</v>
      </c>
      <c r="O122" s="48">
        <f>IF(OR(Table24[[#This Row],[Status]]="Pending", Table24[[#This Row],[Status]]="Processing"), Table24[[#This Row],[Amount]], 0)</f>
        <v>103.13</v>
      </c>
      <c r="P122" s="48">
        <f>IF(OR(Table24[[#This Row],[Status]]="Delivered",Table24[[#This Row],[Status]]="Shipped"),Table24[[#This Row],[Amount]],0)</f>
        <v>0</v>
      </c>
      <c r="Q122" s="48">
        <f>Table24[[#This Row],[Amount]]/Table24[[#This Row],[Qty]]</f>
        <v>3.6832142857142856</v>
      </c>
      <c r="R122" s="30" t="s">
        <v>95</v>
      </c>
      <c r="S122" s="30" t="s">
        <v>64</v>
      </c>
      <c r="T122" s="47" t="s">
        <v>758</v>
      </c>
      <c r="U122" s="30" t="s">
        <v>44</v>
      </c>
      <c r="V122" s="30" t="s">
        <v>28</v>
      </c>
    </row>
    <row r="123" spans="1:22" ht="14.25" customHeight="1">
      <c r="A123" s="47">
        <v>122</v>
      </c>
      <c r="B123" s="30">
        <v>14</v>
      </c>
      <c r="C123" s="1">
        <v>44262</v>
      </c>
      <c r="D123" t="s">
        <v>14</v>
      </c>
      <c r="E123" s="47">
        <f>IF(OR(Table24[[#This Row],[Status]]="Pending",Table24[[#This Row],[Status]]="Processing"),1,0)</f>
        <v>1</v>
      </c>
      <c r="F123" s="47" t="str">
        <f>IF(OR(Table24[[#This Row],[Status]]="Pending",Table24[[#This Row],[Status]]="Processing"),"Backlogs","Completed")</f>
        <v>Backlogs</v>
      </c>
      <c r="G123" s="47">
        <f>IF(Table24[[#This Row],[Status]]="Returned",1,0)</f>
        <v>0</v>
      </c>
      <c r="H123" s="30" t="s">
        <v>47</v>
      </c>
      <c r="I123" s="30" t="s">
        <v>25</v>
      </c>
      <c r="J123" s="30" t="s">
        <v>33</v>
      </c>
      <c r="K123" s="32">
        <v>17</v>
      </c>
      <c r="L123" s="30" t="s">
        <v>18</v>
      </c>
      <c r="M123" s="31">
        <v>866.52</v>
      </c>
      <c r="N123" s="48">
        <f>IF(Table24[[#This Row],[Status]]="Returned",Table24[[#This Row],[Amount]],0)</f>
        <v>0</v>
      </c>
      <c r="O123" s="48">
        <f>IF(OR(Table24[[#This Row],[Status]]="Pending", Table24[[#This Row],[Status]]="Processing"), Table24[[#This Row],[Amount]], 0)</f>
        <v>866.52</v>
      </c>
      <c r="P123" s="48">
        <f>IF(OR(Table24[[#This Row],[Status]]="Delivered",Table24[[#This Row],[Status]]="Shipped"),Table24[[#This Row],[Amount]],0)</f>
        <v>0</v>
      </c>
      <c r="Q123" s="48">
        <f>Table24[[#This Row],[Amount]]/Table24[[#This Row],[Qty]]</f>
        <v>50.97176470588235</v>
      </c>
      <c r="R123" s="30" t="s">
        <v>157</v>
      </c>
      <c r="S123" s="30" t="s">
        <v>137</v>
      </c>
      <c r="T123" s="47" t="s">
        <v>11</v>
      </c>
      <c r="U123" s="30" t="s">
        <v>21</v>
      </c>
      <c r="V123" s="30" t="s">
        <v>22</v>
      </c>
    </row>
    <row r="124" spans="1:22" ht="14.25" hidden="1" customHeight="1">
      <c r="A124" s="47">
        <v>123</v>
      </c>
      <c r="B124" s="30">
        <v>748</v>
      </c>
      <c r="C124" s="1">
        <v>44531</v>
      </c>
      <c r="D124" t="s">
        <v>23</v>
      </c>
      <c r="E124" s="47">
        <f>IF(OR(Table24[[#This Row],[Status]]="Pending",Table24[[#This Row],[Status]]="Processing"),1,0)</f>
        <v>0</v>
      </c>
      <c r="F124" s="47" t="str">
        <f>IF(OR(Table24[[#This Row],[Status]]="Pending",Table24[[#This Row],[Status]]="Processing"),"Backlogs","Completed")</f>
        <v>Completed</v>
      </c>
      <c r="G124" s="47">
        <f>IF(Table24[[#This Row],[Status]]="Returned",1,0)</f>
        <v>0</v>
      </c>
      <c r="H124" s="30" t="s">
        <v>47</v>
      </c>
      <c r="I124" s="30" t="s">
        <v>25</v>
      </c>
      <c r="J124" s="30" t="s">
        <v>38</v>
      </c>
      <c r="K124" s="32">
        <v>77</v>
      </c>
      <c r="L124" s="30" t="s">
        <v>18</v>
      </c>
      <c r="M124" s="31">
        <v>650.80999999999995</v>
      </c>
      <c r="N124" s="48">
        <f>IF(Table24[[#This Row],[Status]]="Returned",Table24[[#This Row],[Amount]],0)</f>
        <v>0</v>
      </c>
      <c r="O124" s="48">
        <f>IF(OR(Table24[[#This Row],[Status]]="Pending", Table24[[#This Row],[Status]]="Processing"), Table24[[#This Row],[Amount]], 0)</f>
        <v>0</v>
      </c>
      <c r="P124" s="48">
        <f>IF(OR(Table24[[#This Row],[Status]]="Delivered",Table24[[#This Row],[Status]]="Shipped"),Table24[[#This Row],[Amount]],0)</f>
        <v>650.80999999999995</v>
      </c>
      <c r="Q124" s="48">
        <f>Table24[[#This Row],[Amount]]/Table24[[#This Row],[Qty]]</f>
        <v>8.4520779220779207</v>
      </c>
      <c r="R124" s="30" t="s">
        <v>158</v>
      </c>
      <c r="S124" s="30" t="s">
        <v>124</v>
      </c>
      <c r="T124" s="47" t="s">
        <v>758</v>
      </c>
      <c r="U124" s="30" t="s">
        <v>27</v>
      </c>
      <c r="V124" s="30" t="s">
        <v>28</v>
      </c>
    </row>
    <row r="125" spans="1:22" ht="14.25" hidden="1" customHeight="1">
      <c r="A125" s="47">
        <v>124</v>
      </c>
      <c r="B125" s="30">
        <v>675</v>
      </c>
      <c r="C125" s="1">
        <v>43962</v>
      </c>
      <c r="D125" t="s">
        <v>23</v>
      </c>
      <c r="E125" s="47">
        <f>IF(OR(Table24[[#This Row],[Status]]="Pending",Table24[[#This Row],[Status]]="Processing"),1,0)</f>
        <v>0</v>
      </c>
      <c r="F125" s="47" t="str">
        <f>IF(OR(Table24[[#This Row],[Status]]="Pending",Table24[[#This Row],[Status]]="Processing"),"Backlogs","Completed")</f>
        <v>Completed</v>
      </c>
      <c r="G125" s="47">
        <f>IF(Table24[[#This Row],[Status]]="Returned",1,0)</f>
        <v>0</v>
      </c>
      <c r="H125" s="30" t="s">
        <v>47</v>
      </c>
      <c r="I125" s="30" t="s">
        <v>25</v>
      </c>
      <c r="J125" s="30" t="s">
        <v>17</v>
      </c>
      <c r="K125" s="32">
        <v>54</v>
      </c>
      <c r="L125" s="30" t="s">
        <v>18</v>
      </c>
      <c r="M125" s="31">
        <v>209.56</v>
      </c>
      <c r="N125" s="48">
        <f>IF(Table24[[#This Row],[Status]]="Returned",Table24[[#This Row],[Amount]],0)</f>
        <v>0</v>
      </c>
      <c r="O125" s="48">
        <f>IF(OR(Table24[[#This Row],[Status]]="Pending", Table24[[#This Row],[Status]]="Processing"), Table24[[#This Row],[Amount]], 0)</f>
        <v>0</v>
      </c>
      <c r="P125" s="48">
        <f>IF(OR(Table24[[#This Row],[Status]]="Delivered",Table24[[#This Row],[Status]]="Shipped"),Table24[[#This Row],[Amount]],0)</f>
        <v>209.56</v>
      </c>
      <c r="Q125" s="48">
        <f>Table24[[#This Row],[Amount]]/Table24[[#This Row],[Qty]]</f>
        <v>3.8807407407407406</v>
      </c>
      <c r="R125" s="30" t="s">
        <v>59</v>
      </c>
      <c r="S125" s="30" t="s">
        <v>20</v>
      </c>
      <c r="T125" s="47" t="s">
        <v>758</v>
      </c>
      <c r="U125" s="30" t="s">
        <v>21</v>
      </c>
      <c r="V125" s="30" t="s">
        <v>22</v>
      </c>
    </row>
    <row r="126" spans="1:22" ht="14.25" hidden="1" customHeight="1">
      <c r="A126" s="47">
        <v>125</v>
      </c>
      <c r="B126" s="30">
        <v>543</v>
      </c>
      <c r="C126" s="1">
        <v>44354</v>
      </c>
      <c r="D126" t="s">
        <v>23</v>
      </c>
      <c r="E126" s="47">
        <f>IF(OR(Table24[[#This Row],[Status]]="Pending",Table24[[#This Row],[Status]]="Processing"),1,0)</f>
        <v>0</v>
      </c>
      <c r="F126" s="47" t="str">
        <f>IF(OR(Table24[[#This Row],[Status]]="Pending",Table24[[#This Row],[Status]]="Processing"),"Backlogs","Completed")</f>
        <v>Completed</v>
      </c>
      <c r="G126" s="47">
        <f>IF(Table24[[#This Row],[Status]]="Returned",1,0)</f>
        <v>0</v>
      </c>
      <c r="H126" s="30" t="s">
        <v>24</v>
      </c>
      <c r="I126" s="30" t="s">
        <v>16</v>
      </c>
      <c r="J126" s="30" t="s">
        <v>38</v>
      </c>
      <c r="K126" s="32">
        <v>60</v>
      </c>
      <c r="L126" s="30" t="s">
        <v>18</v>
      </c>
      <c r="M126" s="31">
        <v>891.34</v>
      </c>
      <c r="N126" s="48">
        <f>IF(Table24[[#This Row],[Status]]="Returned",Table24[[#This Row],[Amount]],0)</f>
        <v>0</v>
      </c>
      <c r="O126" s="48">
        <f>IF(OR(Table24[[#This Row],[Status]]="Pending", Table24[[#This Row],[Status]]="Processing"), Table24[[#This Row],[Amount]], 0)</f>
        <v>0</v>
      </c>
      <c r="P126" s="48">
        <f>IF(OR(Table24[[#This Row],[Status]]="Delivered",Table24[[#This Row],[Status]]="Shipped"),Table24[[#This Row],[Amount]],0)</f>
        <v>891.34</v>
      </c>
      <c r="Q126" s="48">
        <f>Table24[[#This Row],[Amount]]/Table24[[#This Row],[Qty]]</f>
        <v>14.855666666666668</v>
      </c>
      <c r="R126" s="30" t="s">
        <v>159</v>
      </c>
      <c r="S126" s="30" t="s">
        <v>56</v>
      </c>
      <c r="T126" s="47" t="s">
        <v>11</v>
      </c>
      <c r="U126" s="30" t="s">
        <v>44</v>
      </c>
      <c r="V126" s="30" t="s">
        <v>28</v>
      </c>
    </row>
    <row r="127" spans="1:22" ht="14.25" hidden="1" customHeight="1">
      <c r="A127" s="47">
        <v>126</v>
      </c>
      <c r="B127" s="30">
        <v>728</v>
      </c>
      <c r="C127" s="1">
        <v>44419</v>
      </c>
      <c r="D127" t="s">
        <v>32</v>
      </c>
      <c r="E127" s="47">
        <f>IF(OR(Table24[[#This Row],[Status]]="Pending",Table24[[#This Row],[Status]]="Processing"),1,0)</f>
        <v>0</v>
      </c>
      <c r="F127" s="47" t="str">
        <f>IF(OR(Table24[[#This Row],[Status]]="Pending",Table24[[#This Row],[Status]]="Processing"),"Backlogs","Completed")</f>
        <v>Completed</v>
      </c>
      <c r="G127" s="47">
        <f>IF(Table24[[#This Row],[Status]]="Returned",1,0)</f>
        <v>1</v>
      </c>
      <c r="H127" s="30" t="s">
        <v>47</v>
      </c>
      <c r="I127" s="30" t="s">
        <v>25</v>
      </c>
      <c r="J127" s="30" t="s">
        <v>38</v>
      </c>
      <c r="K127" s="32">
        <v>100</v>
      </c>
      <c r="L127" s="30" t="s">
        <v>18</v>
      </c>
      <c r="M127" s="31">
        <v>596.20000000000005</v>
      </c>
      <c r="N127" s="48">
        <f>IF(Table24[[#This Row],[Status]]="Returned",Table24[[#This Row],[Amount]],0)</f>
        <v>596.20000000000005</v>
      </c>
      <c r="O127" s="48">
        <f>IF(OR(Table24[[#This Row],[Status]]="Pending", Table24[[#This Row],[Status]]="Processing"), Table24[[#This Row],[Amount]], 0)</f>
        <v>0</v>
      </c>
      <c r="P127" s="48">
        <f>IF(OR(Table24[[#This Row],[Status]]="Delivered",Table24[[#This Row],[Status]]="Shipped"),Table24[[#This Row],[Amount]],0)</f>
        <v>0</v>
      </c>
      <c r="Q127" s="48">
        <f>Table24[[#This Row],[Amount]]/Table24[[#This Row],[Qty]]</f>
        <v>5.9620000000000006</v>
      </c>
      <c r="R127" s="30" t="s">
        <v>160</v>
      </c>
      <c r="S127" s="30" t="s">
        <v>46</v>
      </c>
      <c r="T127" s="47" t="s">
        <v>11</v>
      </c>
      <c r="U127" s="30" t="s">
        <v>27</v>
      </c>
      <c r="V127" s="30" t="s">
        <v>22</v>
      </c>
    </row>
    <row r="128" spans="1:22" ht="14.25" customHeight="1">
      <c r="A128" s="47">
        <v>127</v>
      </c>
      <c r="B128" s="30">
        <v>696</v>
      </c>
      <c r="C128" s="1">
        <v>43987</v>
      </c>
      <c r="D128" t="s">
        <v>23</v>
      </c>
      <c r="E128" s="47">
        <f>IF(OR(Table24[[#This Row],[Status]]="Pending",Table24[[#This Row],[Status]]="Processing"),1,0)</f>
        <v>0</v>
      </c>
      <c r="F128" s="47" t="str">
        <f>IF(OR(Table24[[#This Row],[Status]]="Pending",Table24[[#This Row],[Status]]="Processing"),"Backlogs","Completed")</f>
        <v>Completed</v>
      </c>
      <c r="G128" s="47">
        <f>IF(Table24[[#This Row],[Status]]="Returned",1,0)</f>
        <v>0</v>
      </c>
      <c r="H128" s="30" t="s">
        <v>24</v>
      </c>
      <c r="I128" s="30" t="s">
        <v>16</v>
      </c>
      <c r="J128" s="30" t="s">
        <v>33</v>
      </c>
      <c r="K128" s="32">
        <v>73</v>
      </c>
      <c r="L128" s="30" t="s">
        <v>18</v>
      </c>
      <c r="M128" s="31">
        <v>555.07000000000005</v>
      </c>
      <c r="N128" s="48">
        <f>IF(Table24[[#This Row],[Status]]="Returned",Table24[[#This Row],[Amount]],0)</f>
        <v>0</v>
      </c>
      <c r="O128" s="48">
        <f>IF(OR(Table24[[#This Row],[Status]]="Pending", Table24[[#This Row],[Status]]="Processing"), Table24[[#This Row],[Amount]], 0)</f>
        <v>0</v>
      </c>
      <c r="P128" s="48">
        <f>IF(OR(Table24[[#This Row],[Status]]="Delivered",Table24[[#This Row],[Status]]="Shipped"),Table24[[#This Row],[Amount]],0)</f>
        <v>555.07000000000005</v>
      </c>
      <c r="Q128" s="48">
        <f>Table24[[#This Row],[Amount]]/Table24[[#This Row],[Qty]]</f>
        <v>7.6036986301369867</v>
      </c>
      <c r="R128" s="30" t="s">
        <v>92</v>
      </c>
      <c r="S128" s="30" t="s">
        <v>93</v>
      </c>
      <c r="T128" s="47" t="s">
        <v>758</v>
      </c>
      <c r="U128" s="30" t="s">
        <v>21</v>
      </c>
      <c r="V128" s="30" t="s">
        <v>22</v>
      </c>
    </row>
    <row r="129" spans="1:22" ht="14.25" hidden="1" customHeight="1">
      <c r="A129" s="47">
        <v>128</v>
      </c>
      <c r="B129" s="30">
        <v>755</v>
      </c>
      <c r="C129" s="1">
        <v>44470</v>
      </c>
      <c r="D129" t="s">
        <v>23</v>
      </c>
      <c r="E129" s="47">
        <f>IF(OR(Table24[[#This Row],[Status]]="Pending",Table24[[#This Row],[Status]]="Processing"),1,0)</f>
        <v>0</v>
      </c>
      <c r="F129" s="47" t="str">
        <f>IF(OR(Table24[[#This Row],[Status]]="Pending",Table24[[#This Row],[Status]]="Processing"),"Backlogs","Completed")</f>
        <v>Completed</v>
      </c>
      <c r="G129" s="47">
        <f>IF(Table24[[#This Row],[Status]]="Returned",1,0)</f>
        <v>0</v>
      </c>
      <c r="H129" s="30" t="s">
        <v>15</v>
      </c>
      <c r="I129" s="30" t="s">
        <v>25</v>
      </c>
      <c r="J129" s="30" t="s">
        <v>38</v>
      </c>
      <c r="K129" s="32">
        <v>70</v>
      </c>
      <c r="L129" s="30" t="s">
        <v>18</v>
      </c>
      <c r="M129" s="31">
        <v>456.44</v>
      </c>
      <c r="N129" s="48">
        <f>IF(Table24[[#This Row],[Status]]="Returned",Table24[[#This Row],[Amount]],0)</f>
        <v>0</v>
      </c>
      <c r="O129" s="48">
        <f>IF(OR(Table24[[#This Row],[Status]]="Pending", Table24[[#This Row],[Status]]="Processing"), Table24[[#This Row],[Amount]], 0)</f>
        <v>0</v>
      </c>
      <c r="P129" s="48">
        <f>IF(OR(Table24[[#This Row],[Status]]="Delivered",Table24[[#This Row],[Status]]="Shipped"),Table24[[#This Row],[Amount]],0)</f>
        <v>456.44</v>
      </c>
      <c r="Q129" s="48">
        <f>Table24[[#This Row],[Amount]]/Table24[[#This Row],[Qty]]</f>
        <v>6.5205714285714285</v>
      </c>
      <c r="R129" s="30" t="s">
        <v>161</v>
      </c>
      <c r="S129" s="30" t="s">
        <v>61</v>
      </c>
      <c r="T129" s="47" t="s">
        <v>11</v>
      </c>
      <c r="U129" s="30" t="s">
        <v>31</v>
      </c>
      <c r="V129" s="30" t="s">
        <v>22</v>
      </c>
    </row>
    <row r="130" spans="1:22" ht="14.25" customHeight="1">
      <c r="A130" s="47">
        <v>129</v>
      </c>
      <c r="B130" s="30">
        <v>610</v>
      </c>
      <c r="C130" s="1">
        <v>44172</v>
      </c>
      <c r="D130" t="s">
        <v>54</v>
      </c>
      <c r="E130" s="47">
        <f>IF(OR(Table24[[#This Row],[Status]]="Pending",Table24[[#This Row],[Status]]="Processing"),1,0)</f>
        <v>1</v>
      </c>
      <c r="F130" s="47" t="str">
        <f>IF(OR(Table24[[#This Row],[Status]]="Pending",Table24[[#This Row],[Status]]="Processing"),"Backlogs","Completed")</f>
        <v>Backlogs</v>
      </c>
      <c r="G130" s="47">
        <f>IF(Table24[[#This Row],[Status]]="Returned",1,0)</f>
        <v>0</v>
      </c>
      <c r="H130" s="30" t="s">
        <v>24</v>
      </c>
      <c r="I130" s="30" t="s">
        <v>16</v>
      </c>
      <c r="J130" s="30" t="s">
        <v>33</v>
      </c>
      <c r="K130" s="32">
        <v>97</v>
      </c>
      <c r="L130" s="30" t="s">
        <v>18</v>
      </c>
      <c r="M130" s="31">
        <v>596.87</v>
      </c>
      <c r="N130" s="48">
        <f>IF(Table24[[#This Row],[Status]]="Returned",Table24[[#This Row],[Amount]],0)</f>
        <v>0</v>
      </c>
      <c r="O130" s="48">
        <f>IF(OR(Table24[[#This Row],[Status]]="Pending", Table24[[#This Row],[Status]]="Processing"), Table24[[#This Row],[Amount]], 0)</f>
        <v>596.87</v>
      </c>
      <c r="P130" s="48">
        <f>IF(OR(Table24[[#This Row],[Status]]="Delivered",Table24[[#This Row],[Status]]="Shipped"),Table24[[#This Row],[Amount]],0)</f>
        <v>0</v>
      </c>
      <c r="Q130" s="48">
        <f>Table24[[#This Row],[Amount]]/Table24[[#This Row],[Qty]]</f>
        <v>6.1532989690721651</v>
      </c>
      <c r="R130" s="30" t="s">
        <v>42</v>
      </c>
      <c r="S130" s="30" t="s">
        <v>43</v>
      </c>
      <c r="T130" s="47" t="s">
        <v>11</v>
      </c>
      <c r="U130" s="30" t="s">
        <v>31</v>
      </c>
      <c r="V130" s="30" t="s">
        <v>22</v>
      </c>
    </row>
    <row r="131" spans="1:22" ht="14.25" hidden="1" customHeight="1">
      <c r="A131" s="47">
        <v>130</v>
      </c>
      <c r="B131" s="30">
        <v>797</v>
      </c>
      <c r="C131" s="1">
        <v>44178</v>
      </c>
      <c r="D131" t="s">
        <v>36</v>
      </c>
      <c r="E131" s="47">
        <f>IF(OR(Table24[[#This Row],[Status]]="Pending",Table24[[#This Row],[Status]]="Processing"),1,0)</f>
        <v>0</v>
      </c>
      <c r="F131" s="47" t="str">
        <f>IF(OR(Table24[[#This Row],[Status]]="Pending",Table24[[#This Row],[Status]]="Processing"),"Backlogs","Completed")</f>
        <v>Completed</v>
      </c>
      <c r="G131" s="47">
        <f>IF(Table24[[#This Row],[Status]]="Returned",1,0)</f>
        <v>0</v>
      </c>
      <c r="H131" s="30" t="s">
        <v>24</v>
      </c>
      <c r="I131" s="30" t="s">
        <v>25</v>
      </c>
      <c r="J131" s="30" t="s">
        <v>17</v>
      </c>
      <c r="K131" s="32">
        <v>79</v>
      </c>
      <c r="L131" s="30" t="s">
        <v>18</v>
      </c>
      <c r="M131" s="31">
        <v>763.76</v>
      </c>
      <c r="N131" s="48">
        <f>IF(Table24[[#This Row],[Status]]="Returned",Table24[[#This Row],[Amount]],0)</f>
        <v>0</v>
      </c>
      <c r="O131" s="48">
        <f>IF(OR(Table24[[#This Row],[Status]]="Pending", Table24[[#This Row],[Status]]="Processing"), Table24[[#This Row],[Amount]], 0)</f>
        <v>0</v>
      </c>
      <c r="P131" s="48">
        <f>IF(OR(Table24[[#This Row],[Status]]="Delivered",Table24[[#This Row],[Status]]="Shipped"),Table24[[#This Row],[Amount]],0)</f>
        <v>763.76</v>
      </c>
      <c r="Q131" s="48">
        <f>Table24[[#This Row],[Amount]]/Table24[[#This Row],[Qty]]</f>
        <v>9.6678481012658235</v>
      </c>
      <c r="R131" s="30" t="s">
        <v>128</v>
      </c>
      <c r="S131" s="30" t="s">
        <v>129</v>
      </c>
      <c r="T131" s="47" t="s">
        <v>758</v>
      </c>
      <c r="U131" s="30" t="s">
        <v>44</v>
      </c>
      <c r="V131" s="30" t="s">
        <v>22</v>
      </c>
    </row>
    <row r="132" spans="1:22" ht="14.25" hidden="1" customHeight="1">
      <c r="A132" s="47">
        <v>131</v>
      </c>
      <c r="B132" s="30">
        <v>405</v>
      </c>
      <c r="C132" s="1">
        <v>43929</v>
      </c>
      <c r="D132" t="s">
        <v>32</v>
      </c>
      <c r="E132" s="47">
        <f>IF(OR(Table24[[#This Row],[Status]]="Pending",Table24[[#This Row],[Status]]="Processing"),1,0)</f>
        <v>0</v>
      </c>
      <c r="F132" s="47" t="str">
        <f>IF(OR(Table24[[#This Row],[Status]]="Pending",Table24[[#This Row],[Status]]="Processing"),"Backlogs","Completed")</f>
        <v>Completed</v>
      </c>
      <c r="G132" s="47">
        <f>IF(Table24[[#This Row],[Status]]="Returned",1,0)</f>
        <v>1</v>
      </c>
      <c r="H132" s="30" t="s">
        <v>15</v>
      </c>
      <c r="I132" s="30" t="s">
        <v>25</v>
      </c>
      <c r="J132" s="30" t="s">
        <v>38</v>
      </c>
      <c r="K132" s="32">
        <v>54</v>
      </c>
      <c r="L132" s="30" t="s">
        <v>18</v>
      </c>
      <c r="M132" s="31">
        <v>576.36</v>
      </c>
      <c r="N132" s="48">
        <f>IF(Table24[[#This Row],[Status]]="Returned",Table24[[#This Row],[Amount]],0)</f>
        <v>576.36</v>
      </c>
      <c r="O132" s="48">
        <f>IF(OR(Table24[[#This Row],[Status]]="Pending", Table24[[#This Row],[Status]]="Processing"), Table24[[#This Row],[Amount]], 0)</f>
        <v>0</v>
      </c>
      <c r="P132" s="48">
        <f>IF(OR(Table24[[#This Row],[Status]]="Delivered",Table24[[#This Row],[Status]]="Shipped"),Table24[[#This Row],[Amount]],0)</f>
        <v>0</v>
      </c>
      <c r="Q132" s="48">
        <f>Table24[[#This Row],[Amount]]/Table24[[#This Row],[Qty]]</f>
        <v>10.673333333333334</v>
      </c>
      <c r="R132" s="30" t="s">
        <v>162</v>
      </c>
      <c r="S132" s="30" t="s">
        <v>50</v>
      </c>
      <c r="T132" s="47" t="s">
        <v>11</v>
      </c>
      <c r="U132" s="30" t="s">
        <v>27</v>
      </c>
      <c r="V132" s="30" t="s">
        <v>28</v>
      </c>
    </row>
    <row r="133" spans="1:22" ht="14.25" customHeight="1">
      <c r="A133" s="47">
        <v>132</v>
      </c>
      <c r="B133" s="30">
        <v>767</v>
      </c>
      <c r="C133" s="1">
        <v>43950</v>
      </c>
      <c r="D133" t="s">
        <v>54</v>
      </c>
      <c r="E133" s="47">
        <f>IF(OR(Table24[[#This Row],[Status]]="Pending",Table24[[#This Row],[Status]]="Processing"),1,0)</f>
        <v>1</v>
      </c>
      <c r="F133" s="47" t="str">
        <f>IF(OR(Table24[[#This Row],[Status]]="Pending",Table24[[#This Row],[Status]]="Processing"),"Backlogs","Completed")</f>
        <v>Backlogs</v>
      </c>
      <c r="G133" s="47">
        <f>IF(Table24[[#This Row],[Status]]="Returned",1,0)</f>
        <v>0</v>
      </c>
      <c r="H133" s="30" t="s">
        <v>47</v>
      </c>
      <c r="I133" s="30" t="s">
        <v>37</v>
      </c>
      <c r="J133" s="30" t="s">
        <v>33</v>
      </c>
      <c r="K133" s="32">
        <v>3</v>
      </c>
      <c r="L133" s="30" t="s">
        <v>18</v>
      </c>
      <c r="M133" s="31">
        <v>457.91</v>
      </c>
      <c r="N133" s="48">
        <f>IF(Table24[[#This Row],[Status]]="Returned",Table24[[#This Row],[Amount]],0)</f>
        <v>0</v>
      </c>
      <c r="O133" s="48">
        <f>IF(OR(Table24[[#This Row],[Status]]="Pending", Table24[[#This Row],[Status]]="Processing"), Table24[[#This Row],[Amount]], 0)</f>
        <v>457.91</v>
      </c>
      <c r="P133" s="48">
        <f>IF(OR(Table24[[#This Row],[Status]]="Delivered",Table24[[#This Row],[Status]]="Shipped"),Table24[[#This Row],[Amount]],0)</f>
        <v>0</v>
      </c>
      <c r="Q133" s="48">
        <f>Table24[[#This Row],[Amount]]/Table24[[#This Row],[Qty]]</f>
        <v>152.63666666666668</v>
      </c>
      <c r="R133" s="30" t="s">
        <v>163</v>
      </c>
      <c r="S133" s="30" t="s">
        <v>153</v>
      </c>
      <c r="T133" s="47" t="s">
        <v>11</v>
      </c>
      <c r="U133" s="30" t="s">
        <v>44</v>
      </c>
      <c r="V133" s="30" t="s">
        <v>22</v>
      </c>
    </row>
    <row r="134" spans="1:22" ht="14.25" customHeight="1">
      <c r="A134" s="47">
        <v>133</v>
      </c>
      <c r="B134" s="30">
        <v>248</v>
      </c>
      <c r="C134" s="1">
        <v>44219</v>
      </c>
      <c r="D134" t="s">
        <v>23</v>
      </c>
      <c r="E134" s="47">
        <f>IF(OR(Table24[[#This Row],[Status]]="Pending",Table24[[#This Row],[Status]]="Processing"),1,0)</f>
        <v>0</v>
      </c>
      <c r="F134" s="47" t="str">
        <f>IF(OR(Table24[[#This Row],[Status]]="Pending",Table24[[#This Row],[Status]]="Processing"),"Backlogs","Completed")</f>
        <v>Completed</v>
      </c>
      <c r="G134" s="47">
        <f>IF(Table24[[#This Row],[Status]]="Returned",1,0)</f>
        <v>0</v>
      </c>
      <c r="H134" s="30" t="s">
        <v>24</v>
      </c>
      <c r="I134" s="30" t="s">
        <v>37</v>
      </c>
      <c r="J134" s="30" t="s">
        <v>33</v>
      </c>
      <c r="K134" s="32">
        <v>13</v>
      </c>
      <c r="L134" s="30" t="s">
        <v>18</v>
      </c>
      <c r="M134" s="31">
        <v>912.89</v>
      </c>
      <c r="N134" s="48">
        <f>IF(Table24[[#This Row],[Status]]="Returned",Table24[[#This Row],[Amount]],0)</f>
        <v>0</v>
      </c>
      <c r="O134" s="48">
        <f>IF(OR(Table24[[#This Row],[Status]]="Pending", Table24[[#This Row],[Status]]="Processing"), Table24[[#This Row],[Amount]], 0)</f>
        <v>0</v>
      </c>
      <c r="P134" s="48">
        <f>IF(OR(Table24[[#This Row],[Status]]="Delivered",Table24[[#This Row],[Status]]="Shipped"),Table24[[#This Row],[Amount]],0)</f>
        <v>912.89</v>
      </c>
      <c r="Q134" s="48">
        <f>Table24[[#This Row],[Amount]]/Table24[[#This Row],[Qty]]</f>
        <v>70.222307692307695</v>
      </c>
      <c r="R134" s="30" t="s">
        <v>95</v>
      </c>
      <c r="S134" s="30" t="s">
        <v>77</v>
      </c>
      <c r="T134" s="47" t="s">
        <v>758</v>
      </c>
      <c r="U134" s="30" t="s">
        <v>44</v>
      </c>
      <c r="V134" s="30" t="s">
        <v>22</v>
      </c>
    </row>
    <row r="135" spans="1:22" ht="14.25" customHeight="1">
      <c r="A135" s="47">
        <v>134</v>
      </c>
      <c r="B135" s="30">
        <v>217</v>
      </c>
      <c r="C135" s="1">
        <v>44225</v>
      </c>
      <c r="D135" t="s">
        <v>14</v>
      </c>
      <c r="E135" s="47">
        <f>IF(OR(Table24[[#This Row],[Status]]="Pending",Table24[[#This Row],[Status]]="Processing"),1,0)</f>
        <v>1</v>
      </c>
      <c r="F135" s="47" t="str">
        <f>IF(OR(Table24[[#This Row],[Status]]="Pending",Table24[[#This Row],[Status]]="Processing"),"Backlogs","Completed")</f>
        <v>Backlogs</v>
      </c>
      <c r="G135" s="47">
        <f>IF(Table24[[#This Row],[Status]]="Returned",1,0)</f>
        <v>0</v>
      </c>
      <c r="H135" s="30" t="s">
        <v>15</v>
      </c>
      <c r="I135" s="30" t="s">
        <v>25</v>
      </c>
      <c r="J135" s="30" t="s">
        <v>33</v>
      </c>
      <c r="K135" s="32">
        <v>90</v>
      </c>
      <c r="L135" s="30" t="s">
        <v>18</v>
      </c>
      <c r="M135" s="31">
        <v>975.12</v>
      </c>
      <c r="N135" s="48">
        <f>IF(Table24[[#This Row],[Status]]="Returned",Table24[[#This Row],[Amount]],0)</f>
        <v>0</v>
      </c>
      <c r="O135" s="48">
        <f>IF(OR(Table24[[#This Row],[Status]]="Pending", Table24[[#This Row],[Status]]="Processing"), Table24[[#This Row],[Amount]], 0)</f>
        <v>975.12</v>
      </c>
      <c r="P135" s="48">
        <f>IF(OR(Table24[[#This Row],[Status]]="Delivered",Table24[[#This Row],[Status]]="Shipped"),Table24[[#This Row],[Amount]],0)</f>
        <v>0</v>
      </c>
      <c r="Q135" s="48">
        <f>Table24[[#This Row],[Amount]]/Table24[[#This Row],[Qty]]</f>
        <v>10.834666666666667</v>
      </c>
      <c r="R135" s="30" t="s">
        <v>67</v>
      </c>
      <c r="S135" s="30" t="s">
        <v>50</v>
      </c>
      <c r="T135" s="47" t="s">
        <v>11</v>
      </c>
      <c r="U135" s="30" t="s">
        <v>27</v>
      </c>
      <c r="V135" s="30" t="s">
        <v>22</v>
      </c>
    </row>
    <row r="136" spans="1:22" ht="14.25" hidden="1" customHeight="1">
      <c r="A136" s="47">
        <v>135</v>
      </c>
      <c r="B136" s="30">
        <v>425</v>
      </c>
      <c r="C136" s="1">
        <v>44528</v>
      </c>
      <c r="D136" t="s">
        <v>54</v>
      </c>
      <c r="E136" s="47">
        <f>IF(OR(Table24[[#This Row],[Status]]="Pending",Table24[[#This Row],[Status]]="Processing"),1,0)</f>
        <v>1</v>
      </c>
      <c r="F136" s="47" t="str">
        <f>IF(OR(Table24[[#This Row],[Status]]="Pending",Table24[[#This Row],[Status]]="Processing"),"Backlogs","Completed")</f>
        <v>Backlogs</v>
      </c>
      <c r="G136" s="47">
        <f>IF(Table24[[#This Row],[Status]]="Returned",1,0)</f>
        <v>0</v>
      </c>
      <c r="H136" s="30" t="s">
        <v>15</v>
      </c>
      <c r="I136" s="30" t="s">
        <v>37</v>
      </c>
      <c r="J136" s="30" t="s">
        <v>17</v>
      </c>
      <c r="K136" s="32">
        <v>27</v>
      </c>
      <c r="L136" s="30" t="s">
        <v>18</v>
      </c>
      <c r="M136" s="31">
        <v>644.77</v>
      </c>
      <c r="N136" s="48">
        <f>IF(Table24[[#This Row],[Status]]="Returned",Table24[[#This Row],[Amount]],0)</f>
        <v>0</v>
      </c>
      <c r="O136" s="48">
        <f>IF(OR(Table24[[#This Row],[Status]]="Pending", Table24[[#This Row],[Status]]="Processing"), Table24[[#This Row],[Amount]], 0)</f>
        <v>644.77</v>
      </c>
      <c r="P136" s="48">
        <f>IF(OR(Table24[[#This Row],[Status]]="Delivered",Table24[[#This Row],[Status]]="Shipped"),Table24[[#This Row],[Amount]],0)</f>
        <v>0</v>
      </c>
      <c r="Q136" s="48">
        <f>Table24[[#This Row],[Amount]]/Table24[[#This Row],[Qty]]</f>
        <v>23.880370370370368</v>
      </c>
      <c r="R136" s="30" t="s">
        <v>164</v>
      </c>
      <c r="S136" s="30" t="s">
        <v>64</v>
      </c>
      <c r="T136" s="47" t="s">
        <v>11</v>
      </c>
      <c r="U136" s="30" t="s">
        <v>44</v>
      </c>
      <c r="V136" s="30" t="s">
        <v>22</v>
      </c>
    </row>
    <row r="137" spans="1:22" ht="14.25" customHeight="1">
      <c r="A137" s="47">
        <v>136</v>
      </c>
      <c r="B137" s="30">
        <v>865</v>
      </c>
      <c r="C137" s="1">
        <v>44330</v>
      </c>
      <c r="D137" t="s">
        <v>54</v>
      </c>
      <c r="E137" s="47">
        <f>IF(OR(Table24[[#This Row],[Status]]="Pending",Table24[[#This Row],[Status]]="Processing"),1,0)</f>
        <v>1</v>
      </c>
      <c r="F137" s="47" t="str">
        <f>IF(OR(Table24[[#This Row],[Status]]="Pending",Table24[[#This Row],[Status]]="Processing"),"Backlogs","Completed")</f>
        <v>Backlogs</v>
      </c>
      <c r="G137" s="47">
        <f>IF(Table24[[#This Row],[Status]]="Returned",1,0)</f>
        <v>0</v>
      </c>
      <c r="H137" s="30" t="s">
        <v>47</v>
      </c>
      <c r="I137" s="30" t="s">
        <v>25</v>
      </c>
      <c r="J137" s="30" t="s">
        <v>33</v>
      </c>
      <c r="K137" s="32">
        <v>64</v>
      </c>
      <c r="L137" s="30" t="s">
        <v>18</v>
      </c>
      <c r="M137" s="31">
        <v>96.93</v>
      </c>
      <c r="N137" s="48">
        <f>IF(Table24[[#This Row],[Status]]="Returned",Table24[[#This Row],[Amount]],0)</f>
        <v>0</v>
      </c>
      <c r="O137" s="48">
        <f>IF(OR(Table24[[#This Row],[Status]]="Pending", Table24[[#This Row],[Status]]="Processing"), Table24[[#This Row],[Amount]], 0)</f>
        <v>96.93</v>
      </c>
      <c r="P137" s="48">
        <f>IF(OR(Table24[[#This Row],[Status]]="Delivered",Table24[[#This Row],[Status]]="Shipped"),Table24[[#This Row],[Amount]],0)</f>
        <v>0</v>
      </c>
      <c r="Q137" s="48">
        <f>Table24[[#This Row],[Amount]]/Table24[[#This Row],[Qty]]</f>
        <v>1.5145312500000001</v>
      </c>
      <c r="R137" s="30" t="s">
        <v>39</v>
      </c>
      <c r="S137" s="30" t="s">
        <v>104</v>
      </c>
      <c r="T137" s="47" t="s">
        <v>758</v>
      </c>
      <c r="U137" s="30" t="s">
        <v>21</v>
      </c>
      <c r="V137" s="30" t="s">
        <v>22</v>
      </c>
    </row>
    <row r="138" spans="1:22" ht="14.25" customHeight="1">
      <c r="A138" s="47">
        <v>137</v>
      </c>
      <c r="B138" s="30">
        <v>209</v>
      </c>
      <c r="C138" s="1">
        <v>44160</v>
      </c>
      <c r="D138" t="s">
        <v>36</v>
      </c>
      <c r="E138" s="47">
        <f>IF(OR(Table24[[#This Row],[Status]]="Pending",Table24[[#This Row],[Status]]="Processing"),1,0)</f>
        <v>0</v>
      </c>
      <c r="F138" s="47" t="str">
        <f>IF(OR(Table24[[#This Row],[Status]]="Pending",Table24[[#This Row],[Status]]="Processing"),"Backlogs","Completed")</f>
        <v>Completed</v>
      </c>
      <c r="G138" s="47">
        <f>IF(Table24[[#This Row],[Status]]="Returned",1,0)</f>
        <v>0</v>
      </c>
      <c r="H138" s="30" t="s">
        <v>47</v>
      </c>
      <c r="I138" s="30" t="s">
        <v>37</v>
      </c>
      <c r="J138" s="30" t="s">
        <v>33</v>
      </c>
      <c r="K138" s="32">
        <v>44</v>
      </c>
      <c r="L138" s="30" t="s">
        <v>18</v>
      </c>
      <c r="M138" s="31">
        <v>40.49</v>
      </c>
      <c r="N138" s="48">
        <f>IF(Table24[[#This Row],[Status]]="Returned",Table24[[#This Row],[Amount]],0)</f>
        <v>0</v>
      </c>
      <c r="O138" s="48">
        <f>IF(OR(Table24[[#This Row],[Status]]="Pending", Table24[[#This Row],[Status]]="Processing"), Table24[[#This Row],[Amount]], 0)</f>
        <v>0</v>
      </c>
      <c r="P138" s="48">
        <f>IF(OR(Table24[[#This Row],[Status]]="Delivered",Table24[[#This Row],[Status]]="Shipped"),Table24[[#This Row],[Amount]],0)</f>
        <v>40.49</v>
      </c>
      <c r="Q138" s="48">
        <f>Table24[[#This Row],[Amount]]/Table24[[#This Row],[Qty]]</f>
        <v>0.92022727272727278</v>
      </c>
      <c r="R138" s="30" t="s">
        <v>143</v>
      </c>
      <c r="S138" s="30" t="s">
        <v>77</v>
      </c>
      <c r="T138" s="47" t="s">
        <v>11</v>
      </c>
      <c r="U138" s="30" t="s">
        <v>27</v>
      </c>
      <c r="V138" s="30" t="s">
        <v>28</v>
      </c>
    </row>
    <row r="139" spans="1:22" ht="14.25" hidden="1" customHeight="1">
      <c r="A139" s="47">
        <v>138</v>
      </c>
      <c r="B139" s="30">
        <v>667</v>
      </c>
      <c r="C139" s="1">
        <v>44484</v>
      </c>
      <c r="D139" t="s">
        <v>54</v>
      </c>
      <c r="E139" s="47">
        <f>IF(OR(Table24[[#This Row],[Status]]="Pending",Table24[[#This Row],[Status]]="Processing"),1,0)</f>
        <v>1</v>
      </c>
      <c r="F139" s="47" t="str">
        <f>IF(OR(Table24[[#This Row],[Status]]="Pending",Table24[[#This Row],[Status]]="Processing"),"Backlogs","Completed")</f>
        <v>Backlogs</v>
      </c>
      <c r="G139" s="47">
        <f>IF(Table24[[#This Row],[Status]]="Returned",1,0)</f>
        <v>0</v>
      </c>
      <c r="H139" s="30" t="s">
        <v>24</v>
      </c>
      <c r="I139" s="30" t="s">
        <v>25</v>
      </c>
      <c r="J139" s="30" t="s">
        <v>17</v>
      </c>
      <c r="K139" s="32">
        <v>70</v>
      </c>
      <c r="L139" s="30" t="s">
        <v>18</v>
      </c>
      <c r="M139" s="31">
        <v>950.92</v>
      </c>
      <c r="N139" s="48">
        <f>IF(Table24[[#This Row],[Status]]="Returned",Table24[[#This Row],[Amount]],0)</f>
        <v>0</v>
      </c>
      <c r="O139" s="48">
        <f>IF(OR(Table24[[#This Row],[Status]]="Pending", Table24[[#This Row],[Status]]="Processing"), Table24[[#This Row],[Amount]], 0)</f>
        <v>950.92</v>
      </c>
      <c r="P139" s="48">
        <f>IF(OR(Table24[[#This Row],[Status]]="Delivered",Table24[[#This Row],[Status]]="Shipped"),Table24[[#This Row],[Amount]],0)</f>
        <v>0</v>
      </c>
      <c r="Q139" s="48">
        <f>Table24[[#This Row],[Amount]]/Table24[[#This Row],[Qty]]</f>
        <v>13.584571428571428</v>
      </c>
      <c r="R139" s="30" t="s">
        <v>165</v>
      </c>
      <c r="S139" s="30" t="s">
        <v>64</v>
      </c>
      <c r="T139" s="47" t="s">
        <v>11</v>
      </c>
      <c r="U139" s="30" t="s">
        <v>27</v>
      </c>
      <c r="V139" s="30" t="s">
        <v>22</v>
      </c>
    </row>
    <row r="140" spans="1:22" ht="14.25" hidden="1" customHeight="1">
      <c r="A140" s="47">
        <v>139</v>
      </c>
      <c r="B140" s="30">
        <v>284</v>
      </c>
      <c r="C140" s="1">
        <v>44146</v>
      </c>
      <c r="D140" t="s">
        <v>23</v>
      </c>
      <c r="E140" s="47">
        <f>IF(OR(Table24[[#This Row],[Status]]="Pending",Table24[[#This Row],[Status]]="Processing"),1,0)</f>
        <v>0</v>
      </c>
      <c r="F140" s="47" t="str">
        <f>IF(OR(Table24[[#This Row],[Status]]="Pending",Table24[[#This Row],[Status]]="Processing"),"Backlogs","Completed")</f>
        <v>Completed</v>
      </c>
      <c r="G140" s="47">
        <f>IF(Table24[[#This Row],[Status]]="Returned",1,0)</f>
        <v>0</v>
      </c>
      <c r="H140" s="30" t="s">
        <v>15</v>
      </c>
      <c r="I140" s="30" t="s">
        <v>16</v>
      </c>
      <c r="J140" s="30" t="s">
        <v>17</v>
      </c>
      <c r="K140" s="32">
        <v>13</v>
      </c>
      <c r="L140" s="30" t="s">
        <v>18</v>
      </c>
      <c r="M140" s="31">
        <v>196.41</v>
      </c>
      <c r="N140" s="48">
        <f>IF(Table24[[#This Row],[Status]]="Returned",Table24[[#This Row],[Amount]],0)</f>
        <v>0</v>
      </c>
      <c r="O140" s="48">
        <f>IF(OR(Table24[[#This Row],[Status]]="Pending", Table24[[#This Row],[Status]]="Processing"), Table24[[#This Row],[Amount]], 0)</f>
        <v>0</v>
      </c>
      <c r="P140" s="48">
        <f>IF(OR(Table24[[#This Row],[Status]]="Delivered",Table24[[#This Row],[Status]]="Shipped"),Table24[[#This Row],[Amount]],0)</f>
        <v>196.41</v>
      </c>
      <c r="Q140" s="48">
        <f>Table24[[#This Row],[Amount]]/Table24[[#This Row],[Qty]]</f>
        <v>15.108461538461539</v>
      </c>
      <c r="R140" s="30" t="s">
        <v>166</v>
      </c>
      <c r="S140" s="30" t="s">
        <v>167</v>
      </c>
      <c r="T140" s="47" t="s">
        <v>758</v>
      </c>
      <c r="U140" s="30" t="s">
        <v>27</v>
      </c>
      <c r="V140" s="30" t="s">
        <v>22</v>
      </c>
    </row>
    <row r="141" spans="1:22" ht="14.25" hidden="1" customHeight="1">
      <c r="A141" s="47">
        <v>140</v>
      </c>
      <c r="B141" s="30">
        <v>638</v>
      </c>
      <c r="C141" s="1">
        <v>44490</v>
      </c>
      <c r="D141" t="s">
        <v>54</v>
      </c>
      <c r="E141" s="47">
        <f>IF(OR(Table24[[#This Row],[Status]]="Pending",Table24[[#This Row],[Status]]="Processing"),1,0)</f>
        <v>1</v>
      </c>
      <c r="F141" s="47" t="str">
        <f>IF(OR(Table24[[#This Row],[Status]]="Pending",Table24[[#This Row],[Status]]="Processing"),"Backlogs","Completed")</f>
        <v>Backlogs</v>
      </c>
      <c r="G141" s="47">
        <f>IF(Table24[[#This Row],[Status]]="Returned",1,0)</f>
        <v>0</v>
      </c>
      <c r="H141" s="30" t="s">
        <v>47</v>
      </c>
      <c r="I141" s="30" t="s">
        <v>37</v>
      </c>
      <c r="J141" s="30" t="s">
        <v>17</v>
      </c>
      <c r="K141" s="32">
        <v>94</v>
      </c>
      <c r="L141" s="30" t="s">
        <v>18</v>
      </c>
      <c r="M141" s="31">
        <v>36.340000000000003</v>
      </c>
      <c r="N141" s="48">
        <f>IF(Table24[[#This Row],[Status]]="Returned",Table24[[#This Row],[Amount]],0)</f>
        <v>0</v>
      </c>
      <c r="O141" s="48">
        <f>IF(OR(Table24[[#This Row],[Status]]="Pending", Table24[[#This Row],[Status]]="Processing"), Table24[[#This Row],[Amount]], 0)</f>
        <v>36.340000000000003</v>
      </c>
      <c r="P141" s="48">
        <f>IF(OR(Table24[[#This Row],[Status]]="Delivered",Table24[[#This Row],[Status]]="Shipped"),Table24[[#This Row],[Amount]],0)</f>
        <v>0</v>
      </c>
      <c r="Q141" s="48">
        <f>Table24[[#This Row],[Amount]]/Table24[[#This Row],[Qty]]</f>
        <v>0.38659574468085112</v>
      </c>
      <c r="R141" s="30" t="s">
        <v>145</v>
      </c>
      <c r="S141" s="30" t="s">
        <v>91</v>
      </c>
      <c r="T141" s="47" t="s">
        <v>11</v>
      </c>
      <c r="U141" s="30" t="s">
        <v>44</v>
      </c>
      <c r="V141" s="30" t="s">
        <v>22</v>
      </c>
    </row>
    <row r="142" spans="1:22" ht="14.25" hidden="1" customHeight="1">
      <c r="A142" s="47">
        <v>141</v>
      </c>
      <c r="B142" s="30">
        <v>310</v>
      </c>
      <c r="C142" s="1">
        <v>44370</v>
      </c>
      <c r="D142" t="s">
        <v>54</v>
      </c>
      <c r="E142" s="47">
        <f>IF(OR(Table24[[#This Row],[Status]]="Pending",Table24[[#This Row],[Status]]="Processing"),1,0)</f>
        <v>1</v>
      </c>
      <c r="F142" s="47" t="str">
        <f>IF(OR(Table24[[#This Row],[Status]]="Pending",Table24[[#This Row],[Status]]="Processing"),"Backlogs","Completed")</f>
        <v>Backlogs</v>
      </c>
      <c r="G142" s="47">
        <f>IF(Table24[[#This Row],[Status]]="Returned",1,0)</f>
        <v>0</v>
      </c>
      <c r="H142" s="30" t="s">
        <v>47</v>
      </c>
      <c r="I142" s="30" t="s">
        <v>37</v>
      </c>
      <c r="J142" s="30" t="s">
        <v>17</v>
      </c>
      <c r="K142" s="32">
        <v>70</v>
      </c>
      <c r="L142" s="30" t="s">
        <v>18</v>
      </c>
      <c r="M142" s="31">
        <v>169.34</v>
      </c>
      <c r="N142" s="48">
        <f>IF(Table24[[#This Row],[Status]]="Returned",Table24[[#This Row],[Amount]],0)</f>
        <v>0</v>
      </c>
      <c r="O142" s="48">
        <f>IF(OR(Table24[[#This Row],[Status]]="Pending", Table24[[#This Row],[Status]]="Processing"), Table24[[#This Row],[Amount]], 0)</f>
        <v>169.34</v>
      </c>
      <c r="P142" s="48">
        <f>IF(OR(Table24[[#This Row],[Status]]="Delivered",Table24[[#This Row],[Status]]="Shipped"),Table24[[#This Row],[Amount]],0)</f>
        <v>0</v>
      </c>
      <c r="Q142" s="48">
        <f>Table24[[#This Row],[Amount]]/Table24[[#This Row],[Qty]]</f>
        <v>2.419142857142857</v>
      </c>
      <c r="R142" s="30" t="s">
        <v>165</v>
      </c>
      <c r="S142" s="30" t="s">
        <v>64</v>
      </c>
      <c r="T142" s="47" t="s">
        <v>758</v>
      </c>
      <c r="U142" s="30" t="s">
        <v>27</v>
      </c>
      <c r="V142" s="30" t="s">
        <v>22</v>
      </c>
    </row>
    <row r="143" spans="1:22" ht="14.25" hidden="1" customHeight="1">
      <c r="A143" s="47">
        <v>142</v>
      </c>
      <c r="B143" s="30">
        <v>130</v>
      </c>
      <c r="C143" s="1">
        <v>44205</v>
      </c>
      <c r="D143" t="s">
        <v>36</v>
      </c>
      <c r="E143" s="47">
        <f>IF(OR(Table24[[#This Row],[Status]]="Pending",Table24[[#This Row],[Status]]="Processing"),1,0)</f>
        <v>0</v>
      </c>
      <c r="F143" s="47" t="str">
        <f>IF(OR(Table24[[#This Row],[Status]]="Pending",Table24[[#This Row],[Status]]="Processing"),"Backlogs","Completed")</f>
        <v>Completed</v>
      </c>
      <c r="G143" s="47">
        <f>IF(Table24[[#This Row],[Status]]="Returned",1,0)</f>
        <v>0</v>
      </c>
      <c r="H143" s="30" t="s">
        <v>47</v>
      </c>
      <c r="I143" s="30" t="s">
        <v>37</v>
      </c>
      <c r="J143" s="30" t="s">
        <v>38</v>
      </c>
      <c r="K143" s="32">
        <v>74</v>
      </c>
      <c r="L143" s="30" t="s">
        <v>18</v>
      </c>
      <c r="M143" s="31">
        <v>612.69000000000005</v>
      </c>
      <c r="N143" s="48">
        <f>IF(Table24[[#This Row],[Status]]="Returned",Table24[[#This Row],[Amount]],0)</f>
        <v>0</v>
      </c>
      <c r="O143" s="48">
        <f>IF(OR(Table24[[#This Row],[Status]]="Pending", Table24[[#This Row],[Status]]="Processing"), Table24[[#This Row],[Amount]], 0)</f>
        <v>0</v>
      </c>
      <c r="P143" s="48">
        <f>IF(OR(Table24[[#This Row],[Status]]="Delivered",Table24[[#This Row],[Status]]="Shipped"),Table24[[#This Row],[Amount]],0)</f>
        <v>612.69000000000005</v>
      </c>
      <c r="Q143" s="48">
        <f>Table24[[#This Row],[Amount]]/Table24[[#This Row],[Qty]]</f>
        <v>8.2795945945945952</v>
      </c>
      <c r="R143" s="30" t="s">
        <v>168</v>
      </c>
      <c r="S143" s="30" t="s">
        <v>58</v>
      </c>
      <c r="T143" s="47" t="s">
        <v>758</v>
      </c>
      <c r="U143" s="30" t="s">
        <v>21</v>
      </c>
      <c r="V143" s="30" t="s">
        <v>28</v>
      </c>
    </row>
    <row r="144" spans="1:22" ht="14.25" hidden="1" customHeight="1">
      <c r="A144" s="47">
        <v>143</v>
      </c>
      <c r="B144" s="30">
        <v>330</v>
      </c>
      <c r="C144" s="1">
        <v>44339</v>
      </c>
      <c r="D144" t="s">
        <v>32</v>
      </c>
      <c r="E144" s="47">
        <f>IF(OR(Table24[[#This Row],[Status]]="Pending",Table24[[#This Row],[Status]]="Processing"),1,0)</f>
        <v>0</v>
      </c>
      <c r="F144" s="47" t="str">
        <f>IF(OR(Table24[[#This Row],[Status]]="Pending",Table24[[#This Row],[Status]]="Processing"),"Backlogs","Completed")</f>
        <v>Completed</v>
      </c>
      <c r="G144" s="47">
        <f>IF(Table24[[#This Row],[Status]]="Returned",1,0)</f>
        <v>1</v>
      </c>
      <c r="H144" s="30" t="s">
        <v>24</v>
      </c>
      <c r="I144" s="30" t="s">
        <v>25</v>
      </c>
      <c r="J144" s="30" t="s">
        <v>38</v>
      </c>
      <c r="K144" s="32">
        <v>22</v>
      </c>
      <c r="L144" s="30" t="s">
        <v>18</v>
      </c>
      <c r="M144" s="31">
        <v>515</v>
      </c>
      <c r="N144" s="48">
        <f>IF(Table24[[#This Row],[Status]]="Returned",Table24[[#This Row],[Amount]],0)</f>
        <v>515</v>
      </c>
      <c r="O144" s="48">
        <f>IF(OR(Table24[[#This Row],[Status]]="Pending", Table24[[#This Row],[Status]]="Processing"), Table24[[#This Row],[Amount]], 0)</f>
        <v>0</v>
      </c>
      <c r="P144" s="48">
        <f>IF(OR(Table24[[#This Row],[Status]]="Delivered",Table24[[#This Row],[Status]]="Shipped"),Table24[[#This Row],[Amount]],0)</f>
        <v>0</v>
      </c>
      <c r="Q144" s="48">
        <f>Table24[[#This Row],[Amount]]/Table24[[#This Row],[Qty]]</f>
        <v>23.40909090909091</v>
      </c>
      <c r="R144" s="30" t="s">
        <v>169</v>
      </c>
      <c r="S144" s="30" t="s">
        <v>137</v>
      </c>
      <c r="T144" s="47" t="s">
        <v>758</v>
      </c>
      <c r="U144" s="30" t="s">
        <v>21</v>
      </c>
      <c r="V144" s="30" t="s">
        <v>28</v>
      </c>
    </row>
    <row r="145" spans="1:22" ht="14.25" hidden="1" customHeight="1">
      <c r="A145" s="47">
        <v>144</v>
      </c>
      <c r="B145" s="30">
        <v>916</v>
      </c>
      <c r="C145" s="1">
        <v>44207</v>
      </c>
      <c r="D145" t="s">
        <v>32</v>
      </c>
      <c r="E145" s="47">
        <f>IF(OR(Table24[[#This Row],[Status]]="Pending",Table24[[#This Row],[Status]]="Processing"),1,0)</f>
        <v>0</v>
      </c>
      <c r="F145" s="47" t="str">
        <f>IF(OR(Table24[[#This Row],[Status]]="Pending",Table24[[#This Row],[Status]]="Processing"),"Backlogs","Completed")</f>
        <v>Completed</v>
      </c>
      <c r="G145" s="47">
        <f>IF(Table24[[#This Row],[Status]]="Returned",1,0)</f>
        <v>1</v>
      </c>
      <c r="H145" s="30" t="s">
        <v>15</v>
      </c>
      <c r="I145" s="30" t="s">
        <v>25</v>
      </c>
      <c r="J145" s="30" t="s">
        <v>17</v>
      </c>
      <c r="K145" s="32">
        <v>69</v>
      </c>
      <c r="L145" s="30" t="s">
        <v>18</v>
      </c>
      <c r="M145" s="31">
        <v>385.47</v>
      </c>
      <c r="N145" s="48">
        <f>IF(Table24[[#This Row],[Status]]="Returned",Table24[[#This Row],[Amount]],0)</f>
        <v>385.47</v>
      </c>
      <c r="O145" s="48">
        <f>IF(OR(Table24[[#This Row],[Status]]="Pending", Table24[[#This Row],[Status]]="Processing"), Table24[[#This Row],[Amount]], 0)</f>
        <v>0</v>
      </c>
      <c r="P145" s="48">
        <f>IF(OR(Table24[[#This Row],[Status]]="Delivered",Table24[[#This Row],[Status]]="Shipped"),Table24[[#This Row],[Amount]],0)</f>
        <v>0</v>
      </c>
      <c r="Q145" s="48">
        <f>Table24[[#This Row],[Amount]]/Table24[[#This Row],[Qty]]</f>
        <v>5.5865217391304354</v>
      </c>
      <c r="R145" s="30" t="s">
        <v>170</v>
      </c>
      <c r="S145" s="30" t="s">
        <v>93</v>
      </c>
      <c r="T145" s="47" t="s">
        <v>758</v>
      </c>
      <c r="U145" s="30" t="s">
        <v>21</v>
      </c>
      <c r="V145" s="30" t="s">
        <v>22</v>
      </c>
    </row>
    <row r="146" spans="1:22" ht="14.25" hidden="1" customHeight="1">
      <c r="A146" s="47">
        <v>145</v>
      </c>
      <c r="B146" s="30">
        <v>589</v>
      </c>
      <c r="C146" s="1">
        <v>44074</v>
      </c>
      <c r="D146" t="s">
        <v>54</v>
      </c>
      <c r="E146" s="47">
        <f>IF(OR(Table24[[#This Row],[Status]]="Pending",Table24[[#This Row],[Status]]="Processing"),1,0)</f>
        <v>1</v>
      </c>
      <c r="F146" s="47" t="str">
        <f>IF(OR(Table24[[#This Row],[Status]]="Pending",Table24[[#This Row],[Status]]="Processing"),"Backlogs","Completed")</f>
        <v>Backlogs</v>
      </c>
      <c r="G146" s="47">
        <f>IF(Table24[[#This Row],[Status]]="Returned",1,0)</f>
        <v>0</v>
      </c>
      <c r="H146" s="30" t="s">
        <v>24</v>
      </c>
      <c r="I146" s="30" t="s">
        <v>25</v>
      </c>
      <c r="J146" s="30" t="s">
        <v>38</v>
      </c>
      <c r="K146" s="32">
        <v>15</v>
      </c>
      <c r="L146" s="30" t="s">
        <v>18</v>
      </c>
      <c r="M146" s="31">
        <v>929.36</v>
      </c>
      <c r="N146" s="48">
        <f>IF(Table24[[#This Row],[Status]]="Returned",Table24[[#This Row],[Amount]],0)</f>
        <v>0</v>
      </c>
      <c r="O146" s="48">
        <f>IF(OR(Table24[[#This Row],[Status]]="Pending", Table24[[#This Row],[Status]]="Processing"), Table24[[#This Row],[Amount]], 0)</f>
        <v>929.36</v>
      </c>
      <c r="P146" s="48">
        <f>IF(OR(Table24[[#This Row],[Status]]="Delivered",Table24[[#This Row],[Status]]="Shipped"),Table24[[#This Row],[Amount]],0)</f>
        <v>0</v>
      </c>
      <c r="Q146" s="48">
        <f>Table24[[#This Row],[Amount]]/Table24[[#This Row],[Qty]]</f>
        <v>61.957333333333331</v>
      </c>
      <c r="R146" s="30" t="s">
        <v>71</v>
      </c>
      <c r="S146" s="30" t="s">
        <v>64</v>
      </c>
      <c r="T146" s="47" t="s">
        <v>11</v>
      </c>
      <c r="U146" s="30" t="s">
        <v>44</v>
      </c>
      <c r="V146" s="30" t="s">
        <v>28</v>
      </c>
    </row>
    <row r="147" spans="1:22" ht="14.25" customHeight="1">
      <c r="A147" s="47">
        <v>146</v>
      </c>
      <c r="B147" s="30">
        <v>68</v>
      </c>
      <c r="C147" s="1">
        <v>44474</v>
      </c>
      <c r="D147" t="s">
        <v>36</v>
      </c>
      <c r="E147" s="47">
        <f>IF(OR(Table24[[#This Row],[Status]]="Pending",Table24[[#This Row],[Status]]="Processing"),1,0)</f>
        <v>0</v>
      </c>
      <c r="F147" s="47" t="str">
        <f>IF(OR(Table24[[#This Row],[Status]]="Pending",Table24[[#This Row],[Status]]="Processing"),"Backlogs","Completed")</f>
        <v>Completed</v>
      </c>
      <c r="G147" s="47">
        <f>IF(Table24[[#This Row],[Status]]="Returned",1,0)</f>
        <v>0</v>
      </c>
      <c r="H147" s="30" t="s">
        <v>47</v>
      </c>
      <c r="I147" s="30" t="s">
        <v>16</v>
      </c>
      <c r="J147" s="30" t="s">
        <v>33</v>
      </c>
      <c r="K147" s="32">
        <v>4</v>
      </c>
      <c r="L147" s="30" t="s">
        <v>18</v>
      </c>
      <c r="M147" s="31">
        <v>877.13</v>
      </c>
      <c r="N147" s="48">
        <f>IF(Table24[[#This Row],[Status]]="Returned",Table24[[#This Row],[Amount]],0)</f>
        <v>0</v>
      </c>
      <c r="O147" s="48">
        <f>IF(OR(Table24[[#This Row],[Status]]="Pending", Table24[[#This Row],[Status]]="Processing"), Table24[[#This Row],[Amount]], 0)</f>
        <v>0</v>
      </c>
      <c r="P147" s="48">
        <f>IF(OR(Table24[[#This Row],[Status]]="Delivered",Table24[[#This Row],[Status]]="Shipped"),Table24[[#This Row],[Amount]],0)</f>
        <v>877.13</v>
      </c>
      <c r="Q147" s="48">
        <f>Table24[[#This Row],[Amount]]/Table24[[#This Row],[Qty]]</f>
        <v>219.2825</v>
      </c>
      <c r="R147" s="30" t="s">
        <v>134</v>
      </c>
      <c r="S147" s="30" t="s">
        <v>58</v>
      </c>
      <c r="T147" s="47" t="s">
        <v>11</v>
      </c>
      <c r="U147" s="30" t="s">
        <v>27</v>
      </c>
      <c r="V147" s="30" t="s">
        <v>28</v>
      </c>
    </row>
    <row r="148" spans="1:22" ht="14.25" customHeight="1">
      <c r="A148" s="47">
        <v>147</v>
      </c>
      <c r="B148" s="30">
        <v>407</v>
      </c>
      <c r="C148" s="1">
        <v>44377</v>
      </c>
      <c r="D148" t="s">
        <v>54</v>
      </c>
      <c r="E148" s="47">
        <f>IF(OR(Table24[[#This Row],[Status]]="Pending",Table24[[#This Row],[Status]]="Processing"),1,0)</f>
        <v>1</v>
      </c>
      <c r="F148" s="47" t="str">
        <f>IF(OR(Table24[[#This Row],[Status]]="Pending",Table24[[#This Row],[Status]]="Processing"),"Backlogs","Completed")</f>
        <v>Backlogs</v>
      </c>
      <c r="G148" s="47">
        <f>IF(Table24[[#This Row],[Status]]="Returned",1,0)</f>
        <v>0</v>
      </c>
      <c r="H148" s="30" t="s">
        <v>15</v>
      </c>
      <c r="I148" s="30" t="s">
        <v>37</v>
      </c>
      <c r="J148" s="30" t="s">
        <v>33</v>
      </c>
      <c r="K148" s="32">
        <v>1</v>
      </c>
      <c r="L148" s="30" t="s">
        <v>18</v>
      </c>
      <c r="M148" s="31">
        <v>459.62</v>
      </c>
      <c r="N148" s="48">
        <f>IF(Table24[[#This Row],[Status]]="Returned",Table24[[#This Row],[Amount]],0)</f>
        <v>0</v>
      </c>
      <c r="O148" s="48">
        <f>IF(OR(Table24[[#This Row],[Status]]="Pending", Table24[[#This Row],[Status]]="Processing"), Table24[[#This Row],[Amount]], 0)</f>
        <v>459.62</v>
      </c>
      <c r="P148" s="48">
        <f>IF(OR(Table24[[#This Row],[Status]]="Delivered",Table24[[#This Row],[Status]]="Shipped"),Table24[[#This Row],[Amount]],0)</f>
        <v>0</v>
      </c>
      <c r="Q148" s="48">
        <f>Table24[[#This Row],[Amount]]/Table24[[#This Row],[Qty]]</f>
        <v>459.62</v>
      </c>
      <c r="R148" s="30" t="s">
        <v>108</v>
      </c>
      <c r="S148" s="30" t="s">
        <v>66</v>
      </c>
      <c r="T148" s="47" t="s">
        <v>11</v>
      </c>
      <c r="U148" s="30" t="s">
        <v>27</v>
      </c>
      <c r="V148" s="30" t="s">
        <v>22</v>
      </c>
    </row>
    <row r="149" spans="1:22" ht="14.25" hidden="1" customHeight="1">
      <c r="A149" s="47">
        <v>148</v>
      </c>
      <c r="B149" s="30">
        <v>853</v>
      </c>
      <c r="C149" s="1">
        <v>44248</v>
      </c>
      <c r="D149" t="s">
        <v>32</v>
      </c>
      <c r="E149" s="47">
        <f>IF(OR(Table24[[#This Row],[Status]]="Pending",Table24[[#This Row],[Status]]="Processing"),1,0)</f>
        <v>0</v>
      </c>
      <c r="F149" s="47" t="str">
        <f>IF(OR(Table24[[#This Row],[Status]]="Pending",Table24[[#This Row],[Status]]="Processing"),"Backlogs","Completed")</f>
        <v>Completed</v>
      </c>
      <c r="G149" s="47">
        <f>IF(Table24[[#This Row],[Status]]="Returned",1,0)</f>
        <v>1</v>
      </c>
      <c r="H149" s="30" t="s">
        <v>47</v>
      </c>
      <c r="I149" s="30" t="s">
        <v>25</v>
      </c>
      <c r="J149" s="30" t="s">
        <v>17</v>
      </c>
      <c r="K149" s="32">
        <v>56</v>
      </c>
      <c r="L149" s="30" t="s">
        <v>18</v>
      </c>
      <c r="M149" s="31">
        <v>274.39999999999998</v>
      </c>
      <c r="N149" s="48">
        <f>IF(Table24[[#This Row],[Status]]="Returned",Table24[[#This Row],[Amount]],0)</f>
        <v>274.39999999999998</v>
      </c>
      <c r="O149" s="48">
        <f>IF(OR(Table24[[#This Row],[Status]]="Pending", Table24[[#This Row],[Status]]="Processing"), Table24[[#This Row],[Amount]], 0)</f>
        <v>0</v>
      </c>
      <c r="P149" s="48">
        <f>IF(OR(Table24[[#This Row],[Status]]="Delivered",Table24[[#This Row],[Status]]="Shipped"),Table24[[#This Row],[Amount]],0)</f>
        <v>0</v>
      </c>
      <c r="Q149" s="48">
        <f>Table24[[#This Row],[Amount]]/Table24[[#This Row],[Qty]]</f>
        <v>4.8999999999999995</v>
      </c>
      <c r="R149" s="30" t="s">
        <v>171</v>
      </c>
      <c r="S149" s="30" t="s">
        <v>172</v>
      </c>
      <c r="T149" s="47" t="s">
        <v>758</v>
      </c>
      <c r="U149" s="30" t="s">
        <v>27</v>
      </c>
      <c r="V149" s="30" t="s">
        <v>22</v>
      </c>
    </row>
    <row r="150" spans="1:22" ht="14.25" hidden="1" customHeight="1">
      <c r="A150" s="47">
        <v>149</v>
      </c>
      <c r="B150" s="30">
        <v>658</v>
      </c>
      <c r="C150" s="1">
        <v>44031</v>
      </c>
      <c r="D150" t="s">
        <v>54</v>
      </c>
      <c r="E150" s="47">
        <f>IF(OR(Table24[[#This Row],[Status]]="Pending",Table24[[#This Row],[Status]]="Processing"),1,0)</f>
        <v>1</v>
      </c>
      <c r="F150" s="47" t="str">
        <f>IF(OR(Table24[[#This Row],[Status]]="Pending",Table24[[#This Row],[Status]]="Processing"),"Backlogs","Completed")</f>
        <v>Backlogs</v>
      </c>
      <c r="G150" s="47">
        <f>IF(Table24[[#This Row],[Status]]="Returned",1,0)</f>
        <v>0</v>
      </c>
      <c r="H150" s="30" t="s">
        <v>15</v>
      </c>
      <c r="I150" s="30" t="s">
        <v>25</v>
      </c>
      <c r="J150" s="30" t="s">
        <v>38</v>
      </c>
      <c r="K150" s="32">
        <v>77</v>
      </c>
      <c r="L150" s="30" t="s">
        <v>18</v>
      </c>
      <c r="M150" s="31">
        <v>136.06</v>
      </c>
      <c r="N150" s="48">
        <f>IF(Table24[[#This Row],[Status]]="Returned",Table24[[#This Row],[Amount]],0)</f>
        <v>0</v>
      </c>
      <c r="O150" s="48">
        <f>IF(OR(Table24[[#This Row],[Status]]="Pending", Table24[[#This Row],[Status]]="Processing"), Table24[[#This Row],[Amount]], 0)</f>
        <v>136.06</v>
      </c>
      <c r="P150" s="48">
        <f>IF(OR(Table24[[#This Row],[Status]]="Delivered",Table24[[#This Row],[Status]]="Shipped"),Table24[[#This Row],[Amount]],0)</f>
        <v>0</v>
      </c>
      <c r="Q150" s="48">
        <f>Table24[[#This Row],[Amount]]/Table24[[#This Row],[Qty]]</f>
        <v>1.7670129870129871</v>
      </c>
      <c r="R150" s="30" t="s">
        <v>173</v>
      </c>
      <c r="S150" s="30" t="s">
        <v>64</v>
      </c>
      <c r="T150" s="47" t="s">
        <v>758</v>
      </c>
      <c r="U150" s="30" t="s">
        <v>44</v>
      </c>
      <c r="V150" s="30" t="s">
        <v>22</v>
      </c>
    </row>
    <row r="151" spans="1:22" ht="14.25" customHeight="1">
      <c r="A151" s="47">
        <v>150</v>
      </c>
      <c r="B151" s="30">
        <v>792</v>
      </c>
      <c r="C151" s="1">
        <v>43979</v>
      </c>
      <c r="D151" t="s">
        <v>36</v>
      </c>
      <c r="E151" s="47">
        <f>IF(OR(Table24[[#This Row],[Status]]="Pending",Table24[[#This Row],[Status]]="Processing"),1,0)</f>
        <v>0</v>
      </c>
      <c r="F151" s="47" t="str">
        <f>IF(OR(Table24[[#This Row],[Status]]="Pending",Table24[[#This Row],[Status]]="Processing"),"Backlogs","Completed")</f>
        <v>Completed</v>
      </c>
      <c r="G151" s="47">
        <f>IF(Table24[[#This Row],[Status]]="Returned",1,0)</f>
        <v>0</v>
      </c>
      <c r="H151" s="30" t="s">
        <v>24</v>
      </c>
      <c r="I151" s="30" t="s">
        <v>37</v>
      </c>
      <c r="J151" s="30" t="s">
        <v>33</v>
      </c>
      <c r="K151" s="32">
        <v>79</v>
      </c>
      <c r="L151" s="30" t="s">
        <v>18</v>
      </c>
      <c r="M151" s="31">
        <v>61.85</v>
      </c>
      <c r="N151" s="48">
        <f>IF(Table24[[#This Row],[Status]]="Returned",Table24[[#This Row],[Amount]],0)</f>
        <v>0</v>
      </c>
      <c r="O151" s="48">
        <f>IF(OR(Table24[[#This Row],[Status]]="Pending", Table24[[#This Row],[Status]]="Processing"), Table24[[#This Row],[Amount]], 0)</f>
        <v>0</v>
      </c>
      <c r="P151" s="48">
        <f>IF(OR(Table24[[#This Row],[Status]]="Delivered",Table24[[#This Row],[Status]]="Shipped"),Table24[[#This Row],[Amount]],0)</f>
        <v>61.85</v>
      </c>
      <c r="Q151" s="48">
        <f>Table24[[#This Row],[Amount]]/Table24[[#This Row],[Qty]]</f>
        <v>0.78291139240506336</v>
      </c>
      <c r="R151" s="30" t="s">
        <v>174</v>
      </c>
      <c r="S151" s="30" t="s">
        <v>175</v>
      </c>
      <c r="T151" s="47" t="s">
        <v>11</v>
      </c>
      <c r="U151" s="30" t="s">
        <v>44</v>
      </c>
      <c r="V151" s="30" t="s">
        <v>22</v>
      </c>
    </row>
    <row r="152" spans="1:22" ht="14.25" hidden="1" customHeight="1">
      <c r="A152" s="47">
        <v>151</v>
      </c>
      <c r="B152" s="30">
        <v>820</v>
      </c>
      <c r="C152" s="1">
        <v>44427</v>
      </c>
      <c r="D152" t="s">
        <v>54</v>
      </c>
      <c r="E152" s="47">
        <f>IF(OR(Table24[[#This Row],[Status]]="Pending",Table24[[#This Row],[Status]]="Processing"),1,0)</f>
        <v>1</v>
      </c>
      <c r="F152" s="47" t="str">
        <f>IF(OR(Table24[[#This Row],[Status]]="Pending",Table24[[#This Row],[Status]]="Processing"),"Backlogs","Completed")</f>
        <v>Backlogs</v>
      </c>
      <c r="G152" s="47">
        <f>IF(Table24[[#This Row],[Status]]="Returned",1,0)</f>
        <v>0</v>
      </c>
      <c r="H152" s="30" t="s">
        <v>15</v>
      </c>
      <c r="I152" s="30" t="s">
        <v>25</v>
      </c>
      <c r="J152" s="30" t="s">
        <v>38</v>
      </c>
      <c r="K152" s="32">
        <v>50</v>
      </c>
      <c r="L152" s="30" t="s">
        <v>18</v>
      </c>
      <c r="M152" s="31">
        <v>334.06</v>
      </c>
      <c r="N152" s="48">
        <f>IF(Table24[[#This Row],[Status]]="Returned",Table24[[#This Row],[Amount]],0)</f>
        <v>0</v>
      </c>
      <c r="O152" s="48">
        <f>IF(OR(Table24[[#This Row],[Status]]="Pending", Table24[[#This Row],[Status]]="Processing"), Table24[[#This Row],[Amount]], 0)</f>
        <v>334.06</v>
      </c>
      <c r="P152" s="48">
        <f>IF(OR(Table24[[#This Row],[Status]]="Delivered",Table24[[#This Row],[Status]]="Shipped"),Table24[[#This Row],[Amount]],0)</f>
        <v>0</v>
      </c>
      <c r="Q152" s="48">
        <f>Table24[[#This Row],[Amount]]/Table24[[#This Row],[Qty]]</f>
        <v>6.6812000000000005</v>
      </c>
      <c r="R152" s="30" t="s">
        <v>176</v>
      </c>
      <c r="S152" s="30" t="s">
        <v>74</v>
      </c>
      <c r="T152" s="47" t="s">
        <v>11</v>
      </c>
      <c r="U152" s="30" t="s">
        <v>44</v>
      </c>
      <c r="V152" s="30" t="s">
        <v>28</v>
      </c>
    </row>
    <row r="153" spans="1:22" ht="14.25" hidden="1" customHeight="1">
      <c r="A153" s="47">
        <v>152</v>
      </c>
      <c r="B153" s="30">
        <v>43</v>
      </c>
      <c r="C153" s="1">
        <v>44422</v>
      </c>
      <c r="D153" t="s">
        <v>23</v>
      </c>
      <c r="E153" s="47">
        <f>IF(OR(Table24[[#This Row],[Status]]="Pending",Table24[[#This Row],[Status]]="Processing"),1,0)</f>
        <v>0</v>
      </c>
      <c r="F153" s="47" t="str">
        <f>IF(OR(Table24[[#This Row],[Status]]="Pending",Table24[[#This Row],[Status]]="Processing"),"Backlogs","Completed")</f>
        <v>Completed</v>
      </c>
      <c r="G153" s="47">
        <f>IF(Table24[[#This Row],[Status]]="Returned",1,0)</f>
        <v>0</v>
      </c>
      <c r="H153" s="30" t="s">
        <v>15</v>
      </c>
      <c r="I153" s="30" t="s">
        <v>16</v>
      </c>
      <c r="J153" s="30" t="s">
        <v>17</v>
      </c>
      <c r="K153" s="32">
        <v>57</v>
      </c>
      <c r="L153" s="30" t="s">
        <v>18</v>
      </c>
      <c r="M153" s="31">
        <v>694.2</v>
      </c>
      <c r="N153" s="48">
        <f>IF(Table24[[#This Row],[Status]]="Returned",Table24[[#This Row],[Amount]],0)</f>
        <v>0</v>
      </c>
      <c r="O153" s="48">
        <f>IF(OR(Table24[[#This Row],[Status]]="Pending", Table24[[#This Row],[Status]]="Processing"), Table24[[#This Row],[Amount]], 0)</f>
        <v>0</v>
      </c>
      <c r="P153" s="48">
        <f>IF(OR(Table24[[#This Row],[Status]]="Delivered",Table24[[#This Row],[Status]]="Shipped"),Table24[[#This Row],[Amount]],0)</f>
        <v>694.2</v>
      </c>
      <c r="Q153" s="48">
        <f>Table24[[#This Row],[Amount]]/Table24[[#This Row],[Qty]]</f>
        <v>12.178947368421053</v>
      </c>
      <c r="R153" s="30" t="s">
        <v>177</v>
      </c>
      <c r="S153" s="30" t="s">
        <v>58</v>
      </c>
      <c r="T153" s="47" t="s">
        <v>758</v>
      </c>
      <c r="U153" s="30" t="s">
        <v>27</v>
      </c>
      <c r="V153" s="30" t="s">
        <v>22</v>
      </c>
    </row>
    <row r="154" spans="1:22" ht="14.25" hidden="1" customHeight="1">
      <c r="A154" s="47">
        <v>153</v>
      </c>
      <c r="B154" s="30">
        <v>185</v>
      </c>
      <c r="C154" s="1">
        <v>44305</v>
      </c>
      <c r="D154" t="s">
        <v>36</v>
      </c>
      <c r="E154" s="47">
        <f>IF(OR(Table24[[#This Row],[Status]]="Pending",Table24[[#This Row],[Status]]="Processing"),1,0)</f>
        <v>0</v>
      </c>
      <c r="F154" s="47" t="str">
        <f>IF(OR(Table24[[#This Row],[Status]]="Pending",Table24[[#This Row],[Status]]="Processing"),"Backlogs","Completed")</f>
        <v>Completed</v>
      </c>
      <c r="G154" s="47">
        <f>IF(Table24[[#This Row],[Status]]="Returned",1,0)</f>
        <v>0</v>
      </c>
      <c r="H154" s="30" t="s">
        <v>47</v>
      </c>
      <c r="I154" s="30" t="s">
        <v>37</v>
      </c>
      <c r="J154" s="30" t="s">
        <v>17</v>
      </c>
      <c r="K154" s="32">
        <v>55</v>
      </c>
      <c r="L154" s="30" t="s">
        <v>18</v>
      </c>
      <c r="M154" s="31">
        <v>884.01</v>
      </c>
      <c r="N154" s="48">
        <f>IF(Table24[[#This Row],[Status]]="Returned",Table24[[#This Row],[Amount]],0)</f>
        <v>0</v>
      </c>
      <c r="O154" s="48">
        <f>IF(OR(Table24[[#This Row],[Status]]="Pending", Table24[[#This Row],[Status]]="Processing"), Table24[[#This Row],[Amount]], 0)</f>
        <v>0</v>
      </c>
      <c r="P154" s="48">
        <f>IF(OR(Table24[[#This Row],[Status]]="Delivered",Table24[[#This Row],[Status]]="Shipped"),Table24[[#This Row],[Amount]],0)</f>
        <v>884.01</v>
      </c>
      <c r="Q154" s="48">
        <f>Table24[[#This Row],[Amount]]/Table24[[#This Row],[Qty]]</f>
        <v>16.072909090909089</v>
      </c>
      <c r="R154" s="30" t="s">
        <v>145</v>
      </c>
      <c r="S154" s="30" t="s">
        <v>91</v>
      </c>
      <c r="T154" s="47" t="s">
        <v>11</v>
      </c>
      <c r="U154" s="30" t="s">
        <v>31</v>
      </c>
      <c r="V154" s="30" t="s">
        <v>28</v>
      </c>
    </row>
    <row r="155" spans="1:22" ht="14.25" customHeight="1">
      <c r="A155" s="47">
        <v>154</v>
      </c>
      <c r="B155" s="30">
        <v>852</v>
      </c>
      <c r="C155" s="1">
        <v>44502</v>
      </c>
      <c r="D155" t="s">
        <v>32</v>
      </c>
      <c r="E155" s="47">
        <f>IF(OR(Table24[[#This Row],[Status]]="Pending",Table24[[#This Row],[Status]]="Processing"),1,0)</f>
        <v>0</v>
      </c>
      <c r="F155" s="47" t="str">
        <f>IF(OR(Table24[[#This Row],[Status]]="Pending",Table24[[#This Row],[Status]]="Processing"),"Backlogs","Completed")</f>
        <v>Completed</v>
      </c>
      <c r="G155" s="47">
        <f>IF(Table24[[#This Row],[Status]]="Returned",1,0)</f>
        <v>1</v>
      </c>
      <c r="H155" s="30" t="s">
        <v>24</v>
      </c>
      <c r="I155" s="30" t="s">
        <v>25</v>
      </c>
      <c r="J155" s="30" t="s">
        <v>33</v>
      </c>
      <c r="K155" s="32">
        <v>7</v>
      </c>
      <c r="L155" s="30" t="s">
        <v>18</v>
      </c>
      <c r="M155" s="31">
        <v>389.26</v>
      </c>
      <c r="N155" s="48">
        <f>IF(Table24[[#This Row],[Status]]="Returned",Table24[[#This Row],[Amount]],0)</f>
        <v>389.26</v>
      </c>
      <c r="O155" s="48">
        <f>IF(OR(Table24[[#This Row],[Status]]="Pending", Table24[[#This Row],[Status]]="Processing"), Table24[[#This Row],[Amount]], 0)</f>
        <v>0</v>
      </c>
      <c r="P155" s="48">
        <f>IF(OR(Table24[[#This Row],[Status]]="Delivered",Table24[[#This Row],[Status]]="Shipped"),Table24[[#This Row],[Amount]],0)</f>
        <v>0</v>
      </c>
      <c r="Q155" s="48">
        <f>Table24[[#This Row],[Amount]]/Table24[[#This Row],[Qty]]</f>
        <v>55.60857142857143</v>
      </c>
      <c r="R155" s="30" t="s">
        <v>135</v>
      </c>
      <c r="S155" s="30" t="s">
        <v>50</v>
      </c>
      <c r="T155" s="47" t="s">
        <v>11</v>
      </c>
      <c r="U155" s="30" t="s">
        <v>27</v>
      </c>
      <c r="V155" s="30" t="s">
        <v>22</v>
      </c>
    </row>
    <row r="156" spans="1:22" ht="14.25" hidden="1" customHeight="1">
      <c r="A156" s="47">
        <v>155</v>
      </c>
      <c r="B156" s="30">
        <v>680</v>
      </c>
      <c r="C156" s="1">
        <v>43849</v>
      </c>
      <c r="D156" t="s">
        <v>32</v>
      </c>
      <c r="E156" s="47">
        <f>IF(OR(Table24[[#This Row],[Status]]="Pending",Table24[[#This Row],[Status]]="Processing"),1,0)</f>
        <v>0</v>
      </c>
      <c r="F156" s="47" t="str">
        <f>IF(OR(Table24[[#This Row],[Status]]="Pending",Table24[[#This Row],[Status]]="Processing"),"Backlogs","Completed")</f>
        <v>Completed</v>
      </c>
      <c r="G156" s="47">
        <f>IF(Table24[[#This Row],[Status]]="Returned",1,0)</f>
        <v>1</v>
      </c>
      <c r="H156" s="30" t="s">
        <v>47</v>
      </c>
      <c r="I156" s="30" t="s">
        <v>37</v>
      </c>
      <c r="J156" s="30" t="s">
        <v>38</v>
      </c>
      <c r="K156" s="32">
        <v>59</v>
      </c>
      <c r="L156" s="30" t="s">
        <v>18</v>
      </c>
      <c r="M156" s="31">
        <v>582.66999999999996</v>
      </c>
      <c r="N156" s="48">
        <f>IF(Table24[[#This Row],[Status]]="Returned",Table24[[#This Row],[Amount]],0)</f>
        <v>582.66999999999996</v>
      </c>
      <c r="O156" s="48">
        <f>IF(OR(Table24[[#This Row],[Status]]="Pending", Table24[[#This Row],[Status]]="Processing"), Table24[[#This Row],[Amount]], 0)</f>
        <v>0</v>
      </c>
      <c r="P156" s="48">
        <f>IF(OR(Table24[[#This Row],[Status]]="Delivered",Table24[[#This Row],[Status]]="Shipped"),Table24[[#This Row],[Amount]],0)</f>
        <v>0</v>
      </c>
      <c r="Q156" s="48">
        <f>Table24[[#This Row],[Amount]]/Table24[[#This Row],[Qty]]</f>
        <v>9.8757627118644056</v>
      </c>
      <c r="R156" s="30" t="s">
        <v>178</v>
      </c>
      <c r="S156" s="30" t="s">
        <v>20</v>
      </c>
      <c r="T156" s="47" t="s">
        <v>758</v>
      </c>
      <c r="U156" s="30" t="s">
        <v>21</v>
      </c>
      <c r="V156" s="30" t="s">
        <v>28</v>
      </c>
    </row>
    <row r="157" spans="1:22" ht="14.25" customHeight="1">
      <c r="A157" s="47">
        <v>156</v>
      </c>
      <c r="B157" s="30">
        <v>158</v>
      </c>
      <c r="C157" s="1">
        <v>44365</v>
      </c>
      <c r="D157" t="s">
        <v>23</v>
      </c>
      <c r="E157" s="47">
        <f>IF(OR(Table24[[#This Row],[Status]]="Pending",Table24[[#This Row],[Status]]="Processing"),1,0)</f>
        <v>0</v>
      </c>
      <c r="F157" s="47" t="str">
        <f>IF(OR(Table24[[#This Row],[Status]]="Pending",Table24[[#This Row],[Status]]="Processing"),"Backlogs","Completed")</f>
        <v>Completed</v>
      </c>
      <c r="G157" s="47">
        <f>IF(Table24[[#This Row],[Status]]="Returned",1,0)</f>
        <v>0</v>
      </c>
      <c r="H157" s="30" t="s">
        <v>15</v>
      </c>
      <c r="I157" s="30" t="s">
        <v>16</v>
      </c>
      <c r="J157" s="30" t="s">
        <v>33</v>
      </c>
      <c r="K157" s="32">
        <v>91</v>
      </c>
      <c r="L157" s="30" t="s">
        <v>18</v>
      </c>
      <c r="M157" s="31">
        <v>68.72</v>
      </c>
      <c r="N157" s="48">
        <f>IF(Table24[[#This Row],[Status]]="Returned",Table24[[#This Row],[Amount]],0)</f>
        <v>0</v>
      </c>
      <c r="O157" s="48">
        <f>IF(OR(Table24[[#This Row],[Status]]="Pending", Table24[[#This Row],[Status]]="Processing"), Table24[[#This Row],[Amount]], 0)</f>
        <v>0</v>
      </c>
      <c r="P157" s="48">
        <f>IF(OR(Table24[[#This Row],[Status]]="Delivered",Table24[[#This Row],[Status]]="Shipped"),Table24[[#This Row],[Amount]],0)</f>
        <v>68.72</v>
      </c>
      <c r="Q157" s="48">
        <f>Table24[[#This Row],[Amount]]/Table24[[#This Row],[Qty]]</f>
        <v>0.75516483516483512</v>
      </c>
      <c r="R157" s="30" t="s">
        <v>82</v>
      </c>
      <c r="S157" s="30" t="s">
        <v>46</v>
      </c>
      <c r="T157" s="47" t="s">
        <v>758</v>
      </c>
      <c r="U157" s="30" t="s">
        <v>27</v>
      </c>
      <c r="V157" s="30" t="s">
        <v>28</v>
      </c>
    </row>
    <row r="158" spans="1:22" ht="14.25" hidden="1" customHeight="1">
      <c r="A158" s="47">
        <v>157</v>
      </c>
      <c r="B158" s="30">
        <v>240</v>
      </c>
      <c r="C158" s="1">
        <v>43904</v>
      </c>
      <c r="D158" t="s">
        <v>36</v>
      </c>
      <c r="E158" s="47">
        <f>IF(OR(Table24[[#This Row],[Status]]="Pending",Table24[[#This Row],[Status]]="Processing"),1,0)</f>
        <v>0</v>
      </c>
      <c r="F158" s="47" t="str">
        <f>IF(OR(Table24[[#This Row],[Status]]="Pending",Table24[[#This Row],[Status]]="Processing"),"Backlogs","Completed")</f>
        <v>Completed</v>
      </c>
      <c r="G158" s="47">
        <f>IF(Table24[[#This Row],[Status]]="Returned",1,0)</f>
        <v>0</v>
      </c>
      <c r="H158" s="30" t="s">
        <v>24</v>
      </c>
      <c r="I158" s="30" t="s">
        <v>16</v>
      </c>
      <c r="J158" s="30" t="s">
        <v>38</v>
      </c>
      <c r="K158" s="32">
        <v>58</v>
      </c>
      <c r="L158" s="30" t="s">
        <v>18</v>
      </c>
      <c r="M158" s="31">
        <v>884.33</v>
      </c>
      <c r="N158" s="48">
        <f>IF(Table24[[#This Row],[Status]]="Returned",Table24[[#This Row],[Amount]],0)</f>
        <v>0</v>
      </c>
      <c r="O158" s="48">
        <f>IF(OR(Table24[[#This Row],[Status]]="Pending", Table24[[#This Row],[Status]]="Processing"), Table24[[#This Row],[Amount]], 0)</f>
        <v>0</v>
      </c>
      <c r="P158" s="48">
        <f>IF(OR(Table24[[#This Row],[Status]]="Delivered",Table24[[#This Row],[Status]]="Shipped"),Table24[[#This Row],[Amount]],0)</f>
        <v>884.33</v>
      </c>
      <c r="Q158" s="48">
        <f>Table24[[#This Row],[Amount]]/Table24[[#This Row],[Qty]]</f>
        <v>15.247068965517242</v>
      </c>
      <c r="R158" s="30" t="s">
        <v>179</v>
      </c>
      <c r="S158" s="30" t="s">
        <v>91</v>
      </c>
      <c r="T158" s="47" t="s">
        <v>758</v>
      </c>
      <c r="U158" s="30" t="s">
        <v>44</v>
      </c>
      <c r="V158" s="30" t="s">
        <v>28</v>
      </c>
    </row>
    <row r="159" spans="1:22" ht="14.25" customHeight="1">
      <c r="A159" s="47">
        <v>158</v>
      </c>
      <c r="B159" s="30">
        <v>60</v>
      </c>
      <c r="C159" s="1">
        <v>44029</v>
      </c>
      <c r="D159" t="s">
        <v>14</v>
      </c>
      <c r="E159" s="47">
        <f>IF(OR(Table24[[#This Row],[Status]]="Pending",Table24[[#This Row],[Status]]="Processing"),1,0)</f>
        <v>1</v>
      </c>
      <c r="F159" s="47" t="str">
        <f>IF(OR(Table24[[#This Row],[Status]]="Pending",Table24[[#This Row],[Status]]="Processing"),"Backlogs","Completed")</f>
        <v>Backlogs</v>
      </c>
      <c r="G159" s="47">
        <f>IF(Table24[[#This Row],[Status]]="Returned",1,0)</f>
        <v>0</v>
      </c>
      <c r="H159" s="30" t="s">
        <v>47</v>
      </c>
      <c r="I159" s="30" t="s">
        <v>16</v>
      </c>
      <c r="J159" s="30" t="s">
        <v>33</v>
      </c>
      <c r="K159" s="32">
        <v>36</v>
      </c>
      <c r="L159" s="30" t="s">
        <v>18</v>
      </c>
      <c r="M159" s="31">
        <v>320.13</v>
      </c>
      <c r="N159" s="48">
        <f>IF(Table24[[#This Row],[Status]]="Returned",Table24[[#This Row],[Amount]],0)</f>
        <v>0</v>
      </c>
      <c r="O159" s="48">
        <f>IF(OR(Table24[[#This Row],[Status]]="Pending", Table24[[#This Row],[Status]]="Processing"), Table24[[#This Row],[Amount]], 0)</f>
        <v>320.13</v>
      </c>
      <c r="P159" s="48">
        <f>IF(OR(Table24[[#This Row],[Status]]="Delivered",Table24[[#This Row],[Status]]="Shipped"),Table24[[#This Row],[Amount]],0)</f>
        <v>0</v>
      </c>
      <c r="Q159" s="48">
        <f>Table24[[#This Row],[Amount]]/Table24[[#This Row],[Qty]]</f>
        <v>8.8925000000000001</v>
      </c>
      <c r="R159" s="30" t="s">
        <v>109</v>
      </c>
      <c r="S159" s="30" t="s">
        <v>20</v>
      </c>
      <c r="T159" s="47" t="s">
        <v>758</v>
      </c>
      <c r="U159" s="30" t="s">
        <v>27</v>
      </c>
      <c r="V159" s="30" t="s">
        <v>22</v>
      </c>
    </row>
    <row r="160" spans="1:22" ht="14.25" hidden="1" customHeight="1">
      <c r="A160" s="47">
        <v>159</v>
      </c>
      <c r="B160" s="30">
        <v>926</v>
      </c>
      <c r="C160" s="1">
        <v>44369</v>
      </c>
      <c r="D160" t="s">
        <v>23</v>
      </c>
      <c r="E160" s="47">
        <f>IF(OR(Table24[[#This Row],[Status]]="Pending",Table24[[#This Row],[Status]]="Processing"),1,0)</f>
        <v>0</v>
      </c>
      <c r="F160" s="47" t="str">
        <f>IF(OR(Table24[[#This Row],[Status]]="Pending",Table24[[#This Row],[Status]]="Processing"),"Backlogs","Completed")</f>
        <v>Completed</v>
      </c>
      <c r="G160" s="47">
        <f>IF(Table24[[#This Row],[Status]]="Returned",1,0)</f>
        <v>0</v>
      </c>
      <c r="H160" s="30" t="s">
        <v>15</v>
      </c>
      <c r="I160" s="30" t="s">
        <v>25</v>
      </c>
      <c r="J160" s="30" t="s">
        <v>17</v>
      </c>
      <c r="K160" s="32">
        <v>49</v>
      </c>
      <c r="L160" s="30" t="s">
        <v>18</v>
      </c>
      <c r="M160" s="31">
        <v>880.42</v>
      </c>
      <c r="N160" s="48">
        <f>IF(Table24[[#This Row],[Status]]="Returned",Table24[[#This Row],[Amount]],0)</f>
        <v>0</v>
      </c>
      <c r="O160" s="48">
        <f>IF(OR(Table24[[#This Row],[Status]]="Pending", Table24[[#This Row],[Status]]="Processing"), Table24[[#This Row],[Amount]], 0)</f>
        <v>0</v>
      </c>
      <c r="P160" s="48">
        <f>IF(OR(Table24[[#This Row],[Status]]="Delivered",Table24[[#This Row],[Status]]="Shipped"),Table24[[#This Row],[Amount]],0)</f>
        <v>880.42</v>
      </c>
      <c r="Q160" s="48">
        <f>Table24[[#This Row],[Amount]]/Table24[[#This Row],[Qty]]</f>
        <v>17.967755102040815</v>
      </c>
      <c r="R160" s="30" t="s">
        <v>180</v>
      </c>
      <c r="S160" s="30" t="s">
        <v>93</v>
      </c>
      <c r="T160" s="47" t="s">
        <v>758</v>
      </c>
      <c r="U160" s="30" t="s">
        <v>44</v>
      </c>
      <c r="V160" s="30" t="s">
        <v>22</v>
      </c>
    </row>
    <row r="161" spans="1:22" ht="14.25" hidden="1" customHeight="1">
      <c r="A161" s="47">
        <v>160</v>
      </c>
      <c r="B161" s="30">
        <v>755</v>
      </c>
      <c r="C161" s="1">
        <v>44339</v>
      </c>
      <c r="D161" t="s">
        <v>54</v>
      </c>
      <c r="E161" s="47">
        <f>IF(OR(Table24[[#This Row],[Status]]="Pending",Table24[[#This Row],[Status]]="Processing"),1,0)</f>
        <v>1</v>
      </c>
      <c r="F161" s="47" t="str">
        <f>IF(OR(Table24[[#This Row],[Status]]="Pending",Table24[[#This Row],[Status]]="Processing"),"Backlogs","Completed")</f>
        <v>Backlogs</v>
      </c>
      <c r="G161" s="47">
        <f>IF(Table24[[#This Row],[Status]]="Returned",1,0)</f>
        <v>0</v>
      </c>
      <c r="H161" s="30" t="s">
        <v>47</v>
      </c>
      <c r="I161" s="30" t="s">
        <v>25</v>
      </c>
      <c r="J161" s="30" t="s">
        <v>17</v>
      </c>
      <c r="K161" s="32">
        <v>60</v>
      </c>
      <c r="L161" s="30" t="s">
        <v>18</v>
      </c>
      <c r="M161" s="31">
        <v>791.57</v>
      </c>
      <c r="N161" s="48">
        <f>IF(Table24[[#This Row],[Status]]="Returned",Table24[[#This Row],[Amount]],0)</f>
        <v>0</v>
      </c>
      <c r="O161" s="48">
        <f>IF(OR(Table24[[#This Row],[Status]]="Pending", Table24[[#This Row],[Status]]="Processing"), Table24[[#This Row],[Amount]], 0)</f>
        <v>791.57</v>
      </c>
      <c r="P161" s="48">
        <f>IF(OR(Table24[[#This Row],[Status]]="Delivered",Table24[[#This Row],[Status]]="Shipped"),Table24[[#This Row],[Amount]],0)</f>
        <v>0</v>
      </c>
      <c r="Q161" s="48">
        <f>Table24[[#This Row],[Amount]]/Table24[[#This Row],[Qty]]</f>
        <v>13.192833333333335</v>
      </c>
      <c r="R161" s="30" t="s">
        <v>135</v>
      </c>
      <c r="S161" s="30" t="s">
        <v>50</v>
      </c>
      <c r="T161" s="47" t="s">
        <v>758</v>
      </c>
      <c r="U161" s="30" t="s">
        <v>31</v>
      </c>
      <c r="V161" s="30" t="s">
        <v>22</v>
      </c>
    </row>
    <row r="162" spans="1:22" ht="14.25" hidden="1" customHeight="1">
      <c r="A162" s="47">
        <v>161</v>
      </c>
      <c r="B162" s="30">
        <v>153</v>
      </c>
      <c r="C162" s="1">
        <v>43896</v>
      </c>
      <c r="D162" t="s">
        <v>14</v>
      </c>
      <c r="E162" s="47">
        <f>IF(OR(Table24[[#This Row],[Status]]="Pending",Table24[[#This Row],[Status]]="Processing"),1,0)</f>
        <v>1</v>
      </c>
      <c r="F162" s="47" t="str">
        <f>IF(OR(Table24[[#This Row],[Status]]="Pending",Table24[[#This Row],[Status]]="Processing"),"Backlogs","Completed")</f>
        <v>Backlogs</v>
      </c>
      <c r="G162" s="47">
        <f>IF(Table24[[#This Row],[Status]]="Returned",1,0)</f>
        <v>0</v>
      </c>
      <c r="H162" s="30" t="s">
        <v>47</v>
      </c>
      <c r="I162" s="30" t="s">
        <v>25</v>
      </c>
      <c r="J162" s="30" t="s">
        <v>38</v>
      </c>
      <c r="K162" s="32">
        <v>89</v>
      </c>
      <c r="L162" s="30" t="s">
        <v>18</v>
      </c>
      <c r="M162" s="31">
        <v>781.65</v>
      </c>
      <c r="N162" s="48">
        <f>IF(Table24[[#This Row],[Status]]="Returned",Table24[[#This Row],[Amount]],0)</f>
        <v>0</v>
      </c>
      <c r="O162" s="48">
        <f>IF(OR(Table24[[#This Row],[Status]]="Pending", Table24[[#This Row],[Status]]="Processing"), Table24[[#This Row],[Amount]], 0)</f>
        <v>781.65</v>
      </c>
      <c r="P162" s="48">
        <f>IF(OR(Table24[[#This Row],[Status]]="Delivered",Table24[[#This Row],[Status]]="Shipped"),Table24[[#This Row],[Amount]],0)</f>
        <v>0</v>
      </c>
      <c r="Q162" s="48">
        <f>Table24[[#This Row],[Amount]]/Table24[[#This Row],[Qty]]</f>
        <v>8.7825842696629213</v>
      </c>
      <c r="R162" s="30" t="s">
        <v>50</v>
      </c>
      <c r="S162" s="30" t="s">
        <v>51</v>
      </c>
      <c r="T162" s="47" t="s">
        <v>11</v>
      </c>
      <c r="U162" s="30" t="s">
        <v>31</v>
      </c>
      <c r="V162" s="30" t="s">
        <v>28</v>
      </c>
    </row>
    <row r="163" spans="1:22" ht="14.25" hidden="1" customHeight="1">
      <c r="A163" s="47">
        <v>162</v>
      </c>
      <c r="B163" s="30">
        <v>21</v>
      </c>
      <c r="C163" s="1">
        <v>44242</v>
      </c>
      <c r="D163" t="s">
        <v>36</v>
      </c>
      <c r="E163" s="47">
        <f>IF(OR(Table24[[#This Row],[Status]]="Pending",Table24[[#This Row],[Status]]="Processing"),1,0)</f>
        <v>0</v>
      </c>
      <c r="F163" s="47" t="str">
        <f>IF(OR(Table24[[#This Row],[Status]]="Pending",Table24[[#This Row],[Status]]="Processing"),"Backlogs","Completed")</f>
        <v>Completed</v>
      </c>
      <c r="G163" s="47">
        <f>IF(Table24[[#This Row],[Status]]="Returned",1,0)</f>
        <v>0</v>
      </c>
      <c r="H163" s="30" t="s">
        <v>47</v>
      </c>
      <c r="I163" s="30" t="s">
        <v>16</v>
      </c>
      <c r="J163" s="30" t="s">
        <v>17</v>
      </c>
      <c r="K163" s="32">
        <v>71</v>
      </c>
      <c r="L163" s="30" t="s">
        <v>18</v>
      </c>
      <c r="M163" s="31">
        <v>760.19</v>
      </c>
      <c r="N163" s="48">
        <f>IF(Table24[[#This Row],[Status]]="Returned",Table24[[#This Row],[Amount]],0)</f>
        <v>0</v>
      </c>
      <c r="O163" s="48">
        <f>IF(OR(Table24[[#This Row],[Status]]="Pending", Table24[[#This Row],[Status]]="Processing"), Table24[[#This Row],[Amount]], 0)</f>
        <v>0</v>
      </c>
      <c r="P163" s="48">
        <f>IF(OR(Table24[[#This Row],[Status]]="Delivered",Table24[[#This Row],[Status]]="Shipped"),Table24[[#This Row],[Amount]],0)</f>
        <v>760.19</v>
      </c>
      <c r="Q163" s="48">
        <f>Table24[[#This Row],[Amount]]/Table24[[#This Row],[Qty]]</f>
        <v>10.706901408450705</v>
      </c>
      <c r="R163" s="30" t="s">
        <v>181</v>
      </c>
      <c r="S163" s="30" t="s">
        <v>137</v>
      </c>
      <c r="T163" s="47" t="s">
        <v>11</v>
      </c>
      <c r="U163" s="30" t="s">
        <v>31</v>
      </c>
      <c r="V163" s="30" t="s">
        <v>28</v>
      </c>
    </row>
    <row r="164" spans="1:22" ht="14.25" customHeight="1">
      <c r="A164" s="47">
        <v>163</v>
      </c>
      <c r="B164" s="30">
        <v>280</v>
      </c>
      <c r="C164" s="1">
        <v>43949</v>
      </c>
      <c r="D164" t="s">
        <v>54</v>
      </c>
      <c r="E164" s="47">
        <f>IF(OR(Table24[[#This Row],[Status]]="Pending",Table24[[#This Row],[Status]]="Processing"),1,0)</f>
        <v>1</v>
      </c>
      <c r="F164" s="47" t="str">
        <f>IF(OR(Table24[[#This Row],[Status]]="Pending",Table24[[#This Row],[Status]]="Processing"),"Backlogs","Completed")</f>
        <v>Backlogs</v>
      </c>
      <c r="G164" s="47">
        <f>IF(Table24[[#This Row],[Status]]="Returned",1,0)</f>
        <v>0</v>
      </c>
      <c r="H164" s="30" t="s">
        <v>47</v>
      </c>
      <c r="I164" s="30" t="s">
        <v>16</v>
      </c>
      <c r="J164" s="30" t="s">
        <v>33</v>
      </c>
      <c r="K164" s="32">
        <v>96</v>
      </c>
      <c r="L164" s="30" t="s">
        <v>18</v>
      </c>
      <c r="M164" s="31">
        <v>532.39</v>
      </c>
      <c r="N164" s="48">
        <f>IF(Table24[[#This Row],[Status]]="Returned",Table24[[#This Row],[Amount]],0)</f>
        <v>0</v>
      </c>
      <c r="O164" s="48">
        <f>IF(OR(Table24[[#This Row],[Status]]="Pending", Table24[[#This Row],[Status]]="Processing"), Table24[[#This Row],[Amount]], 0)</f>
        <v>532.39</v>
      </c>
      <c r="P164" s="48">
        <f>IF(OR(Table24[[#This Row],[Status]]="Delivered",Table24[[#This Row],[Status]]="Shipped"),Table24[[#This Row],[Amount]],0)</f>
        <v>0</v>
      </c>
      <c r="Q164" s="48">
        <f>Table24[[#This Row],[Amount]]/Table24[[#This Row],[Qty]]</f>
        <v>5.5457291666666668</v>
      </c>
      <c r="R164" s="30" t="s">
        <v>182</v>
      </c>
      <c r="S164" s="30" t="s">
        <v>64</v>
      </c>
      <c r="T164" s="47" t="s">
        <v>758</v>
      </c>
      <c r="U164" s="30" t="s">
        <v>31</v>
      </c>
      <c r="V164" s="30" t="s">
        <v>28</v>
      </c>
    </row>
    <row r="165" spans="1:22" ht="14.25" hidden="1" customHeight="1">
      <c r="A165" s="47">
        <v>164</v>
      </c>
      <c r="B165" s="30">
        <v>215</v>
      </c>
      <c r="C165" s="1">
        <v>43972</v>
      </c>
      <c r="D165" t="s">
        <v>54</v>
      </c>
      <c r="E165" s="47">
        <f>IF(OR(Table24[[#This Row],[Status]]="Pending",Table24[[#This Row],[Status]]="Processing"),1,0)</f>
        <v>1</v>
      </c>
      <c r="F165" s="47" t="str">
        <f>IF(OR(Table24[[#This Row],[Status]]="Pending",Table24[[#This Row],[Status]]="Processing"),"Backlogs","Completed")</f>
        <v>Backlogs</v>
      </c>
      <c r="G165" s="47">
        <f>IF(Table24[[#This Row],[Status]]="Returned",1,0)</f>
        <v>0</v>
      </c>
      <c r="H165" s="30" t="s">
        <v>15</v>
      </c>
      <c r="I165" s="30" t="s">
        <v>16</v>
      </c>
      <c r="J165" s="30" t="s">
        <v>17</v>
      </c>
      <c r="K165" s="32">
        <v>86</v>
      </c>
      <c r="L165" s="30" t="s">
        <v>18</v>
      </c>
      <c r="M165" s="31">
        <v>826.16</v>
      </c>
      <c r="N165" s="48">
        <f>IF(Table24[[#This Row],[Status]]="Returned",Table24[[#This Row],[Amount]],0)</f>
        <v>0</v>
      </c>
      <c r="O165" s="48">
        <f>IF(OR(Table24[[#This Row],[Status]]="Pending", Table24[[#This Row],[Status]]="Processing"), Table24[[#This Row],[Amount]], 0)</f>
        <v>826.16</v>
      </c>
      <c r="P165" s="48">
        <f>IF(OR(Table24[[#This Row],[Status]]="Delivered",Table24[[#This Row],[Status]]="Shipped"),Table24[[#This Row],[Amount]],0)</f>
        <v>0</v>
      </c>
      <c r="Q165" s="48">
        <f>Table24[[#This Row],[Amount]]/Table24[[#This Row],[Qty]]</f>
        <v>9.6065116279069755</v>
      </c>
      <c r="R165" s="30" t="s">
        <v>183</v>
      </c>
      <c r="S165" s="30" t="s">
        <v>64</v>
      </c>
      <c r="T165" s="47" t="s">
        <v>758</v>
      </c>
      <c r="U165" s="30" t="s">
        <v>21</v>
      </c>
      <c r="V165" s="30" t="s">
        <v>22</v>
      </c>
    </row>
    <row r="166" spans="1:22" ht="14.25" hidden="1" customHeight="1">
      <c r="A166" s="47">
        <v>165</v>
      </c>
      <c r="B166" s="30">
        <v>557</v>
      </c>
      <c r="C166" s="1">
        <v>44201</v>
      </c>
      <c r="D166" t="s">
        <v>23</v>
      </c>
      <c r="E166" s="47">
        <f>IF(OR(Table24[[#This Row],[Status]]="Pending",Table24[[#This Row],[Status]]="Processing"),1,0)</f>
        <v>0</v>
      </c>
      <c r="F166" s="47" t="str">
        <f>IF(OR(Table24[[#This Row],[Status]]="Pending",Table24[[#This Row],[Status]]="Processing"),"Backlogs","Completed")</f>
        <v>Completed</v>
      </c>
      <c r="G166" s="47">
        <f>IF(Table24[[#This Row],[Status]]="Returned",1,0)</f>
        <v>0</v>
      </c>
      <c r="H166" s="30" t="s">
        <v>24</v>
      </c>
      <c r="I166" s="30" t="s">
        <v>25</v>
      </c>
      <c r="J166" s="30" t="s">
        <v>17</v>
      </c>
      <c r="K166" s="32">
        <v>46</v>
      </c>
      <c r="L166" s="30" t="s">
        <v>18</v>
      </c>
      <c r="M166" s="31">
        <v>361.4</v>
      </c>
      <c r="N166" s="48">
        <f>IF(Table24[[#This Row],[Status]]="Returned",Table24[[#This Row],[Amount]],0)</f>
        <v>0</v>
      </c>
      <c r="O166" s="48">
        <f>IF(OR(Table24[[#This Row],[Status]]="Pending", Table24[[#This Row],[Status]]="Processing"), Table24[[#This Row],[Amount]], 0)</f>
        <v>0</v>
      </c>
      <c r="P166" s="48">
        <f>IF(OR(Table24[[#This Row],[Status]]="Delivered",Table24[[#This Row],[Status]]="Shipped"),Table24[[#This Row],[Amount]],0)</f>
        <v>361.4</v>
      </c>
      <c r="Q166" s="48">
        <f>Table24[[#This Row],[Amount]]/Table24[[#This Row],[Qty]]</f>
        <v>7.8565217391304341</v>
      </c>
      <c r="R166" s="30" t="s">
        <v>184</v>
      </c>
      <c r="S166" s="30" t="s">
        <v>74</v>
      </c>
      <c r="T166" s="47" t="s">
        <v>11</v>
      </c>
      <c r="U166" s="30" t="s">
        <v>27</v>
      </c>
      <c r="V166" s="30" t="s">
        <v>22</v>
      </c>
    </row>
    <row r="167" spans="1:22" ht="14.25" hidden="1" customHeight="1">
      <c r="A167" s="47">
        <v>166</v>
      </c>
      <c r="B167" s="30">
        <v>695</v>
      </c>
      <c r="C167" s="1">
        <v>44240</v>
      </c>
      <c r="D167" t="s">
        <v>14</v>
      </c>
      <c r="E167" s="47">
        <f>IF(OR(Table24[[#This Row],[Status]]="Pending",Table24[[#This Row],[Status]]="Processing"),1,0)</f>
        <v>1</v>
      </c>
      <c r="F167" s="47" t="str">
        <f>IF(OR(Table24[[#This Row],[Status]]="Pending",Table24[[#This Row],[Status]]="Processing"),"Backlogs","Completed")</f>
        <v>Backlogs</v>
      </c>
      <c r="G167" s="47">
        <f>IF(Table24[[#This Row],[Status]]="Returned",1,0)</f>
        <v>0</v>
      </c>
      <c r="H167" s="30" t="s">
        <v>24</v>
      </c>
      <c r="I167" s="30" t="s">
        <v>37</v>
      </c>
      <c r="J167" s="30" t="s">
        <v>17</v>
      </c>
      <c r="K167" s="32">
        <v>20</v>
      </c>
      <c r="L167" s="30" t="s">
        <v>18</v>
      </c>
      <c r="M167" s="31">
        <v>52.67</v>
      </c>
      <c r="N167" s="48">
        <f>IF(Table24[[#This Row],[Status]]="Returned",Table24[[#This Row],[Amount]],0)</f>
        <v>0</v>
      </c>
      <c r="O167" s="48">
        <f>IF(OR(Table24[[#This Row],[Status]]="Pending", Table24[[#This Row],[Status]]="Processing"), Table24[[#This Row],[Amount]], 0)</f>
        <v>52.67</v>
      </c>
      <c r="P167" s="48">
        <f>IF(OR(Table24[[#This Row],[Status]]="Delivered",Table24[[#This Row],[Status]]="Shipped"),Table24[[#This Row],[Amount]],0)</f>
        <v>0</v>
      </c>
      <c r="Q167" s="48">
        <f>Table24[[#This Row],[Amount]]/Table24[[#This Row],[Qty]]</f>
        <v>2.6335000000000002</v>
      </c>
      <c r="R167" s="30" t="s">
        <v>185</v>
      </c>
      <c r="S167" s="30" t="s">
        <v>139</v>
      </c>
      <c r="T167" s="47" t="s">
        <v>11</v>
      </c>
      <c r="U167" s="30" t="s">
        <v>21</v>
      </c>
      <c r="V167" s="30" t="s">
        <v>22</v>
      </c>
    </row>
    <row r="168" spans="1:22" ht="14.25" hidden="1" customHeight="1">
      <c r="A168" s="47">
        <v>167</v>
      </c>
      <c r="B168" s="30">
        <v>769</v>
      </c>
      <c r="C168" s="1">
        <v>44220</v>
      </c>
      <c r="D168" t="s">
        <v>14</v>
      </c>
      <c r="E168" s="47">
        <f>IF(OR(Table24[[#This Row],[Status]]="Pending",Table24[[#This Row],[Status]]="Processing"),1,0)</f>
        <v>1</v>
      </c>
      <c r="F168" s="47" t="str">
        <f>IF(OR(Table24[[#This Row],[Status]]="Pending",Table24[[#This Row],[Status]]="Processing"),"Backlogs","Completed")</f>
        <v>Backlogs</v>
      </c>
      <c r="G168" s="47">
        <f>IF(Table24[[#This Row],[Status]]="Returned",1,0)</f>
        <v>0</v>
      </c>
      <c r="H168" s="30" t="s">
        <v>15</v>
      </c>
      <c r="I168" s="30" t="s">
        <v>16</v>
      </c>
      <c r="J168" s="30" t="s">
        <v>17</v>
      </c>
      <c r="K168" s="32">
        <v>89</v>
      </c>
      <c r="L168" s="30" t="s">
        <v>18</v>
      </c>
      <c r="M168" s="31">
        <v>211.42</v>
      </c>
      <c r="N168" s="48">
        <f>IF(Table24[[#This Row],[Status]]="Returned",Table24[[#This Row],[Amount]],0)</f>
        <v>0</v>
      </c>
      <c r="O168" s="48">
        <f>IF(OR(Table24[[#This Row],[Status]]="Pending", Table24[[#This Row],[Status]]="Processing"), Table24[[#This Row],[Amount]], 0)</f>
        <v>211.42</v>
      </c>
      <c r="P168" s="48">
        <f>IF(OR(Table24[[#This Row],[Status]]="Delivered",Table24[[#This Row],[Status]]="Shipped"),Table24[[#This Row],[Amount]],0)</f>
        <v>0</v>
      </c>
      <c r="Q168" s="48">
        <f>Table24[[#This Row],[Amount]]/Table24[[#This Row],[Qty]]</f>
        <v>2.3755056179775278</v>
      </c>
      <c r="R168" s="30" t="s">
        <v>186</v>
      </c>
      <c r="S168" s="30" t="s">
        <v>20</v>
      </c>
      <c r="T168" s="47" t="s">
        <v>758</v>
      </c>
      <c r="U168" s="30" t="s">
        <v>21</v>
      </c>
      <c r="V168" s="30" t="s">
        <v>22</v>
      </c>
    </row>
    <row r="169" spans="1:22" ht="14.25" hidden="1" customHeight="1">
      <c r="A169" s="47">
        <v>168</v>
      </c>
      <c r="B169" s="30">
        <v>125</v>
      </c>
      <c r="C169" s="1">
        <v>43861</v>
      </c>
      <c r="D169" t="s">
        <v>32</v>
      </c>
      <c r="E169" s="47">
        <f>IF(OR(Table24[[#This Row],[Status]]="Pending",Table24[[#This Row],[Status]]="Processing"),1,0)</f>
        <v>0</v>
      </c>
      <c r="F169" s="47" t="str">
        <f>IF(OR(Table24[[#This Row],[Status]]="Pending",Table24[[#This Row],[Status]]="Processing"),"Backlogs","Completed")</f>
        <v>Completed</v>
      </c>
      <c r="G169" s="47">
        <f>IF(Table24[[#This Row],[Status]]="Returned",1,0)</f>
        <v>1</v>
      </c>
      <c r="H169" s="30" t="s">
        <v>47</v>
      </c>
      <c r="I169" s="30" t="s">
        <v>25</v>
      </c>
      <c r="J169" s="30" t="s">
        <v>17</v>
      </c>
      <c r="K169" s="32">
        <v>45</v>
      </c>
      <c r="L169" s="30" t="s">
        <v>18</v>
      </c>
      <c r="M169" s="31">
        <v>74.38</v>
      </c>
      <c r="N169" s="48">
        <f>IF(Table24[[#This Row],[Status]]="Returned",Table24[[#This Row],[Amount]],0)</f>
        <v>74.38</v>
      </c>
      <c r="O169" s="48">
        <f>IF(OR(Table24[[#This Row],[Status]]="Pending", Table24[[#This Row],[Status]]="Processing"), Table24[[#This Row],[Amount]], 0)</f>
        <v>0</v>
      </c>
      <c r="P169" s="48">
        <f>IF(OR(Table24[[#This Row],[Status]]="Delivered",Table24[[#This Row],[Status]]="Shipped"),Table24[[#This Row],[Amount]],0)</f>
        <v>0</v>
      </c>
      <c r="Q169" s="48">
        <f>Table24[[#This Row],[Amount]]/Table24[[#This Row],[Qty]]</f>
        <v>1.6528888888888889</v>
      </c>
      <c r="R169" s="30" t="s">
        <v>59</v>
      </c>
      <c r="S169" s="30" t="s">
        <v>20</v>
      </c>
      <c r="T169" s="47" t="s">
        <v>758</v>
      </c>
      <c r="U169" s="30" t="s">
        <v>44</v>
      </c>
      <c r="V169" s="30" t="s">
        <v>22</v>
      </c>
    </row>
    <row r="170" spans="1:22" ht="14.25" hidden="1" customHeight="1">
      <c r="A170" s="47">
        <v>169</v>
      </c>
      <c r="B170" s="30">
        <v>230</v>
      </c>
      <c r="C170" s="1">
        <v>43889</v>
      </c>
      <c r="D170" t="s">
        <v>32</v>
      </c>
      <c r="E170" s="47">
        <f>IF(OR(Table24[[#This Row],[Status]]="Pending",Table24[[#This Row],[Status]]="Processing"),1,0)</f>
        <v>0</v>
      </c>
      <c r="F170" s="47" t="str">
        <f>IF(OR(Table24[[#This Row],[Status]]="Pending",Table24[[#This Row],[Status]]="Processing"),"Backlogs","Completed")</f>
        <v>Completed</v>
      </c>
      <c r="G170" s="47">
        <f>IF(Table24[[#This Row],[Status]]="Returned",1,0)</f>
        <v>1</v>
      </c>
      <c r="H170" s="30" t="s">
        <v>24</v>
      </c>
      <c r="I170" s="30" t="s">
        <v>37</v>
      </c>
      <c r="J170" s="30" t="s">
        <v>17</v>
      </c>
      <c r="K170" s="32">
        <v>59</v>
      </c>
      <c r="L170" s="30" t="s">
        <v>18</v>
      </c>
      <c r="M170" s="31">
        <v>639.70000000000005</v>
      </c>
      <c r="N170" s="48">
        <f>IF(Table24[[#This Row],[Status]]="Returned",Table24[[#This Row],[Amount]],0)</f>
        <v>639.70000000000005</v>
      </c>
      <c r="O170" s="48">
        <f>IF(OR(Table24[[#This Row],[Status]]="Pending", Table24[[#This Row],[Status]]="Processing"), Table24[[#This Row],[Amount]], 0)</f>
        <v>0</v>
      </c>
      <c r="P170" s="48">
        <f>IF(OR(Table24[[#This Row],[Status]]="Delivered",Table24[[#This Row],[Status]]="Shipped"),Table24[[#This Row],[Amount]],0)</f>
        <v>0</v>
      </c>
      <c r="Q170" s="48">
        <f>Table24[[#This Row],[Amount]]/Table24[[#This Row],[Qty]]</f>
        <v>10.842372881355933</v>
      </c>
      <c r="R170" s="30" t="s">
        <v>71</v>
      </c>
      <c r="S170" s="30" t="s">
        <v>64</v>
      </c>
      <c r="T170" s="47" t="s">
        <v>758</v>
      </c>
      <c r="U170" s="30" t="s">
        <v>21</v>
      </c>
      <c r="V170" s="30" t="s">
        <v>22</v>
      </c>
    </row>
    <row r="171" spans="1:22" ht="14.25" hidden="1" customHeight="1">
      <c r="A171" s="47">
        <v>170</v>
      </c>
      <c r="B171" s="30">
        <v>865</v>
      </c>
      <c r="C171" s="1">
        <v>44128</v>
      </c>
      <c r="D171" t="s">
        <v>36</v>
      </c>
      <c r="E171" s="47">
        <f>IF(OR(Table24[[#This Row],[Status]]="Pending",Table24[[#This Row],[Status]]="Processing"),1,0)</f>
        <v>0</v>
      </c>
      <c r="F171" s="47" t="str">
        <f>IF(OR(Table24[[#This Row],[Status]]="Pending",Table24[[#This Row],[Status]]="Processing"),"Backlogs","Completed")</f>
        <v>Completed</v>
      </c>
      <c r="G171" s="47">
        <f>IF(Table24[[#This Row],[Status]]="Returned",1,0)</f>
        <v>0</v>
      </c>
      <c r="H171" s="30" t="s">
        <v>47</v>
      </c>
      <c r="I171" s="30" t="s">
        <v>25</v>
      </c>
      <c r="J171" s="30" t="s">
        <v>38</v>
      </c>
      <c r="K171" s="32">
        <v>68</v>
      </c>
      <c r="L171" s="30" t="s">
        <v>18</v>
      </c>
      <c r="M171" s="31">
        <v>916.58</v>
      </c>
      <c r="N171" s="48">
        <f>IF(Table24[[#This Row],[Status]]="Returned",Table24[[#This Row],[Amount]],0)</f>
        <v>0</v>
      </c>
      <c r="O171" s="48">
        <f>IF(OR(Table24[[#This Row],[Status]]="Pending", Table24[[#This Row],[Status]]="Processing"), Table24[[#This Row],[Amount]], 0)</f>
        <v>0</v>
      </c>
      <c r="P171" s="48">
        <f>IF(OR(Table24[[#This Row],[Status]]="Delivered",Table24[[#This Row],[Status]]="Shipped"),Table24[[#This Row],[Amount]],0)</f>
        <v>916.58</v>
      </c>
      <c r="Q171" s="48">
        <f>Table24[[#This Row],[Amount]]/Table24[[#This Row],[Qty]]</f>
        <v>13.479117647058825</v>
      </c>
      <c r="R171" s="30" t="s">
        <v>50</v>
      </c>
      <c r="S171" s="30" t="s">
        <v>51</v>
      </c>
      <c r="T171" s="47" t="s">
        <v>11</v>
      </c>
      <c r="U171" s="30" t="s">
        <v>21</v>
      </c>
      <c r="V171" s="30" t="s">
        <v>22</v>
      </c>
    </row>
    <row r="172" spans="1:22" ht="14.25" hidden="1" customHeight="1">
      <c r="A172" s="47">
        <v>171</v>
      </c>
      <c r="B172" s="30">
        <v>240</v>
      </c>
      <c r="C172" s="1">
        <v>44136</v>
      </c>
      <c r="D172" t="s">
        <v>36</v>
      </c>
      <c r="E172" s="47">
        <f>IF(OR(Table24[[#This Row],[Status]]="Pending",Table24[[#This Row],[Status]]="Processing"),1,0)</f>
        <v>0</v>
      </c>
      <c r="F172" s="47" t="str">
        <f>IF(OR(Table24[[#This Row],[Status]]="Pending",Table24[[#This Row],[Status]]="Processing"),"Backlogs","Completed")</f>
        <v>Completed</v>
      </c>
      <c r="G172" s="47">
        <f>IF(Table24[[#This Row],[Status]]="Returned",1,0)</f>
        <v>0</v>
      </c>
      <c r="H172" s="30" t="s">
        <v>15</v>
      </c>
      <c r="I172" s="30" t="s">
        <v>16</v>
      </c>
      <c r="J172" s="30" t="s">
        <v>17</v>
      </c>
      <c r="K172" s="32">
        <v>27</v>
      </c>
      <c r="L172" s="30" t="s">
        <v>18</v>
      </c>
      <c r="M172" s="31">
        <v>347.32</v>
      </c>
      <c r="N172" s="48">
        <f>IF(Table24[[#This Row],[Status]]="Returned",Table24[[#This Row],[Amount]],0)</f>
        <v>0</v>
      </c>
      <c r="O172" s="48">
        <f>IF(OR(Table24[[#This Row],[Status]]="Pending", Table24[[#This Row],[Status]]="Processing"), Table24[[#This Row],[Amount]], 0)</f>
        <v>0</v>
      </c>
      <c r="P172" s="48">
        <f>IF(OR(Table24[[#This Row],[Status]]="Delivered",Table24[[#This Row],[Status]]="Shipped"),Table24[[#This Row],[Amount]],0)</f>
        <v>347.32</v>
      </c>
      <c r="Q172" s="48">
        <f>Table24[[#This Row],[Amount]]/Table24[[#This Row],[Qty]]</f>
        <v>12.863703703703704</v>
      </c>
      <c r="R172" s="30" t="s">
        <v>138</v>
      </c>
      <c r="S172" s="30" t="s">
        <v>139</v>
      </c>
      <c r="T172" s="47" t="s">
        <v>758</v>
      </c>
      <c r="U172" s="30" t="s">
        <v>21</v>
      </c>
      <c r="V172" s="30" t="s">
        <v>28</v>
      </c>
    </row>
    <row r="173" spans="1:22" ht="14.25" hidden="1" customHeight="1">
      <c r="A173" s="47">
        <v>172</v>
      </c>
      <c r="B173" s="30">
        <v>445</v>
      </c>
      <c r="C173" s="1">
        <v>44539</v>
      </c>
      <c r="D173" t="s">
        <v>54</v>
      </c>
      <c r="E173" s="47">
        <f>IF(OR(Table24[[#This Row],[Status]]="Pending",Table24[[#This Row],[Status]]="Processing"),1,0)</f>
        <v>1</v>
      </c>
      <c r="F173" s="47" t="str">
        <f>IF(OR(Table24[[#This Row],[Status]]="Pending",Table24[[#This Row],[Status]]="Processing"),"Backlogs","Completed")</f>
        <v>Backlogs</v>
      </c>
      <c r="G173" s="47">
        <f>IF(Table24[[#This Row],[Status]]="Returned",1,0)</f>
        <v>0</v>
      </c>
      <c r="H173" s="30" t="s">
        <v>47</v>
      </c>
      <c r="I173" s="30" t="s">
        <v>16</v>
      </c>
      <c r="J173" s="30" t="s">
        <v>17</v>
      </c>
      <c r="K173" s="32">
        <v>57</v>
      </c>
      <c r="L173" s="30" t="s">
        <v>18</v>
      </c>
      <c r="M173" s="31">
        <v>270.2</v>
      </c>
      <c r="N173" s="48">
        <f>IF(Table24[[#This Row],[Status]]="Returned",Table24[[#This Row],[Amount]],0)</f>
        <v>0</v>
      </c>
      <c r="O173" s="48">
        <f>IF(OR(Table24[[#This Row],[Status]]="Pending", Table24[[#This Row],[Status]]="Processing"), Table24[[#This Row],[Amount]], 0)</f>
        <v>270.2</v>
      </c>
      <c r="P173" s="48">
        <f>IF(OR(Table24[[#This Row],[Status]]="Delivered",Table24[[#This Row],[Status]]="Shipped"),Table24[[#This Row],[Amount]],0)</f>
        <v>0</v>
      </c>
      <c r="Q173" s="48">
        <f>Table24[[#This Row],[Amount]]/Table24[[#This Row],[Qty]]</f>
        <v>4.7403508771929825</v>
      </c>
      <c r="R173" s="30" t="s">
        <v>187</v>
      </c>
      <c r="S173" s="30" t="s">
        <v>20</v>
      </c>
      <c r="T173" s="47" t="s">
        <v>11</v>
      </c>
      <c r="U173" s="30" t="s">
        <v>21</v>
      </c>
      <c r="V173" s="30" t="s">
        <v>22</v>
      </c>
    </row>
    <row r="174" spans="1:22" ht="14.25" hidden="1" customHeight="1">
      <c r="A174" s="47">
        <v>173</v>
      </c>
      <c r="B174" s="30">
        <v>36</v>
      </c>
      <c r="C174" s="1">
        <v>44146</v>
      </c>
      <c r="D174" t="s">
        <v>32</v>
      </c>
      <c r="E174" s="47">
        <f>IF(OR(Table24[[#This Row],[Status]]="Pending",Table24[[#This Row],[Status]]="Processing"),1,0)</f>
        <v>0</v>
      </c>
      <c r="F174" s="47" t="str">
        <f>IF(OR(Table24[[#This Row],[Status]]="Pending",Table24[[#This Row],[Status]]="Processing"),"Backlogs","Completed")</f>
        <v>Completed</v>
      </c>
      <c r="G174" s="47">
        <f>IF(Table24[[#This Row],[Status]]="Returned",1,0)</f>
        <v>1</v>
      </c>
      <c r="H174" s="30" t="s">
        <v>24</v>
      </c>
      <c r="I174" s="30" t="s">
        <v>25</v>
      </c>
      <c r="J174" s="30" t="s">
        <v>17</v>
      </c>
      <c r="K174" s="32">
        <v>14</v>
      </c>
      <c r="L174" s="30" t="s">
        <v>18</v>
      </c>
      <c r="M174" s="31">
        <v>556.89</v>
      </c>
      <c r="N174" s="48">
        <f>IF(Table24[[#This Row],[Status]]="Returned",Table24[[#This Row],[Amount]],0)</f>
        <v>556.89</v>
      </c>
      <c r="O174" s="48">
        <f>IF(OR(Table24[[#This Row],[Status]]="Pending", Table24[[#This Row],[Status]]="Processing"), Table24[[#This Row],[Amount]], 0)</f>
        <v>0</v>
      </c>
      <c r="P174" s="48">
        <f>IF(OR(Table24[[#This Row],[Status]]="Delivered",Table24[[#This Row],[Status]]="Shipped"),Table24[[#This Row],[Amount]],0)</f>
        <v>0</v>
      </c>
      <c r="Q174" s="48">
        <f>Table24[[#This Row],[Amount]]/Table24[[#This Row],[Qty]]</f>
        <v>39.777857142857144</v>
      </c>
      <c r="R174" s="30" t="s">
        <v>188</v>
      </c>
      <c r="S174" s="30" t="s">
        <v>153</v>
      </c>
      <c r="T174" s="47" t="s">
        <v>758</v>
      </c>
      <c r="U174" s="30" t="s">
        <v>31</v>
      </c>
      <c r="V174" s="30" t="s">
        <v>28</v>
      </c>
    </row>
    <row r="175" spans="1:22" ht="14.25" hidden="1" customHeight="1">
      <c r="A175" s="47">
        <v>174</v>
      </c>
      <c r="B175" s="30">
        <v>882</v>
      </c>
      <c r="C175" s="1">
        <v>44481</v>
      </c>
      <c r="D175" t="s">
        <v>23</v>
      </c>
      <c r="E175" s="47">
        <f>IF(OR(Table24[[#This Row],[Status]]="Pending",Table24[[#This Row],[Status]]="Processing"),1,0)</f>
        <v>0</v>
      </c>
      <c r="F175" s="47" t="str">
        <f>IF(OR(Table24[[#This Row],[Status]]="Pending",Table24[[#This Row],[Status]]="Processing"),"Backlogs","Completed")</f>
        <v>Completed</v>
      </c>
      <c r="G175" s="47">
        <f>IF(Table24[[#This Row],[Status]]="Returned",1,0)</f>
        <v>0</v>
      </c>
      <c r="H175" s="30" t="s">
        <v>24</v>
      </c>
      <c r="I175" s="30" t="s">
        <v>16</v>
      </c>
      <c r="J175" s="30" t="s">
        <v>38</v>
      </c>
      <c r="K175" s="32">
        <v>94</v>
      </c>
      <c r="L175" s="30" t="s">
        <v>18</v>
      </c>
      <c r="M175" s="31">
        <v>457.43</v>
      </c>
      <c r="N175" s="48">
        <f>IF(Table24[[#This Row],[Status]]="Returned",Table24[[#This Row],[Amount]],0)</f>
        <v>0</v>
      </c>
      <c r="O175" s="48">
        <f>IF(OR(Table24[[#This Row],[Status]]="Pending", Table24[[#This Row],[Status]]="Processing"), Table24[[#This Row],[Amount]], 0)</f>
        <v>0</v>
      </c>
      <c r="P175" s="48">
        <f>IF(OR(Table24[[#This Row],[Status]]="Delivered",Table24[[#This Row],[Status]]="Shipped"),Table24[[#This Row],[Amount]],0)</f>
        <v>457.43</v>
      </c>
      <c r="Q175" s="48">
        <f>Table24[[#This Row],[Amount]]/Table24[[#This Row],[Qty]]</f>
        <v>4.8662765957446812</v>
      </c>
      <c r="R175" s="30" t="s">
        <v>169</v>
      </c>
      <c r="S175" s="30" t="s">
        <v>137</v>
      </c>
      <c r="T175" s="47" t="s">
        <v>758</v>
      </c>
      <c r="U175" s="30" t="s">
        <v>31</v>
      </c>
      <c r="V175" s="30" t="s">
        <v>28</v>
      </c>
    </row>
    <row r="176" spans="1:22" ht="14.25" hidden="1" customHeight="1">
      <c r="A176" s="47">
        <v>175</v>
      </c>
      <c r="B176" s="30">
        <v>478</v>
      </c>
      <c r="C176" s="1">
        <v>44468</v>
      </c>
      <c r="D176" t="s">
        <v>32</v>
      </c>
      <c r="E176" s="47">
        <f>IF(OR(Table24[[#This Row],[Status]]="Pending",Table24[[#This Row],[Status]]="Processing"),1,0)</f>
        <v>0</v>
      </c>
      <c r="F176" s="47" t="str">
        <f>IF(OR(Table24[[#This Row],[Status]]="Pending",Table24[[#This Row],[Status]]="Processing"),"Backlogs","Completed")</f>
        <v>Completed</v>
      </c>
      <c r="G176" s="47">
        <f>IF(Table24[[#This Row],[Status]]="Returned",1,0)</f>
        <v>1</v>
      </c>
      <c r="H176" s="30" t="s">
        <v>15</v>
      </c>
      <c r="I176" s="30" t="s">
        <v>25</v>
      </c>
      <c r="J176" s="30" t="s">
        <v>38</v>
      </c>
      <c r="K176" s="32">
        <v>90</v>
      </c>
      <c r="L176" s="30" t="s">
        <v>18</v>
      </c>
      <c r="M176" s="31">
        <v>698.6</v>
      </c>
      <c r="N176" s="48">
        <f>IF(Table24[[#This Row],[Status]]="Returned",Table24[[#This Row],[Amount]],0)</f>
        <v>698.6</v>
      </c>
      <c r="O176" s="48">
        <f>IF(OR(Table24[[#This Row],[Status]]="Pending", Table24[[#This Row],[Status]]="Processing"), Table24[[#This Row],[Amount]], 0)</f>
        <v>0</v>
      </c>
      <c r="P176" s="48">
        <f>IF(OR(Table24[[#This Row],[Status]]="Delivered",Table24[[#This Row],[Status]]="Shipped"),Table24[[#This Row],[Amount]],0)</f>
        <v>0</v>
      </c>
      <c r="Q176" s="48">
        <f>Table24[[#This Row],[Amount]]/Table24[[#This Row],[Qty]]</f>
        <v>7.7622222222222224</v>
      </c>
      <c r="R176" s="30" t="s">
        <v>84</v>
      </c>
      <c r="S176" s="30" t="s">
        <v>85</v>
      </c>
      <c r="T176" s="47" t="s">
        <v>758</v>
      </c>
      <c r="U176" s="30" t="s">
        <v>31</v>
      </c>
      <c r="V176" s="30" t="s">
        <v>22</v>
      </c>
    </row>
    <row r="177" spans="1:22" ht="14.25" hidden="1" customHeight="1">
      <c r="A177" s="47">
        <v>176</v>
      </c>
      <c r="B177" s="30">
        <v>305</v>
      </c>
      <c r="C177" s="1">
        <v>44039</v>
      </c>
      <c r="D177" t="s">
        <v>32</v>
      </c>
      <c r="E177" s="47">
        <f>IF(OR(Table24[[#This Row],[Status]]="Pending",Table24[[#This Row],[Status]]="Processing"),1,0)</f>
        <v>0</v>
      </c>
      <c r="F177" s="47" t="str">
        <f>IF(OR(Table24[[#This Row],[Status]]="Pending",Table24[[#This Row],[Status]]="Processing"),"Backlogs","Completed")</f>
        <v>Completed</v>
      </c>
      <c r="G177" s="47">
        <f>IF(Table24[[#This Row],[Status]]="Returned",1,0)</f>
        <v>1</v>
      </c>
      <c r="H177" s="30" t="s">
        <v>15</v>
      </c>
      <c r="I177" s="30" t="s">
        <v>37</v>
      </c>
      <c r="J177" s="30" t="s">
        <v>38</v>
      </c>
      <c r="K177" s="32">
        <v>69</v>
      </c>
      <c r="L177" s="30" t="s">
        <v>18</v>
      </c>
      <c r="M177" s="31">
        <v>736.95</v>
      </c>
      <c r="N177" s="48">
        <f>IF(Table24[[#This Row],[Status]]="Returned",Table24[[#This Row],[Amount]],0)</f>
        <v>736.95</v>
      </c>
      <c r="O177" s="48">
        <f>IF(OR(Table24[[#This Row],[Status]]="Pending", Table24[[#This Row],[Status]]="Processing"), Table24[[#This Row],[Amount]], 0)</f>
        <v>0</v>
      </c>
      <c r="P177" s="48">
        <f>IF(OR(Table24[[#This Row],[Status]]="Delivered",Table24[[#This Row],[Status]]="Shipped"),Table24[[#This Row],[Amount]],0)</f>
        <v>0</v>
      </c>
      <c r="Q177" s="48">
        <f>Table24[[#This Row],[Amount]]/Table24[[#This Row],[Qty]]</f>
        <v>10.680434782608696</v>
      </c>
      <c r="R177" s="30" t="s">
        <v>189</v>
      </c>
      <c r="S177" s="30" t="s">
        <v>35</v>
      </c>
      <c r="T177" s="47" t="s">
        <v>11</v>
      </c>
      <c r="U177" s="30" t="s">
        <v>27</v>
      </c>
      <c r="V177" s="30" t="s">
        <v>22</v>
      </c>
    </row>
    <row r="178" spans="1:22" ht="14.25" hidden="1" customHeight="1">
      <c r="A178" s="47">
        <v>177</v>
      </c>
      <c r="B178" s="30">
        <v>225</v>
      </c>
      <c r="C178" s="1">
        <v>44119</v>
      </c>
      <c r="D178" t="s">
        <v>32</v>
      </c>
      <c r="E178" s="47">
        <f>IF(OR(Table24[[#This Row],[Status]]="Pending",Table24[[#This Row],[Status]]="Processing"),1,0)</f>
        <v>0</v>
      </c>
      <c r="F178" s="47" t="str">
        <f>IF(OR(Table24[[#This Row],[Status]]="Pending",Table24[[#This Row],[Status]]="Processing"),"Backlogs","Completed")</f>
        <v>Completed</v>
      </c>
      <c r="G178" s="47">
        <f>IF(Table24[[#This Row],[Status]]="Returned",1,0)</f>
        <v>1</v>
      </c>
      <c r="H178" s="30" t="s">
        <v>47</v>
      </c>
      <c r="I178" s="30" t="s">
        <v>16</v>
      </c>
      <c r="J178" s="30" t="s">
        <v>17</v>
      </c>
      <c r="K178" s="32">
        <v>18</v>
      </c>
      <c r="L178" s="30" t="s">
        <v>18</v>
      </c>
      <c r="M178" s="31">
        <v>389.03</v>
      </c>
      <c r="N178" s="48">
        <f>IF(Table24[[#This Row],[Status]]="Returned",Table24[[#This Row],[Amount]],0)</f>
        <v>389.03</v>
      </c>
      <c r="O178" s="48">
        <f>IF(OR(Table24[[#This Row],[Status]]="Pending", Table24[[#This Row],[Status]]="Processing"), Table24[[#This Row],[Amount]], 0)</f>
        <v>0</v>
      </c>
      <c r="P178" s="48">
        <f>IF(OR(Table24[[#This Row],[Status]]="Delivered",Table24[[#This Row],[Status]]="Shipped"),Table24[[#This Row],[Amount]],0)</f>
        <v>0</v>
      </c>
      <c r="Q178" s="48">
        <f>Table24[[#This Row],[Amount]]/Table24[[#This Row],[Qty]]</f>
        <v>21.612777777777776</v>
      </c>
      <c r="R178" s="30" t="s">
        <v>190</v>
      </c>
      <c r="S178" s="30" t="s">
        <v>64</v>
      </c>
      <c r="T178" s="47" t="s">
        <v>11</v>
      </c>
      <c r="U178" s="30" t="s">
        <v>21</v>
      </c>
      <c r="V178" s="30" t="s">
        <v>22</v>
      </c>
    </row>
    <row r="179" spans="1:22" ht="14.25" hidden="1" customHeight="1">
      <c r="A179" s="47">
        <v>178</v>
      </c>
      <c r="B179" s="30">
        <v>237</v>
      </c>
      <c r="C179" s="1">
        <v>43941</v>
      </c>
      <c r="D179" t="s">
        <v>36</v>
      </c>
      <c r="E179" s="47">
        <f>IF(OR(Table24[[#This Row],[Status]]="Pending",Table24[[#This Row],[Status]]="Processing"),1,0)</f>
        <v>0</v>
      </c>
      <c r="F179" s="47" t="str">
        <f>IF(OR(Table24[[#This Row],[Status]]="Pending",Table24[[#This Row],[Status]]="Processing"),"Backlogs","Completed")</f>
        <v>Completed</v>
      </c>
      <c r="G179" s="47">
        <f>IF(Table24[[#This Row],[Status]]="Returned",1,0)</f>
        <v>0</v>
      </c>
      <c r="H179" s="30" t="s">
        <v>47</v>
      </c>
      <c r="I179" s="30" t="s">
        <v>16</v>
      </c>
      <c r="J179" s="30" t="s">
        <v>38</v>
      </c>
      <c r="K179" s="32">
        <v>85</v>
      </c>
      <c r="L179" s="30" t="s">
        <v>18</v>
      </c>
      <c r="M179" s="31">
        <v>815.17</v>
      </c>
      <c r="N179" s="48">
        <f>IF(Table24[[#This Row],[Status]]="Returned",Table24[[#This Row],[Amount]],0)</f>
        <v>0</v>
      </c>
      <c r="O179" s="48">
        <f>IF(OR(Table24[[#This Row],[Status]]="Pending", Table24[[#This Row],[Status]]="Processing"), Table24[[#This Row],[Amount]], 0)</f>
        <v>0</v>
      </c>
      <c r="P179" s="48">
        <f>IF(OR(Table24[[#This Row],[Status]]="Delivered",Table24[[#This Row],[Status]]="Shipped"),Table24[[#This Row],[Amount]],0)</f>
        <v>815.17</v>
      </c>
      <c r="Q179" s="48">
        <f>Table24[[#This Row],[Amount]]/Table24[[#This Row],[Qty]]</f>
        <v>9.5902352941176474</v>
      </c>
      <c r="R179" s="30" t="s">
        <v>177</v>
      </c>
      <c r="S179" s="30" t="s">
        <v>58</v>
      </c>
      <c r="T179" s="47" t="s">
        <v>11</v>
      </c>
      <c r="U179" s="30" t="s">
        <v>31</v>
      </c>
      <c r="V179" s="30" t="s">
        <v>22</v>
      </c>
    </row>
    <row r="180" spans="1:22" ht="14.25" customHeight="1">
      <c r="A180" s="47">
        <v>179</v>
      </c>
      <c r="B180" s="30">
        <v>152</v>
      </c>
      <c r="C180" s="1">
        <v>44200</v>
      </c>
      <c r="D180" t="s">
        <v>32</v>
      </c>
      <c r="E180" s="47">
        <f>IF(OR(Table24[[#This Row],[Status]]="Pending",Table24[[#This Row],[Status]]="Processing"),1,0)</f>
        <v>0</v>
      </c>
      <c r="F180" s="47" t="str">
        <f>IF(OR(Table24[[#This Row],[Status]]="Pending",Table24[[#This Row],[Status]]="Processing"),"Backlogs","Completed")</f>
        <v>Completed</v>
      </c>
      <c r="G180" s="47">
        <f>IF(Table24[[#This Row],[Status]]="Returned",1,0)</f>
        <v>1</v>
      </c>
      <c r="H180" s="30" t="s">
        <v>24</v>
      </c>
      <c r="I180" s="30" t="s">
        <v>37</v>
      </c>
      <c r="J180" s="30" t="s">
        <v>33</v>
      </c>
      <c r="K180" s="32">
        <v>67</v>
      </c>
      <c r="L180" s="30" t="s">
        <v>18</v>
      </c>
      <c r="M180" s="31">
        <v>934.25</v>
      </c>
      <c r="N180" s="48">
        <f>IF(Table24[[#This Row],[Status]]="Returned",Table24[[#This Row],[Amount]],0)</f>
        <v>934.25</v>
      </c>
      <c r="O180" s="48">
        <f>IF(OR(Table24[[#This Row],[Status]]="Pending", Table24[[#This Row],[Status]]="Processing"), Table24[[#This Row],[Amount]], 0)</f>
        <v>0</v>
      </c>
      <c r="P180" s="48">
        <f>IF(OR(Table24[[#This Row],[Status]]="Delivered",Table24[[#This Row],[Status]]="Shipped"),Table24[[#This Row],[Amount]],0)</f>
        <v>0</v>
      </c>
      <c r="Q180" s="48">
        <f>Table24[[#This Row],[Amount]]/Table24[[#This Row],[Qty]]</f>
        <v>13.944029850746269</v>
      </c>
      <c r="R180" s="30" t="s">
        <v>98</v>
      </c>
      <c r="S180" s="30" t="s">
        <v>99</v>
      </c>
      <c r="T180" s="47" t="s">
        <v>11</v>
      </c>
      <c r="U180" s="30" t="s">
        <v>27</v>
      </c>
      <c r="V180" s="30" t="s">
        <v>28</v>
      </c>
    </row>
    <row r="181" spans="1:22" ht="14.25" customHeight="1">
      <c r="A181" s="47">
        <v>180</v>
      </c>
      <c r="B181" s="30">
        <v>603</v>
      </c>
      <c r="C181" s="1">
        <v>44185</v>
      </c>
      <c r="D181" t="s">
        <v>54</v>
      </c>
      <c r="E181" s="47">
        <f>IF(OR(Table24[[#This Row],[Status]]="Pending",Table24[[#This Row],[Status]]="Processing"),1,0)</f>
        <v>1</v>
      </c>
      <c r="F181" s="47" t="str">
        <f>IF(OR(Table24[[#This Row],[Status]]="Pending",Table24[[#This Row],[Status]]="Processing"),"Backlogs","Completed")</f>
        <v>Backlogs</v>
      </c>
      <c r="G181" s="47">
        <f>IF(Table24[[#This Row],[Status]]="Returned",1,0)</f>
        <v>0</v>
      </c>
      <c r="H181" s="30" t="s">
        <v>15</v>
      </c>
      <c r="I181" s="30" t="s">
        <v>25</v>
      </c>
      <c r="J181" s="30" t="s">
        <v>33</v>
      </c>
      <c r="K181" s="32">
        <v>52</v>
      </c>
      <c r="L181" s="30" t="s">
        <v>18</v>
      </c>
      <c r="M181" s="31">
        <v>673.6</v>
      </c>
      <c r="N181" s="48">
        <f>IF(Table24[[#This Row],[Status]]="Returned",Table24[[#This Row],[Amount]],0)</f>
        <v>0</v>
      </c>
      <c r="O181" s="48">
        <f>IF(OR(Table24[[#This Row],[Status]]="Pending", Table24[[#This Row],[Status]]="Processing"), Table24[[#This Row],[Amount]], 0)</f>
        <v>673.6</v>
      </c>
      <c r="P181" s="48">
        <f>IF(OR(Table24[[#This Row],[Status]]="Delivered",Table24[[#This Row],[Status]]="Shipped"),Table24[[#This Row],[Amount]],0)</f>
        <v>0</v>
      </c>
      <c r="Q181" s="48">
        <f>Table24[[#This Row],[Amount]]/Table24[[#This Row],[Qty]]</f>
        <v>12.953846153846154</v>
      </c>
      <c r="R181" s="30" t="s">
        <v>162</v>
      </c>
      <c r="S181" s="30" t="s">
        <v>50</v>
      </c>
      <c r="T181" s="47" t="s">
        <v>11</v>
      </c>
      <c r="U181" s="30" t="s">
        <v>31</v>
      </c>
      <c r="V181" s="30" t="s">
        <v>22</v>
      </c>
    </row>
    <row r="182" spans="1:22" ht="14.25" hidden="1" customHeight="1">
      <c r="A182" s="47">
        <v>181</v>
      </c>
      <c r="B182" s="30">
        <v>693</v>
      </c>
      <c r="C182" s="1">
        <v>44315</v>
      </c>
      <c r="D182" t="s">
        <v>36</v>
      </c>
      <c r="E182" s="47">
        <f>IF(OR(Table24[[#This Row],[Status]]="Pending",Table24[[#This Row],[Status]]="Processing"),1,0)</f>
        <v>0</v>
      </c>
      <c r="F182" s="47" t="str">
        <f>IF(OR(Table24[[#This Row],[Status]]="Pending",Table24[[#This Row],[Status]]="Processing"),"Backlogs","Completed")</f>
        <v>Completed</v>
      </c>
      <c r="G182" s="47">
        <f>IF(Table24[[#This Row],[Status]]="Returned",1,0)</f>
        <v>0</v>
      </c>
      <c r="H182" s="30" t="s">
        <v>24</v>
      </c>
      <c r="I182" s="30" t="s">
        <v>25</v>
      </c>
      <c r="J182" s="30" t="s">
        <v>17</v>
      </c>
      <c r="K182" s="32">
        <v>12</v>
      </c>
      <c r="L182" s="30" t="s">
        <v>18</v>
      </c>
      <c r="M182" s="31">
        <v>658.3</v>
      </c>
      <c r="N182" s="48">
        <f>IF(Table24[[#This Row],[Status]]="Returned",Table24[[#This Row],[Amount]],0)</f>
        <v>0</v>
      </c>
      <c r="O182" s="48">
        <f>IF(OR(Table24[[#This Row],[Status]]="Pending", Table24[[#This Row],[Status]]="Processing"), Table24[[#This Row],[Amount]], 0)</f>
        <v>0</v>
      </c>
      <c r="P182" s="48">
        <f>IF(OR(Table24[[#This Row],[Status]]="Delivered",Table24[[#This Row],[Status]]="Shipped"),Table24[[#This Row],[Amount]],0)</f>
        <v>658.3</v>
      </c>
      <c r="Q182" s="48">
        <f>Table24[[#This Row],[Amount]]/Table24[[#This Row],[Qty]]</f>
        <v>54.858333333333327</v>
      </c>
      <c r="R182" s="30" t="s">
        <v>142</v>
      </c>
      <c r="S182" s="30" t="s">
        <v>64</v>
      </c>
      <c r="T182" s="47" t="s">
        <v>758</v>
      </c>
      <c r="U182" s="30" t="s">
        <v>27</v>
      </c>
      <c r="V182" s="30" t="s">
        <v>22</v>
      </c>
    </row>
    <row r="183" spans="1:22" ht="14.25" hidden="1" customHeight="1">
      <c r="A183" s="47">
        <v>182</v>
      </c>
      <c r="B183" s="30">
        <v>667</v>
      </c>
      <c r="C183" s="1">
        <v>44496</v>
      </c>
      <c r="D183" t="s">
        <v>54</v>
      </c>
      <c r="E183" s="47">
        <f>IF(OR(Table24[[#This Row],[Status]]="Pending",Table24[[#This Row],[Status]]="Processing"),1,0)</f>
        <v>1</v>
      </c>
      <c r="F183" s="47" t="str">
        <f>IF(OR(Table24[[#This Row],[Status]]="Pending",Table24[[#This Row],[Status]]="Processing"),"Backlogs","Completed")</f>
        <v>Backlogs</v>
      </c>
      <c r="G183" s="47">
        <f>IF(Table24[[#This Row],[Status]]="Returned",1,0)</f>
        <v>0</v>
      </c>
      <c r="H183" s="30" t="s">
        <v>24</v>
      </c>
      <c r="I183" s="30" t="s">
        <v>37</v>
      </c>
      <c r="J183" s="30" t="s">
        <v>38</v>
      </c>
      <c r="K183" s="32">
        <v>90</v>
      </c>
      <c r="L183" s="30" t="s">
        <v>18</v>
      </c>
      <c r="M183" s="31">
        <v>133.86000000000001</v>
      </c>
      <c r="N183" s="48">
        <f>IF(Table24[[#This Row],[Status]]="Returned",Table24[[#This Row],[Amount]],0)</f>
        <v>0</v>
      </c>
      <c r="O183" s="48">
        <f>IF(OR(Table24[[#This Row],[Status]]="Pending", Table24[[#This Row],[Status]]="Processing"), Table24[[#This Row],[Amount]], 0)</f>
        <v>133.86000000000001</v>
      </c>
      <c r="P183" s="48">
        <f>IF(OR(Table24[[#This Row],[Status]]="Delivered",Table24[[#This Row],[Status]]="Shipped"),Table24[[#This Row],[Amount]],0)</f>
        <v>0</v>
      </c>
      <c r="Q183" s="48">
        <f>Table24[[#This Row],[Amount]]/Table24[[#This Row],[Qty]]</f>
        <v>1.4873333333333334</v>
      </c>
      <c r="R183" s="30" t="s">
        <v>191</v>
      </c>
      <c r="S183" s="30" t="s">
        <v>35</v>
      </c>
      <c r="T183" s="47" t="s">
        <v>758</v>
      </c>
      <c r="U183" s="30" t="s">
        <v>21</v>
      </c>
      <c r="V183" s="30" t="s">
        <v>22</v>
      </c>
    </row>
    <row r="184" spans="1:22" ht="14.25" customHeight="1">
      <c r="A184" s="47">
        <v>183</v>
      </c>
      <c r="B184" s="30">
        <v>596</v>
      </c>
      <c r="C184" s="1">
        <v>44160</v>
      </c>
      <c r="D184" t="s">
        <v>23</v>
      </c>
      <c r="E184" s="47">
        <f>IF(OR(Table24[[#This Row],[Status]]="Pending",Table24[[#This Row],[Status]]="Processing"),1,0)</f>
        <v>0</v>
      </c>
      <c r="F184" s="47" t="str">
        <f>IF(OR(Table24[[#This Row],[Status]]="Pending",Table24[[#This Row],[Status]]="Processing"),"Backlogs","Completed")</f>
        <v>Completed</v>
      </c>
      <c r="G184" s="47">
        <f>IF(Table24[[#This Row],[Status]]="Returned",1,0)</f>
        <v>0</v>
      </c>
      <c r="H184" s="30" t="s">
        <v>47</v>
      </c>
      <c r="I184" s="30" t="s">
        <v>25</v>
      </c>
      <c r="J184" s="30" t="s">
        <v>33</v>
      </c>
      <c r="K184" s="32">
        <v>61</v>
      </c>
      <c r="L184" s="30" t="s">
        <v>18</v>
      </c>
      <c r="M184" s="31">
        <v>24.31</v>
      </c>
      <c r="N184" s="48">
        <f>IF(Table24[[#This Row],[Status]]="Returned",Table24[[#This Row],[Amount]],0)</f>
        <v>0</v>
      </c>
      <c r="O184" s="48">
        <f>IF(OR(Table24[[#This Row],[Status]]="Pending", Table24[[#This Row],[Status]]="Processing"), Table24[[#This Row],[Amount]], 0)</f>
        <v>0</v>
      </c>
      <c r="P184" s="48">
        <f>IF(OR(Table24[[#This Row],[Status]]="Delivered",Table24[[#This Row],[Status]]="Shipped"),Table24[[#This Row],[Amount]],0)</f>
        <v>24.31</v>
      </c>
      <c r="Q184" s="48">
        <f>Table24[[#This Row],[Amount]]/Table24[[#This Row],[Qty]]</f>
        <v>0.39852459016393438</v>
      </c>
      <c r="R184" s="30" t="s">
        <v>192</v>
      </c>
      <c r="S184" s="30" t="s">
        <v>77</v>
      </c>
      <c r="T184" s="47" t="s">
        <v>11</v>
      </c>
      <c r="U184" s="30" t="s">
        <v>44</v>
      </c>
      <c r="V184" s="30" t="s">
        <v>22</v>
      </c>
    </row>
    <row r="185" spans="1:22" ht="14.25" hidden="1" customHeight="1">
      <c r="A185" s="47">
        <v>184</v>
      </c>
      <c r="B185" s="30">
        <v>904</v>
      </c>
      <c r="C185" s="1">
        <v>44019</v>
      </c>
      <c r="D185" t="s">
        <v>23</v>
      </c>
      <c r="E185" s="47">
        <f>IF(OR(Table24[[#This Row],[Status]]="Pending",Table24[[#This Row],[Status]]="Processing"),1,0)</f>
        <v>0</v>
      </c>
      <c r="F185" s="47" t="str">
        <f>IF(OR(Table24[[#This Row],[Status]]="Pending",Table24[[#This Row],[Status]]="Processing"),"Backlogs","Completed")</f>
        <v>Completed</v>
      </c>
      <c r="G185" s="47">
        <f>IF(Table24[[#This Row],[Status]]="Returned",1,0)</f>
        <v>0</v>
      </c>
      <c r="H185" s="30" t="s">
        <v>24</v>
      </c>
      <c r="I185" s="30" t="s">
        <v>25</v>
      </c>
      <c r="J185" s="30" t="s">
        <v>17</v>
      </c>
      <c r="K185" s="32">
        <v>92</v>
      </c>
      <c r="L185" s="30" t="s">
        <v>18</v>
      </c>
      <c r="M185" s="31">
        <v>823.93</v>
      </c>
      <c r="N185" s="48">
        <f>IF(Table24[[#This Row],[Status]]="Returned",Table24[[#This Row],[Amount]],0)</f>
        <v>0</v>
      </c>
      <c r="O185" s="48">
        <f>IF(OR(Table24[[#This Row],[Status]]="Pending", Table24[[#This Row],[Status]]="Processing"), Table24[[#This Row],[Amount]], 0)</f>
        <v>0</v>
      </c>
      <c r="P185" s="48">
        <f>IF(OR(Table24[[#This Row],[Status]]="Delivered",Table24[[#This Row],[Status]]="Shipped"),Table24[[#This Row],[Amount]],0)</f>
        <v>823.93</v>
      </c>
      <c r="Q185" s="48">
        <f>Table24[[#This Row],[Amount]]/Table24[[#This Row],[Qty]]</f>
        <v>8.955760869565216</v>
      </c>
      <c r="R185" s="30" t="s">
        <v>193</v>
      </c>
      <c r="S185" s="30" t="s">
        <v>74</v>
      </c>
      <c r="T185" s="47" t="s">
        <v>758</v>
      </c>
      <c r="U185" s="30" t="s">
        <v>44</v>
      </c>
      <c r="V185" s="30" t="s">
        <v>22</v>
      </c>
    </row>
    <row r="186" spans="1:22" ht="14.25" customHeight="1">
      <c r="A186" s="47">
        <v>185</v>
      </c>
      <c r="B186" s="30">
        <v>817</v>
      </c>
      <c r="C186" s="1">
        <v>44029</v>
      </c>
      <c r="D186" t="s">
        <v>23</v>
      </c>
      <c r="E186" s="47">
        <f>IF(OR(Table24[[#This Row],[Status]]="Pending",Table24[[#This Row],[Status]]="Processing"),1,0)</f>
        <v>0</v>
      </c>
      <c r="F186" s="47" t="str">
        <f>IF(OR(Table24[[#This Row],[Status]]="Pending",Table24[[#This Row],[Status]]="Processing"),"Backlogs","Completed")</f>
        <v>Completed</v>
      </c>
      <c r="G186" s="47">
        <f>IF(Table24[[#This Row],[Status]]="Returned",1,0)</f>
        <v>0</v>
      </c>
      <c r="H186" s="30" t="s">
        <v>15</v>
      </c>
      <c r="I186" s="30" t="s">
        <v>25</v>
      </c>
      <c r="J186" s="30" t="s">
        <v>33</v>
      </c>
      <c r="K186" s="32">
        <v>61</v>
      </c>
      <c r="L186" s="30" t="s">
        <v>18</v>
      </c>
      <c r="M186" s="31">
        <v>817.03</v>
      </c>
      <c r="N186" s="48">
        <f>IF(Table24[[#This Row],[Status]]="Returned",Table24[[#This Row],[Amount]],0)</f>
        <v>0</v>
      </c>
      <c r="O186" s="48">
        <f>IF(OR(Table24[[#This Row],[Status]]="Pending", Table24[[#This Row],[Status]]="Processing"), Table24[[#This Row],[Amount]], 0)</f>
        <v>0</v>
      </c>
      <c r="P186" s="48">
        <f>IF(OR(Table24[[#This Row],[Status]]="Delivered",Table24[[#This Row],[Status]]="Shipped"),Table24[[#This Row],[Amount]],0)</f>
        <v>817.03</v>
      </c>
      <c r="Q186" s="48">
        <f>Table24[[#This Row],[Amount]]/Table24[[#This Row],[Qty]]</f>
        <v>13.393934426229508</v>
      </c>
      <c r="R186" s="30" t="s">
        <v>82</v>
      </c>
      <c r="S186" s="30" t="s">
        <v>46</v>
      </c>
      <c r="T186" s="47" t="s">
        <v>758</v>
      </c>
      <c r="U186" s="30" t="s">
        <v>27</v>
      </c>
      <c r="V186" s="30" t="s">
        <v>28</v>
      </c>
    </row>
    <row r="187" spans="1:22" ht="14.25" customHeight="1">
      <c r="A187" s="47">
        <v>186</v>
      </c>
      <c r="B187" s="30">
        <v>659</v>
      </c>
      <c r="C187" s="1">
        <v>44055</v>
      </c>
      <c r="D187" t="s">
        <v>36</v>
      </c>
      <c r="E187" s="47">
        <f>IF(OR(Table24[[#This Row],[Status]]="Pending",Table24[[#This Row],[Status]]="Processing"),1,0)</f>
        <v>0</v>
      </c>
      <c r="F187" s="47" t="str">
        <f>IF(OR(Table24[[#This Row],[Status]]="Pending",Table24[[#This Row],[Status]]="Processing"),"Backlogs","Completed")</f>
        <v>Completed</v>
      </c>
      <c r="G187" s="47">
        <f>IF(Table24[[#This Row],[Status]]="Returned",1,0)</f>
        <v>0</v>
      </c>
      <c r="H187" s="30" t="s">
        <v>24</v>
      </c>
      <c r="I187" s="30" t="s">
        <v>16</v>
      </c>
      <c r="J187" s="30" t="s">
        <v>33</v>
      </c>
      <c r="K187" s="32">
        <v>85</v>
      </c>
      <c r="L187" s="30" t="s">
        <v>18</v>
      </c>
      <c r="M187" s="31">
        <v>108.39</v>
      </c>
      <c r="N187" s="48">
        <f>IF(Table24[[#This Row],[Status]]="Returned",Table24[[#This Row],[Amount]],0)</f>
        <v>0</v>
      </c>
      <c r="O187" s="48">
        <f>IF(OR(Table24[[#This Row],[Status]]="Pending", Table24[[#This Row],[Status]]="Processing"), Table24[[#This Row],[Amount]], 0)</f>
        <v>0</v>
      </c>
      <c r="P187" s="48">
        <f>IF(OR(Table24[[#This Row],[Status]]="Delivered",Table24[[#This Row],[Status]]="Shipped"),Table24[[#This Row],[Amount]],0)</f>
        <v>108.39</v>
      </c>
      <c r="Q187" s="48">
        <f>Table24[[#This Row],[Amount]]/Table24[[#This Row],[Qty]]</f>
        <v>1.2751764705882354</v>
      </c>
      <c r="R187" s="30" t="s">
        <v>143</v>
      </c>
      <c r="S187" s="30" t="s">
        <v>77</v>
      </c>
      <c r="T187" s="47" t="s">
        <v>758</v>
      </c>
      <c r="U187" s="30" t="s">
        <v>21</v>
      </c>
      <c r="V187" s="30" t="s">
        <v>22</v>
      </c>
    </row>
    <row r="188" spans="1:22" ht="14.25" customHeight="1">
      <c r="A188" s="47">
        <v>187</v>
      </c>
      <c r="B188" s="30">
        <v>957</v>
      </c>
      <c r="C188" s="1">
        <v>44217</v>
      </c>
      <c r="D188" t="s">
        <v>14</v>
      </c>
      <c r="E188" s="47">
        <f>IF(OR(Table24[[#This Row],[Status]]="Pending",Table24[[#This Row],[Status]]="Processing"),1,0)</f>
        <v>1</v>
      </c>
      <c r="F188" s="47" t="str">
        <f>IF(OR(Table24[[#This Row],[Status]]="Pending",Table24[[#This Row],[Status]]="Processing"),"Backlogs","Completed")</f>
        <v>Backlogs</v>
      </c>
      <c r="G188" s="47">
        <f>IF(Table24[[#This Row],[Status]]="Returned",1,0)</f>
        <v>0</v>
      </c>
      <c r="H188" s="30" t="s">
        <v>24</v>
      </c>
      <c r="I188" s="30" t="s">
        <v>16</v>
      </c>
      <c r="J188" s="30" t="s">
        <v>33</v>
      </c>
      <c r="K188" s="32">
        <v>95</v>
      </c>
      <c r="L188" s="30" t="s">
        <v>18</v>
      </c>
      <c r="M188" s="31">
        <v>650.71</v>
      </c>
      <c r="N188" s="48">
        <f>IF(Table24[[#This Row],[Status]]="Returned",Table24[[#This Row],[Amount]],0)</f>
        <v>0</v>
      </c>
      <c r="O188" s="48">
        <f>IF(OR(Table24[[#This Row],[Status]]="Pending", Table24[[#This Row],[Status]]="Processing"), Table24[[#This Row],[Amount]], 0)</f>
        <v>650.71</v>
      </c>
      <c r="P188" s="48">
        <f>IF(OR(Table24[[#This Row],[Status]]="Delivered",Table24[[#This Row],[Status]]="Shipped"),Table24[[#This Row],[Amount]],0)</f>
        <v>0</v>
      </c>
      <c r="Q188" s="48">
        <f>Table24[[#This Row],[Amount]]/Table24[[#This Row],[Qty]]</f>
        <v>6.8495789473684212</v>
      </c>
      <c r="R188" s="30" t="s">
        <v>19</v>
      </c>
      <c r="S188" s="30" t="s">
        <v>20</v>
      </c>
      <c r="T188" s="47" t="s">
        <v>758</v>
      </c>
      <c r="U188" s="30" t="s">
        <v>44</v>
      </c>
      <c r="V188" s="30" t="s">
        <v>28</v>
      </c>
    </row>
    <row r="189" spans="1:22" ht="14.25" customHeight="1">
      <c r="A189" s="47">
        <v>188</v>
      </c>
      <c r="B189" s="30">
        <v>523</v>
      </c>
      <c r="C189" s="1">
        <v>44253</v>
      </c>
      <c r="D189" t="s">
        <v>36</v>
      </c>
      <c r="E189" s="47">
        <f>IF(OR(Table24[[#This Row],[Status]]="Pending",Table24[[#This Row],[Status]]="Processing"),1,0)</f>
        <v>0</v>
      </c>
      <c r="F189" s="47" t="str">
        <f>IF(OR(Table24[[#This Row],[Status]]="Pending",Table24[[#This Row],[Status]]="Processing"),"Backlogs","Completed")</f>
        <v>Completed</v>
      </c>
      <c r="G189" s="47">
        <f>IF(Table24[[#This Row],[Status]]="Returned",1,0)</f>
        <v>0</v>
      </c>
      <c r="H189" s="30" t="s">
        <v>15</v>
      </c>
      <c r="I189" s="30" t="s">
        <v>37</v>
      </c>
      <c r="J189" s="30" t="s">
        <v>33</v>
      </c>
      <c r="K189" s="32">
        <v>67</v>
      </c>
      <c r="L189" s="30" t="s">
        <v>18</v>
      </c>
      <c r="M189" s="31">
        <v>633.19000000000005</v>
      </c>
      <c r="N189" s="48">
        <f>IF(Table24[[#This Row],[Status]]="Returned",Table24[[#This Row],[Amount]],0)</f>
        <v>0</v>
      </c>
      <c r="O189" s="48">
        <f>IF(OR(Table24[[#This Row],[Status]]="Pending", Table24[[#This Row],[Status]]="Processing"), Table24[[#This Row],[Amount]], 0)</f>
        <v>0</v>
      </c>
      <c r="P189" s="48">
        <f>IF(OR(Table24[[#This Row],[Status]]="Delivered",Table24[[#This Row],[Status]]="Shipped"),Table24[[#This Row],[Amount]],0)</f>
        <v>633.19000000000005</v>
      </c>
      <c r="Q189" s="48">
        <f>Table24[[#This Row],[Amount]]/Table24[[#This Row],[Qty]]</f>
        <v>9.4505970149253731</v>
      </c>
      <c r="R189" s="30" t="s">
        <v>162</v>
      </c>
      <c r="S189" s="30" t="s">
        <v>50</v>
      </c>
      <c r="T189" s="47" t="s">
        <v>11</v>
      </c>
      <c r="U189" s="30" t="s">
        <v>44</v>
      </c>
      <c r="V189" s="30" t="s">
        <v>28</v>
      </c>
    </row>
    <row r="190" spans="1:22" ht="14.25" hidden="1" customHeight="1">
      <c r="A190" s="47">
        <v>189</v>
      </c>
      <c r="B190" s="30">
        <v>543</v>
      </c>
      <c r="C190" s="1">
        <v>44101</v>
      </c>
      <c r="D190" t="s">
        <v>23</v>
      </c>
      <c r="E190" s="47">
        <f>IF(OR(Table24[[#This Row],[Status]]="Pending",Table24[[#This Row],[Status]]="Processing"),1,0)</f>
        <v>0</v>
      </c>
      <c r="F190" s="47" t="str">
        <f>IF(OR(Table24[[#This Row],[Status]]="Pending",Table24[[#This Row],[Status]]="Processing"),"Backlogs","Completed")</f>
        <v>Completed</v>
      </c>
      <c r="G190" s="47">
        <f>IF(Table24[[#This Row],[Status]]="Returned",1,0)</f>
        <v>0</v>
      </c>
      <c r="H190" s="30" t="s">
        <v>47</v>
      </c>
      <c r="I190" s="30" t="s">
        <v>16</v>
      </c>
      <c r="J190" s="30" t="s">
        <v>38</v>
      </c>
      <c r="K190" s="32">
        <v>87</v>
      </c>
      <c r="L190" s="30" t="s">
        <v>18</v>
      </c>
      <c r="M190" s="31">
        <v>141.47999999999999</v>
      </c>
      <c r="N190" s="48">
        <f>IF(Table24[[#This Row],[Status]]="Returned",Table24[[#This Row],[Amount]],0)</f>
        <v>0</v>
      </c>
      <c r="O190" s="48">
        <f>IF(OR(Table24[[#This Row],[Status]]="Pending", Table24[[#This Row],[Status]]="Processing"), Table24[[#This Row],[Amount]], 0)</f>
        <v>0</v>
      </c>
      <c r="P190" s="48">
        <f>IF(OR(Table24[[#This Row],[Status]]="Delivered",Table24[[#This Row],[Status]]="Shipped"),Table24[[#This Row],[Amount]],0)</f>
        <v>141.47999999999999</v>
      </c>
      <c r="Q190" s="48">
        <f>Table24[[#This Row],[Amount]]/Table24[[#This Row],[Qty]]</f>
        <v>1.626206896551724</v>
      </c>
      <c r="R190" s="30" t="s">
        <v>122</v>
      </c>
      <c r="S190" s="30" t="s">
        <v>89</v>
      </c>
      <c r="T190" s="47" t="s">
        <v>11</v>
      </c>
      <c r="U190" s="30" t="s">
        <v>21</v>
      </c>
      <c r="V190" s="30" t="s">
        <v>22</v>
      </c>
    </row>
    <row r="191" spans="1:22" ht="14.25" customHeight="1">
      <c r="A191" s="47">
        <v>190</v>
      </c>
      <c r="B191" s="30">
        <v>503</v>
      </c>
      <c r="C191" s="1">
        <v>43956</v>
      </c>
      <c r="D191" t="s">
        <v>23</v>
      </c>
      <c r="E191" s="47">
        <f>IF(OR(Table24[[#This Row],[Status]]="Pending",Table24[[#This Row],[Status]]="Processing"),1,0)</f>
        <v>0</v>
      </c>
      <c r="F191" s="47" t="str">
        <f>IF(OR(Table24[[#This Row],[Status]]="Pending",Table24[[#This Row],[Status]]="Processing"),"Backlogs","Completed")</f>
        <v>Completed</v>
      </c>
      <c r="G191" s="47">
        <f>IF(Table24[[#This Row],[Status]]="Returned",1,0)</f>
        <v>0</v>
      </c>
      <c r="H191" s="30" t="s">
        <v>47</v>
      </c>
      <c r="I191" s="30" t="s">
        <v>16</v>
      </c>
      <c r="J191" s="30" t="s">
        <v>33</v>
      </c>
      <c r="K191" s="32">
        <v>69</v>
      </c>
      <c r="L191" s="30" t="s">
        <v>18</v>
      </c>
      <c r="M191" s="31">
        <v>490.68</v>
      </c>
      <c r="N191" s="48">
        <f>IF(Table24[[#This Row],[Status]]="Returned",Table24[[#This Row],[Amount]],0)</f>
        <v>0</v>
      </c>
      <c r="O191" s="48">
        <f>IF(OR(Table24[[#This Row],[Status]]="Pending", Table24[[#This Row],[Status]]="Processing"), Table24[[#This Row],[Amount]], 0)</f>
        <v>0</v>
      </c>
      <c r="P191" s="48">
        <f>IF(OR(Table24[[#This Row],[Status]]="Delivered",Table24[[#This Row],[Status]]="Shipped"),Table24[[#This Row],[Amount]],0)</f>
        <v>490.68</v>
      </c>
      <c r="Q191" s="48">
        <f>Table24[[#This Row],[Amount]]/Table24[[#This Row],[Qty]]</f>
        <v>7.1113043478260867</v>
      </c>
      <c r="R191" s="30" t="s">
        <v>98</v>
      </c>
      <c r="S191" s="30" t="s">
        <v>99</v>
      </c>
      <c r="T191" s="47" t="s">
        <v>11</v>
      </c>
      <c r="U191" s="30" t="s">
        <v>21</v>
      </c>
      <c r="V191" s="30" t="s">
        <v>22</v>
      </c>
    </row>
    <row r="192" spans="1:22" ht="14.25" hidden="1" customHeight="1">
      <c r="A192" s="47">
        <v>191</v>
      </c>
      <c r="B192" s="30">
        <v>892</v>
      </c>
      <c r="C192" s="1">
        <v>44161</v>
      </c>
      <c r="D192" t="s">
        <v>36</v>
      </c>
      <c r="E192" s="47">
        <f>IF(OR(Table24[[#This Row],[Status]]="Pending",Table24[[#This Row],[Status]]="Processing"),1,0)</f>
        <v>0</v>
      </c>
      <c r="F192" s="47" t="str">
        <f>IF(OR(Table24[[#This Row],[Status]]="Pending",Table24[[#This Row],[Status]]="Processing"),"Backlogs","Completed")</f>
        <v>Completed</v>
      </c>
      <c r="G192" s="47">
        <f>IF(Table24[[#This Row],[Status]]="Returned",1,0)</f>
        <v>0</v>
      </c>
      <c r="H192" s="30" t="s">
        <v>47</v>
      </c>
      <c r="I192" s="30" t="s">
        <v>16</v>
      </c>
      <c r="J192" s="30" t="s">
        <v>17</v>
      </c>
      <c r="K192" s="32">
        <v>1</v>
      </c>
      <c r="L192" s="30" t="s">
        <v>18</v>
      </c>
      <c r="M192" s="31">
        <v>249.84</v>
      </c>
      <c r="N192" s="48">
        <f>IF(Table24[[#This Row],[Status]]="Returned",Table24[[#This Row],[Amount]],0)</f>
        <v>0</v>
      </c>
      <c r="O192" s="48">
        <f>IF(OR(Table24[[#This Row],[Status]]="Pending", Table24[[#This Row],[Status]]="Processing"), Table24[[#This Row],[Amount]], 0)</f>
        <v>0</v>
      </c>
      <c r="P192" s="48">
        <f>IF(OR(Table24[[#This Row],[Status]]="Delivered",Table24[[#This Row],[Status]]="Shipped"),Table24[[#This Row],[Amount]],0)</f>
        <v>249.84</v>
      </c>
      <c r="Q192" s="48">
        <f>Table24[[#This Row],[Amount]]/Table24[[#This Row],[Qty]]</f>
        <v>249.84</v>
      </c>
      <c r="R192" s="30" t="s">
        <v>42</v>
      </c>
      <c r="S192" s="30" t="s">
        <v>43</v>
      </c>
      <c r="T192" s="47" t="s">
        <v>758</v>
      </c>
      <c r="U192" s="30" t="s">
        <v>27</v>
      </c>
      <c r="V192" s="30" t="s">
        <v>22</v>
      </c>
    </row>
    <row r="193" spans="1:22" ht="14.25" customHeight="1">
      <c r="A193" s="47">
        <v>192</v>
      </c>
      <c r="B193" s="30">
        <v>973</v>
      </c>
      <c r="C193" s="1">
        <v>44432</v>
      </c>
      <c r="D193" t="s">
        <v>36</v>
      </c>
      <c r="E193" s="47">
        <f>IF(OR(Table24[[#This Row],[Status]]="Pending",Table24[[#This Row],[Status]]="Processing"),1,0)</f>
        <v>0</v>
      </c>
      <c r="F193" s="47" t="str">
        <f>IF(OR(Table24[[#This Row],[Status]]="Pending",Table24[[#This Row],[Status]]="Processing"),"Backlogs","Completed")</f>
        <v>Completed</v>
      </c>
      <c r="G193" s="47">
        <f>IF(Table24[[#This Row],[Status]]="Returned",1,0)</f>
        <v>0</v>
      </c>
      <c r="H193" s="30" t="s">
        <v>15</v>
      </c>
      <c r="I193" s="30" t="s">
        <v>16</v>
      </c>
      <c r="J193" s="30" t="s">
        <v>33</v>
      </c>
      <c r="K193" s="32">
        <v>73</v>
      </c>
      <c r="L193" s="30" t="s">
        <v>18</v>
      </c>
      <c r="M193" s="31">
        <v>433.34</v>
      </c>
      <c r="N193" s="48">
        <f>IF(Table24[[#This Row],[Status]]="Returned",Table24[[#This Row],[Amount]],0)</f>
        <v>0</v>
      </c>
      <c r="O193" s="48">
        <f>IF(OR(Table24[[#This Row],[Status]]="Pending", Table24[[#This Row],[Status]]="Processing"), Table24[[#This Row],[Amount]], 0)</f>
        <v>0</v>
      </c>
      <c r="P193" s="48">
        <f>IF(OR(Table24[[#This Row],[Status]]="Delivered",Table24[[#This Row],[Status]]="Shipped"),Table24[[#This Row],[Amount]],0)</f>
        <v>433.34</v>
      </c>
      <c r="Q193" s="48">
        <f>Table24[[#This Row],[Amount]]/Table24[[#This Row],[Qty]]</f>
        <v>5.9361643835616436</v>
      </c>
      <c r="R193" s="30" t="s">
        <v>177</v>
      </c>
      <c r="S193" s="30" t="s">
        <v>58</v>
      </c>
      <c r="T193" s="47" t="s">
        <v>758</v>
      </c>
      <c r="U193" s="30" t="s">
        <v>44</v>
      </c>
      <c r="V193" s="30" t="s">
        <v>22</v>
      </c>
    </row>
    <row r="194" spans="1:22" ht="14.25" hidden="1" customHeight="1">
      <c r="A194" s="47">
        <v>193</v>
      </c>
      <c r="B194" s="30">
        <v>676</v>
      </c>
      <c r="C194" s="1">
        <v>44295</v>
      </c>
      <c r="D194" t="s">
        <v>54</v>
      </c>
      <c r="E194" s="47">
        <f>IF(OR(Table24[[#This Row],[Status]]="Pending",Table24[[#This Row],[Status]]="Processing"),1,0)</f>
        <v>1</v>
      </c>
      <c r="F194" s="47" t="str">
        <f>IF(OR(Table24[[#This Row],[Status]]="Pending",Table24[[#This Row],[Status]]="Processing"),"Backlogs","Completed")</f>
        <v>Backlogs</v>
      </c>
      <c r="G194" s="47">
        <f>IF(Table24[[#This Row],[Status]]="Returned",1,0)</f>
        <v>0</v>
      </c>
      <c r="H194" s="30" t="s">
        <v>24</v>
      </c>
      <c r="I194" s="30" t="s">
        <v>25</v>
      </c>
      <c r="J194" s="30" t="s">
        <v>17</v>
      </c>
      <c r="K194" s="32">
        <v>83</v>
      </c>
      <c r="L194" s="30" t="s">
        <v>18</v>
      </c>
      <c r="M194" s="31">
        <v>142.06</v>
      </c>
      <c r="N194" s="48">
        <f>IF(Table24[[#This Row],[Status]]="Returned",Table24[[#This Row],[Amount]],0)</f>
        <v>0</v>
      </c>
      <c r="O194" s="48">
        <f>IF(OR(Table24[[#This Row],[Status]]="Pending", Table24[[#This Row],[Status]]="Processing"), Table24[[#This Row],[Amount]], 0)</f>
        <v>142.06</v>
      </c>
      <c r="P194" s="48">
        <f>IF(OR(Table24[[#This Row],[Status]]="Delivered",Table24[[#This Row],[Status]]="Shipped"),Table24[[#This Row],[Amount]],0)</f>
        <v>0</v>
      </c>
      <c r="Q194" s="48">
        <f>Table24[[#This Row],[Amount]]/Table24[[#This Row],[Qty]]</f>
        <v>1.711566265060241</v>
      </c>
      <c r="R194" s="30" t="s">
        <v>194</v>
      </c>
      <c r="S194" s="30" t="s">
        <v>124</v>
      </c>
      <c r="T194" s="47" t="s">
        <v>11</v>
      </c>
      <c r="U194" s="30" t="s">
        <v>44</v>
      </c>
      <c r="V194" s="30" t="s">
        <v>22</v>
      </c>
    </row>
    <row r="195" spans="1:22" ht="14.25" hidden="1" customHeight="1">
      <c r="A195" s="47">
        <v>194</v>
      </c>
      <c r="B195" s="30">
        <v>483</v>
      </c>
      <c r="C195" s="1">
        <v>44309</v>
      </c>
      <c r="D195" t="s">
        <v>36</v>
      </c>
      <c r="E195" s="47">
        <f>IF(OR(Table24[[#This Row],[Status]]="Pending",Table24[[#This Row],[Status]]="Processing"),1,0)</f>
        <v>0</v>
      </c>
      <c r="F195" s="47" t="str">
        <f>IF(OR(Table24[[#This Row],[Status]]="Pending",Table24[[#This Row],[Status]]="Processing"),"Backlogs","Completed")</f>
        <v>Completed</v>
      </c>
      <c r="G195" s="47">
        <f>IF(Table24[[#This Row],[Status]]="Returned",1,0)</f>
        <v>0</v>
      </c>
      <c r="H195" s="30" t="s">
        <v>24</v>
      </c>
      <c r="I195" s="30" t="s">
        <v>25</v>
      </c>
      <c r="J195" s="30" t="s">
        <v>38</v>
      </c>
      <c r="K195" s="32">
        <v>42</v>
      </c>
      <c r="L195" s="30" t="s">
        <v>18</v>
      </c>
      <c r="M195" s="31">
        <v>857.94</v>
      </c>
      <c r="N195" s="48">
        <f>IF(Table24[[#This Row],[Status]]="Returned",Table24[[#This Row],[Amount]],0)</f>
        <v>0</v>
      </c>
      <c r="O195" s="48">
        <f>IF(OR(Table24[[#This Row],[Status]]="Pending", Table24[[#This Row],[Status]]="Processing"), Table24[[#This Row],[Amount]], 0)</f>
        <v>0</v>
      </c>
      <c r="P195" s="48">
        <f>IF(OR(Table24[[#This Row],[Status]]="Delivered",Table24[[#This Row],[Status]]="Shipped"),Table24[[#This Row],[Amount]],0)</f>
        <v>857.94</v>
      </c>
      <c r="Q195" s="48">
        <f>Table24[[#This Row],[Amount]]/Table24[[#This Row],[Qty]]</f>
        <v>20.427142857142858</v>
      </c>
      <c r="R195" s="30" t="s">
        <v>195</v>
      </c>
      <c r="S195" s="30" t="s">
        <v>87</v>
      </c>
      <c r="T195" s="47" t="s">
        <v>11</v>
      </c>
      <c r="U195" s="30" t="s">
        <v>31</v>
      </c>
      <c r="V195" s="30" t="s">
        <v>28</v>
      </c>
    </row>
    <row r="196" spans="1:22" ht="14.25" hidden="1" customHeight="1">
      <c r="A196" s="47">
        <v>195</v>
      </c>
      <c r="B196" s="30">
        <v>102</v>
      </c>
      <c r="C196" s="1">
        <v>44005</v>
      </c>
      <c r="D196" t="s">
        <v>54</v>
      </c>
      <c r="E196" s="47">
        <f>IF(OR(Table24[[#This Row],[Status]]="Pending",Table24[[#This Row],[Status]]="Processing"),1,0)</f>
        <v>1</v>
      </c>
      <c r="F196" s="47" t="str">
        <f>IF(OR(Table24[[#This Row],[Status]]="Pending",Table24[[#This Row],[Status]]="Processing"),"Backlogs","Completed")</f>
        <v>Backlogs</v>
      </c>
      <c r="G196" s="47">
        <f>IF(Table24[[#This Row],[Status]]="Returned",1,0)</f>
        <v>0</v>
      </c>
      <c r="H196" s="30" t="s">
        <v>24</v>
      </c>
      <c r="I196" s="30" t="s">
        <v>16</v>
      </c>
      <c r="J196" s="30" t="s">
        <v>38</v>
      </c>
      <c r="K196" s="32">
        <v>46</v>
      </c>
      <c r="L196" s="30" t="s">
        <v>18</v>
      </c>
      <c r="M196" s="31">
        <v>786.78</v>
      </c>
      <c r="N196" s="48">
        <f>IF(Table24[[#This Row],[Status]]="Returned",Table24[[#This Row],[Amount]],0)</f>
        <v>0</v>
      </c>
      <c r="O196" s="48">
        <f>IF(OR(Table24[[#This Row],[Status]]="Pending", Table24[[#This Row],[Status]]="Processing"), Table24[[#This Row],[Amount]], 0)</f>
        <v>786.78</v>
      </c>
      <c r="P196" s="48">
        <f>IF(OR(Table24[[#This Row],[Status]]="Delivered",Table24[[#This Row],[Status]]="Shipped"),Table24[[#This Row],[Amount]],0)</f>
        <v>0</v>
      </c>
      <c r="Q196" s="48">
        <f>Table24[[#This Row],[Amount]]/Table24[[#This Row],[Qty]]</f>
        <v>17.103913043478261</v>
      </c>
      <c r="R196" s="30" t="s">
        <v>196</v>
      </c>
      <c r="S196" s="30" t="s">
        <v>43</v>
      </c>
      <c r="T196" s="47" t="s">
        <v>758</v>
      </c>
      <c r="U196" s="30" t="s">
        <v>21</v>
      </c>
      <c r="V196" s="30" t="s">
        <v>28</v>
      </c>
    </row>
    <row r="197" spans="1:22" ht="14.25" hidden="1" customHeight="1">
      <c r="A197" s="47">
        <v>196</v>
      </c>
      <c r="B197" s="30">
        <v>668</v>
      </c>
      <c r="C197" s="1">
        <v>43978</v>
      </c>
      <c r="D197" t="s">
        <v>54</v>
      </c>
      <c r="E197" s="47">
        <f>IF(OR(Table24[[#This Row],[Status]]="Pending",Table24[[#This Row],[Status]]="Processing"),1,0)</f>
        <v>1</v>
      </c>
      <c r="F197" s="47" t="str">
        <f>IF(OR(Table24[[#This Row],[Status]]="Pending",Table24[[#This Row],[Status]]="Processing"),"Backlogs","Completed")</f>
        <v>Backlogs</v>
      </c>
      <c r="G197" s="47">
        <f>IF(Table24[[#This Row],[Status]]="Returned",1,0)</f>
        <v>0</v>
      </c>
      <c r="H197" s="30" t="s">
        <v>24</v>
      </c>
      <c r="I197" s="30" t="s">
        <v>25</v>
      </c>
      <c r="J197" s="30" t="s">
        <v>17</v>
      </c>
      <c r="K197" s="32">
        <v>28</v>
      </c>
      <c r="L197" s="30" t="s">
        <v>18</v>
      </c>
      <c r="M197" s="31">
        <v>277.08999999999997</v>
      </c>
      <c r="N197" s="48">
        <f>IF(Table24[[#This Row],[Status]]="Returned",Table24[[#This Row],[Amount]],0)</f>
        <v>0</v>
      </c>
      <c r="O197" s="48">
        <f>IF(OR(Table24[[#This Row],[Status]]="Pending", Table24[[#This Row],[Status]]="Processing"), Table24[[#This Row],[Amount]], 0)</f>
        <v>277.08999999999997</v>
      </c>
      <c r="P197" s="48">
        <f>IF(OR(Table24[[#This Row],[Status]]="Delivered",Table24[[#This Row],[Status]]="Shipped"),Table24[[#This Row],[Amount]],0)</f>
        <v>0</v>
      </c>
      <c r="Q197" s="48">
        <f>Table24[[#This Row],[Amount]]/Table24[[#This Row],[Qty]]</f>
        <v>9.8960714285714282</v>
      </c>
      <c r="R197" s="30" t="s">
        <v>50</v>
      </c>
      <c r="S197" s="30" t="s">
        <v>51</v>
      </c>
      <c r="T197" s="47" t="s">
        <v>758</v>
      </c>
      <c r="U197" s="30" t="s">
        <v>31</v>
      </c>
      <c r="V197" s="30" t="s">
        <v>22</v>
      </c>
    </row>
    <row r="198" spans="1:22" ht="14.25" hidden="1" customHeight="1">
      <c r="A198" s="47">
        <v>197</v>
      </c>
      <c r="B198" s="30">
        <v>731</v>
      </c>
      <c r="C198" s="1">
        <v>43842</v>
      </c>
      <c r="D198" t="s">
        <v>36</v>
      </c>
      <c r="E198" s="47">
        <f>IF(OR(Table24[[#This Row],[Status]]="Pending",Table24[[#This Row],[Status]]="Processing"),1,0)</f>
        <v>0</v>
      </c>
      <c r="F198" s="47" t="str">
        <f>IF(OR(Table24[[#This Row],[Status]]="Pending",Table24[[#This Row],[Status]]="Processing"),"Backlogs","Completed")</f>
        <v>Completed</v>
      </c>
      <c r="G198" s="47">
        <f>IF(Table24[[#This Row],[Status]]="Returned",1,0)</f>
        <v>0</v>
      </c>
      <c r="H198" s="30" t="s">
        <v>24</v>
      </c>
      <c r="I198" s="30" t="s">
        <v>16</v>
      </c>
      <c r="J198" s="30" t="s">
        <v>38</v>
      </c>
      <c r="K198" s="32">
        <v>28</v>
      </c>
      <c r="L198" s="30" t="s">
        <v>18</v>
      </c>
      <c r="M198" s="31">
        <v>572.22</v>
      </c>
      <c r="N198" s="48">
        <f>IF(Table24[[#This Row],[Status]]="Returned",Table24[[#This Row],[Amount]],0)</f>
        <v>0</v>
      </c>
      <c r="O198" s="48">
        <f>IF(OR(Table24[[#This Row],[Status]]="Pending", Table24[[#This Row],[Status]]="Processing"), Table24[[#This Row],[Amount]], 0)</f>
        <v>0</v>
      </c>
      <c r="P198" s="48">
        <f>IF(OR(Table24[[#This Row],[Status]]="Delivered",Table24[[#This Row],[Status]]="Shipped"),Table24[[#This Row],[Amount]],0)</f>
        <v>572.22</v>
      </c>
      <c r="Q198" s="48">
        <f>Table24[[#This Row],[Amount]]/Table24[[#This Row],[Qty]]</f>
        <v>20.436428571428571</v>
      </c>
      <c r="R198" s="30" t="s">
        <v>50</v>
      </c>
      <c r="S198" s="30" t="s">
        <v>51</v>
      </c>
      <c r="T198" s="47" t="s">
        <v>758</v>
      </c>
      <c r="U198" s="30" t="s">
        <v>31</v>
      </c>
      <c r="V198" s="30" t="s">
        <v>22</v>
      </c>
    </row>
    <row r="199" spans="1:22" ht="14.25" hidden="1" customHeight="1">
      <c r="A199" s="47">
        <v>198</v>
      </c>
      <c r="B199" s="30">
        <v>815</v>
      </c>
      <c r="C199" s="1">
        <v>44308</v>
      </c>
      <c r="D199" t="s">
        <v>32</v>
      </c>
      <c r="E199" s="47">
        <f>IF(OR(Table24[[#This Row],[Status]]="Pending",Table24[[#This Row],[Status]]="Processing"),1,0)</f>
        <v>0</v>
      </c>
      <c r="F199" s="47" t="str">
        <f>IF(OR(Table24[[#This Row],[Status]]="Pending",Table24[[#This Row],[Status]]="Processing"),"Backlogs","Completed")</f>
        <v>Completed</v>
      </c>
      <c r="G199" s="47">
        <f>IF(Table24[[#This Row],[Status]]="Returned",1,0)</f>
        <v>1</v>
      </c>
      <c r="H199" s="30" t="s">
        <v>15</v>
      </c>
      <c r="I199" s="30" t="s">
        <v>16</v>
      </c>
      <c r="J199" s="30" t="s">
        <v>38</v>
      </c>
      <c r="K199" s="32">
        <v>17</v>
      </c>
      <c r="L199" s="30" t="s">
        <v>18</v>
      </c>
      <c r="M199" s="31">
        <v>495.87</v>
      </c>
      <c r="N199" s="48">
        <f>IF(Table24[[#This Row],[Status]]="Returned",Table24[[#This Row],[Amount]],0)</f>
        <v>495.87</v>
      </c>
      <c r="O199" s="48">
        <f>IF(OR(Table24[[#This Row],[Status]]="Pending", Table24[[#This Row],[Status]]="Processing"), Table24[[#This Row],[Amount]], 0)</f>
        <v>0</v>
      </c>
      <c r="P199" s="48">
        <f>IF(OR(Table24[[#This Row],[Status]]="Delivered",Table24[[#This Row],[Status]]="Shipped"),Table24[[#This Row],[Amount]],0)</f>
        <v>0</v>
      </c>
      <c r="Q199" s="48">
        <f>Table24[[#This Row],[Amount]]/Table24[[#This Row],[Qty]]</f>
        <v>29.168823529411764</v>
      </c>
      <c r="R199" s="30" t="s">
        <v>123</v>
      </c>
      <c r="S199" s="30" t="s">
        <v>124</v>
      </c>
      <c r="T199" s="47" t="s">
        <v>11</v>
      </c>
      <c r="U199" s="30" t="s">
        <v>31</v>
      </c>
      <c r="V199" s="30" t="s">
        <v>28</v>
      </c>
    </row>
    <row r="200" spans="1:22" ht="14.25" hidden="1" customHeight="1">
      <c r="A200" s="47">
        <v>199</v>
      </c>
      <c r="B200" s="30">
        <v>876</v>
      </c>
      <c r="C200" s="1">
        <v>43896</v>
      </c>
      <c r="D200" t="s">
        <v>54</v>
      </c>
      <c r="E200" s="47">
        <f>IF(OR(Table24[[#This Row],[Status]]="Pending",Table24[[#This Row],[Status]]="Processing"),1,0)</f>
        <v>1</v>
      </c>
      <c r="F200" s="47" t="str">
        <f>IF(OR(Table24[[#This Row],[Status]]="Pending",Table24[[#This Row],[Status]]="Processing"),"Backlogs","Completed")</f>
        <v>Backlogs</v>
      </c>
      <c r="G200" s="47">
        <f>IF(Table24[[#This Row],[Status]]="Returned",1,0)</f>
        <v>0</v>
      </c>
      <c r="H200" s="30" t="s">
        <v>47</v>
      </c>
      <c r="I200" s="30" t="s">
        <v>37</v>
      </c>
      <c r="J200" s="30" t="s">
        <v>38</v>
      </c>
      <c r="K200" s="32">
        <v>6</v>
      </c>
      <c r="L200" s="30" t="s">
        <v>18</v>
      </c>
      <c r="M200" s="31">
        <v>792.62</v>
      </c>
      <c r="N200" s="48">
        <f>IF(Table24[[#This Row],[Status]]="Returned",Table24[[#This Row],[Amount]],0)</f>
        <v>0</v>
      </c>
      <c r="O200" s="48">
        <f>IF(OR(Table24[[#This Row],[Status]]="Pending", Table24[[#This Row],[Status]]="Processing"), Table24[[#This Row],[Amount]], 0)</f>
        <v>792.62</v>
      </c>
      <c r="P200" s="48">
        <f>IF(OR(Table24[[#This Row],[Status]]="Delivered",Table24[[#This Row],[Status]]="Shipped"),Table24[[#This Row],[Amount]],0)</f>
        <v>0</v>
      </c>
      <c r="Q200" s="48">
        <f>Table24[[#This Row],[Amount]]/Table24[[#This Row],[Qty]]</f>
        <v>132.10333333333332</v>
      </c>
      <c r="R200" s="30" t="s">
        <v>197</v>
      </c>
      <c r="S200" s="30" t="s">
        <v>93</v>
      </c>
      <c r="T200" s="47" t="s">
        <v>11</v>
      </c>
      <c r="U200" s="30" t="s">
        <v>44</v>
      </c>
      <c r="V200" s="30" t="s">
        <v>22</v>
      </c>
    </row>
    <row r="201" spans="1:22" ht="14.25" customHeight="1">
      <c r="A201" s="47">
        <v>200</v>
      </c>
      <c r="B201" s="30">
        <v>559</v>
      </c>
      <c r="C201" s="1">
        <v>44428</v>
      </c>
      <c r="D201" t="s">
        <v>14</v>
      </c>
      <c r="E201" s="47">
        <f>IF(OR(Table24[[#This Row],[Status]]="Pending",Table24[[#This Row],[Status]]="Processing"),1,0)</f>
        <v>1</v>
      </c>
      <c r="F201" s="47" t="str">
        <f>IF(OR(Table24[[#This Row],[Status]]="Pending",Table24[[#This Row],[Status]]="Processing"),"Backlogs","Completed")</f>
        <v>Backlogs</v>
      </c>
      <c r="G201" s="47">
        <f>IF(Table24[[#This Row],[Status]]="Returned",1,0)</f>
        <v>0</v>
      </c>
      <c r="H201" s="30" t="s">
        <v>15</v>
      </c>
      <c r="I201" s="30" t="s">
        <v>37</v>
      </c>
      <c r="J201" s="30" t="s">
        <v>33</v>
      </c>
      <c r="K201" s="32">
        <v>19</v>
      </c>
      <c r="L201" s="30" t="s">
        <v>18</v>
      </c>
      <c r="M201" s="31">
        <v>544.61</v>
      </c>
      <c r="N201" s="48">
        <f>IF(Table24[[#This Row],[Status]]="Returned",Table24[[#This Row],[Amount]],0)</f>
        <v>0</v>
      </c>
      <c r="O201" s="48">
        <f>IF(OR(Table24[[#This Row],[Status]]="Pending", Table24[[#This Row],[Status]]="Processing"), Table24[[#This Row],[Amount]], 0)</f>
        <v>544.61</v>
      </c>
      <c r="P201" s="48">
        <f>IF(OR(Table24[[#This Row],[Status]]="Delivered",Table24[[#This Row],[Status]]="Shipped"),Table24[[#This Row],[Amount]],0)</f>
        <v>0</v>
      </c>
      <c r="Q201" s="48">
        <f>Table24[[#This Row],[Amount]]/Table24[[#This Row],[Qty]]</f>
        <v>28.663684210526316</v>
      </c>
      <c r="R201" s="30" t="s">
        <v>108</v>
      </c>
      <c r="S201" s="30" t="s">
        <v>66</v>
      </c>
      <c r="T201" s="47" t="s">
        <v>11</v>
      </c>
      <c r="U201" s="30" t="s">
        <v>21</v>
      </c>
      <c r="V201" s="30" t="s">
        <v>22</v>
      </c>
    </row>
    <row r="202" spans="1:22" ht="14.25" hidden="1" customHeight="1">
      <c r="A202" s="47">
        <v>201</v>
      </c>
      <c r="B202" s="30">
        <v>413</v>
      </c>
      <c r="C202" s="1">
        <v>44389</v>
      </c>
      <c r="D202" t="s">
        <v>32</v>
      </c>
      <c r="E202" s="47">
        <f>IF(OR(Table24[[#This Row],[Status]]="Pending",Table24[[#This Row],[Status]]="Processing"),1,0)</f>
        <v>0</v>
      </c>
      <c r="F202" s="47" t="str">
        <f>IF(OR(Table24[[#This Row],[Status]]="Pending",Table24[[#This Row],[Status]]="Processing"),"Backlogs","Completed")</f>
        <v>Completed</v>
      </c>
      <c r="G202" s="47">
        <f>IF(Table24[[#This Row],[Status]]="Returned",1,0)</f>
        <v>1</v>
      </c>
      <c r="H202" s="30" t="s">
        <v>47</v>
      </c>
      <c r="I202" s="30" t="s">
        <v>16</v>
      </c>
      <c r="J202" s="30" t="s">
        <v>38</v>
      </c>
      <c r="K202" s="32">
        <v>4</v>
      </c>
      <c r="L202" s="30" t="s">
        <v>18</v>
      </c>
      <c r="M202" s="31">
        <v>541.34</v>
      </c>
      <c r="N202" s="48">
        <f>IF(Table24[[#This Row],[Status]]="Returned",Table24[[#This Row],[Amount]],0)</f>
        <v>541.34</v>
      </c>
      <c r="O202" s="48">
        <f>IF(OR(Table24[[#This Row],[Status]]="Pending", Table24[[#This Row],[Status]]="Processing"), Table24[[#This Row],[Amount]], 0)</f>
        <v>0</v>
      </c>
      <c r="P202" s="48">
        <f>IF(OR(Table24[[#This Row],[Status]]="Delivered",Table24[[#This Row],[Status]]="Shipped"),Table24[[#This Row],[Amount]],0)</f>
        <v>0</v>
      </c>
      <c r="Q202" s="48">
        <f>Table24[[#This Row],[Amount]]/Table24[[#This Row],[Qty]]</f>
        <v>135.33500000000001</v>
      </c>
      <c r="R202" s="30" t="s">
        <v>162</v>
      </c>
      <c r="S202" s="30" t="s">
        <v>50</v>
      </c>
      <c r="T202" s="47" t="s">
        <v>758</v>
      </c>
      <c r="U202" s="30" t="s">
        <v>44</v>
      </c>
      <c r="V202" s="30" t="s">
        <v>28</v>
      </c>
    </row>
    <row r="203" spans="1:22" ht="14.25" hidden="1" customHeight="1">
      <c r="A203" s="47">
        <v>202</v>
      </c>
      <c r="B203" s="30">
        <v>740</v>
      </c>
      <c r="C203" s="1">
        <v>43934</v>
      </c>
      <c r="D203" t="s">
        <v>54</v>
      </c>
      <c r="E203" s="47">
        <f>IF(OR(Table24[[#This Row],[Status]]="Pending",Table24[[#This Row],[Status]]="Processing"),1,0)</f>
        <v>1</v>
      </c>
      <c r="F203" s="47" t="str">
        <f>IF(OR(Table24[[#This Row],[Status]]="Pending",Table24[[#This Row],[Status]]="Processing"),"Backlogs","Completed")</f>
        <v>Backlogs</v>
      </c>
      <c r="G203" s="47">
        <f>IF(Table24[[#This Row],[Status]]="Returned",1,0)</f>
        <v>0</v>
      </c>
      <c r="H203" s="30" t="s">
        <v>47</v>
      </c>
      <c r="I203" s="30" t="s">
        <v>25</v>
      </c>
      <c r="J203" s="30" t="s">
        <v>38</v>
      </c>
      <c r="K203" s="32">
        <v>57</v>
      </c>
      <c r="L203" s="30" t="s">
        <v>18</v>
      </c>
      <c r="M203" s="31">
        <v>169.86</v>
      </c>
      <c r="N203" s="48">
        <f>IF(Table24[[#This Row],[Status]]="Returned",Table24[[#This Row],[Amount]],0)</f>
        <v>0</v>
      </c>
      <c r="O203" s="48">
        <f>IF(OR(Table24[[#This Row],[Status]]="Pending", Table24[[#This Row],[Status]]="Processing"), Table24[[#This Row],[Amount]], 0)</f>
        <v>169.86</v>
      </c>
      <c r="P203" s="48">
        <f>IF(OR(Table24[[#This Row],[Status]]="Delivered",Table24[[#This Row],[Status]]="Shipped"),Table24[[#This Row],[Amount]],0)</f>
        <v>0</v>
      </c>
      <c r="Q203" s="48">
        <f>Table24[[#This Row],[Amount]]/Table24[[#This Row],[Qty]]</f>
        <v>2.9800000000000004</v>
      </c>
      <c r="R203" s="30" t="s">
        <v>183</v>
      </c>
      <c r="S203" s="30" t="s">
        <v>20</v>
      </c>
      <c r="T203" s="47" t="s">
        <v>758</v>
      </c>
      <c r="U203" s="30" t="s">
        <v>21</v>
      </c>
      <c r="V203" s="30" t="s">
        <v>22</v>
      </c>
    </row>
    <row r="204" spans="1:22" ht="14.25" hidden="1" customHeight="1">
      <c r="A204" s="47">
        <v>203</v>
      </c>
      <c r="B204" s="30">
        <v>394</v>
      </c>
      <c r="C204" s="1">
        <v>43842</v>
      </c>
      <c r="D204" t="s">
        <v>23</v>
      </c>
      <c r="E204" s="47">
        <f>IF(OR(Table24[[#This Row],[Status]]="Pending",Table24[[#This Row],[Status]]="Processing"),1,0)</f>
        <v>0</v>
      </c>
      <c r="F204" s="47" t="str">
        <f>IF(OR(Table24[[#This Row],[Status]]="Pending",Table24[[#This Row],[Status]]="Processing"),"Backlogs","Completed")</f>
        <v>Completed</v>
      </c>
      <c r="G204" s="47">
        <f>IF(Table24[[#This Row],[Status]]="Returned",1,0)</f>
        <v>0</v>
      </c>
      <c r="H204" s="30" t="s">
        <v>15</v>
      </c>
      <c r="I204" s="30" t="s">
        <v>16</v>
      </c>
      <c r="J204" s="30" t="s">
        <v>38</v>
      </c>
      <c r="K204" s="32">
        <v>15</v>
      </c>
      <c r="L204" s="30" t="s">
        <v>18</v>
      </c>
      <c r="M204" s="31">
        <v>419.25</v>
      </c>
      <c r="N204" s="48">
        <f>IF(Table24[[#This Row],[Status]]="Returned",Table24[[#This Row],[Amount]],0)</f>
        <v>0</v>
      </c>
      <c r="O204" s="48">
        <f>IF(OR(Table24[[#This Row],[Status]]="Pending", Table24[[#This Row],[Status]]="Processing"), Table24[[#This Row],[Amount]], 0)</f>
        <v>0</v>
      </c>
      <c r="P204" s="48">
        <f>IF(OR(Table24[[#This Row],[Status]]="Delivered",Table24[[#This Row],[Status]]="Shipped"),Table24[[#This Row],[Amount]],0)</f>
        <v>419.25</v>
      </c>
      <c r="Q204" s="48">
        <f>Table24[[#This Row],[Amount]]/Table24[[#This Row],[Qty]]</f>
        <v>27.95</v>
      </c>
      <c r="R204" s="30" t="s">
        <v>198</v>
      </c>
      <c r="S204" s="30" t="s">
        <v>137</v>
      </c>
      <c r="T204" s="47" t="s">
        <v>11</v>
      </c>
      <c r="U204" s="30" t="s">
        <v>21</v>
      </c>
      <c r="V204" s="30" t="s">
        <v>22</v>
      </c>
    </row>
    <row r="205" spans="1:22" ht="14.25" customHeight="1">
      <c r="A205" s="47">
        <v>204</v>
      </c>
      <c r="B205" s="30">
        <v>709</v>
      </c>
      <c r="C205" s="1">
        <v>44294</v>
      </c>
      <c r="D205" t="s">
        <v>32</v>
      </c>
      <c r="E205" s="47">
        <f>IF(OR(Table24[[#This Row],[Status]]="Pending",Table24[[#This Row],[Status]]="Processing"),1,0)</f>
        <v>0</v>
      </c>
      <c r="F205" s="47" t="str">
        <f>IF(OR(Table24[[#This Row],[Status]]="Pending",Table24[[#This Row],[Status]]="Processing"),"Backlogs","Completed")</f>
        <v>Completed</v>
      </c>
      <c r="G205" s="47">
        <f>IF(Table24[[#This Row],[Status]]="Returned",1,0)</f>
        <v>1</v>
      </c>
      <c r="H205" s="30" t="s">
        <v>47</v>
      </c>
      <c r="I205" s="30" t="s">
        <v>16</v>
      </c>
      <c r="J205" s="30" t="s">
        <v>33</v>
      </c>
      <c r="K205" s="32">
        <v>49</v>
      </c>
      <c r="L205" s="30" t="s">
        <v>18</v>
      </c>
      <c r="M205" s="31">
        <v>707.26</v>
      </c>
      <c r="N205" s="48">
        <f>IF(Table24[[#This Row],[Status]]="Returned",Table24[[#This Row],[Amount]],0)</f>
        <v>707.26</v>
      </c>
      <c r="O205" s="48">
        <f>IF(OR(Table24[[#This Row],[Status]]="Pending", Table24[[#This Row],[Status]]="Processing"), Table24[[#This Row],[Amount]], 0)</f>
        <v>0</v>
      </c>
      <c r="P205" s="48">
        <f>IF(OR(Table24[[#This Row],[Status]]="Delivered",Table24[[#This Row],[Status]]="Shipped"),Table24[[#This Row],[Amount]],0)</f>
        <v>0</v>
      </c>
      <c r="Q205" s="48">
        <f>Table24[[#This Row],[Amount]]/Table24[[#This Row],[Qty]]</f>
        <v>14.433877551020409</v>
      </c>
      <c r="R205" s="30" t="s">
        <v>84</v>
      </c>
      <c r="S205" s="30" t="s">
        <v>85</v>
      </c>
      <c r="T205" s="47" t="s">
        <v>758</v>
      </c>
      <c r="U205" s="30" t="s">
        <v>31</v>
      </c>
      <c r="V205" s="30" t="s">
        <v>28</v>
      </c>
    </row>
    <row r="206" spans="1:22" ht="14.25" customHeight="1">
      <c r="A206" s="47">
        <v>205</v>
      </c>
      <c r="B206" s="30">
        <v>712</v>
      </c>
      <c r="C206" s="1">
        <v>44281</v>
      </c>
      <c r="D206" t="s">
        <v>23</v>
      </c>
      <c r="E206" s="47">
        <f>IF(OR(Table24[[#This Row],[Status]]="Pending",Table24[[#This Row],[Status]]="Processing"),1,0)</f>
        <v>0</v>
      </c>
      <c r="F206" s="47" t="str">
        <f>IF(OR(Table24[[#This Row],[Status]]="Pending",Table24[[#This Row],[Status]]="Processing"),"Backlogs","Completed")</f>
        <v>Completed</v>
      </c>
      <c r="G206" s="47">
        <f>IF(Table24[[#This Row],[Status]]="Returned",1,0)</f>
        <v>0</v>
      </c>
      <c r="H206" s="30" t="s">
        <v>47</v>
      </c>
      <c r="I206" s="30" t="s">
        <v>25</v>
      </c>
      <c r="J206" s="30" t="s">
        <v>33</v>
      </c>
      <c r="K206" s="32">
        <v>85</v>
      </c>
      <c r="L206" s="30" t="s">
        <v>18</v>
      </c>
      <c r="M206" s="31">
        <v>884.91</v>
      </c>
      <c r="N206" s="48">
        <f>IF(Table24[[#This Row],[Status]]="Returned",Table24[[#This Row],[Amount]],0)</f>
        <v>0</v>
      </c>
      <c r="O206" s="48">
        <f>IF(OR(Table24[[#This Row],[Status]]="Pending", Table24[[#This Row],[Status]]="Processing"), Table24[[#This Row],[Amount]], 0)</f>
        <v>0</v>
      </c>
      <c r="P206" s="48">
        <f>IF(OR(Table24[[#This Row],[Status]]="Delivered",Table24[[#This Row],[Status]]="Shipped"),Table24[[#This Row],[Amount]],0)</f>
        <v>884.91</v>
      </c>
      <c r="Q206" s="48">
        <f>Table24[[#This Row],[Amount]]/Table24[[#This Row],[Qty]]</f>
        <v>10.410705882352941</v>
      </c>
      <c r="R206" s="30" t="s">
        <v>199</v>
      </c>
      <c r="S206" s="30" t="s">
        <v>20</v>
      </c>
      <c r="T206" s="47" t="s">
        <v>758</v>
      </c>
      <c r="U206" s="30" t="s">
        <v>31</v>
      </c>
      <c r="V206" s="30" t="s">
        <v>22</v>
      </c>
    </row>
    <row r="207" spans="1:22" ht="14.25" customHeight="1">
      <c r="A207" s="47">
        <v>206</v>
      </c>
      <c r="B207" s="30">
        <v>681</v>
      </c>
      <c r="C207" s="1">
        <v>44281</v>
      </c>
      <c r="D207" t="s">
        <v>36</v>
      </c>
      <c r="E207" s="47">
        <f>IF(OR(Table24[[#This Row],[Status]]="Pending",Table24[[#This Row],[Status]]="Processing"),1,0)</f>
        <v>0</v>
      </c>
      <c r="F207" s="47" t="str">
        <f>IF(OR(Table24[[#This Row],[Status]]="Pending",Table24[[#This Row],[Status]]="Processing"),"Backlogs","Completed")</f>
        <v>Completed</v>
      </c>
      <c r="G207" s="47">
        <f>IF(Table24[[#This Row],[Status]]="Returned",1,0)</f>
        <v>0</v>
      </c>
      <c r="H207" s="30" t="s">
        <v>24</v>
      </c>
      <c r="I207" s="30" t="s">
        <v>16</v>
      </c>
      <c r="J207" s="30" t="s">
        <v>33</v>
      </c>
      <c r="K207" s="32">
        <v>89</v>
      </c>
      <c r="L207" s="30" t="s">
        <v>18</v>
      </c>
      <c r="M207" s="31">
        <v>796.49</v>
      </c>
      <c r="N207" s="48">
        <f>IF(Table24[[#This Row],[Status]]="Returned",Table24[[#This Row],[Amount]],0)</f>
        <v>0</v>
      </c>
      <c r="O207" s="48">
        <f>IF(OR(Table24[[#This Row],[Status]]="Pending", Table24[[#This Row],[Status]]="Processing"), Table24[[#This Row],[Amount]], 0)</f>
        <v>0</v>
      </c>
      <c r="P207" s="48">
        <f>IF(OR(Table24[[#This Row],[Status]]="Delivered",Table24[[#This Row],[Status]]="Shipped"),Table24[[#This Row],[Amount]],0)</f>
        <v>796.49</v>
      </c>
      <c r="Q207" s="48">
        <f>Table24[[#This Row],[Amount]]/Table24[[#This Row],[Qty]]</f>
        <v>8.9493258426966289</v>
      </c>
      <c r="R207" s="30" t="s">
        <v>200</v>
      </c>
      <c r="S207" s="30" t="s">
        <v>20</v>
      </c>
      <c r="T207" s="47" t="s">
        <v>758</v>
      </c>
      <c r="U207" s="30" t="s">
        <v>44</v>
      </c>
      <c r="V207" s="30" t="s">
        <v>28</v>
      </c>
    </row>
    <row r="208" spans="1:22" ht="14.25" hidden="1" customHeight="1">
      <c r="A208" s="47">
        <v>207</v>
      </c>
      <c r="B208" s="30">
        <v>792</v>
      </c>
      <c r="C208" s="1">
        <v>44001</v>
      </c>
      <c r="D208" t="s">
        <v>36</v>
      </c>
      <c r="E208" s="47">
        <f>IF(OR(Table24[[#This Row],[Status]]="Pending",Table24[[#This Row],[Status]]="Processing"),1,0)</f>
        <v>0</v>
      </c>
      <c r="F208" s="47" t="str">
        <f>IF(OR(Table24[[#This Row],[Status]]="Pending",Table24[[#This Row],[Status]]="Processing"),"Backlogs","Completed")</f>
        <v>Completed</v>
      </c>
      <c r="G208" s="47">
        <f>IF(Table24[[#This Row],[Status]]="Returned",1,0)</f>
        <v>0</v>
      </c>
      <c r="H208" s="30" t="s">
        <v>15</v>
      </c>
      <c r="I208" s="30" t="s">
        <v>37</v>
      </c>
      <c r="J208" s="30" t="s">
        <v>38</v>
      </c>
      <c r="K208" s="32">
        <v>72</v>
      </c>
      <c r="L208" s="30" t="s">
        <v>18</v>
      </c>
      <c r="M208" s="31">
        <v>965.34</v>
      </c>
      <c r="N208" s="48">
        <f>IF(Table24[[#This Row],[Status]]="Returned",Table24[[#This Row],[Amount]],0)</f>
        <v>0</v>
      </c>
      <c r="O208" s="48">
        <f>IF(OR(Table24[[#This Row],[Status]]="Pending", Table24[[#This Row],[Status]]="Processing"), Table24[[#This Row],[Amount]], 0)</f>
        <v>0</v>
      </c>
      <c r="P208" s="48">
        <f>IF(OR(Table24[[#This Row],[Status]]="Delivered",Table24[[#This Row],[Status]]="Shipped"),Table24[[#This Row],[Amount]],0)</f>
        <v>965.34</v>
      </c>
      <c r="Q208" s="48">
        <f>Table24[[#This Row],[Amount]]/Table24[[#This Row],[Qty]]</f>
        <v>13.407500000000001</v>
      </c>
      <c r="R208" s="30" t="s">
        <v>50</v>
      </c>
      <c r="S208" s="30" t="s">
        <v>51</v>
      </c>
      <c r="T208" s="47" t="s">
        <v>758</v>
      </c>
      <c r="U208" s="30" t="s">
        <v>27</v>
      </c>
      <c r="V208" s="30" t="s">
        <v>22</v>
      </c>
    </row>
    <row r="209" spans="1:22" ht="14.25" hidden="1" customHeight="1">
      <c r="A209" s="47">
        <v>208</v>
      </c>
      <c r="B209" s="30">
        <v>646</v>
      </c>
      <c r="C209" s="1">
        <v>43843</v>
      </c>
      <c r="D209" t="s">
        <v>23</v>
      </c>
      <c r="E209" s="47">
        <f>IF(OR(Table24[[#This Row],[Status]]="Pending",Table24[[#This Row],[Status]]="Processing"),1,0)</f>
        <v>0</v>
      </c>
      <c r="F209" s="47" t="str">
        <f>IF(OR(Table24[[#This Row],[Status]]="Pending",Table24[[#This Row],[Status]]="Processing"),"Backlogs","Completed")</f>
        <v>Completed</v>
      </c>
      <c r="G209" s="47">
        <f>IF(Table24[[#This Row],[Status]]="Returned",1,0)</f>
        <v>0</v>
      </c>
      <c r="H209" s="30" t="s">
        <v>47</v>
      </c>
      <c r="I209" s="30" t="s">
        <v>37</v>
      </c>
      <c r="J209" s="30" t="s">
        <v>17</v>
      </c>
      <c r="K209" s="32">
        <v>73</v>
      </c>
      <c r="L209" s="30" t="s">
        <v>18</v>
      </c>
      <c r="M209" s="31">
        <v>323.02999999999997</v>
      </c>
      <c r="N209" s="48">
        <f>IF(Table24[[#This Row],[Status]]="Returned",Table24[[#This Row],[Amount]],0)</f>
        <v>0</v>
      </c>
      <c r="O209" s="48">
        <f>IF(OR(Table24[[#This Row],[Status]]="Pending", Table24[[#This Row],[Status]]="Processing"), Table24[[#This Row],[Amount]], 0)</f>
        <v>0</v>
      </c>
      <c r="P209" s="48">
        <f>IF(OR(Table24[[#This Row],[Status]]="Delivered",Table24[[#This Row],[Status]]="Shipped"),Table24[[#This Row],[Amount]],0)</f>
        <v>323.02999999999997</v>
      </c>
      <c r="Q209" s="48">
        <f>Table24[[#This Row],[Amount]]/Table24[[#This Row],[Qty]]</f>
        <v>4.4250684931506843</v>
      </c>
      <c r="R209" s="30" t="s">
        <v>92</v>
      </c>
      <c r="S209" s="30" t="s">
        <v>93</v>
      </c>
      <c r="T209" s="47" t="s">
        <v>758</v>
      </c>
      <c r="U209" s="30" t="s">
        <v>44</v>
      </c>
      <c r="V209" s="30" t="s">
        <v>22</v>
      </c>
    </row>
    <row r="210" spans="1:22" ht="14.25" hidden="1" customHeight="1">
      <c r="A210" s="47">
        <v>209</v>
      </c>
      <c r="B210" s="30">
        <v>841</v>
      </c>
      <c r="C210" s="1">
        <v>43935</v>
      </c>
      <c r="D210" t="s">
        <v>32</v>
      </c>
      <c r="E210" s="47">
        <f>IF(OR(Table24[[#This Row],[Status]]="Pending",Table24[[#This Row],[Status]]="Processing"),1,0)</f>
        <v>0</v>
      </c>
      <c r="F210" s="47" t="str">
        <f>IF(OR(Table24[[#This Row],[Status]]="Pending",Table24[[#This Row],[Status]]="Processing"),"Backlogs","Completed")</f>
        <v>Completed</v>
      </c>
      <c r="G210" s="47">
        <f>IF(Table24[[#This Row],[Status]]="Returned",1,0)</f>
        <v>1</v>
      </c>
      <c r="H210" s="30" t="s">
        <v>15</v>
      </c>
      <c r="I210" s="30" t="s">
        <v>37</v>
      </c>
      <c r="J210" s="30" t="s">
        <v>38</v>
      </c>
      <c r="K210" s="32">
        <v>75</v>
      </c>
      <c r="L210" s="30" t="s">
        <v>18</v>
      </c>
      <c r="M210" s="31">
        <v>155.9</v>
      </c>
      <c r="N210" s="48">
        <f>IF(Table24[[#This Row],[Status]]="Returned",Table24[[#This Row],[Amount]],0)</f>
        <v>155.9</v>
      </c>
      <c r="O210" s="48">
        <f>IF(OR(Table24[[#This Row],[Status]]="Pending", Table24[[#This Row],[Status]]="Processing"), Table24[[#This Row],[Amount]], 0)</f>
        <v>0</v>
      </c>
      <c r="P210" s="48">
        <f>IF(OR(Table24[[#This Row],[Status]]="Delivered",Table24[[#This Row],[Status]]="Shipped"),Table24[[#This Row],[Amount]],0)</f>
        <v>0</v>
      </c>
      <c r="Q210" s="48">
        <f>Table24[[#This Row],[Amount]]/Table24[[#This Row],[Qty]]</f>
        <v>2.0786666666666669</v>
      </c>
      <c r="R210" s="30" t="s">
        <v>201</v>
      </c>
      <c r="S210" s="30" t="s">
        <v>202</v>
      </c>
      <c r="T210" s="47" t="s">
        <v>758</v>
      </c>
      <c r="U210" s="30" t="s">
        <v>31</v>
      </c>
      <c r="V210" s="30" t="s">
        <v>22</v>
      </c>
    </row>
    <row r="211" spans="1:22" ht="14.25" hidden="1" customHeight="1">
      <c r="A211" s="47">
        <v>210</v>
      </c>
      <c r="B211" s="30">
        <v>934</v>
      </c>
      <c r="C211" s="1">
        <v>44122</v>
      </c>
      <c r="D211" t="s">
        <v>23</v>
      </c>
      <c r="E211" s="47">
        <f>IF(OR(Table24[[#This Row],[Status]]="Pending",Table24[[#This Row],[Status]]="Processing"),1,0)</f>
        <v>0</v>
      </c>
      <c r="F211" s="47" t="str">
        <f>IF(OR(Table24[[#This Row],[Status]]="Pending",Table24[[#This Row],[Status]]="Processing"),"Backlogs","Completed")</f>
        <v>Completed</v>
      </c>
      <c r="G211" s="47">
        <f>IF(Table24[[#This Row],[Status]]="Returned",1,0)</f>
        <v>0</v>
      </c>
      <c r="H211" s="30" t="s">
        <v>15</v>
      </c>
      <c r="I211" s="30" t="s">
        <v>25</v>
      </c>
      <c r="J211" s="30" t="s">
        <v>17</v>
      </c>
      <c r="K211" s="32">
        <v>55</v>
      </c>
      <c r="L211" s="30" t="s">
        <v>18</v>
      </c>
      <c r="M211" s="31">
        <v>806.76</v>
      </c>
      <c r="N211" s="48">
        <f>IF(Table24[[#This Row],[Status]]="Returned",Table24[[#This Row],[Amount]],0)</f>
        <v>0</v>
      </c>
      <c r="O211" s="48">
        <f>IF(OR(Table24[[#This Row],[Status]]="Pending", Table24[[#This Row],[Status]]="Processing"), Table24[[#This Row],[Amount]], 0)</f>
        <v>0</v>
      </c>
      <c r="P211" s="48">
        <f>IF(OR(Table24[[#This Row],[Status]]="Delivered",Table24[[#This Row],[Status]]="Shipped"),Table24[[#This Row],[Amount]],0)</f>
        <v>806.76</v>
      </c>
      <c r="Q211" s="48">
        <f>Table24[[#This Row],[Amount]]/Table24[[#This Row],[Qty]]</f>
        <v>14.668363636363637</v>
      </c>
      <c r="R211" s="30" t="s">
        <v>150</v>
      </c>
      <c r="S211" s="30" t="s">
        <v>147</v>
      </c>
      <c r="T211" s="47" t="s">
        <v>758</v>
      </c>
      <c r="U211" s="30" t="s">
        <v>27</v>
      </c>
      <c r="V211" s="30" t="s">
        <v>22</v>
      </c>
    </row>
    <row r="212" spans="1:22" ht="14.25" hidden="1" customHeight="1">
      <c r="A212" s="47">
        <v>211</v>
      </c>
      <c r="B212" s="30">
        <v>780</v>
      </c>
      <c r="C212" s="1">
        <v>44519</v>
      </c>
      <c r="D212" t="s">
        <v>14</v>
      </c>
      <c r="E212" s="47">
        <f>IF(OR(Table24[[#This Row],[Status]]="Pending",Table24[[#This Row],[Status]]="Processing"),1,0)</f>
        <v>1</v>
      </c>
      <c r="F212" s="47" t="str">
        <f>IF(OR(Table24[[#This Row],[Status]]="Pending",Table24[[#This Row],[Status]]="Processing"),"Backlogs","Completed")</f>
        <v>Backlogs</v>
      </c>
      <c r="G212" s="47">
        <f>IF(Table24[[#This Row],[Status]]="Returned",1,0)</f>
        <v>0</v>
      </c>
      <c r="H212" s="30" t="s">
        <v>47</v>
      </c>
      <c r="I212" s="30" t="s">
        <v>25</v>
      </c>
      <c r="J212" s="30" t="s">
        <v>17</v>
      </c>
      <c r="K212" s="32">
        <v>87</v>
      </c>
      <c r="L212" s="30" t="s">
        <v>18</v>
      </c>
      <c r="M212" s="31">
        <v>944.71</v>
      </c>
      <c r="N212" s="48">
        <f>IF(Table24[[#This Row],[Status]]="Returned",Table24[[#This Row],[Amount]],0)</f>
        <v>0</v>
      </c>
      <c r="O212" s="48">
        <f>IF(OR(Table24[[#This Row],[Status]]="Pending", Table24[[#This Row],[Status]]="Processing"), Table24[[#This Row],[Amount]], 0)</f>
        <v>944.71</v>
      </c>
      <c r="P212" s="48">
        <f>IF(OR(Table24[[#This Row],[Status]]="Delivered",Table24[[#This Row],[Status]]="Shipped"),Table24[[#This Row],[Amount]],0)</f>
        <v>0</v>
      </c>
      <c r="Q212" s="48">
        <f>Table24[[#This Row],[Amount]]/Table24[[#This Row],[Qty]]</f>
        <v>10.858735632183908</v>
      </c>
      <c r="R212" s="30" t="s">
        <v>203</v>
      </c>
      <c r="S212" s="30" t="s">
        <v>147</v>
      </c>
      <c r="T212" s="47" t="s">
        <v>758</v>
      </c>
      <c r="U212" s="30" t="s">
        <v>27</v>
      </c>
      <c r="V212" s="30" t="s">
        <v>22</v>
      </c>
    </row>
    <row r="213" spans="1:22" ht="14.25" hidden="1" customHeight="1">
      <c r="A213" s="47">
        <v>212</v>
      </c>
      <c r="B213" s="30">
        <v>846</v>
      </c>
      <c r="C213" s="1">
        <v>44308</v>
      </c>
      <c r="D213" t="s">
        <v>32</v>
      </c>
      <c r="E213" s="47">
        <f>IF(OR(Table24[[#This Row],[Status]]="Pending",Table24[[#This Row],[Status]]="Processing"),1,0)</f>
        <v>0</v>
      </c>
      <c r="F213" s="47" t="str">
        <f>IF(OR(Table24[[#This Row],[Status]]="Pending",Table24[[#This Row],[Status]]="Processing"),"Backlogs","Completed")</f>
        <v>Completed</v>
      </c>
      <c r="G213" s="47">
        <f>IF(Table24[[#This Row],[Status]]="Returned",1,0)</f>
        <v>1</v>
      </c>
      <c r="H213" s="30" t="s">
        <v>15</v>
      </c>
      <c r="I213" s="30" t="s">
        <v>25</v>
      </c>
      <c r="J213" s="30" t="s">
        <v>38</v>
      </c>
      <c r="K213" s="32">
        <v>24</v>
      </c>
      <c r="L213" s="30" t="s">
        <v>18</v>
      </c>
      <c r="M213" s="31">
        <v>333.98</v>
      </c>
      <c r="N213" s="48">
        <f>IF(Table24[[#This Row],[Status]]="Returned",Table24[[#This Row],[Amount]],0)</f>
        <v>333.98</v>
      </c>
      <c r="O213" s="48">
        <f>IF(OR(Table24[[#This Row],[Status]]="Pending", Table24[[#This Row],[Status]]="Processing"), Table24[[#This Row],[Amount]], 0)</f>
        <v>0</v>
      </c>
      <c r="P213" s="48">
        <f>IF(OR(Table24[[#This Row],[Status]]="Delivered",Table24[[#This Row],[Status]]="Shipped"),Table24[[#This Row],[Amount]],0)</f>
        <v>0</v>
      </c>
      <c r="Q213" s="48">
        <f>Table24[[#This Row],[Amount]]/Table24[[#This Row],[Qty]]</f>
        <v>13.915833333333333</v>
      </c>
      <c r="R213" s="30" t="s">
        <v>192</v>
      </c>
      <c r="S213" s="30" t="s">
        <v>77</v>
      </c>
      <c r="T213" s="47" t="s">
        <v>11</v>
      </c>
      <c r="U213" s="30" t="s">
        <v>31</v>
      </c>
      <c r="V213" s="30" t="s">
        <v>28</v>
      </c>
    </row>
    <row r="214" spans="1:22" ht="14.25" customHeight="1">
      <c r="A214" s="47">
        <v>213</v>
      </c>
      <c r="B214" s="30">
        <v>69</v>
      </c>
      <c r="C214" s="1">
        <v>44341</v>
      </c>
      <c r="D214" t="s">
        <v>36</v>
      </c>
      <c r="E214" s="47">
        <f>IF(OR(Table24[[#This Row],[Status]]="Pending",Table24[[#This Row],[Status]]="Processing"),1,0)</f>
        <v>0</v>
      </c>
      <c r="F214" s="47" t="str">
        <f>IF(OR(Table24[[#This Row],[Status]]="Pending",Table24[[#This Row],[Status]]="Processing"),"Backlogs","Completed")</f>
        <v>Completed</v>
      </c>
      <c r="G214" s="47">
        <f>IF(Table24[[#This Row],[Status]]="Returned",1,0)</f>
        <v>0</v>
      </c>
      <c r="H214" s="30" t="s">
        <v>15</v>
      </c>
      <c r="I214" s="30" t="s">
        <v>16</v>
      </c>
      <c r="J214" s="30" t="s">
        <v>33</v>
      </c>
      <c r="K214" s="32">
        <v>25</v>
      </c>
      <c r="L214" s="30" t="s">
        <v>18</v>
      </c>
      <c r="M214" s="31">
        <v>208.98</v>
      </c>
      <c r="N214" s="48">
        <f>IF(Table24[[#This Row],[Status]]="Returned",Table24[[#This Row],[Amount]],0)</f>
        <v>0</v>
      </c>
      <c r="O214" s="48">
        <f>IF(OR(Table24[[#This Row],[Status]]="Pending", Table24[[#This Row],[Status]]="Processing"), Table24[[#This Row],[Amount]], 0)</f>
        <v>0</v>
      </c>
      <c r="P214" s="48">
        <f>IF(OR(Table24[[#This Row],[Status]]="Delivered",Table24[[#This Row],[Status]]="Shipped"),Table24[[#This Row],[Amount]],0)</f>
        <v>208.98</v>
      </c>
      <c r="Q214" s="48">
        <f>Table24[[#This Row],[Amount]]/Table24[[#This Row],[Qty]]</f>
        <v>8.3591999999999995</v>
      </c>
      <c r="R214" s="30" t="s">
        <v>204</v>
      </c>
      <c r="S214" s="30" t="s">
        <v>58</v>
      </c>
      <c r="T214" s="47" t="s">
        <v>758</v>
      </c>
      <c r="U214" s="30" t="s">
        <v>21</v>
      </c>
      <c r="V214" s="30" t="s">
        <v>28</v>
      </c>
    </row>
    <row r="215" spans="1:22" ht="14.25" customHeight="1">
      <c r="A215" s="47">
        <v>214</v>
      </c>
      <c r="B215" s="30">
        <v>980</v>
      </c>
      <c r="C215" s="1">
        <v>44015</v>
      </c>
      <c r="D215" t="s">
        <v>23</v>
      </c>
      <c r="E215" s="47">
        <f>IF(OR(Table24[[#This Row],[Status]]="Pending",Table24[[#This Row],[Status]]="Processing"),1,0)</f>
        <v>0</v>
      </c>
      <c r="F215" s="47" t="str">
        <f>IF(OR(Table24[[#This Row],[Status]]="Pending",Table24[[#This Row],[Status]]="Processing"),"Backlogs","Completed")</f>
        <v>Completed</v>
      </c>
      <c r="G215" s="47">
        <f>IF(Table24[[#This Row],[Status]]="Returned",1,0)</f>
        <v>0</v>
      </c>
      <c r="H215" s="30" t="s">
        <v>15</v>
      </c>
      <c r="I215" s="30" t="s">
        <v>37</v>
      </c>
      <c r="J215" s="30" t="s">
        <v>33</v>
      </c>
      <c r="K215" s="32">
        <v>79</v>
      </c>
      <c r="L215" s="30" t="s">
        <v>18</v>
      </c>
      <c r="M215" s="31">
        <v>160.47999999999999</v>
      </c>
      <c r="N215" s="48">
        <f>IF(Table24[[#This Row],[Status]]="Returned",Table24[[#This Row],[Amount]],0)</f>
        <v>0</v>
      </c>
      <c r="O215" s="48">
        <f>IF(OR(Table24[[#This Row],[Status]]="Pending", Table24[[#This Row],[Status]]="Processing"), Table24[[#This Row],[Amount]], 0)</f>
        <v>0</v>
      </c>
      <c r="P215" s="48">
        <f>IF(OR(Table24[[#This Row],[Status]]="Delivered",Table24[[#This Row],[Status]]="Shipped"),Table24[[#This Row],[Amount]],0)</f>
        <v>160.47999999999999</v>
      </c>
      <c r="Q215" s="48">
        <f>Table24[[#This Row],[Amount]]/Table24[[#This Row],[Qty]]</f>
        <v>2.0313924050632912</v>
      </c>
      <c r="R215" s="30" t="s">
        <v>105</v>
      </c>
      <c r="S215" s="30" t="s">
        <v>106</v>
      </c>
      <c r="T215" s="47" t="s">
        <v>758</v>
      </c>
      <c r="U215" s="30" t="s">
        <v>27</v>
      </c>
      <c r="V215" s="30" t="s">
        <v>22</v>
      </c>
    </row>
    <row r="216" spans="1:22" ht="14.25" customHeight="1">
      <c r="A216" s="47">
        <v>215</v>
      </c>
      <c r="B216" s="30">
        <v>846</v>
      </c>
      <c r="C216" s="1">
        <v>44143</v>
      </c>
      <c r="D216" t="s">
        <v>54</v>
      </c>
      <c r="E216" s="47">
        <f>IF(OR(Table24[[#This Row],[Status]]="Pending",Table24[[#This Row],[Status]]="Processing"),1,0)</f>
        <v>1</v>
      </c>
      <c r="F216" s="47" t="str">
        <f>IF(OR(Table24[[#This Row],[Status]]="Pending",Table24[[#This Row],[Status]]="Processing"),"Backlogs","Completed")</f>
        <v>Backlogs</v>
      </c>
      <c r="G216" s="47">
        <f>IF(Table24[[#This Row],[Status]]="Returned",1,0)</f>
        <v>0</v>
      </c>
      <c r="H216" s="30" t="s">
        <v>24</v>
      </c>
      <c r="I216" s="30" t="s">
        <v>37</v>
      </c>
      <c r="J216" s="30" t="s">
        <v>33</v>
      </c>
      <c r="K216" s="32">
        <v>46</v>
      </c>
      <c r="L216" s="30" t="s">
        <v>18</v>
      </c>
      <c r="M216" s="31">
        <v>957.08</v>
      </c>
      <c r="N216" s="48">
        <f>IF(Table24[[#This Row],[Status]]="Returned",Table24[[#This Row],[Amount]],0)</f>
        <v>0</v>
      </c>
      <c r="O216" s="48">
        <f>IF(OR(Table24[[#This Row],[Status]]="Pending", Table24[[#This Row],[Status]]="Processing"), Table24[[#This Row],[Amount]], 0)</f>
        <v>957.08</v>
      </c>
      <c r="P216" s="48">
        <f>IF(OR(Table24[[#This Row],[Status]]="Delivered",Table24[[#This Row],[Status]]="Shipped"),Table24[[#This Row],[Amount]],0)</f>
        <v>0</v>
      </c>
      <c r="Q216" s="48">
        <f>Table24[[#This Row],[Amount]]/Table24[[#This Row],[Qty]]</f>
        <v>20.806086956521739</v>
      </c>
      <c r="R216" s="30" t="s">
        <v>205</v>
      </c>
      <c r="S216" s="30" t="s">
        <v>30</v>
      </c>
      <c r="T216" s="47" t="s">
        <v>11</v>
      </c>
      <c r="U216" s="30" t="s">
        <v>27</v>
      </c>
      <c r="V216" s="30" t="s">
        <v>28</v>
      </c>
    </row>
    <row r="217" spans="1:22" ht="14.25" hidden="1" customHeight="1">
      <c r="A217" s="47">
        <v>216</v>
      </c>
      <c r="B217" s="30">
        <v>452</v>
      </c>
      <c r="C217" s="1">
        <v>44423</v>
      </c>
      <c r="D217" t="s">
        <v>23</v>
      </c>
      <c r="E217" s="47">
        <f>IF(OR(Table24[[#This Row],[Status]]="Pending",Table24[[#This Row],[Status]]="Processing"),1,0)</f>
        <v>0</v>
      </c>
      <c r="F217" s="47" t="str">
        <f>IF(OR(Table24[[#This Row],[Status]]="Pending",Table24[[#This Row],[Status]]="Processing"),"Backlogs","Completed")</f>
        <v>Completed</v>
      </c>
      <c r="G217" s="47">
        <f>IF(Table24[[#This Row],[Status]]="Returned",1,0)</f>
        <v>0</v>
      </c>
      <c r="H217" s="30" t="s">
        <v>24</v>
      </c>
      <c r="I217" s="30" t="s">
        <v>25</v>
      </c>
      <c r="J217" s="30" t="s">
        <v>17</v>
      </c>
      <c r="K217" s="32">
        <v>26</v>
      </c>
      <c r="L217" s="30" t="s">
        <v>18</v>
      </c>
      <c r="M217" s="31">
        <v>349.41</v>
      </c>
      <c r="N217" s="48">
        <f>IF(Table24[[#This Row],[Status]]="Returned",Table24[[#This Row],[Amount]],0)</f>
        <v>0</v>
      </c>
      <c r="O217" s="48">
        <f>IF(OR(Table24[[#This Row],[Status]]="Pending", Table24[[#This Row],[Status]]="Processing"), Table24[[#This Row],[Amount]], 0)</f>
        <v>0</v>
      </c>
      <c r="P217" s="48">
        <f>IF(OR(Table24[[#This Row],[Status]]="Delivered",Table24[[#This Row],[Status]]="Shipped"),Table24[[#This Row],[Amount]],0)</f>
        <v>349.41</v>
      </c>
      <c r="Q217" s="48">
        <f>Table24[[#This Row],[Amount]]/Table24[[#This Row],[Qty]]</f>
        <v>13.438846153846155</v>
      </c>
      <c r="R217" s="30" t="s">
        <v>134</v>
      </c>
      <c r="S217" s="30" t="s">
        <v>58</v>
      </c>
      <c r="T217" s="47" t="s">
        <v>758</v>
      </c>
      <c r="U217" s="30" t="s">
        <v>44</v>
      </c>
      <c r="V217" s="30" t="s">
        <v>28</v>
      </c>
    </row>
    <row r="218" spans="1:22" ht="14.25" hidden="1" customHeight="1">
      <c r="A218" s="47">
        <v>217</v>
      </c>
      <c r="B218" s="30">
        <v>819</v>
      </c>
      <c r="C218" s="1">
        <v>43928</v>
      </c>
      <c r="D218" t="s">
        <v>54</v>
      </c>
      <c r="E218" s="47">
        <f>IF(OR(Table24[[#This Row],[Status]]="Pending",Table24[[#This Row],[Status]]="Processing"),1,0)</f>
        <v>1</v>
      </c>
      <c r="F218" s="47" t="str">
        <f>IF(OR(Table24[[#This Row],[Status]]="Pending",Table24[[#This Row],[Status]]="Processing"),"Backlogs","Completed")</f>
        <v>Backlogs</v>
      </c>
      <c r="G218" s="47">
        <f>IF(Table24[[#This Row],[Status]]="Returned",1,0)</f>
        <v>0</v>
      </c>
      <c r="H218" s="30" t="s">
        <v>24</v>
      </c>
      <c r="I218" s="30" t="s">
        <v>16</v>
      </c>
      <c r="J218" s="30" t="s">
        <v>17</v>
      </c>
      <c r="K218" s="32">
        <v>99</v>
      </c>
      <c r="L218" s="30" t="s">
        <v>18</v>
      </c>
      <c r="M218" s="31">
        <v>761.8</v>
      </c>
      <c r="N218" s="48">
        <f>IF(Table24[[#This Row],[Status]]="Returned",Table24[[#This Row],[Amount]],0)</f>
        <v>0</v>
      </c>
      <c r="O218" s="48">
        <f>IF(OR(Table24[[#This Row],[Status]]="Pending", Table24[[#This Row],[Status]]="Processing"), Table24[[#This Row],[Amount]], 0)</f>
        <v>761.8</v>
      </c>
      <c r="P218" s="48">
        <f>IF(OR(Table24[[#This Row],[Status]]="Delivered",Table24[[#This Row],[Status]]="Shipped"),Table24[[#This Row],[Amount]],0)</f>
        <v>0</v>
      </c>
      <c r="Q218" s="48">
        <f>Table24[[#This Row],[Amount]]/Table24[[#This Row],[Qty]]</f>
        <v>7.6949494949494941</v>
      </c>
      <c r="R218" s="30" t="s">
        <v>118</v>
      </c>
      <c r="S218" s="30" t="s">
        <v>53</v>
      </c>
      <c r="T218" s="47" t="s">
        <v>11</v>
      </c>
      <c r="U218" s="30" t="s">
        <v>31</v>
      </c>
      <c r="V218" s="30" t="s">
        <v>22</v>
      </c>
    </row>
    <row r="219" spans="1:22" ht="14.25" hidden="1" customHeight="1">
      <c r="A219" s="47">
        <v>218</v>
      </c>
      <c r="B219" s="30">
        <v>756</v>
      </c>
      <c r="C219" s="1">
        <v>44395</v>
      </c>
      <c r="D219" t="s">
        <v>54</v>
      </c>
      <c r="E219" s="47">
        <f>IF(OR(Table24[[#This Row],[Status]]="Pending",Table24[[#This Row],[Status]]="Processing"),1,0)</f>
        <v>1</v>
      </c>
      <c r="F219" s="47" t="str">
        <f>IF(OR(Table24[[#This Row],[Status]]="Pending",Table24[[#This Row],[Status]]="Processing"),"Backlogs","Completed")</f>
        <v>Backlogs</v>
      </c>
      <c r="G219" s="47">
        <f>IF(Table24[[#This Row],[Status]]="Returned",1,0)</f>
        <v>0</v>
      </c>
      <c r="H219" s="30" t="s">
        <v>24</v>
      </c>
      <c r="I219" s="30" t="s">
        <v>25</v>
      </c>
      <c r="J219" s="30" t="s">
        <v>17</v>
      </c>
      <c r="K219" s="32">
        <v>72</v>
      </c>
      <c r="L219" s="30" t="s">
        <v>18</v>
      </c>
      <c r="M219" s="31">
        <v>443.73</v>
      </c>
      <c r="N219" s="48">
        <f>IF(Table24[[#This Row],[Status]]="Returned",Table24[[#This Row],[Amount]],0)</f>
        <v>0</v>
      </c>
      <c r="O219" s="48">
        <f>IF(OR(Table24[[#This Row],[Status]]="Pending", Table24[[#This Row],[Status]]="Processing"), Table24[[#This Row],[Amount]], 0)</f>
        <v>443.73</v>
      </c>
      <c r="P219" s="48">
        <f>IF(OR(Table24[[#This Row],[Status]]="Delivered",Table24[[#This Row],[Status]]="Shipped"),Table24[[#This Row],[Amount]],0)</f>
        <v>0</v>
      </c>
      <c r="Q219" s="48">
        <f>Table24[[#This Row],[Amount]]/Table24[[#This Row],[Qty]]</f>
        <v>6.1629166666666668</v>
      </c>
      <c r="R219" s="30" t="s">
        <v>50</v>
      </c>
      <c r="S219" s="30" t="s">
        <v>51</v>
      </c>
      <c r="T219" s="47" t="s">
        <v>11</v>
      </c>
      <c r="U219" s="30" t="s">
        <v>31</v>
      </c>
      <c r="V219" s="30" t="s">
        <v>22</v>
      </c>
    </row>
    <row r="220" spans="1:22" ht="14.25" hidden="1" customHeight="1">
      <c r="A220" s="47">
        <v>219</v>
      </c>
      <c r="B220" s="30">
        <v>266</v>
      </c>
      <c r="C220" s="1">
        <v>43897</v>
      </c>
      <c r="D220" t="s">
        <v>32</v>
      </c>
      <c r="E220" s="47">
        <f>IF(OR(Table24[[#This Row],[Status]]="Pending",Table24[[#This Row],[Status]]="Processing"),1,0)</f>
        <v>0</v>
      </c>
      <c r="F220" s="47" t="str">
        <f>IF(OR(Table24[[#This Row],[Status]]="Pending",Table24[[#This Row],[Status]]="Processing"),"Backlogs","Completed")</f>
        <v>Completed</v>
      </c>
      <c r="G220" s="47">
        <f>IF(Table24[[#This Row],[Status]]="Returned",1,0)</f>
        <v>1</v>
      </c>
      <c r="H220" s="30" t="s">
        <v>15</v>
      </c>
      <c r="I220" s="30" t="s">
        <v>37</v>
      </c>
      <c r="J220" s="30" t="s">
        <v>38</v>
      </c>
      <c r="K220" s="32">
        <v>69</v>
      </c>
      <c r="L220" s="30" t="s">
        <v>18</v>
      </c>
      <c r="M220" s="31">
        <v>840.61</v>
      </c>
      <c r="N220" s="48">
        <f>IF(Table24[[#This Row],[Status]]="Returned",Table24[[#This Row],[Amount]],0)</f>
        <v>840.61</v>
      </c>
      <c r="O220" s="48">
        <f>IF(OR(Table24[[#This Row],[Status]]="Pending", Table24[[#This Row],[Status]]="Processing"), Table24[[#This Row],[Amount]], 0)</f>
        <v>0</v>
      </c>
      <c r="P220" s="48">
        <f>IF(OR(Table24[[#This Row],[Status]]="Delivered",Table24[[#This Row],[Status]]="Shipped"),Table24[[#This Row],[Amount]],0)</f>
        <v>0</v>
      </c>
      <c r="Q220" s="48">
        <f>Table24[[#This Row],[Amount]]/Table24[[#This Row],[Qty]]</f>
        <v>12.182753623188406</v>
      </c>
      <c r="R220" s="30" t="s">
        <v>197</v>
      </c>
      <c r="S220" s="30" t="s">
        <v>93</v>
      </c>
      <c r="T220" s="47" t="s">
        <v>758</v>
      </c>
      <c r="U220" s="30" t="s">
        <v>44</v>
      </c>
      <c r="V220" s="30" t="s">
        <v>28</v>
      </c>
    </row>
    <row r="221" spans="1:22" ht="14.25" customHeight="1">
      <c r="A221" s="47">
        <v>220</v>
      </c>
      <c r="B221" s="30">
        <v>725</v>
      </c>
      <c r="C221" s="1">
        <v>44165</v>
      </c>
      <c r="D221" t="s">
        <v>54</v>
      </c>
      <c r="E221" s="47">
        <f>IF(OR(Table24[[#This Row],[Status]]="Pending",Table24[[#This Row],[Status]]="Processing"),1,0)</f>
        <v>1</v>
      </c>
      <c r="F221" s="47" t="str">
        <f>IF(OR(Table24[[#This Row],[Status]]="Pending",Table24[[#This Row],[Status]]="Processing"),"Backlogs","Completed")</f>
        <v>Backlogs</v>
      </c>
      <c r="G221" s="47">
        <f>IF(Table24[[#This Row],[Status]]="Returned",1,0)</f>
        <v>0</v>
      </c>
      <c r="H221" s="30" t="s">
        <v>15</v>
      </c>
      <c r="I221" s="30" t="s">
        <v>16</v>
      </c>
      <c r="J221" s="30" t="s">
        <v>33</v>
      </c>
      <c r="K221" s="32">
        <v>77</v>
      </c>
      <c r="L221" s="30" t="s">
        <v>18</v>
      </c>
      <c r="M221" s="31">
        <v>0.96</v>
      </c>
      <c r="N221" s="48">
        <f>IF(Table24[[#This Row],[Status]]="Returned",Table24[[#This Row],[Amount]],0)</f>
        <v>0</v>
      </c>
      <c r="O221" s="48">
        <f>IF(OR(Table24[[#This Row],[Status]]="Pending", Table24[[#This Row],[Status]]="Processing"), Table24[[#This Row],[Amount]], 0)</f>
        <v>0.96</v>
      </c>
      <c r="P221" s="48">
        <f>IF(OR(Table24[[#This Row],[Status]]="Delivered",Table24[[#This Row],[Status]]="Shipped"),Table24[[#This Row],[Amount]],0)</f>
        <v>0</v>
      </c>
      <c r="Q221" s="48">
        <f>Table24[[#This Row],[Amount]]/Table24[[#This Row],[Qty]]</f>
        <v>1.2467532467532468E-2</v>
      </c>
      <c r="R221" s="30" t="s">
        <v>92</v>
      </c>
      <c r="S221" s="30" t="s">
        <v>93</v>
      </c>
      <c r="T221" s="47" t="s">
        <v>11</v>
      </c>
      <c r="U221" s="30" t="s">
        <v>44</v>
      </c>
      <c r="V221" s="30" t="s">
        <v>22</v>
      </c>
    </row>
    <row r="222" spans="1:22" ht="14.25" hidden="1" customHeight="1">
      <c r="A222" s="47">
        <v>221</v>
      </c>
      <c r="B222" s="30">
        <v>250</v>
      </c>
      <c r="C222" s="1">
        <v>43891</v>
      </c>
      <c r="D222" t="s">
        <v>54</v>
      </c>
      <c r="E222" s="47">
        <f>IF(OR(Table24[[#This Row],[Status]]="Pending",Table24[[#This Row],[Status]]="Processing"),1,0)</f>
        <v>1</v>
      </c>
      <c r="F222" s="47" t="str">
        <f>IF(OR(Table24[[#This Row],[Status]]="Pending",Table24[[#This Row],[Status]]="Processing"),"Backlogs","Completed")</f>
        <v>Backlogs</v>
      </c>
      <c r="G222" s="47">
        <f>IF(Table24[[#This Row],[Status]]="Returned",1,0)</f>
        <v>0</v>
      </c>
      <c r="H222" s="30" t="s">
        <v>47</v>
      </c>
      <c r="I222" s="30" t="s">
        <v>16</v>
      </c>
      <c r="J222" s="30" t="s">
        <v>17</v>
      </c>
      <c r="K222" s="32">
        <v>27</v>
      </c>
      <c r="L222" s="30" t="s">
        <v>18</v>
      </c>
      <c r="M222" s="31">
        <v>703.64</v>
      </c>
      <c r="N222" s="48">
        <f>IF(Table24[[#This Row],[Status]]="Returned",Table24[[#This Row],[Amount]],0)</f>
        <v>0</v>
      </c>
      <c r="O222" s="48">
        <f>IF(OR(Table24[[#This Row],[Status]]="Pending", Table24[[#This Row],[Status]]="Processing"), Table24[[#This Row],[Amount]], 0)</f>
        <v>703.64</v>
      </c>
      <c r="P222" s="48">
        <f>IF(OR(Table24[[#This Row],[Status]]="Delivered",Table24[[#This Row],[Status]]="Shipped"),Table24[[#This Row],[Amount]],0)</f>
        <v>0</v>
      </c>
      <c r="Q222" s="48">
        <f>Table24[[#This Row],[Amount]]/Table24[[#This Row],[Qty]]</f>
        <v>26.060740740740741</v>
      </c>
      <c r="R222" s="30" t="s">
        <v>206</v>
      </c>
      <c r="S222" s="30" t="s">
        <v>20</v>
      </c>
      <c r="T222" s="47" t="s">
        <v>758</v>
      </c>
      <c r="U222" s="30" t="s">
        <v>44</v>
      </c>
      <c r="V222" s="30" t="s">
        <v>22</v>
      </c>
    </row>
    <row r="223" spans="1:22" ht="14.25" hidden="1" customHeight="1">
      <c r="A223" s="47">
        <v>222</v>
      </c>
      <c r="B223" s="30">
        <v>705</v>
      </c>
      <c r="C223" s="1">
        <v>44519</v>
      </c>
      <c r="D223" t="s">
        <v>54</v>
      </c>
      <c r="E223" s="47">
        <f>IF(OR(Table24[[#This Row],[Status]]="Pending",Table24[[#This Row],[Status]]="Processing"),1,0)</f>
        <v>1</v>
      </c>
      <c r="F223" s="47" t="str">
        <f>IF(OR(Table24[[#This Row],[Status]]="Pending",Table24[[#This Row],[Status]]="Processing"),"Backlogs","Completed")</f>
        <v>Backlogs</v>
      </c>
      <c r="G223" s="47">
        <f>IF(Table24[[#This Row],[Status]]="Returned",1,0)</f>
        <v>0</v>
      </c>
      <c r="H223" s="30" t="s">
        <v>15</v>
      </c>
      <c r="I223" s="30" t="s">
        <v>37</v>
      </c>
      <c r="J223" s="30" t="s">
        <v>17</v>
      </c>
      <c r="K223" s="32">
        <v>39</v>
      </c>
      <c r="L223" s="30" t="s">
        <v>18</v>
      </c>
      <c r="M223" s="31">
        <v>226.54</v>
      </c>
      <c r="N223" s="48">
        <f>IF(Table24[[#This Row],[Status]]="Returned",Table24[[#This Row],[Amount]],0)</f>
        <v>0</v>
      </c>
      <c r="O223" s="48">
        <f>IF(OR(Table24[[#This Row],[Status]]="Pending", Table24[[#This Row],[Status]]="Processing"), Table24[[#This Row],[Amount]], 0)</f>
        <v>226.54</v>
      </c>
      <c r="P223" s="48">
        <f>IF(OR(Table24[[#This Row],[Status]]="Delivered",Table24[[#This Row],[Status]]="Shipped"),Table24[[#This Row],[Amount]],0)</f>
        <v>0</v>
      </c>
      <c r="Q223" s="48">
        <f>Table24[[#This Row],[Amount]]/Table24[[#This Row],[Qty]]</f>
        <v>5.8087179487179483</v>
      </c>
      <c r="R223" s="30" t="s">
        <v>206</v>
      </c>
      <c r="S223" s="30" t="s">
        <v>20</v>
      </c>
      <c r="T223" s="47" t="s">
        <v>11</v>
      </c>
      <c r="U223" s="30" t="s">
        <v>21</v>
      </c>
      <c r="V223" s="30" t="s">
        <v>22</v>
      </c>
    </row>
    <row r="224" spans="1:22" ht="14.25" hidden="1" customHeight="1">
      <c r="A224" s="47">
        <v>223</v>
      </c>
      <c r="B224" s="30">
        <v>758</v>
      </c>
      <c r="C224" s="1">
        <v>44143</v>
      </c>
      <c r="D224" t="s">
        <v>32</v>
      </c>
      <c r="E224" s="47">
        <f>IF(OR(Table24[[#This Row],[Status]]="Pending",Table24[[#This Row],[Status]]="Processing"),1,0)</f>
        <v>0</v>
      </c>
      <c r="F224" s="47" t="str">
        <f>IF(OR(Table24[[#This Row],[Status]]="Pending",Table24[[#This Row],[Status]]="Processing"),"Backlogs","Completed")</f>
        <v>Completed</v>
      </c>
      <c r="G224" s="47">
        <f>IF(Table24[[#This Row],[Status]]="Returned",1,0)</f>
        <v>1</v>
      </c>
      <c r="H224" s="30" t="s">
        <v>47</v>
      </c>
      <c r="I224" s="30" t="s">
        <v>37</v>
      </c>
      <c r="J224" s="30" t="s">
        <v>17</v>
      </c>
      <c r="K224" s="32">
        <v>46</v>
      </c>
      <c r="L224" s="30" t="s">
        <v>18</v>
      </c>
      <c r="M224" s="31">
        <v>984.15</v>
      </c>
      <c r="N224" s="48">
        <f>IF(Table24[[#This Row],[Status]]="Returned",Table24[[#This Row],[Amount]],0)</f>
        <v>984.15</v>
      </c>
      <c r="O224" s="48">
        <f>IF(OR(Table24[[#This Row],[Status]]="Pending", Table24[[#This Row],[Status]]="Processing"), Table24[[#This Row],[Amount]], 0)</f>
        <v>0</v>
      </c>
      <c r="P224" s="48">
        <f>IF(OR(Table24[[#This Row],[Status]]="Delivered",Table24[[#This Row],[Status]]="Shipped"),Table24[[#This Row],[Amount]],0)</f>
        <v>0</v>
      </c>
      <c r="Q224" s="48">
        <f>Table24[[#This Row],[Amount]]/Table24[[#This Row],[Qty]]</f>
        <v>21.394565217391303</v>
      </c>
      <c r="R224" s="30" t="s">
        <v>163</v>
      </c>
      <c r="S224" s="30" t="s">
        <v>153</v>
      </c>
      <c r="T224" s="47" t="s">
        <v>758</v>
      </c>
      <c r="U224" s="30" t="s">
        <v>27</v>
      </c>
      <c r="V224" s="30" t="s">
        <v>28</v>
      </c>
    </row>
    <row r="225" spans="1:22" ht="14.25" hidden="1" customHeight="1">
      <c r="A225" s="47">
        <v>224</v>
      </c>
      <c r="B225" s="30">
        <v>759</v>
      </c>
      <c r="C225" s="1">
        <v>44476</v>
      </c>
      <c r="D225" t="s">
        <v>14</v>
      </c>
      <c r="E225" s="47">
        <f>IF(OR(Table24[[#This Row],[Status]]="Pending",Table24[[#This Row],[Status]]="Processing"),1,0)</f>
        <v>1</v>
      </c>
      <c r="F225" s="47" t="str">
        <f>IF(OR(Table24[[#This Row],[Status]]="Pending",Table24[[#This Row],[Status]]="Processing"),"Backlogs","Completed")</f>
        <v>Backlogs</v>
      </c>
      <c r="G225" s="47">
        <f>IF(Table24[[#This Row],[Status]]="Returned",1,0)</f>
        <v>0</v>
      </c>
      <c r="H225" s="30" t="s">
        <v>47</v>
      </c>
      <c r="I225" s="30" t="s">
        <v>25</v>
      </c>
      <c r="J225" s="30" t="s">
        <v>38</v>
      </c>
      <c r="K225" s="32">
        <v>56</v>
      </c>
      <c r="L225" s="30" t="s">
        <v>18</v>
      </c>
      <c r="M225" s="31">
        <v>8.65</v>
      </c>
      <c r="N225" s="48">
        <f>IF(Table24[[#This Row],[Status]]="Returned",Table24[[#This Row],[Amount]],0)</f>
        <v>0</v>
      </c>
      <c r="O225" s="48">
        <f>IF(OR(Table24[[#This Row],[Status]]="Pending", Table24[[#This Row],[Status]]="Processing"), Table24[[#This Row],[Amount]], 0)</f>
        <v>8.65</v>
      </c>
      <c r="P225" s="48">
        <f>IF(OR(Table24[[#This Row],[Status]]="Delivered",Table24[[#This Row],[Status]]="Shipped"),Table24[[#This Row],[Amount]],0)</f>
        <v>0</v>
      </c>
      <c r="Q225" s="48">
        <f>Table24[[#This Row],[Amount]]/Table24[[#This Row],[Qty]]</f>
        <v>0.15446428571428572</v>
      </c>
      <c r="R225" s="30" t="s">
        <v>59</v>
      </c>
      <c r="S225" s="30" t="s">
        <v>20</v>
      </c>
      <c r="T225" s="47" t="s">
        <v>758</v>
      </c>
      <c r="U225" s="30" t="s">
        <v>44</v>
      </c>
      <c r="V225" s="30" t="s">
        <v>22</v>
      </c>
    </row>
    <row r="226" spans="1:22" ht="14.25" hidden="1" customHeight="1">
      <c r="A226" s="47">
        <v>225</v>
      </c>
      <c r="B226" s="30">
        <v>681</v>
      </c>
      <c r="C226" s="1">
        <v>44084</v>
      </c>
      <c r="D226" t="s">
        <v>14</v>
      </c>
      <c r="E226" s="47">
        <f>IF(OR(Table24[[#This Row],[Status]]="Pending",Table24[[#This Row],[Status]]="Processing"),1,0)</f>
        <v>1</v>
      </c>
      <c r="F226" s="47" t="str">
        <f>IF(OR(Table24[[#This Row],[Status]]="Pending",Table24[[#This Row],[Status]]="Processing"),"Backlogs","Completed")</f>
        <v>Backlogs</v>
      </c>
      <c r="G226" s="47">
        <f>IF(Table24[[#This Row],[Status]]="Returned",1,0)</f>
        <v>0</v>
      </c>
      <c r="H226" s="30" t="s">
        <v>24</v>
      </c>
      <c r="I226" s="30" t="s">
        <v>37</v>
      </c>
      <c r="J226" s="30" t="s">
        <v>17</v>
      </c>
      <c r="K226" s="32">
        <v>96</v>
      </c>
      <c r="L226" s="30" t="s">
        <v>18</v>
      </c>
      <c r="M226" s="31">
        <v>460</v>
      </c>
      <c r="N226" s="48">
        <f>IF(Table24[[#This Row],[Status]]="Returned",Table24[[#This Row],[Amount]],0)</f>
        <v>0</v>
      </c>
      <c r="O226" s="48">
        <f>IF(OR(Table24[[#This Row],[Status]]="Pending", Table24[[#This Row],[Status]]="Processing"), Table24[[#This Row],[Amount]], 0)</f>
        <v>460</v>
      </c>
      <c r="P226" s="48">
        <f>IF(OR(Table24[[#This Row],[Status]]="Delivered",Table24[[#This Row],[Status]]="Shipped"),Table24[[#This Row],[Amount]],0)</f>
        <v>0</v>
      </c>
      <c r="Q226" s="48">
        <f>Table24[[#This Row],[Amount]]/Table24[[#This Row],[Qty]]</f>
        <v>4.791666666666667</v>
      </c>
      <c r="R226" s="30" t="s">
        <v>207</v>
      </c>
      <c r="S226" s="30" t="s">
        <v>46</v>
      </c>
      <c r="T226" s="47" t="s">
        <v>758</v>
      </c>
      <c r="U226" s="30" t="s">
        <v>21</v>
      </c>
      <c r="V226" s="30" t="s">
        <v>28</v>
      </c>
    </row>
    <row r="227" spans="1:22" ht="14.25" hidden="1" customHeight="1">
      <c r="A227" s="47">
        <v>226</v>
      </c>
      <c r="B227" s="30">
        <v>261</v>
      </c>
      <c r="C227" s="1">
        <v>44083</v>
      </c>
      <c r="D227" t="s">
        <v>54</v>
      </c>
      <c r="E227" s="47">
        <f>IF(OR(Table24[[#This Row],[Status]]="Pending",Table24[[#This Row],[Status]]="Processing"),1,0)</f>
        <v>1</v>
      </c>
      <c r="F227" s="47" t="str">
        <f>IF(OR(Table24[[#This Row],[Status]]="Pending",Table24[[#This Row],[Status]]="Processing"),"Backlogs","Completed")</f>
        <v>Backlogs</v>
      </c>
      <c r="G227" s="47">
        <f>IF(Table24[[#This Row],[Status]]="Returned",1,0)</f>
        <v>0</v>
      </c>
      <c r="H227" s="30" t="s">
        <v>24</v>
      </c>
      <c r="I227" s="30" t="s">
        <v>37</v>
      </c>
      <c r="J227" s="30" t="s">
        <v>38</v>
      </c>
      <c r="K227" s="32">
        <v>91</v>
      </c>
      <c r="L227" s="30" t="s">
        <v>18</v>
      </c>
      <c r="M227" s="31">
        <v>922.06</v>
      </c>
      <c r="N227" s="48">
        <f>IF(Table24[[#This Row],[Status]]="Returned",Table24[[#This Row],[Amount]],0)</f>
        <v>0</v>
      </c>
      <c r="O227" s="48">
        <f>IF(OR(Table24[[#This Row],[Status]]="Pending", Table24[[#This Row],[Status]]="Processing"), Table24[[#This Row],[Amount]], 0)</f>
        <v>922.06</v>
      </c>
      <c r="P227" s="48">
        <f>IF(OR(Table24[[#This Row],[Status]]="Delivered",Table24[[#This Row],[Status]]="Shipped"),Table24[[#This Row],[Amount]],0)</f>
        <v>0</v>
      </c>
      <c r="Q227" s="48">
        <f>Table24[[#This Row],[Amount]]/Table24[[#This Row],[Qty]]</f>
        <v>10.132527472527473</v>
      </c>
      <c r="R227" s="30" t="s">
        <v>208</v>
      </c>
      <c r="S227" s="30" t="s">
        <v>172</v>
      </c>
      <c r="T227" s="47" t="s">
        <v>758</v>
      </c>
      <c r="U227" s="30" t="s">
        <v>44</v>
      </c>
      <c r="V227" s="30" t="s">
        <v>22</v>
      </c>
    </row>
    <row r="228" spans="1:22" ht="14.25" hidden="1" customHeight="1">
      <c r="A228" s="47">
        <v>227</v>
      </c>
      <c r="B228" s="30">
        <v>727</v>
      </c>
      <c r="C228" s="1">
        <v>44249</v>
      </c>
      <c r="D228" t="s">
        <v>36</v>
      </c>
      <c r="E228" s="47">
        <f>IF(OR(Table24[[#This Row],[Status]]="Pending",Table24[[#This Row],[Status]]="Processing"),1,0)</f>
        <v>0</v>
      </c>
      <c r="F228" s="47" t="str">
        <f>IF(OR(Table24[[#This Row],[Status]]="Pending",Table24[[#This Row],[Status]]="Processing"),"Backlogs","Completed")</f>
        <v>Completed</v>
      </c>
      <c r="G228" s="47">
        <f>IF(Table24[[#This Row],[Status]]="Returned",1,0)</f>
        <v>0</v>
      </c>
      <c r="H228" s="30" t="s">
        <v>15</v>
      </c>
      <c r="I228" s="30" t="s">
        <v>25</v>
      </c>
      <c r="J228" s="30" t="s">
        <v>38</v>
      </c>
      <c r="K228" s="32">
        <v>85</v>
      </c>
      <c r="L228" s="30" t="s">
        <v>18</v>
      </c>
      <c r="M228" s="31">
        <v>252.86</v>
      </c>
      <c r="N228" s="48">
        <f>IF(Table24[[#This Row],[Status]]="Returned",Table24[[#This Row],[Amount]],0)</f>
        <v>0</v>
      </c>
      <c r="O228" s="48">
        <f>IF(OR(Table24[[#This Row],[Status]]="Pending", Table24[[#This Row],[Status]]="Processing"), Table24[[#This Row],[Amount]], 0)</f>
        <v>0</v>
      </c>
      <c r="P228" s="48">
        <f>IF(OR(Table24[[#This Row],[Status]]="Delivered",Table24[[#This Row],[Status]]="Shipped"),Table24[[#This Row],[Amount]],0)</f>
        <v>252.86</v>
      </c>
      <c r="Q228" s="48">
        <f>Table24[[#This Row],[Amount]]/Table24[[#This Row],[Qty]]</f>
        <v>2.9748235294117649</v>
      </c>
      <c r="R228" s="30" t="s">
        <v>138</v>
      </c>
      <c r="S228" s="30" t="s">
        <v>139</v>
      </c>
      <c r="T228" s="47" t="s">
        <v>758</v>
      </c>
      <c r="U228" s="30" t="s">
        <v>27</v>
      </c>
      <c r="V228" s="30" t="s">
        <v>28</v>
      </c>
    </row>
    <row r="229" spans="1:22" ht="14.25" hidden="1" customHeight="1">
      <c r="A229" s="47">
        <v>228</v>
      </c>
      <c r="B229" s="30">
        <v>614</v>
      </c>
      <c r="C229" s="1">
        <v>43960</v>
      </c>
      <c r="D229" t="s">
        <v>14</v>
      </c>
      <c r="E229" s="47">
        <f>IF(OR(Table24[[#This Row],[Status]]="Pending",Table24[[#This Row],[Status]]="Processing"),1,0)</f>
        <v>1</v>
      </c>
      <c r="F229" s="47" t="str">
        <f>IF(OR(Table24[[#This Row],[Status]]="Pending",Table24[[#This Row],[Status]]="Processing"),"Backlogs","Completed")</f>
        <v>Backlogs</v>
      </c>
      <c r="G229" s="47">
        <f>IF(Table24[[#This Row],[Status]]="Returned",1,0)</f>
        <v>0</v>
      </c>
      <c r="H229" s="30" t="s">
        <v>24</v>
      </c>
      <c r="I229" s="30" t="s">
        <v>37</v>
      </c>
      <c r="J229" s="30" t="s">
        <v>17</v>
      </c>
      <c r="K229" s="32">
        <v>97</v>
      </c>
      <c r="L229" s="30" t="s">
        <v>18</v>
      </c>
      <c r="M229" s="31">
        <v>889.42</v>
      </c>
      <c r="N229" s="48">
        <f>IF(Table24[[#This Row],[Status]]="Returned",Table24[[#This Row],[Amount]],0)</f>
        <v>0</v>
      </c>
      <c r="O229" s="48">
        <f>IF(OR(Table24[[#This Row],[Status]]="Pending", Table24[[#This Row],[Status]]="Processing"), Table24[[#This Row],[Amount]], 0)</f>
        <v>889.42</v>
      </c>
      <c r="P229" s="48">
        <f>IF(OR(Table24[[#This Row],[Status]]="Delivered",Table24[[#This Row],[Status]]="Shipped"),Table24[[#This Row],[Amount]],0)</f>
        <v>0</v>
      </c>
      <c r="Q229" s="48">
        <f>Table24[[#This Row],[Amount]]/Table24[[#This Row],[Qty]]</f>
        <v>9.169278350515464</v>
      </c>
      <c r="R229" s="30" t="s">
        <v>154</v>
      </c>
      <c r="S229" s="30" t="s">
        <v>89</v>
      </c>
      <c r="T229" s="47" t="s">
        <v>11</v>
      </c>
      <c r="U229" s="30" t="s">
        <v>27</v>
      </c>
      <c r="V229" s="30" t="s">
        <v>22</v>
      </c>
    </row>
    <row r="230" spans="1:22" ht="14.25" hidden="1" customHeight="1">
      <c r="A230" s="47">
        <v>229</v>
      </c>
      <c r="B230" s="30">
        <v>241</v>
      </c>
      <c r="C230" s="1">
        <v>44445</v>
      </c>
      <c r="D230" t="s">
        <v>23</v>
      </c>
      <c r="E230" s="47">
        <f>IF(OR(Table24[[#This Row],[Status]]="Pending",Table24[[#This Row],[Status]]="Processing"),1,0)</f>
        <v>0</v>
      </c>
      <c r="F230" s="47" t="str">
        <f>IF(OR(Table24[[#This Row],[Status]]="Pending",Table24[[#This Row],[Status]]="Processing"),"Backlogs","Completed")</f>
        <v>Completed</v>
      </c>
      <c r="G230" s="47">
        <f>IF(Table24[[#This Row],[Status]]="Returned",1,0)</f>
        <v>0</v>
      </c>
      <c r="H230" s="30" t="s">
        <v>15</v>
      </c>
      <c r="I230" s="30" t="s">
        <v>37</v>
      </c>
      <c r="J230" s="30" t="s">
        <v>17</v>
      </c>
      <c r="K230" s="32">
        <v>3</v>
      </c>
      <c r="L230" s="30" t="s">
        <v>18</v>
      </c>
      <c r="M230" s="31">
        <v>565.21</v>
      </c>
      <c r="N230" s="48">
        <f>IF(Table24[[#This Row],[Status]]="Returned",Table24[[#This Row],[Amount]],0)</f>
        <v>0</v>
      </c>
      <c r="O230" s="48">
        <f>IF(OR(Table24[[#This Row],[Status]]="Pending", Table24[[#This Row],[Status]]="Processing"), Table24[[#This Row],[Amount]], 0)</f>
        <v>0</v>
      </c>
      <c r="P230" s="48">
        <f>IF(OR(Table24[[#This Row],[Status]]="Delivered",Table24[[#This Row],[Status]]="Shipped"),Table24[[#This Row],[Amount]],0)</f>
        <v>565.21</v>
      </c>
      <c r="Q230" s="48">
        <f>Table24[[#This Row],[Amount]]/Table24[[#This Row],[Qty]]</f>
        <v>188.40333333333334</v>
      </c>
      <c r="R230" s="30" t="s">
        <v>209</v>
      </c>
      <c r="S230" s="30" t="s">
        <v>153</v>
      </c>
      <c r="T230" s="47" t="s">
        <v>758</v>
      </c>
      <c r="U230" s="30" t="s">
        <v>31</v>
      </c>
      <c r="V230" s="30" t="s">
        <v>28</v>
      </c>
    </row>
    <row r="231" spans="1:22" ht="14.25" hidden="1" customHeight="1">
      <c r="A231" s="47">
        <v>230</v>
      </c>
      <c r="B231" s="30">
        <v>86</v>
      </c>
      <c r="C231" s="1">
        <v>44056</v>
      </c>
      <c r="D231" t="s">
        <v>23</v>
      </c>
      <c r="E231" s="47">
        <f>IF(OR(Table24[[#This Row],[Status]]="Pending",Table24[[#This Row],[Status]]="Processing"),1,0)</f>
        <v>0</v>
      </c>
      <c r="F231" s="47" t="str">
        <f>IF(OR(Table24[[#This Row],[Status]]="Pending",Table24[[#This Row],[Status]]="Processing"),"Backlogs","Completed")</f>
        <v>Completed</v>
      </c>
      <c r="G231" s="47">
        <f>IF(Table24[[#This Row],[Status]]="Returned",1,0)</f>
        <v>0</v>
      </c>
      <c r="H231" s="30" t="s">
        <v>24</v>
      </c>
      <c r="I231" s="30" t="s">
        <v>37</v>
      </c>
      <c r="J231" s="30" t="s">
        <v>38</v>
      </c>
      <c r="K231" s="32">
        <v>16</v>
      </c>
      <c r="L231" s="30" t="s">
        <v>18</v>
      </c>
      <c r="M231" s="31">
        <v>11.56</v>
      </c>
      <c r="N231" s="48">
        <f>IF(Table24[[#This Row],[Status]]="Returned",Table24[[#This Row],[Amount]],0)</f>
        <v>0</v>
      </c>
      <c r="O231" s="48">
        <f>IF(OR(Table24[[#This Row],[Status]]="Pending", Table24[[#This Row],[Status]]="Processing"), Table24[[#This Row],[Amount]], 0)</f>
        <v>0</v>
      </c>
      <c r="P231" s="48">
        <f>IF(OR(Table24[[#This Row],[Status]]="Delivered",Table24[[#This Row],[Status]]="Shipped"),Table24[[#This Row],[Amount]],0)</f>
        <v>11.56</v>
      </c>
      <c r="Q231" s="48">
        <f>Table24[[#This Row],[Amount]]/Table24[[#This Row],[Qty]]</f>
        <v>0.72250000000000003</v>
      </c>
      <c r="R231" s="30" t="s">
        <v>210</v>
      </c>
      <c r="S231" s="30" t="s">
        <v>175</v>
      </c>
      <c r="T231" s="47" t="s">
        <v>758</v>
      </c>
      <c r="U231" s="30" t="s">
        <v>31</v>
      </c>
      <c r="V231" s="30" t="s">
        <v>22</v>
      </c>
    </row>
    <row r="232" spans="1:22" ht="14.25" customHeight="1">
      <c r="A232" s="47">
        <v>231</v>
      </c>
      <c r="B232" s="30">
        <v>760</v>
      </c>
      <c r="C232" s="1">
        <v>44527</v>
      </c>
      <c r="D232" t="s">
        <v>14</v>
      </c>
      <c r="E232" s="47">
        <f>IF(OR(Table24[[#This Row],[Status]]="Pending",Table24[[#This Row],[Status]]="Processing"),1,0)</f>
        <v>1</v>
      </c>
      <c r="F232" s="47" t="str">
        <f>IF(OR(Table24[[#This Row],[Status]]="Pending",Table24[[#This Row],[Status]]="Processing"),"Backlogs","Completed")</f>
        <v>Backlogs</v>
      </c>
      <c r="G232" s="47">
        <f>IF(Table24[[#This Row],[Status]]="Returned",1,0)</f>
        <v>0</v>
      </c>
      <c r="H232" s="30" t="s">
        <v>15</v>
      </c>
      <c r="I232" s="30" t="s">
        <v>37</v>
      </c>
      <c r="J232" s="30" t="s">
        <v>33</v>
      </c>
      <c r="K232" s="32">
        <v>82</v>
      </c>
      <c r="L232" s="30" t="s">
        <v>18</v>
      </c>
      <c r="M232" s="31">
        <v>444</v>
      </c>
      <c r="N232" s="48">
        <f>IF(Table24[[#This Row],[Status]]="Returned",Table24[[#This Row],[Amount]],0)</f>
        <v>0</v>
      </c>
      <c r="O232" s="48">
        <f>IF(OR(Table24[[#This Row],[Status]]="Pending", Table24[[#This Row],[Status]]="Processing"), Table24[[#This Row],[Amount]], 0)</f>
        <v>444</v>
      </c>
      <c r="P232" s="48">
        <f>IF(OR(Table24[[#This Row],[Status]]="Delivered",Table24[[#This Row],[Status]]="Shipped"),Table24[[#This Row],[Amount]],0)</f>
        <v>0</v>
      </c>
      <c r="Q232" s="48">
        <f>Table24[[#This Row],[Amount]]/Table24[[#This Row],[Qty]]</f>
        <v>5.4146341463414638</v>
      </c>
      <c r="R232" s="30" t="s">
        <v>52</v>
      </c>
      <c r="S232" s="30" t="s">
        <v>53</v>
      </c>
      <c r="T232" s="47" t="s">
        <v>11</v>
      </c>
      <c r="U232" s="30" t="s">
        <v>21</v>
      </c>
      <c r="V232" s="30" t="s">
        <v>22</v>
      </c>
    </row>
    <row r="233" spans="1:22" ht="14.25" hidden="1" customHeight="1">
      <c r="A233" s="47">
        <v>232</v>
      </c>
      <c r="B233" s="30">
        <v>45</v>
      </c>
      <c r="C233" s="1">
        <v>44222</v>
      </c>
      <c r="D233" t="s">
        <v>14</v>
      </c>
      <c r="E233" s="47">
        <f>IF(OR(Table24[[#This Row],[Status]]="Pending",Table24[[#This Row],[Status]]="Processing"),1,0)</f>
        <v>1</v>
      </c>
      <c r="F233" s="47" t="str">
        <f>IF(OR(Table24[[#This Row],[Status]]="Pending",Table24[[#This Row],[Status]]="Processing"),"Backlogs","Completed")</f>
        <v>Backlogs</v>
      </c>
      <c r="G233" s="47">
        <f>IF(Table24[[#This Row],[Status]]="Returned",1,0)</f>
        <v>0</v>
      </c>
      <c r="H233" s="30" t="s">
        <v>24</v>
      </c>
      <c r="I233" s="30" t="s">
        <v>16</v>
      </c>
      <c r="J233" s="30" t="s">
        <v>17</v>
      </c>
      <c r="K233" s="32">
        <v>61</v>
      </c>
      <c r="L233" s="30" t="s">
        <v>18</v>
      </c>
      <c r="M233" s="31">
        <v>34.979999999999997</v>
      </c>
      <c r="N233" s="48">
        <f>IF(Table24[[#This Row],[Status]]="Returned",Table24[[#This Row],[Amount]],0)</f>
        <v>0</v>
      </c>
      <c r="O233" s="48">
        <f>IF(OR(Table24[[#This Row],[Status]]="Pending", Table24[[#This Row],[Status]]="Processing"), Table24[[#This Row],[Amount]], 0)</f>
        <v>34.979999999999997</v>
      </c>
      <c r="P233" s="48">
        <f>IF(OR(Table24[[#This Row],[Status]]="Delivered",Table24[[#This Row],[Status]]="Shipped"),Table24[[#This Row],[Amount]],0)</f>
        <v>0</v>
      </c>
      <c r="Q233" s="48">
        <f>Table24[[#This Row],[Amount]]/Table24[[#This Row],[Qty]]</f>
        <v>0.5734426229508196</v>
      </c>
      <c r="R233" s="30" t="s">
        <v>84</v>
      </c>
      <c r="S233" s="30" t="s">
        <v>85</v>
      </c>
      <c r="T233" s="47" t="s">
        <v>758</v>
      </c>
      <c r="U233" s="30" t="s">
        <v>27</v>
      </c>
      <c r="V233" s="30" t="s">
        <v>28</v>
      </c>
    </row>
    <row r="234" spans="1:22" ht="14.25" customHeight="1">
      <c r="A234" s="47">
        <v>233</v>
      </c>
      <c r="B234" s="30">
        <v>90</v>
      </c>
      <c r="C234" s="1">
        <v>43950</v>
      </c>
      <c r="D234" t="s">
        <v>14</v>
      </c>
      <c r="E234" s="47">
        <f>IF(OR(Table24[[#This Row],[Status]]="Pending",Table24[[#This Row],[Status]]="Processing"),1,0)</f>
        <v>1</v>
      </c>
      <c r="F234" s="47" t="str">
        <f>IF(OR(Table24[[#This Row],[Status]]="Pending",Table24[[#This Row],[Status]]="Processing"),"Backlogs","Completed")</f>
        <v>Backlogs</v>
      </c>
      <c r="G234" s="47">
        <f>IF(Table24[[#This Row],[Status]]="Returned",1,0)</f>
        <v>0</v>
      </c>
      <c r="H234" s="30" t="s">
        <v>24</v>
      </c>
      <c r="I234" s="30" t="s">
        <v>16</v>
      </c>
      <c r="J234" s="30" t="s">
        <v>33</v>
      </c>
      <c r="K234" s="32">
        <v>64</v>
      </c>
      <c r="L234" s="30" t="s">
        <v>18</v>
      </c>
      <c r="M234" s="31">
        <v>504.91</v>
      </c>
      <c r="N234" s="48">
        <f>IF(Table24[[#This Row],[Status]]="Returned",Table24[[#This Row],[Amount]],0)</f>
        <v>0</v>
      </c>
      <c r="O234" s="48">
        <f>IF(OR(Table24[[#This Row],[Status]]="Pending", Table24[[#This Row],[Status]]="Processing"), Table24[[#This Row],[Amount]], 0)</f>
        <v>504.91</v>
      </c>
      <c r="P234" s="48">
        <f>IF(OR(Table24[[#This Row],[Status]]="Delivered",Table24[[#This Row],[Status]]="Shipped"),Table24[[#This Row],[Amount]],0)</f>
        <v>0</v>
      </c>
      <c r="Q234" s="48">
        <f>Table24[[#This Row],[Amount]]/Table24[[#This Row],[Qty]]</f>
        <v>7.8892187500000004</v>
      </c>
      <c r="R234" s="30" t="s">
        <v>211</v>
      </c>
      <c r="S234" s="30" t="s">
        <v>49</v>
      </c>
      <c r="T234" s="47" t="s">
        <v>758</v>
      </c>
      <c r="U234" s="30" t="s">
        <v>31</v>
      </c>
      <c r="V234" s="30" t="s">
        <v>22</v>
      </c>
    </row>
    <row r="235" spans="1:22" ht="14.25" hidden="1" customHeight="1">
      <c r="A235" s="47">
        <v>234</v>
      </c>
      <c r="B235" s="30">
        <v>298</v>
      </c>
      <c r="C235" s="1">
        <v>43932</v>
      </c>
      <c r="D235" t="s">
        <v>23</v>
      </c>
      <c r="E235" s="47">
        <f>IF(OR(Table24[[#This Row],[Status]]="Pending",Table24[[#This Row],[Status]]="Processing"),1,0)</f>
        <v>0</v>
      </c>
      <c r="F235" s="47" t="str">
        <f>IF(OR(Table24[[#This Row],[Status]]="Pending",Table24[[#This Row],[Status]]="Processing"),"Backlogs","Completed")</f>
        <v>Completed</v>
      </c>
      <c r="G235" s="47">
        <f>IF(Table24[[#This Row],[Status]]="Returned",1,0)</f>
        <v>0</v>
      </c>
      <c r="H235" s="30" t="s">
        <v>24</v>
      </c>
      <c r="I235" s="30" t="s">
        <v>16</v>
      </c>
      <c r="J235" s="30" t="s">
        <v>17</v>
      </c>
      <c r="K235" s="32">
        <v>61</v>
      </c>
      <c r="L235" s="30" t="s">
        <v>18</v>
      </c>
      <c r="M235" s="31">
        <v>278.62</v>
      </c>
      <c r="N235" s="48">
        <f>IF(Table24[[#This Row],[Status]]="Returned",Table24[[#This Row],[Amount]],0)</f>
        <v>0</v>
      </c>
      <c r="O235" s="48">
        <f>IF(OR(Table24[[#This Row],[Status]]="Pending", Table24[[#This Row],[Status]]="Processing"), Table24[[#This Row],[Amount]], 0)</f>
        <v>0</v>
      </c>
      <c r="P235" s="48">
        <f>IF(OR(Table24[[#This Row],[Status]]="Delivered",Table24[[#This Row],[Status]]="Shipped"),Table24[[#This Row],[Amount]],0)</f>
        <v>278.62</v>
      </c>
      <c r="Q235" s="48">
        <f>Table24[[#This Row],[Amount]]/Table24[[#This Row],[Qty]]</f>
        <v>4.5675409836065572</v>
      </c>
      <c r="R235" s="30" t="s">
        <v>155</v>
      </c>
      <c r="S235" s="30" t="s">
        <v>64</v>
      </c>
      <c r="T235" s="47" t="s">
        <v>758</v>
      </c>
      <c r="U235" s="30" t="s">
        <v>27</v>
      </c>
      <c r="V235" s="30" t="s">
        <v>22</v>
      </c>
    </row>
    <row r="236" spans="1:22" ht="14.25" hidden="1" customHeight="1">
      <c r="A236" s="47">
        <v>235</v>
      </c>
      <c r="B236" s="30">
        <v>715</v>
      </c>
      <c r="C236" s="1">
        <v>44035</v>
      </c>
      <c r="D236" t="s">
        <v>14</v>
      </c>
      <c r="E236" s="47">
        <f>IF(OR(Table24[[#This Row],[Status]]="Pending",Table24[[#This Row],[Status]]="Processing"),1,0)</f>
        <v>1</v>
      </c>
      <c r="F236" s="47" t="str">
        <f>IF(OR(Table24[[#This Row],[Status]]="Pending",Table24[[#This Row],[Status]]="Processing"),"Backlogs","Completed")</f>
        <v>Backlogs</v>
      </c>
      <c r="G236" s="47">
        <f>IF(Table24[[#This Row],[Status]]="Returned",1,0)</f>
        <v>0</v>
      </c>
      <c r="H236" s="30" t="s">
        <v>15</v>
      </c>
      <c r="I236" s="30" t="s">
        <v>25</v>
      </c>
      <c r="J236" s="30" t="s">
        <v>38</v>
      </c>
      <c r="K236" s="32">
        <v>77</v>
      </c>
      <c r="L236" s="30" t="s">
        <v>18</v>
      </c>
      <c r="M236" s="31">
        <v>328.43</v>
      </c>
      <c r="N236" s="48">
        <f>IF(Table24[[#This Row],[Status]]="Returned",Table24[[#This Row],[Amount]],0)</f>
        <v>0</v>
      </c>
      <c r="O236" s="48">
        <f>IF(OR(Table24[[#This Row],[Status]]="Pending", Table24[[#This Row],[Status]]="Processing"), Table24[[#This Row],[Amount]], 0)</f>
        <v>328.43</v>
      </c>
      <c r="P236" s="48">
        <f>IF(OR(Table24[[#This Row],[Status]]="Delivered",Table24[[#This Row],[Status]]="Shipped"),Table24[[#This Row],[Amount]],0)</f>
        <v>0</v>
      </c>
      <c r="Q236" s="48">
        <f>Table24[[#This Row],[Amount]]/Table24[[#This Row],[Qty]]</f>
        <v>4.2653246753246759</v>
      </c>
      <c r="R236" s="30" t="s">
        <v>212</v>
      </c>
      <c r="S236" s="30" t="s">
        <v>79</v>
      </c>
      <c r="T236" s="47" t="s">
        <v>758</v>
      </c>
      <c r="U236" s="30" t="s">
        <v>21</v>
      </c>
      <c r="V236" s="30" t="s">
        <v>28</v>
      </c>
    </row>
    <row r="237" spans="1:22" ht="14.25" hidden="1" customHeight="1">
      <c r="A237" s="47">
        <v>236</v>
      </c>
      <c r="B237" s="30">
        <v>731</v>
      </c>
      <c r="C237" s="1">
        <v>43981</v>
      </c>
      <c r="D237" t="s">
        <v>54</v>
      </c>
      <c r="E237" s="47">
        <f>IF(OR(Table24[[#This Row],[Status]]="Pending",Table24[[#This Row],[Status]]="Processing"),1,0)</f>
        <v>1</v>
      </c>
      <c r="F237" s="47" t="str">
        <f>IF(OR(Table24[[#This Row],[Status]]="Pending",Table24[[#This Row],[Status]]="Processing"),"Backlogs","Completed")</f>
        <v>Backlogs</v>
      </c>
      <c r="G237" s="47">
        <f>IF(Table24[[#This Row],[Status]]="Returned",1,0)</f>
        <v>0</v>
      </c>
      <c r="H237" s="30" t="s">
        <v>24</v>
      </c>
      <c r="I237" s="30" t="s">
        <v>25</v>
      </c>
      <c r="J237" s="30" t="s">
        <v>38</v>
      </c>
      <c r="K237" s="32">
        <v>63</v>
      </c>
      <c r="L237" s="30" t="s">
        <v>18</v>
      </c>
      <c r="M237" s="31">
        <v>526.52</v>
      </c>
      <c r="N237" s="48">
        <f>IF(Table24[[#This Row],[Status]]="Returned",Table24[[#This Row],[Amount]],0)</f>
        <v>0</v>
      </c>
      <c r="O237" s="48">
        <f>IF(OR(Table24[[#This Row],[Status]]="Pending", Table24[[#This Row],[Status]]="Processing"), Table24[[#This Row],[Amount]], 0)</f>
        <v>526.52</v>
      </c>
      <c r="P237" s="48">
        <f>IF(OR(Table24[[#This Row],[Status]]="Delivered",Table24[[#This Row],[Status]]="Shipped"),Table24[[#This Row],[Amount]],0)</f>
        <v>0</v>
      </c>
      <c r="Q237" s="48">
        <f>Table24[[#This Row],[Amount]]/Table24[[#This Row],[Qty]]</f>
        <v>8.3574603174603173</v>
      </c>
      <c r="R237" s="30" t="s">
        <v>213</v>
      </c>
      <c r="S237" s="30" t="s">
        <v>20</v>
      </c>
      <c r="T237" s="47" t="s">
        <v>11</v>
      </c>
      <c r="U237" s="30" t="s">
        <v>21</v>
      </c>
      <c r="V237" s="30" t="s">
        <v>22</v>
      </c>
    </row>
    <row r="238" spans="1:22" ht="14.25" customHeight="1">
      <c r="A238" s="47">
        <v>237</v>
      </c>
      <c r="B238" s="30">
        <v>139</v>
      </c>
      <c r="C238" s="1">
        <v>44078</v>
      </c>
      <c r="D238" t="s">
        <v>54</v>
      </c>
      <c r="E238" s="47">
        <f>IF(OR(Table24[[#This Row],[Status]]="Pending",Table24[[#This Row],[Status]]="Processing"),1,0)</f>
        <v>1</v>
      </c>
      <c r="F238" s="47" t="str">
        <f>IF(OR(Table24[[#This Row],[Status]]="Pending",Table24[[#This Row],[Status]]="Processing"),"Backlogs","Completed")</f>
        <v>Backlogs</v>
      </c>
      <c r="G238" s="47">
        <f>IF(Table24[[#This Row],[Status]]="Returned",1,0)</f>
        <v>0</v>
      </c>
      <c r="H238" s="30" t="s">
        <v>24</v>
      </c>
      <c r="I238" s="30" t="s">
        <v>25</v>
      </c>
      <c r="J238" s="30" t="s">
        <v>33</v>
      </c>
      <c r="K238" s="32">
        <v>41</v>
      </c>
      <c r="L238" s="30" t="s">
        <v>18</v>
      </c>
      <c r="M238" s="31">
        <v>502.96</v>
      </c>
      <c r="N238" s="48">
        <f>IF(Table24[[#This Row],[Status]]="Returned",Table24[[#This Row],[Amount]],0)</f>
        <v>0</v>
      </c>
      <c r="O238" s="48">
        <f>IF(OR(Table24[[#This Row],[Status]]="Pending", Table24[[#This Row],[Status]]="Processing"), Table24[[#This Row],[Amount]], 0)</f>
        <v>502.96</v>
      </c>
      <c r="P238" s="48">
        <f>IF(OR(Table24[[#This Row],[Status]]="Delivered",Table24[[#This Row],[Status]]="Shipped"),Table24[[#This Row],[Amount]],0)</f>
        <v>0</v>
      </c>
      <c r="Q238" s="48">
        <f>Table24[[#This Row],[Amount]]/Table24[[#This Row],[Qty]]</f>
        <v>12.267317073170732</v>
      </c>
      <c r="R238" s="30" t="s">
        <v>214</v>
      </c>
      <c r="S238" s="30" t="s">
        <v>49</v>
      </c>
      <c r="T238" s="47" t="s">
        <v>758</v>
      </c>
      <c r="U238" s="30" t="s">
        <v>44</v>
      </c>
      <c r="V238" s="30" t="s">
        <v>28</v>
      </c>
    </row>
    <row r="239" spans="1:22" ht="14.25" customHeight="1">
      <c r="A239" s="47">
        <v>238</v>
      </c>
      <c r="B239" s="30">
        <v>143</v>
      </c>
      <c r="C239" s="1">
        <v>44503</v>
      </c>
      <c r="D239" t="s">
        <v>36</v>
      </c>
      <c r="E239" s="47">
        <f>IF(OR(Table24[[#This Row],[Status]]="Pending",Table24[[#This Row],[Status]]="Processing"),1,0)</f>
        <v>0</v>
      </c>
      <c r="F239" s="47" t="str">
        <f>IF(OR(Table24[[#This Row],[Status]]="Pending",Table24[[#This Row],[Status]]="Processing"),"Backlogs","Completed")</f>
        <v>Completed</v>
      </c>
      <c r="G239" s="47">
        <f>IF(Table24[[#This Row],[Status]]="Returned",1,0)</f>
        <v>0</v>
      </c>
      <c r="H239" s="30" t="s">
        <v>47</v>
      </c>
      <c r="I239" s="30" t="s">
        <v>16</v>
      </c>
      <c r="J239" s="30" t="s">
        <v>33</v>
      </c>
      <c r="K239" s="32">
        <v>56</v>
      </c>
      <c r="L239" s="30" t="s">
        <v>18</v>
      </c>
      <c r="M239" s="31">
        <v>214.66</v>
      </c>
      <c r="N239" s="48">
        <f>IF(Table24[[#This Row],[Status]]="Returned",Table24[[#This Row],[Amount]],0)</f>
        <v>0</v>
      </c>
      <c r="O239" s="48">
        <f>IF(OR(Table24[[#This Row],[Status]]="Pending", Table24[[#This Row],[Status]]="Processing"), Table24[[#This Row],[Amount]], 0)</f>
        <v>0</v>
      </c>
      <c r="P239" s="48">
        <f>IF(OR(Table24[[#This Row],[Status]]="Delivered",Table24[[#This Row],[Status]]="Shipped"),Table24[[#This Row],[Amount]],0)</f>
        <v>214.66</v>
      </c>
      <c r="Q239" s="48">
        <f>Table24[[#This Row],[Amount]]/Table24[[#This Row],[Qty]]</f>
        <v>3.8332142857142855</v>
      </c>
      <c r="R239" s="30" t="s">
        <v>215</v>
      </c>
      <c r="S239" s="30" t="s">
        <v>20</v>
      </c>
      <c r="T239" s="47" t="s">
        <v>758</v>
      </c>
      <c r="U239" s="30" t="s">
        <v>31</v>
      </c>
      <c r="V239" s="30" t="s">
        <v>28</v>
      </c>
    </row>
    <row r="240" spans="1:22" ht="14.25" customHeight="1">
      <c r="A240" s="47">
        <v>239</v>
      </c>
      <c r="B240" s="30">
        <v>723</v>
      </c>
      <c r="C240" s="1">
        <v>44080</v>
      </c>
      <c r="D240" t="s">
        <v>36</v>
      </c>
      <c r="E240" s="47">
        <f>IF(OR(Table24[[#This Row],[Status]]="Pending",Table24[[#This Row],[Status]]="Processing"),1,0)</f>
        <v>0</v>
      </c>
      <c r="F240" s="47" t="str">
        <f>IF(OR(Table24[[#This Row],[Status]]="Pending",Table24[[#This Row],[Status]]="Processing"),"Backlogs","Completed")</f>
        <v>Completed</v>
      </c>
      <c r="G240" s="47">
        <f>IF(Table24[[#This Row],[Status]]="Returned",1,0)</f>
        <v>0</v>
      </c>
      <c r="H240" s="30" t="s">
        <v>15</v>
      </c>
      <c r="I240" s="30" t="s">
        <v>37</v>
      </c>
      <c r="J240" s="30" t="s">
        <v>33</v>
      </c>
      <c r="K240" s="32">
        <v>44</v>
      </c>
      <c r="L240" s="30" t="s">
        <v>18</v>
      </c>
      <c r="M240" s="31">
        <v>766.97</v>
      </c>
      <c r="N240" s="48">
        <f>IF(Table24[[#This Row],[Status]]="Returned",Table24[[#This Row],[Amount]],0)</f>
        <v>0</v>
      </c>
      <c r="O240" s="48">
        <f>IF(OR(Table24[[#This Row],[Status]]="Pending", Table24[[#This Row],[Status]]="Processing"), Table24[[#This Row],[Amount]], 0)</f>
        <v>0</v>
      </c>
      <c r="P240" s="48">
        <f>IF(OR(Table24[[#This Row],[Status]]="Delivered",Table24[[#This Row],[Status]]="Shipped"),Table24[[#This Row],[Amount]],0)</f>
        <v>766.97</v>
      </c>
      <c r="Q240" s="48">
        <f>Table24[[#This Row],[Amount]]/Table24[[#This Row],[Qty]]</f>
        <v>17.431136363636366</v>
      </c>
      <c r="R240" s="30" t="s">
        <v>108</v>
      </c>
      <c r="S240" s="30" t="s">
        <v>66</v>
      </c>
      <c r="T240" s="47" t="s">
        <v>758</v>
      </c>
      <c r="U240" s="30" t="s">
        <v>31</v>
      </c>
      <c r="V240" s="30" t="s">
        <v>22</v>
      </c>
    </row>
    <row r="241" spans="1:22" ht="14.25" hidden="1" customHeight="1">
      <c r="A241" s="47">
        <v>240</v>
      </c>
      <c r="B241" s="30">
        <v>69</v>
      </c>
      <c r="C241" s="1">
        <v>44461</v>
      </c>
      <c r="D241" t="s">
        <v>36</v>
      </c>
      <c r="E241" s="47">
        <f>IF(OR(Table24[[#This Row],[Status]]="Pending",Table24[[#This Row],[Status]]="Processing"),1,0)</f>
        <v>0</v>
      </c>
      <c r="F241" s="47" t="str">
        <f>IF(OR(Table24[[#This Row],[Status]]="Pending",Table24[[#This Row],[Status]]="Processing"),"Backlogs","Completed")</f>
        <v>Completed</v>
      </c>
      <c r="G241" s="47">
        <f>IF(Table24[[#This Row],[Status]]="Returned",1,0)</f>
        <v>0</v>
      </c>
      <c r="H241" s="30" t="s">
        <v>47</v>
      </c>
      <c r="I241" s="30" t="s">
        <v>16</v>
      </c>
      <c r="J241" s="30" t="s">
        <v>17</v>
      </c>
      <c r="K241" s="32">
        <v>55</v>
      </c>
      <c r="L241" s="30" t="s">
        <v>18</v>
      </c>
      <c r="M241" s="31">
        <v>427.15</v>
      </c>
      <c r="N241" s="48">
        <f>IF(Table24[[#This Row],[Status]]="Returned",Table24[[#This Row],[Amount]],0)</f>
        <v>0</v>
      </c>
      <c r="O241" s="48">
        <f>IF(OR(Table24[[#This Row],[Status]]="Pending", Table24[[#This Row],[Status]]="Processing"), Table24[[#This Row],[Amount]], 0)</f>
        <v>0</v>
      </c>
      <c r="P241" s="48">
        <f>IF(OR(Table24[[#This Row],[Status]]="Delivered",Table24[[#This Row],[Status]]="Shipped"),Table24[[#This Row],[Amount]],0)</f>
        <v>427.15</v>
      </c>
      <c r="Q241" s="48">
        <f>Table24[[#This Row],[Amount]]/Table24[[#This Row],[Qty]]</f>
        <v>7.7663636363636357</v>
      </c>
      <c r="R241" s="30" t="s">
        <v>88</v>
      </c>
      <c r="S241" s="30" t="s">
        <v>89</v>
      </c>
      <c r="T241" s="47" t="s">
        <v>11</v>
      </c>
      <c r="U241" s="30" t="s">
        <v>44</v>
      </c>
      <c r="V241" s="30" t="s">
        <v>28</v>
      </c>
    </row>
    <row r="242" spans="1:22" ht="14.25" customHeight="1">
      <c r="A242" s="47">
        <v>241</v>
      </c>
      <c r="B242" s="30">
        <v>966</v>
      </c>
      <c r="C242" s="1">
        <v>44388</v>
      </c>
      <c r="D242" t="s">
        <v>14</v>
      </c>
      <c r="E242" s="47">
        <f>IF(OR(Table24[[#This Row],[Status]]="Pending",Table24[[#This Row],[Status]]="Processing"),1,0)</f>
        <v>1</v>
      </c>
      <c r="F242" s="47" t="str">
        <f>IF(OR(Table24[[#This Row],[Status]]="Pending",Table24[[#This Row],[Status]]="Processing"),"Backlogs","Completed")</f>
        <v>Backlogs</v>
      </c>
      <c r="G242" s="47">
        <f>IF(Table24[[#This Row],[Status]]="Returned",1,0)</f>
        <v>0</v>
      </c>
      <c r="H242" s="30" t="s">
        <v>24</v>
      </c>
      <c r="I242" s="30" t="s">
        <v>25</v>
      </c>
      <c r="J242" s="30" t="s">
        <v>33</v>
      </c>
      <c r="K242" s="32">
        <v>77</v>
      </c>
      <c r="L242" s="30" t="s">
        <v>18</v>
      </c>
      <c r="M242" s="31">
        <v>508.76</v>
      </c>
      <c r="N242" s="48">
        <f>IF(Table24[[#This Row],[Status]]="Returned",Table24[[#This Row],[Amount]],0)</f>
        <v>0</v>
      </c>
      <c r="O242" s="48">
        <f>IF(OR(Table24[[#This Row],[Status]]="Pending", Table24[[#This Row],[Status]]="Processing"), Table24[[#This Row],[Amount]], 0)</f>
        <v>508.76</v>
      </c>
      <c r="P242" s="48">
        <f>IF(OR(Table24[[#This Row],[Status]]="Delivered",Table24[[#This Row],[Status]]="Shipped"),Table24[[#This Row],[Amount]],0)</f>
        <v>0</v>
      </c>
      <c r="Q242" s="48">
        <f>Table24[[#This Row],[Amount]]/Table24[[#This Row],[Qty]]</f>
        <v>6.6072727272727274</v>
      </c>
      <c r="R242" s="30" t="s">
        <v>141</v>
      </c>
      <c r="S242" s="30" t="s">
        <v>30</v>
      </c>
      <c r="T242" s="47" t="s">
        <v>758</v>
      </c>
      <c r="U242" s="30" t="s">
        <v>21</v>
      </c>
      <c r="V242" s="30" t="s">
        <v>22</v>
      </c>
    </row>
    <row r="243" spans="1:22" ht="14.25" hidden="1" customHeight="1">
      <c r="A243" s="47">
        <v>242</v>
      </c>
      <c r="B243" s="30">
        <v>469</v>
      </c>
      <c r="C243" s="1">
        <v>43886</v>
      </c>
      <c r="D243" t="s">
        <v>36</v>
      </c>
      <c r="E243" s="47">
        <f>IF(OR(Table24[[#This Row],[Status]]="Pending",Table24[[#This Row],[Status]]="Processing"),1,0)</f>
        <v>0</v>
      </c>
      <c r="F243" s="47" t="str">
        <f>IF(OR(Table24[[#This Row],[Status]]="Pending",Table24[[#This Row],[Status]]="Processing"),"Backlogs","Completed")</f>
        <v>Completed</v>
      </c>
      <c r="G243" s="47">
        <f>IF(Table24[[#This Row],[Status]]="Returned",1,0)</f>
        <v>0</v>
      </c>
      <c r="H243" s="30" t="s">
        <v>15</v>
      </c>
      <c r="I243" s="30" t="s">
        <v>16</v>
      </c>
      <c r="J243" s="30" t="s">
        <v>17</v>
      </c>
      <c r="K243" s="32">
        <v>63</v>
      </c>
      <c r="L243" s="30" t="s">
        <v>18</v>
      </c>
      <c r="M243" s="31">
        <v>705.35</v>
      </c>
      <c r="N243" s="48">
        <f>IF(Table24[[#This Row],[Status]]="Returned",Table24[[#This Row],[Amount]],0)</f>
        <v>0</v>
      </c>
      <c r="O243" s="48">
        <f>IF(OR(Table24[[#This Row],[Status]]="Pending", Table24[[#This Row],[Status]]="Processing"), Table24[[#This Row],[Amount]], 0)</f>
        <v>0</v>
      </c>
      <c r="P243" s="48">
        <f>IF(OR(Table24[[#This Row],[Status]]="Delivered",Table24[[#This Row],[Status]]="Shipped"),Table24[[#This Row],[Amount]],0)</f>
        <v>705.35</v>
      </c>
      <c r="Q243" s="48">
        <f>Table24[[#This Row],[Amount]]/Table24[[#This Row],[Qty]]</f>
        <v>11.196031746031746</v>
      </c>
      <c r="R243" s="30" t="s">
        <v>98</v>
      </c>
      <c r="S243" s="30" t="s">
        <v>99</v>
      </c>
      <c r="T243" s="47" t="s">
        <v>758</v>
      </c>
      <c r="U243" s="30" t="s">
        <v>21</v>
      </c>
      <c r="V243" s="30" t="s">
        <v>22</v>
      </c>
    </row>
    <row r="244" spans="1:22" ht="14.25" hidden="1" customHeight="1">
      <c r="A244" s="47">
        <v>243</v>
      </c>
      <c r="B244" s="30">
        <v>718</v>
      </c>
      <c r="C244" s="1">
        <v>44560</v>
      </c>
      <c r="D244" t="s">
        <v>14</v>
      </c>
      <c r="E244" s="47">
        <f>IF(OR(Table24[[#This Row],[Status]]="Pending",Table24[[#This Row],[Status]]="Processing"),1,0)</f>
        <v>1</v>
      </c>
      <c r="F244" s="47" t="str">
        <f>IF(OR(Table24[[#This Row],[Status]]="Pending",Table24[[#This Row],[Status]]="Processing"),"Backlogs","Completed")</f>
        <v>Backlogs</v>
      </c>
      <c r="G244" s="47">
        <f>IF(Table24[[#This Row],[Status]]="Returned",1,0)</f>
        <v>0</v>
      </c>
      <c r="H244" s="30" t="s">
        <v>24</v>
      </c>
      <c r="I244" s="30" t="s">
        <v>16</v>
      </c>
      <c r="J244" s="30" t="s">
        <v>38</v>
      </c>
      <c r="K244" s="32">
        <v>26</v>
      </c>
      <c r="L244" s="30" t="s">
        <v>18</v>
      </c>
      <c r="M244" s="31">
        <v>160.68</v>
      </c>
      <c r="N244" s="48">
        <f>IF(Table24[[#This Row],[Status]]="Returned",Table24[[#This Row],[Amount]],0)</f>
        <v>0</v>
      </c>
      <c r="O244" s="48">
        <f>IF(OR(Table24[[#This Row],[Status]]="Pending", Table24[[#This Row],[Status]]="Processing"), Table24[[#This Row],[Amount]], 0)</f>
        <v>160.68</v>
      </c>
      <c r="P244" s="48">
        <f>IF(OR(Table24[[#This Row],[Status]]="Delivered",Table24[[#This Row],[Status]]="Shipped"),Table24[[#This Row],[Amount]],0)</f>
        <v>0</v>
      </c>
      <c r="Q244" s="48">
        <f>Table24[[#This Row],[Amount]]/Table24[[#This Row],[Qty]]</f>
        <v>6.1800000000000006</v>
      </c>
      <c r="R244" s="30" t="s">
        <v>216</v>
      </c>
      <c r="S244" s="30" t="s">
        <v>124</v>
      </c>
      <c r="T244" s="47" t="s">
        <v>758</v>
      </c>
      <c r="U244" s="30" t="s">
        <v>31</v>
      </c>
      <c r="V244" s="30" t="s">
        <v>28</v>
      </c>
    </row>
    <row r="245" spans="1:22" ht="14.25" hidden="1" customHeight="1">
      <c r="A245" s="47">
        <v>244</v>
      </c>
      <c r="B245" s="30">
        <v>769</v>
      </c>
      <c r="C245" s="1">
        <v>44452</v>
      </c>
      <c r="D245" t="s">
        <v>36</v>
      </c>
      <c r="E245" s="47">
        <f>IF(OR(Table24[[#This Row],[Status]]="Pending",Table24[[#This Row],[Status]]="Processing"),1,0)</f>
        <v>0</v>
      </c>
      <c r="F245" s="47" t="str">
        <f>IF(OR(Table24[[#This Row],[Status]]="Pending",Table24[[#This Row],[Status]]="Processing"),"Backlogs","Completed")</f>
        <v>Completed</v>
      </c>
      <c r="G245" s="47">
        <f>IF(Table24[[#This Row],[Status]]="Returned",1,0)</f>
        <v>0</v>
      </c>
      <c r="H245" s="30" t="s">
        <v>47</v>
      </c>
      <c r="I245" s="30" t="s">
        <v>37</v>
      </c>
      <c r="J245" s="30" t="s">
        <v>38</v>
      </c>
      <c r="K245" s="32">
        <v>100</v>
      </c>
      <c r="L245" s="30" t="s">
        <v>18</v>
      </c>
      <c r="M245" s="31">
        <v>393.83</v>
      </c>
      <c r="N245" s="48">
        <f>IF(Table24[[#This Row],[Status]]="Returned",Table24[[#This Row],[Amount]],0)</f>
        <v>0</v>
      </c>
      <c r="O245" s="48">
        <f>IF(OR(Table24[[#This Row],[Status]]="Pending", Table24[[#This Row],[Status]]="Processing"), Table24[[#This Row],[Amount]], 0)</f>
        <v>0</v>
      </c>
      <c r="P245" s="48">
        <f>IF(OR(Table24[[#This Row],[Status]]="Delivered",Table24[[#This Row],[Status]]="Shipped"),Table24[[#This Row],[Amount]],0)</f>
        <v>393.83</v>
      </c>
      <c r="Q245" s="48">
        <f>Table24[[#This Row],[Amount]]/Table24[[#This Row],[Qty]]</f>
        <v>3.9382999999999999</v>
      </c>
      <c r="R245" s="30" t="s">
        <v>217</v>
      </c>
      <c r="S245" s="30" t="s">
        <v>93</v>
      </c>
      <c r="T245" s="47" t="s">
        <v>758</v>
      </c>
      <c r="U245" s="30" t="s">
        <v>31</v>
      </c>
      <c r="V245" s="30" t="s">
        <v>28</v>
      </c>
    </row>
    <row r="246" spans="1:22" ht="14.25" hidden="1" customHeight="1">
      <c r="A246" s="47">
        <v>245</v>
      </c>
      <c r="B246" s="30">
        <v>975</v>
      </c>
      <c r="C246" s="1">
        <v>43941</v>
      </c>
      <c r="D246" t="s">
        <v>54</v>
      </c>
      <c r="E246" s="47">
        <f>IF(OR(Table24[[#This Row],[Status]]="Pending",Table24[[#This Row],[Status]]="Processing"),1,0)</f>
        <v>1</v>
      </c>
      <c r="F246" s="47" t="str">
        <f>IF(OR(Table24[[#This Row],[Status]]="Pending",Table24[[#This Row],[Status]]="Processing"),"Backlogs","Completed")</f>
        <v>Backlogs</v>
      </c>
      <c r="G246" s="47">
        <f>IF(Table24[[#This Row],[Status]]="Returned",1,0)</f>
        <v>0</v>
      </c>
      <c r="H246" s="30" t="s">
        <v>15</v>
      </c>
      <c r="I246" s="30" t="s">
        <v>16</v>
      </c>
      <c r="J246" s="30" t="s">
        <v>17</v>
      </c>
      <c r="K246" s="32">
        <v>36</v>
      </c>
      <c r="L246" s="30" t="s">
        <v>18</v>
      </c>
      <c r="M246" s="31">
        <v>925.79</v>
      </c>
      <c r="N246" s="48">
        <f>IF(Table24[[#This Row],[Status]]="Returned",Table24[[#This Row],[Amount]],0)</f>
        <v>0</v>
      </c>
      <c r="O246" s="48">
        <f>IF(OR(Table24[[#This Row],[Status]]="Pending", Table24[[#This Row],[Status]]="Processing"), Table24[[#This Row],[Amount]], 0)</f>
        <v>925.79</v>
      </c>
      <c r="P246" s="48">
        <f>IF(OR(Table24[[#This Row],[Status]]="Delivered",Table24[[#This Row],[Status]]="Shipped"),Table24[[#This Row],[Amount]],0)</f>
        <v>0</v>
      </c>
      <c r="Q246" s="48">
        <f>Table24[[#This Row],[Amount]]/Table24[[#This Row],[Qty]]</f>
        <v>25.716388888888886</v>
      </c>
      <c r="R246" s="30" t="s">
        <v>210</v>
      </c>
      <c r="S246" s="30" t="s">
        <v>175</v>
      </c>
      <c r="T246" s="47" t="s">
        <v>758</v>
      </c>
      <c r="U246" s="30" t="s">
        <v>27</v>
      </c>
      <c r="V246" s="30" t="s">
        <v>22</v>
      </c>
    </row>
    <row r="247" spans="1:22" ht="14.25" customHeight="1">
      <c r="A247" s="47">
        <v>246</v>
      </c>
      <c r="B247" s="30">
        <v>341</v>
      </c>
      <c r="C247" s="1">
        <v>44109</v>
      </c>
      <c r="D247" t="s">
        <v>36</v>
      </c>
      <c r="E247" s="47">
        <f>IF(OR(Table24[[#This Row],[Status]]="Pending",Table24[[#This Row],[Status]]="Processing"),1,0)</f>
        <v>0</v>
      </c>
      <c r="F247" s="47" t="str">
        <f>IF(OR(Table24[[#This Row],[Status]]="Pending",Table24[[#This Row],[Status]]="Processing"),"Backlogs","Completed")</f>
        <v>Completed</v>
      </c>
      <c r="G247" s="47">
        <f>IF(Table24[[#This Row],[Status]]="Returned",1,0)</f>
        <v>0</v>
      </c>
      <c r="H247" s="30" t="s">
        <v>47</v>
      </c>
      <c r="I247" s="30" t="s">
        <v>37</v>
      </c>
      <c r="J247" s="30" t="s">
        <v>33</v>
      </c>
      <c r="K247" s="32">
        <v>23</v>
      </c>
      <c r="L247" s="30" t="s">
        <v>18</v>
      </c>
      <c r="M247" s="31">
        <v>797.88</v>
      </c>
      <c r="N247" s="48">
        <f>IF(Table24[[#This Row],[Status]]="Returned",Table24[[#This Row],[Amount]],0)</f>
        <v>0</v>
      </c>
      <c r="O247" s="48">
        <f>IF(OR(Table24[[#This Row],[Status]]="Pending", Table24[[#This Row],[Status]]="Processing"), Table24[[#This Row],[Amount]], 0)</f>
        <v>0</v>
      </c>
      <c r="P247" s="48">
        <f>IF(OR(Table24[[#This Row],[Status]]="Delivered",Table24[[#This Row],[Status]]="Shipped"),Table24[[#This Row],[Amount]],0)</f>
        <v>797.88</v>
      </c>
      <c r="Q247" s="48">
        <f>Table24[[#This Row],[Amount]]/Table24[[#This Row],[Qty]]</f>
        <v>34.690434782608698</v>
      </c>
      <c r="R247" s="30" t="s">
        <v>136</v>
      </c>
      <c r="S247" s="30" t="s">
        <v>153</v>
      </c>
      <c r="T247" s="47" t="s">
        <v>758</v>
      </c>
      <c r="U247" s="30" t="s">
        <v>44</v>
      </c>
      <c r="V247" s="30" t="s">
        <v>28</v>
      </c>
    </row>
    <row r="248" spans="1:22" ht="14.25" customHeight="1">
      <c r="A248" s="47">
        <v>247</v>
      </c>
      <c r="B248" s="30">
        <v>303</v>
      </c>
      <c r="C248" s="1">
        <v>44244</v>
      </c>
      <c r="D248" t="s">
        <v>54</v>
      </c>
      <c r="E248" s="47">
        <f>IF(OR(Table24[[#This Row],[Status]]="Pending",Table24[[#This Row],[Status]]="Processing"),1,0)</f>
        <v>1</v>
      </c>
      <c r="F248" s="47" t="str">
        <f>IF(OR(Table24[[#This Row],[Status]]="Pending",Table24[[#This Row],[Status]]="Processing"),"Backlogs","Completed")</f>
        <v>Backlogs</v>
      </c>
      <c r="G248" s="47">
        <f>IF(Table24[[#This Row],[Status]]="Returned",1,0)</f>
        <v>0</v>
      </c>
      <c r="H248" s="30" t="s">
        <v>15</v>
      </c>
      <c r="I248" s="30" t="s">
        <v>37</v>
      </c>
      <c r="J248" s="30" t="s">
        <v>33</v>
      </c>
      <c r="K248" s="32">
        <v>7</v>
      </c>
      <c r="L248" s="30" t="s">
        <v>18</v>
      </c>
      <c r="M248" s="31">
        <v>582.66999999999996</v>
      </c>
      <c r="N248" s="48">
        <f>IF(Table24[[#This Row],[Status]]="Returned",Table24[[#This Row],[Amount]],0)</f>
        <v>0</v>
      </c>
      <c r="O248" s="48">
        <f>IF(OR(Table24[[#This Row],[Status]]="Pending", Table24[[#This Row],[Status]]="Processing"), Table24[[#This Row],[Amount]], 0)</f>
        <v>582.66999999999996</v>
      </c>
      <c r="P248" s="48">
        <f>IF(OR(Table24[[#This Row],[Status]]="Delivered",Table24[[#This Row],[Status]]="Shipped"),Table24[[#This Row],[Amount]],0)</f>
        <v>0</v>
      </c>
      <c r="Q248" s="48">
        <f>Table24[[#This Row],[Amount]]/Table24[[#This Row],[Qty]]</f>
        <v>83.238571428571419</v>
      </c>
      <c r="R248" s="30" t="s">
        <v>189</v>
      </c>
      <c r="S248" s="30" t="s">
        <v>35</v>
      </c>
      <c r="T248" s="47" t="s">
        <v>758</v>
      </c>
      <c r="U248" s="30" t="s">
        <v>21</v>
      </c>
      <c r="V248" s="30" t="s">
        <v>22</v>
      </c>
    </row>
    <row r="249" spans="1:22" ht="14.25" hidden="1" customHeight="1">
      <c r="A249" s="47">
        <v>248</v>
      </c>
      <c r="B249" s="30">
        <v>226</v>
      </c>
      <c r="C249" s="1">
        <v>43989</v>
      </c>
      <c r="D249" t="s">
        <v>54</v>
      </c>
      <c r="E249" s="47">
        <f>IF(OR(Table24[[#This Row],[Status]]="Pending",Table24[[#This Row],[Status]]="Processing"),1,0)</f>
        <v>1</v>
      </c>
      <c r="F249" s="47" t="str">
        <f>IF(OR(Table24[[#This Row],[Status]]="Pending",Table24[[#This Row],[Status]]="Processing"),"Backlogs","Completed")</f>
        <v>Backlogs</v>
      </c>
      <c r="G249" s="47">
        <f>IF(Table24[[#This Row],[Status]]="Returned",1,0)</f>
        <v>0</v>
      </c>
      <c r="H249" s="30" t="s">
        <v>24</v>
      </c>
      <c r="I249" s="30" t="s">
        <v>16</v>
      </c>
      <c r="J249" s="30" t="s">
        <v>38</v>
      </c>
      <c r="K249" s="32">
        <v>78</v>
      </c>
      <c r="L249" s="30" t="s">
        <v>18</v>
      </c>
      <c r="M249" s="31">
        <v>965.81</v>
      </c>
      <c r="N249" s="48">
        <f>IF(Table24[[#This Row],[Status]]="Returned",Table24[[#This Row],[Amount]],0)</f>
        <v>0</v>
      </c>
      <c r="O249" s="48">
        <f>IF(OR(Table24[[#This Row],[Status]]="Pending", Table24[[#This Row],[Status]]="Processing"), Table24[[#This Row],[Amount]], 0)</f>
        <v>965.81</v>
      </c>
      <c r="P249" s="48">
        <f>IF(OR(Table24[[#This Row],[Status]]="Delivered",Table24[[#This Row],[Status]]="Shipped"),Table24[[#This Row],[Amount]],0)</f>
        <v>0</v>
      </c>
      <c r="Q249" s="48">
        <f>Table24[[#This Row],[Amount]]/Table24[[#This Row],[Qty]]</f>
        <v>12.382179487179487</v>
      </c>
      <c r="R249" s="30" t="s">
        <v>140</v>
      </c>
      <c r="S249" s="30" t="s">
        <v>58</v>
      </c>
      <c r="T249" s="47" t="s">
        <v>758</v>
      </c>
      <c r="U249" s="30" t="s">
        <v>31</v>
      </c>
      <c r="V249" s="30" t="s">
        <v>22</v>
      </c>
    </row>
    <row r="250" spans="1:22" ht="14.25" hidden="1" customHeight="1">
      <c r="A250" s="47">
        <v>249</v>
      </c>
      <c r="B250" s="30">
        <v>708</v>
      </c>
      <c r="C250" s="1">
        <v>44308</v>
      </c>
      <c r="D250" t="s">
        <v>54</v>
      </c>
      <c r="E250" s="47">
        <f>IF(OR(Table24[[#This Row],[Status]]="Pending",Table24[[#This Row],[Status]]="Processing"),1,0)</f>
        <v>1</v>
      </c>
      <c r="F250" s="47" t="str">
        <f>IF(OR(Table24[[#This Row],[Status]]="Pending",Table24[[#This Row],[Status]]="Processing"),"Backlogs","Completed")</f>
        <v>Backlogs</v>
      </c>
      <c r="G250" s="47">
        <f>IF(Table24[[#This Row],[Status]]="Returned",1,0)</f>
        <v>0</v>
      </c>
      <c r="H250" s="30" t="s">
        <v>47</v>
      </c>
      <c r="I250" s="30" t="s">
        <v>25</v>
      </c>
      <c r="J250" s="30" t="s">
        <v>38</v>
      </c>
      <c r="K250" s="32">
        <v>58</v>
      </c>
      <c r="L250" s="30" t="s">
        <v>18</v>
      </c>
      <c r="M250" s="31">
        <v>493.2</v>
      </c>
      <c r="N250" s="48">
        <f>IF(Table24[[#This Row],[Status]]="Returned",Table24[[#This Row],[Amount]],0)</f>
        <v>0</v>
      </c>
      <c r="O250" s="48">
        <f>IF(OR(Table24[[#This Row],[Status]]="Pending", Table24[[#This Row],[Status]]="Processing"), Table24[[#This Row],[Amount]], 0)</f>
        <v>493.2</v>
      </c>
      <c r="P250" s="48">
        <f>IF(OR(Table24[[#This Row],[Status]]="Delivered",Table24[[#This Row],[Status]]="Shipped"),Table24[[#This Row],[Amount]],0)</f>
        <v>0</v>
      </c>
      <c r="Q250" s="48">
        <f>Table24[[#This Row],[Amount]]/Table24[[#This Row],[Qty]]</f>
        <v>8.503448275862068</v>
      </c>
      <c r="R250" s="30" t="s">
        <v>158</v>
      </c>
      <c r="S250" s="30" t="s">
        <v>124</v>
      </c>
      <c r="T250" s="47" t="s">
        <v>11</v>
      </c>
      <c r="U250" s="30" t="s">
        <v>27</v>
      </c>
      <c r="V250" s="30" t="s">
        <v>22</v>
      </c>
    </row>
    <row r="251" spans="1:22" ht="14.25" customHeight="1">
      <c r="A251" s="47">
        <v>250</v>
      </c>
      <c r="B251" s="30">
        <v>743</v>
      </c>
      <c r="C251" s="1">
        <v>44071</v>
      </c>
      <c r="D251" t="s">
        <v>36</v>
      </c>
      <c r="E251" s="47">
        <f>IF(OR(Table24[[#This Row],[Status]]="Pending",Table24[[#This Row],[Status]]="Processing"),1,0)</f>
        <v>0</v>
      </c>
      <c r="F251" s="47" t="str">
        <f>IF(OR(Table24[[#This Row],[Status]]="Pending",Table24[[#This Row],[Status]]="Processing"),"Backlogs","Completed")</f>
        <v>Completed</v>
      </c>
      <c r="G251" s="47">
        <f>IF(Table24[[#This Row],[Status]]="Returned",1,0)</f>
        <v>0</v>
      </c>
      <c r="H251" s="30" t="s">
        <v>47</v>
      </c>
      <c r="I251" s="30" t="s">
        <v>25</v>
      </c>
      <c r="J251" s="30" t="s">
        <v>33</v>
      </c>
      <c r="K251" s="32">
        <v>18</v>
      </c>
      <c r="L251" s="30" t="s">
        <v>18</v>
      </c>
      <c r="M251" s="31">
        <v>219.59</v>
      </c>
      <c r="N251" s="48">
        <f>IF(Table24[[#This Row],[Status]]="Returned",Table24[[#This Row],[Amount]],0)</f>
        <v>0</v>
      </c>
      <c r="O251" s="48">
        <f>IF(OR(Table24[[#This Row],[Status]]="Pending", Table24[[#This Row],[Status]]="Processing"), Table24[[#This Row],[Amount]], 0)</f>
        <v>0</v>
      </c>
      <c r="P251" s="48">
        <f>IF(OR(Table24[[#This Row],[Status]]="Delivered",Table24[[#This Row],[Status]]="Shipped"),Table24[[#This Row],[Amount]],0)</f>
        <v>219.59</v>
      </c>
      <c r="Q251" s="48">
        <f>Table24[[#This Row],[Amount]]/Table24[[#This Row],[Qty]]</f>
        <v>12.199444444444445</v>
      </c>
      <c r="R251" s="30" t="s">
        <v>218</v>
      </c>
      <c r="S251" s="30" t="s">
        <v>43</v>
      </c>
      <c r="T251" s="47" t="s">
        <v>758</v>
      </c>
      <c r="U251" s="30" t="s">
        <v>44</v>
      </c>
      <c r="V251" s="30" t="s">
        <v>28</v>
      </c>
    </row>
    <row r="252" spans="1:22" ht="14.25" hidden="1" customHeight="1">
      <c r="A252" s="47">
        <v>251</v>
      </c>
      <c r="B252" s="30">
        <v>132</v>
      </c>
      <c r="C252" s="1">
        <v>44386</v>
      </c>
      <c r="D252" t="s">
        <v>14</v>
      </c>
      <c r="E252" s="47">
        <f>IF(OR(Table24[[#This Row],[Status]]="Pending",Table24[[#This Row],[Status]]="Processing"),1,0)</f>
        <v>1</v>
      </c>
      <c r="F252" s="47" t="str">
        <f>IF(OR(Table24[[#This Row],[Status]]="Pending",Table24[[#This Row],[Status]]="Processing"),"Backlogs","Completed")</f>
        <v>Backlogs</v>
      </c>
      <c r="G252" s="47">
        <f>IF(Table24[[#This Row],[Status]]="Returned",1,0)</f>
        <v>0</v>
      </c>
      <c r="H252" s="30" t="s">
        <v>47</v>
      </c>
      <c r="I252" s="30" t="s">
        <v>25</v>
      </c>
      <c r="J252" s="30" t="s">
        <v>38</v>
      </c>
      <c r="K252" s="32">
        <v>63</v>
      </c>
      <c r="L252" s="30" t="s">
        <v>18</v>
      </c>
      <c r="M252" s="31">
        <v>837.97</v>
      </c>
      <c r="N252" s="48">
        <f>IF(Table24[[#This Row],[Status]]="Returned",Table24[[#This Row],[Amount]],0)</f>
        <v>0</v>
      </c>
      <c r="O252" s="48">
        <f>IF(OR(Table24[[#This Row],[Status]]="Pending", Table24[[#This Row],[Status]]="Processing"), Table24[[#This Row],[Amount]], 0)</f>
        <v>837.97</v>
      </c>
      <c r="P252" s="48">
        <f>IF(OR(Table24[[#This Row],[Status]]="Delivered",Table24[[#This Row],[Status]]="Shipped"),Table24[[#This Row],[Amount]],0)</f>
        <v>0</v>
      </c>
      <c r="Q252" s="48">
        <f>Table24[[#This Row],[Amount]]/Table24[[#This Row],[Qty]]</f>
        <v>13.301111111111112</v>
      </c>
      <c r="R252" s="30" t="s">
        <v>42</v>
      </c>
      <c r="S252" s="30" t="s">
        <v>43</v>
      </c>
      <c r="T252" s="47" t="s">
        <v>11</v>
      </c>
      <c r="U252" s="30" t="s">
        <v>21</v>
      </c>
      <c r="V252" s="30" t="s">
        <v>28</v>
      </c>
    </row>
    <row r="253" spans="1:22" ht="14.25" hidden="1" customHeight="1">
      <c r="A253" s="47">
        <v>252</v>
      </c>
      <c r="B253" s="30">
        <v>560</v>
      </c>
      <c r="C253" s="1">
        <v>44467</v>
      </c>
      <c r="D253" t="s">
        <v>36</v>
      </c>
      <c r="E253" s="47">
        <f>IF(OR(Table24[[#This Row],[Status]]="Pending",Table24[[#This Row],[Status]]="Processing"),1,0)</f>
        <v>0</v>
      </c>
      <c r="F253" s="47" t="str">
        <f>IF(OR(Table24[[#This Row],[Status]]="Pending",Table24[[#This Row],[Status]]="Processing"),"Backlogs","Completed")</f>
        <v>Completed</v>
      </c>
      <c r="G253" s="47">
        <f>IF(Table24[[#This Row],[Status]]="Returned",1,0)</f>
        <v>0</v>
      </c>
      <c r="H253" s="30" t="s">
        <v>24</v>
      </c>
      <c r="I253" s="30" t="s">
        <v>37</v>
      </c>
      <c r="J253" s="30" t="s">
        <v>17</v>
      </c>
      <c r="K253" s="32">
        <v>39</v>
      </c>
      <c r="L253" s="30" t="s">
        <v>18</v>
      </c>
      <c r="M253" s="31">
        <v>208.37</v>
      </c>
      <c r="N253" s="48">
        <f>IF(Table24[[#This Row],[Status]]="Returned",Table24[[#This Row],[Amount]],0)</f>
        <v>0</v>
      </c>
      <c r="O253" s="48">
        <f>IF(OR(Table24[[#This Row],[Status]]="Pending", Table24[[#This Row],[Status]]="Processing"), Table24[[#This Row],[Amount]], 0)</f>
        <v>0</v>
      </c>
      <c r="P253" s="48">
        <f>IF(OR(Table24[[#This Row],[Status]]="Delivered",Table24[[#This Row],[Status]]="Shipped"),Table24[[#This Row],[Amount]],0)</f>
        <v>208.37</v>
      </c>
      <c r="Q253" s="48">
        <f>Table24[[#This Row],[Amount]]/Table24[[#This Row],[Qty]]</f>
        <v>5.3428205128205128</v>
      </c>
      <c r="R253" s="30" t="s">
        <v>48</v>
      </c>
      <c r="S253" s="30" t="s">
        <v>49</v>
      </c>
      <c r="T253" s="47" t="s">
        <v>758</v>
      </c>
      <c r="U253" s="30" t="s">
        <v>31</v>
      </c>
      <c r="V253" s="30" t="s">
        <v>22</v>
      </c>
    </row>
    <row r="254" spans="1:22" ht="14.25" hidden="1" customHeight="1">
      <c r="A254" s="47">
        <v>253</v>
      </c>
      <c r="B254" s="30">
        <v>258</v>
      </c>
      <c r="C254" s="1">
        <v>44174</v>
      </c>
      <c r="D254" t="s">
        <v>32</v>
      </c>
      <c r="E254" s="47">
        <f>IF(OR(Table24[[#This Row],[Status]]="Pending",Table24[[#This Row],[Status]]="Processing"),1,0)</f>
        <v>0</v>
      </c>
      <c r="F254" s="47" t="str">
        <f>IF(OR(Table24[[#This Row],[Status]]="Pending",Table24[[#This Row],[Status]]="Processing"),"Backlogs","Completed")</f>
        <v>Completed</v>
      </c>
      <c r="G254" s="47">
        <f>IF(Table24[[#This Row],[Status]]="Returned",1,0)</f>
        <v>1</v>
      </c>
      <c r="H254" s="30" t="s">
        <v>15</v>
      </c>
      <c r="I254" s="30" t="s">
        <v>25</v>
      </c>
      <c r="J254" s="30" t="s">
        <v>17</v>
      </c>
      <c r="K254" s="32">
        <v>84</v>
      </c>
      <c r="L254" s="30" t="s">
        <v>18</v>
      </c>
      <c r="M254" s="31">
        <v>466.54</v>
      </c>
      <c r="N254" s="48">
        <f>IF(Table24[[#This Row],[Status]]="Returned",Table24[[#This Row],[Amount]],0)</f>
        <v>466.54</v>
      </c>
      <c r="O254" s="48">
        <f>IF(OR(Table24[[#This Row],[Status]]="Pending", Table24[[#This Row],[Status]]="Processing"), Table24[[#This Row],[Amount]], 0)</f>
        <v>0</v>
      </c>
      <c r="P254" s="48">
        <f>IF(OR(Table24[[#This Row],[Status]]="Delivered",Table24[[#This Row],[Status]]="Shipped"),Table24[[#This Row],[Amount]],0)</f>
        <v>0</v>
      </c>
      <c r="Q254" s="48">
        <f>Table24[[#This Row],[Amount]]/Table24[[#This Row],[Qty]]</f>
        <v>5.5540476190476191</v>
      </c>
      <c r="R254" s="30" t="s">
        <v>219</v>
      </c>
      <c r="S254" s="30" t="s">
        <v>89</v>
      </c>
      <c r="T254" s="47" t="s">
        <v>11</v>
      </c>
      <c r="U254" s="30" t="s">
        <v>21</v>
      </c>
      <c r="V254" s="30" t="s">
        <v>22</v>
      </c>
    </row>
    <row r="255" spans="1:22" ht="14.25" customHeight="1">
      <c r="A255" s="47">
        <v>254</v>
      </c>
      <c r="B255" s="30">
        <v>953</v>
      </c>
      <c r="C255" s="1">
        <v>44232</v>
      </c>
      <c r="D255" t="s">
        <v>14</v>
      </c>
      <c r="E255" s="47">
        <f>IF(OR(Table24[[#This Row],[Status]]="Pending",Table24[[#This Row],[Status]]="Processing"),1,0)</f>
        <v>1</v>
      </c>
      <c r="F255" s="47" t="str">
        <f>IF(OR(Table24[[#This Row],[Status]]="Pending",Table24[[#This Row],[Status]]="Processing"),"Backlogs","Completed")</f>
        <v>Backlogs</v>
      </c>
      <c r="G255" s="47">
        <f>IF(Table24[[#This Row],[Status]]="Returned",1,0)</f>
        <v>0</v>
      </c>
      <c r="H255" s="30" t="s">
        <v>47</v>
      </c>
      <c r="I255" s="30" t="s">
        <v>16</v>
      </c>
      <c r="J255" s="30" t="s">
        <v>33</v>
      </c>
      <c r="K255" s="32">
        <v>85</v>
      </c>
      <c r="L255" s="30" t="s">
        <v>18</v>
      </c>
      <c r="M255" s="31">
        <v>429.67</v>
      </c>
      <c r="N255" s="48">
        <f>IF(Table24[[#This Row],[Status]]="Returned",Table24[[#This Row],[Amount]],0)</f>
        <v>0</v>
      </c>
      <c r="O255" s="48">
        <f>IF(OR(Table24[[#This Row],[Status]]="Pending", Table24[[#This Row],[Status]]="Processing"), Table24[[#This Row],[Amount]], 0)</f>
        <v>429.67</v>
      </c>
      <c r="P255" s="48">
        <f>IF(OR(Table24[[#This Row],[Status]]="Delivered",Table24[[#This Row],[Status]]="Shipped"),Table24[[#This Row],[Amount]],0)</f>
        <v>0</v>
      </c>
      <c r="Q255" s="48">
        <f>Table24[[#This Row],[Amount]]/Table24[[#This Row],[Qty]]</f>
        <v>5.0549411764705887</v>
      </c>
      <c r="R255" s="30" t="s">
        <v>220</v>
      </c>
      <c r="S255" s="30" t="s">
        <v>53</v>
      </c>
      <c r="T255" s="47" t="s">
        <v>11</v>
      </c>
      <c r="U255" s="30" t="s">
        <v>44</v>
      </c>
      <c r="V255" s="30" t="s">
        <v>22</v>
      </c>
    </row>
    <row r="256" spans="1:22" ht="14.25" customHeight="1">
      <c r="A256" s="47">
        <v>255</v>
      </c>
      <c r="B256" s="30">
        <v>537</v>
      </c>
      <c r="C256" s="1">
        <v>44412</v>
      </c>
      <c r="D256" t="s">
        <v>36</v>
      </c>
      <c r="E256" s="47">
        <f>IF(OR(Table24[[#This Row],[Status]]="Pending",Table24[[#This Row],[Status]]="Processing"),1,0)</f>
        <v>0</v>
      </c>
      <c r="F256" s="47" t="str">
        <f>IF(OR(Table24[[#This Row],[Status]]="Pending",Table24[[#This Row],[Status]]="Processing"),"Backlogs","Completed")</f>
        <v>Completed</v>
      </c>
      <c r="G256" s="47">
        <f>IF(Table24[[#This Row],[Status]]="Returned",1,0)</f>
        <v>0</v>
      </c>
      <c r="H256" s="30" t="s">
        <v>24</v>
      </c>
      <c r="I256" s="30" t="s">
        <v>16</v>
      </c>
      <c r="J256" s="30" t="s">
        <v>33</v>
      </c>
      <c r="K256" s="32">
        <v>10</v>
      </c>
      <c r="L256" s="30" t="s">
        <v>18</v>
      </c>
      <c r="M256" s="31">
        <v>390</v>
      </c>
      <c r="N256" s="48">
        <f>IF(Table24[[#This Row],[Status]]="Returned",Table24[[#This Row],[Amount]],0)</f>
        <v>0</v>
      </c>
      <c r="O256" s="48">
        <f>IF(OR(Table24[[#This Row],[Status]]="Pending", Table24[[#This Row],[Status]]="Processing"), Table24[[#This Row],[Amount]], 0)</f>
        <v>0</v>
      </c>
      <c r="P256" s="48">
        <f>IF(OR(Table24[[#This Row],[Status]]="Delivered",Table24[[#This Row],[Status]]="Shipped"),Table24[[#This Row],[Amount]],0)</f>
        <v>390</v>
      </c>
      <c r="Q256" s="48">
        <f>Table24[[#This Row],[Amount]]/Table24[[#This Row],[Qty]]</f>
        <v>39</v>
      </c>
      <c r="R256" s="30" t="s">
        <v>84</v>
      </c>
      <c r="S256" s="30" t="s">
        <v>85</v>
      </c>
      <c r="T256" s="47" t="s">
        <v>758</v>
      </c>
      <c r="U256" s="30" t="s">
        <v>21</v>
      </c>
      <c r="V256" s="30" t="s">
        <v>28</v>
      </c>
    </row>
    <row r="257" spans="1:22" ht="14.25" hidden="1" customHeight="1">
      <c r="A257" s="47">
        <v>256</v>
      </c>
      <c r="B257" s="30">
        <v>947</v>
      </c>
      <c r="C257" s="1">
        <v>44125</v>
      </c>
      <c r="D257" t="s">
        <v>14</v>
      </c>
      <c r="E257" s="47">
        <f>IF(OR(Table24[[#This Row],[Status]]="Pending",Table24[[#This Row],[Status]]="Processing"),1,0)</f>
        <v>1</v>
      </c>
      <c r="F257" s="47" t="str">
        <f>IF(OR(Table24[[#This Row],[Status]]="Pending",Table24[[#This Row],[Status]]="Processing"),"Backlogs","Completed")</f>
        <v>Backlogs</v>
      </c>
      <c r="G257" s="47">
        <f>IF(Table24[[#This Row],[Status]]="Returned",1,0)</f>
        <v>0</v>
      </c>
      <c r="H257" s="30" t="s">
        <v>47</v>
      </c>
      <c r="I257" s="30" t="s">
        <v>25</v>
      </c>
      <c r="J257" s="30" t="s">
        <v>17</v>
      </c>
      <c r="K257" s="32">
        <v>7</v>
      </c>
      <c r="L257" s="30" t="s">
        <v>18</v>
      </c>
      <c r="M257" s="31">
        <v>669.49</v>
      </c>
      <c r="N257" s="48">
        <f>IF(Table24[[#This Row],[Status]]="Returned",Table24[[#This Row],[Amount]],0)</f>
        <v>0</v>
      </c>
      <c r="O257" s="48">
        <f>IF(OR(Table24[[#This Row],[Status]]="Pending", Table24[[#This Row],[Status]]="Processing"), Table24[[#This Row],[Amount]], 0)</f>
        <v>669.49</v>
      </c>
      <c r="P257" s="48">
        <f>IF(OR(Table24[[#This Row],[Status]]="Delivered",Table24[[#This Row],[Status]]="Shipped"),Table24[[#This Row],[Amount]],0)</f>
        <v>0</v>
      </c>
      <c r="Q257" s="48">
        <f>Table24[[#This Row],[Amount]]/Table24[[#This Row],[Qty]]</f>
        <v>95.641428571428577</v>
      </c>
      <c r="R257" s="30" t="s">
        <v>141</v>
      </c>
      <c r="S257" s="30" t="s">
        <v>30</v>
      </c>
      <c r="T257" s="47" t="s">
        <v>11</v>
      </c>
      <c r="U257" s="30" t="s">
        <v>44</v>
      </c>
      <c r="V257" s="30" t="s">
        <v>22</v>
      </c>
    </row>
    <row r="258" spans="1:22" ht="14.25" customHeight="1">
      <c r="A258" s="47">
        <v>257</v>
      </c>
      <c r="B258" s="30">
        <v>347</v>
      </c>
      <c r="C258" s="1">
        <v>44515</v>
      </c>
      <c r="D258" t="s">
        <v>23</v>
      </c>
      <c r="E258" s="47">
        <f>IF(OR(Table24[[#This Row],[Status]]="Pending",Table24[[#This Row],[Status]]="Processing"),1,0)</f>
        <v>0</v>
      </c>
      <c r="F258" s="47" t="str">
        <f>IF(OR(Table24[[#This Row],[Status]]="Pending",Table24[[#This Row],[Status]]="Processing"),"Backlogs","Completed")</f>
        <v>Completed</v>
      </c>
      <c r="G258" s="47">
        <f>IF(Table24[[#This Row],[Status]]="Returned",1,0)</f>
        <v>0</v>
      </c>
      <c r="H258" s="30" t="s">
        <v>15</v>
      </c>
      <c r="I258" s="30" t="s">
        <v>25</v>
      </c>
      <c r="J258" s="30" t="s">
        <v>33</v>
      </c>
      <c r="K258" s="32">
        <v>77</v>
      </c>
      <c r="L258" s="30" t="s">
        <v>18</v>
      </c>
      <c r="M258" s="31">
        <v>898.57</v>
      </c>
      <c r="N258" s="48">
        <f>IF(Table24[[#This Row],[Status]]="Returned",Table24[[#This Row],[Amount]],0)</f>
        <v>0</v>
      </c>
      <c r="O258" s="48">
        <f>IF(OR(Table24[[#This Row],[Status]]="Pending", Table24[[#This Row],[Status]]="Processing"), Table24[[#This Row],[Amount]], 0)</f>
        <v>0</v>
      </c>
      <c r="P258" s="48">
        <f>IF(OR(Table24[[#This Row],[Status]]="Delivered",Table24[[#This Row],[Status]]="Shipped"),Table24[[#This Row],[Amount]],0)</f>
        <v>898.57</v>
      </c>
      <c r="Q258" s="48">
        <f>Table24[[#This Row],[Amount]]/Table24[[#This Row],[Qty]]</f>
        <v>11.66974025974026</v>
      </c>
      <c r="R258" s="30" t="s">
        <v>206</v>
      </c>
      <c r="S258" s="30" t="s">
        <v>20</v>
      </c>
      <c r="T258" s="47" t="s">
        <v>11</v>
      </c>
      <c r="U258" s="30" t="s">
        <v>44</v>
      </c>
      <c r="V258" s="30" t="s">
        <v>28</v>
      </c>
    </row>
    <row r="259" spans="1:22" ht="14.25" customHeight="1">
      <c r="A259" s="47">
        <v>258</v>
      </c>
      <c r="B259" s="30">
        <v>874</v>
      </c>
      <c r="C259" s="1">
        <v>44139</v>
      </c>
      <c r="D259" t="s">
        <v>54</v>
      </c>
      <c r="E259" s="47">
        <f>IF(OR(Table24[[#This Row],[Status]]="Pending",Table24[[#This Row],[Status]]="Processing"),1,0)</f>
        <v>1</v>
      </c>
      <c r="F259" s="47" t="str">
        <f>IF(OR(Table24[[#This Row],[Status]]="Pending",Table24[[#This Row],[Status]]="Processing"),"Backlogs","Completed")</f>
        <v>Backlogs</v>
      </c>
      <c r="G259" s="47">
        <f>IF(Table24[[#This Row],[Status]]="Returned",1,0)</f>
        <v>0</v>
      </c>
      <c r="H259" s="30" t="s">
        <v>47</v>
      </c>
      <c r="I259" s="30" t="s">
        <v>16</v>
      </c>
      <c r="J259" s="30" t="s">
        <v>33</v>
      </c>
      <c r="K259" s="32">
        <v>34</v>
      </c>
      <c r="L259" s="30" t="s">
        <v>18</v>
      </c>
      <c r="M259" s="31">
        <v>134.02000000000001</v>
      </c>
      <c r="N259" s="48">
        <f>IF(Table24[[#This Row],[Status]]="Returned",Table24[[#This Row],[Amount]],0)</f>
        <v>0</v>
      </c>
      <c r="O259" s="48">
        <f>IF(OR(Table24[[#This Row],[Status]]="Pending", Table24[[#This Row],[Status]]="Processing"), Table24[[#This Row],[Amount]], 0)</f>
        <v>134.02000000000001</v>
      </c>
      <c r="P259" s="48">
        <f>IF(OR(Table24[[#This Row],[Status]]="Delivered",Table24[[#This Row],[Status]]="Shipped"),Table24[[#This Row],[Amount]],0)</f>
        <v>0</v>
      </c>
      <c r="Q259" s="48">
        <f>Table24[[#This Row],[Amount]]/Table24[[#This Row],[Qty]]</f>
        <v>3.9417647058823531</v>
      </c>
      <c r="R259" s="30" t="s">
        <v>219</v>
      </c>
      <c r="S259" s="30" t="s">
        <v>89</v>
      </c>
      <c r="T259" s="47" t="s">
        <v>758</v>
      </c>
      <c r="U259" s="30" t="s">
        <v>44</v>
      </c>
      <c r="V259" s="30" t="s">
        <v>28</v>
      </c>
    </row>
    <row r="260" spans="1:22" ht="14.25" hidden="1" customHeight="1">
      <c r="A260" s="47">
        <v>259</v>
      </c>
      <c r="B260" s="30">
        <v>481</v>
      </c>
      <c r="C260" s="1">
        <v>43991</v>
      </c>
      <c r="D260" t="s">
        <v>32</v>
      </c>
      <c r="E260" s="47">
        <f>IF(OR(Table24[[#This Row],[Status]]="Pending",Table24[[#This Row],[Status]]="Processing"),1,0)</f>
        <v>0</v>
      </c>
      <c r="F260" s="47" t="str">
        <f>IF(OR(Table24[[#This Row],[Status]]="Pending",Table24[[#This Row],[Status]]="Processing"),"Backlogs","Completed")</f>
        <v>Completed</v>
      </c>
      <c r="G260" s="47">
        <f>IF(Table24[[#This Row],[Status]]="Returned",1,0)</f>
        <v>1</v>
      </c>
      <c r="H260" s="30" t="s">
        <v>47</v>
      </c>
      <c r="I260" s="30" t="s">
        <v>16</v>
      </c>
      <c r="J260" s="30" t="s">
        <v>38</v>
      </c>
      <c r="K260" s="32">
        <v>56</v>
      </c>
      <c r="L260" s="30" t="s">
        <v>18</v>
      </c>
      <c r="M260" s="31">
        <v>253.86</v>
      </c>
      <c r="N260" s="48">
        <f>IF(Table24[[#This Row],[Status]]="Returned",Table24[[#This Row],[Amount]],0)</f>
        <v>253.86</v>
      </c>
      <c r="O260" s="48">
        <f>IF(OR(Table24[[#This Row],[Status]]="Pending", Table24[[#This Row],[Status]]="Processing"), Table24[[#This Row],[Amount]], 0)</f>
        <v>0</v>
      </c>
      <c r="P260" s="48">
        <f>IF(OR(Table24[[#This Row],[Status]]="Delivered",Table24[[#This Row],[Status]]="Shipped"),Table24[[#This Row],[Amount]],0)</f>
        <v>0</v>
      </c>
      <c r="Q260" s="48">
        <f>Table24[[#This Row],[Amount]]/Table24[[#This Row],[Qty]]</f>
        <v>4.5332142857142861</v>
      </c>
      <c r="R260" s="30" t="s">
        <v>221</v>
      </c>
      <c r="S260" s="30" t="s">
        <v>58</v>
      </c>
      <c r="T260" s="47" t="s">
        <v>11</v>
      </c>
      <c r="U260" s="30" t="s">
        <v>44</v>
      </c>
      <c r="V260" s="30" t="s">
        <v>28</v>
      </c>
    </row>
    <row r="261" spans="1:22" ht="14.25" hidden="1" customHeight="1">
      <c r="A261" s="47">
        <v>260</v>
      </c>
      <c r="B261" s="30">
        <v>407</v>
      </c>
      <c r="C261" s="1">
        <v>44238</v>
      </c>
      <c r="D261" t="s">
        <v>32</v>
      </c>
      <c r="E261" s="47">
        <f>IF(OR(Table24[[#This Row],[Status]]="Pending",Table24[[#This Row],[Status]]="Processing"),1,0)</f>
        <v>0</v>
      </c>
      <c r="F261" s="47" t="str">
        <f>IF(OR(Table24[[#This Row],[Status]]="Pending",Table24[[#This Row],[Status]]="Processing"),"Backlogs","Completed")</f>
        <v>Completed</v>
      </c>
      <c r="G261" s="47">
        <f>IF(Table24[[#This Row],[Status]]="Returned",1,0)</f>
        <v>1</v>
      </c>
      <c r="H261" s="30" t="s">
        <v>47</v>
      </c>
      <c r="I261" s="30" t="s">
        <v>16</v>
      </c>
      <c r="J261" s="30" t="s">
        <v>38</v>
      </c>
      <c r="K261" s="32">
        <v>5</v>
      </c>
      <c r="L261" s="30" t="s">
        <v>18</v>
      </c>
      <c r="M261" s="31">
        <v>672.44</v>
      </c>
      <c r="N261" s="48">
        <f>IF(Table24[[#This Row],[Status]]="Returned",Table24[[#This Row],[Amount]],0)</f>
        <v>672.44</v>
      </c>
      <c r="O261" s="48">
        <f>IF(OR(Table24[[#This Row],[Status]]="Pending", Table24[[#This Row],[Status]]="Processing"), Table24[[#This Row],[Amount]], 0)</f>
        <v>0</v>
      </c>
      <c r="P261" s="48">
        <f>IF(OR(Table24[[#This Row],[Status]]="Delivered",Table24[[#This Row],[Status]]="Shipped"),Table24[[#This Row],[Amount]],0)</f>
        <v>0</v>
      </c>
      <c r="Q261" s="48">
        <f>Table24[[#This Row],[Amount]]/Table24[[#This Row],[Qty]]</f>
        <v>134.488</v>
      </c>
      <c r="R261" s="30" t="s">
        <v>222</v>
      </c>
      <c r="S261" s="30" t="s">
        <v>20</v>
      </c>
      <c r="T261" s="47" t="s">
        <v>11</v>
      </c>
      <c r="U261" s="30" t="s">
        <v>31</v>
      </c>
      <c r="V261" s="30" t="s">
        <v>28</v>
      </c>
    </row>
    <row r="262" spans="1:22" ht="14.25" customHeight="1">
      <c r="A262" s="47">
        <v>261</v>
      </c>
      <c r="B262" s="30">
        <v>941</v>
      </c>
      <c r="C262" s="1">
        <v>44232</v>
      </c>
      <c r="D262" t="s">
        <v>36</v>
      </c>
      <c r="E262" s="47">
        <f>IF(OR(Table24[[#This Row],[Status]]="Pending",Table24[[#This Row],[Status]]="Processing"),1,0)</f>
        <v>0</v>
      </c>
      <c r="F262" s="47" t="str">
        <f>IF(OR(Table24[[#This Row],[Status]]="Pending",Table24[[#This Row],[Status]]="Processing"),"Backlogs","Completed")</f>
        <v>Completed</v>
      </c>
      <c r="G262" s="47">
        <f>IF(Table24[[#This Row],[Status]]="Returned",1,0)</f>
        <v>0</v>
      </c>
      <c r="H262" s="30" t="s">
        <v>47</v>
      </c>
      <c r="I262" s="30" t="s">
        <v>16</v>
      </c>
      <c r="J262" s="30" t="s">
        <v>33</v>
      </c>
      <c r="K262" s="32">
        <v>78</v>
      </c>
      <c r="L262" s="30" t="s">
        <v>18</v>
      </c>
      <c r="M262" s="31">
        <v>646.82000000000005</v>
      </c>
      <c r="N262" s="48">
        <f>IF(Table24[[#This Row],[Status]]="Returned",Table24[[#This Row],[Amount]],0)</f>
        <v>0</v>
      </c>
      <c r="O262" s="48">
        <f>IF(OR(Table24[[#This Row],[Status]]="Pending", Table24[[#This Row],[Status]]="Processing"), Table24[[#This Row],[Amount]], 0)</f>
        <v>0</v>
      </c>
      <c r="P262" s="48">
        <f>IF(OR(Table24[[#This Row],[Status]]="Delivered",Table24[[#This Row],[Status]]="Shipped"),Table24[[#This Row],[Amount]],0)</f>
        <v>646.82000000000005</v>
      </c>
      <c r="Q262" s="48">
        <f>Table24[[#This Row],[Amount]]/Table24[[#This Row],[Qty]]</f>
        <v>8.2925641025641035</v>
      </c>
      <c r="R262" s="30" t="s">
        <v>145</v>
      </c>
      <c r="S262" s="30" t="s">
        <v>91</v>
      </c>
      <c r="T262" s="47" t="s">
        <v>758</v>
      </c>
      <c r="U262" s="30" t="s">
        <v>27</v>
      </c>
      <c r="V262" s="30" t="s">
        <v>22</v>
      </c>
    </row>
    <row r="263" spans="1:22" ht="14.25" hidden="1" customHeight="1">
      <c r="A263" s="47">
        <v>262</v>
      </c>
      <c r="B263" s="30">
        <v>820</v>
      </c>
      <c r="C263" s="1">
        <v>43859</v>
      </c>
      <c r="D263" t="s">
        <v>14</v>
      </c>
      <c r="E263" s="47">
        <f>IF(OR(Table24[[#This Row],[Status]]="Pending",Table24[[#This Row],[Status]]="Processing"),1,0)</f>
        <v>1</v>
      </c>
      <c r="F263" s="47" t="str">
        <f>IF(OR(Table24[[#This Row],[Status]]="Pending",Table24[[#This Row],[Status]]="Processing"),"Backlogs","Completed")</f>
        <v>Backlogs</v>
      </c>
      <c r="G263" s="47">
        <f>IF(Table24[[#This Row],[Status]]="Returned",1,0)</f>
        <v>0</v>
      </c>
      <c r="H263" s="30" t="s">
        <v>15</v>
      </c>
      <c r="I263" s="30" t="s">
        <v>37</v>
      </c>
      <c r="J263" s="30" t="s">
        <v>17</v>
      </c>
      <c r="K263" s="32">
        <v>10</v>
      </c>
      <c r="L263" s="30" t="s">
        <v>18</v>
      </c>
      <c r="M263" s="31">
        <v>818.96</v>
      </c>
      <c r="N263" s="48">
        <f>IF(Table24[[#This Row],[Status]]="Returned",Table24[[#This Row],[Amount]],0)</f>
        <v>0</v>
      </c>
      <c r="O263" s="48">
        <f>IF(OR(Table24[[#This Row],[Status]]="Pending", Table24[[#This Row],[Status]]="Processing"), Table24[[#This Row],[Amount]], 0)</f>
        <v>818.96</v>
      </c>
      <c r="P263" s="48">
        <f>IF(OR(Table24[[#This Row],[Status]]="Delivered",Table24[[#This Row],[Status]]="Shipped"),Table24[[#This Row],[Amount]],0)</f>
        <v>0</v>
      </c>
      <c r="Q263" s="48">
        <f>Table24[[#This Row],[Amount]]/Table24[[#This Row],[Qty]]</f>
        <v>81.896000000000001</v>
      </c>
      <c r="R263" s="30" t="s">
        <v>67</v>
      </c>
      <c r="S263" s="30" t="s">
        <v>50</v>
      </c>
      <c r="T263" s="47" t="s">
        <v>11</v>
      </c>
      <c r="U263" s="30" t="s">
        <v>27</v>
      </c>
      <c r="V263" s="30" t="s">
        <v>28</v>
      </c>
    </row>
    <row r="264" spans="1:22" ht="14.25" hidden="1" customHeight="1">
      <c r="A264" s="47">
        <v>263</v>
      </c>
      <c r="B264" s="30">
        <v>994</v>
      </c>
      <c r="C264" s="1">
        <v>44021</v>
      </c>
      <c r="D264" t="s">
        <v>32</v>
      </c>
      <c r="E264" s="47">
        <f>IF(OR(Table24[[#This Row],[Status]]="Pending",Table24[[#This Row],[Status]]="Processing"),1,0)</f>
        <v>0</v>
      </c>
      <c r="F264" s="47" t="str">
        <f>IF(OR(Table24[[#This Row],[Status]]="Pending",Table24[[#This Row],[Status]]="Processing"),"Backlogs","Completed")</f>
        <v>Completed</v>
      </c>
      <c r="G264" s="47">
        <f>IF(Table24[[#This Row],[Status]]="Returned",1,0)</f>
        <v>1</v>
      </c>
      <c r="H264" s="30" t="s">
        <v>24</v>
      </c>
      <c r="I264" s="30" t="s">
        <v>16</v>
      </c>
      <c r="J264" s="30" t="s">
        <v>38</v>
      </c>
      <c r="K264" s="32">
        <v>9</v>
      </c>
      <c r="L264" s="30" t="s">
        <v>18</v>
      </c>
      <c r="M264" s="31">
        <v>868.67</v>
      </c>
      <c r="N264" s="48">
        <f>IF(Table24[[#This Row],[Status]]="Returned",Table24[[#This Row],[Amount]],0)</f>
        <v>868.67</v>
      </c>
      <c r="O264" s="48">
        <f>IF(OR(Table24[[#This Row],[Status]]="Pending", Table24[[#This Row],[Status]]="Processing"), Table24[[#This Row],[Amount]], 0)</f>
        <v>0</v>
      </c>
      <c r="P264" s="48">
        <f>IF(OR(Table24[[#This Row],[Status]]="Delivered",Table24[[#This Row],[Status]]="Shipped"),Table24[[#This Row],[Amount]],0)</f>
        <v>0</v>
      </c>
      <c r="Q264" s="48">
        <f>Table24[[#This Row],[Amount]]/Table24[[#This Row],[Qty]]</f>
        <v>96.518888888888881</v>
      </c>
      <c r="R264" s="30" t="s">
        <v>203</v>
      </c>
      <c r="S264" s="30" t="s">
        <v>147</v>
      </c>
      <c r="T264" s="47" t="s">
        <v>758</v>
      </c>
      <c r="U264" s="30" t="s">
        <v>44</v>
      </c>
      <c r="V264" s="30" t="s">
        <v>22</v>
      </c>
    </row>
    <row r="265" spans="1:22" ht="14.25" hidden="1" customHeight="1">
      <c r="A265" s="47">
        <v>264</v>
      </c>
      <c r="B265" s="30">
        <v>100</v>
      </c>
      <c r="C265" s="1">
        <v>44554</v>
      </c>
      <c r="D265" t="s">
        <v>32</v>
      </c>
      <c r="E265" s="47">
        <f>IF(OR(Table24[[#This Row],[Status]]="Pending",Table24[[#This Row],[Status]]="Processing"),1,0)</f>
        <v>0</v>
      </c>
      <c r="F265" s="47" t="str">
        <f>IF(OR(Table24[[#This Row],[Status]]="Pending",Table24[[#This Row],[Status]]="Processing"),"Backlogs","Completed")</f>
        <v>Completed</v>
      </c>
      <c r="G265" s="47">
        <f>IF(Table24[[#This Row],[Status]]="Returned",1,0)</f>
        <v>1</v>
      </c>
      <c r="H265" s="30" t="s">
        <v>15</v>
      </c>
      <c r="I265" s="30" t="s">
        <v>25</v>
      </c>
      <c r="J265" s="30" t="s">
        <v>17</v>
      </c>
      <c r="K265" s="32">
        <v>41</v>
      </c>
      <c r="L265" s="30" t="s">
        <v>18</v>
      </c>
      <c r="M265" s="31">
        <v>742.01</v>
      </c>
      <c r="N265" s="48">
        <f>IF(Table24[[#This Row],[Status]]="Returned",Table24[[#This Row],[Amount]],0)</f>
        <v>742.01</v>
      </c>
      <c r="O265" s="48">
        <f>IF(OR(Table24[[#This Row],[Status]]="Pending", Table24[[#This Row],[Status]]="Processing"), Table24[[#This Row],[Amount]], 0)</f>
        <v>0</v>
      </c>
      <c r="P265" s="48">
        <f>IF(OR(Table24[[#This Row],[Status]]="Delivered",Table24[[#This Row],[Status]]="Shipped"),Table24[[#This Row],[Amount]],0)</f>
        <v>0</v>
      </c>
      <c r="Q265" s="48">
        <f>Table24[[#This Row],[Amount]]/Table24[[#This Row],[Qty]]</f>
        <v>18.09780487804878</v>
      </c>
      <c r="R265" s="30" t="s">
        <v>90</v>
      </c>
      <c r="S265" s="30" t="s">
        <v>91</v>
      </c>
      <c r="T265" s="47" t="s">
        <v>758</v>
      </c>
      <c r="U265" s="30" t="s">
        <v>44</v>
      </c>
      <c r="V265" s="30" t="s">
        <v>22</v>
      </c>
    </row>
    <row r="266" spans="1:22" ht="14.25" hidden="1" customHeight="1">
      <c r="A266" s="47">
        <v>265</v>
      </c>
      <c r="B266" s="30">
        <v>70</v>
      </c>
      <c r="C266" s="1">
        <v>44110</v>
      </c>
      <c r="D266" t="s">
        <v>54</v>
      </c>
      <c r="E266" s="47">
        <f>IF(OR(Table24[[#This Row],[Status]]="Pending",Table24[[#This Row],[Status]]="Processing"),1,0)</f>
        <v>1</v>
      </c>
      <c r="F266" s="47" t="str">
        <f>IF(OR(Table24[[#This Row],[Status]]="Pending",Table24[[#This Row],[Status]]="Processing"),"Backlogs","Completed")</f>
        <v>Backlogs</v>
      </c>
      <c r="G266" s="47">
        <f>IF(Table24[[#This Row],[Status]]="Returned",1,0)</f>
        <v>0</v>
      </c>
      <c r="H266" s="30" t="s">
        <v>24</v>
      </c>
      <c r="I266" s="30" t="s">
        <v>37</v>
      </c>
      <c r="J266" s="30" t="s">
        <v>38</v>
      </c>
      <c r="K266" s="32">
        <v>14</v>
      </c>
      <c r="L266" s="30" t="s">
        <v>18</v>
      </c>
      <c r="M266" s="31">
        <v>554.58000000000004</v>
      </c>
      <c r="N266" s="48">
        <f>IF(Table24[[#This Row],[Status]]="Returned",Table24[[#This Row],[Amount]],0)</f>
        <v>0</v>
      </c>
      <c r="O266" s="48">
        <f>IF(OR(Table24[[#This Row],[Status]]="Pending", Table24[[#This Row],[Status]]="Processing"), Table24[[#This Row],[Amount]], 0)</f>
        <v>554.58000000000004</v>
      </c>
      <c r="P266" s="48">
        <f>IF(OR(Table24[[#This Row],[Status]]="Delivered",Table24[[#This Row],[Status]]="Shipped"),Table24[[#This Row],[Amount]],0)</f>
        <v>0</v>
      </c>
      <c r="Q266" s="48">
        <f>Table24[[#This Row],[Amount]]/Table24[[#This Row],[Qty]]</f>
        <v>39.612857142857145</v>
      </c>
      <c r="R266" s="30" t="s">
        <v>59</v>
      </c>
      <c r="S266" s="30" t="s">
        <v>20</v>
      </c>
      <c r="T266" s="47" t="s">
        <v>11</v>
      </c>
      <c r="U266" s="30" t="s">
        <v>31</v>
      </c>
      <c r="V266" s="30" t="s">
        <v>22</v>
      </c>
    </row>
    <row r="267" spans="1:22" ht="14.25" customHeight="1">
      <c r="A267" s="47">
        <v>266</v>
      </c>
      <c r="B267" s="30">
        <v>794</v>
      </c>
      <c r="C267" s="1">
        <v>44030</v>
      </c>
      <c r="D267" t="s">
        <v>36</v>
      </c>
      <c r="E267" s="47">
        <f>IF(OR(Table24[[#This Row],[Status]]="Pending",Table24[[#This Row],[Status]]="Processing"),1,0)</f>
        <v>0</v>
      </c>
      <c r="F267" s="47" t="str">
        <f>IF(OR(Table24[[#This Row],[Status]]="Pending",Table24[[#This Row],[Status]]="Processing"),"Backlogs","Completed")</f>
        <v>Completed</v>
      </c>
      <c r="G267" s="47">
        <f>IF(Table24[[#This Row],[Status]]="Returned",1,0)</f>
        <v>0</v>
      </c>
      <c r="H267" s="30" t="s">
        <v>15</v>
      </c>
      <c r="I267" s="30" t="s">
        <v>16</v>
      </c>
      <c r="J267" s="30" t="s">
        <v>33</v>
      </c>
      <c r="K267" s="32">
        <v>31</v>
      </c>
      <c r="L267" s="30" t="s">
        <v>18</v>
      </c>
      <c r="M267" s="31">
        <v>577.28</v>
      </c>
      <c r="N267" s="48">
        <f>IF(Table24[[#This Row],[Status]]="Returned",Table24[[#This Row],[Amount]],0)</f>
        <v>0</v>
      </c>
      <c r="O267" s="48">
        <f>IF(OR(Table24[[#This Row],[Status]]="Pending", Table24[[#This Row],[Status]]="Processing"), Table24[[#This Row],[Amount]], 0)</f>
        <v>0</v>
      </c>
      <c r="P267" s="48">
        <f>IF(OR(Table24[[#This Row],[Status]]="Delivered",Table24[[#This Row],[Status]]="Shipped"),Table24[[#This Row],[Amount]],0)</f>
        <v>577.28</v>
      </c>
      <c r="Q267" s="48">
        <f>Table24[[#This Row],[Amount]]/Table24[[#This Row],[Qty]]</f>
        <v>18.621935483870967</v>
      </c>
      <c r="R267" s="30" t="s">
        <v>223</v>
      </c>
      <c r="S267" s="30" t="s">
        <v>224</v>
      </c>
      <c r="T267" s="47" t="s">
        <v>758</v>
      </c>
      <c r="U267" s="30" t="s">
        <v>21</v>
      </c>
      <c r="V267" s="30" t="s">
        <v>22</v>
      </c>
    </row>
    <row r="268" spans="1:22" ht="14.25" customHeight="1">
      <c r="A268" s="47">
        <v>267</v>
      </c>
      <c r="B268" s="30">
        <v>675</v>
      </c>
      <c r="C268" s="1">
        <v>44001</v>
      </c>
      <c r="D268" t="s">
        <v>14</v>
      </c>
      <c r="E268" s="47">
        <f>IF(OR(Table24[[#This Row],[Status]]="Pending",Table24[[#This Row],[Status]]="Processing"),1,0)</f>
        <v>1</v>
      </c>
      <c r="F268" s="47" t="str">
        <f>IF(OR(Table24[[#This Row],[Status]]="Pending",Table24[[#This Row],[Status]]="Processing"),"Backlogs","Completed")</f>
        <v>Backlogs</v>
      </c>
      <c r="G268" s="47">
        <f>IF(Table24[[#This Row],[Status]]="Returned",1,0)</f>
        <v>0</v>
      </c>
      <c r="H268" s="30" t="s">
        <v>24</v>
      </c>
      <c r="I268" s="30" t="s">
        <v>25</v>
      </c>
      <c r="J268" s="30" t="s">
        <v>33</v>
      </c>
      <c r="K268" s="32">
        <v>65</v>
      </c>
      <c r="L268" s="30" t="s">
        <v>18</v>
      </c>
      <c r="M268" s="31">
        <v>43.01</v>
      </c>
      <c r="N268" s="48">
        <f>IF(Table24[[#This Row],[Status]]="Returned",Table24[[#This Row],[Amount]],0)</f>
        <v>0</v>
      </c>
      <c r="O268" s="48">
        <f>IF(OR(Table24[[#This Row],[Status]]="Pending", Table24[[#This Row],[Status]]="Processing"), Table24[[#This Row],[Amount]], 0)</f>
        <v>43.01</v>
      </c>
      <c r="P268" s="48">
        <f>IF(OR(Table24[[#This Row],[Status]]="Delivered",Table24[[#This Row],[Status]]="Shipped"),Table24[[#This Row],[Amount]],0)</f>
        <v>0</v>
      </c>
      <c r="Q268" s="48">
        <f>Table24[[#This Row],[Amount]]/Table24[[#This Row],[Qty]]</f>
        <v>0.66169230769230769</v>
      </c>
      <c r="R268" s="30" t="s">
        <v>225</v>
      </c>
      <c r="S268" s="30" t="s">
        <v>64</v>
      </c>
      <c r="T268" s="47" t="s">
        <v>11</v>
      </c>
      <c r="U268" s="30" t="s">
        <v>27</v>
      </c>
      <c r="V268" s="30" t="s">
        <v>28</v>
      </c>
    </row>
    <row r="269" spans="1:22" ht="14.25" customHeight="1">
      <c r="A269" s="47">
        <v>268</v>
      </c>
      <c r="B269" s="30">
        <v>880</v>
      </c>
      <c r="C269" s="1">
        <v>44115</v>
      </c>
      <c r="D269" t="s">
        <v>32</v>
      </c>
      <c r="E269" s="47">
        <f>IF(OR(Table24[[#This Row],[Status]]="Pending",Table24[[#This Row],[Status]]="Processing"),1,0)</f>
        <v>0</v>
      </c>
      <c r="F269" s="47" t="str">
        <f>IF(OR(Table24[[#This Row],[Status]]="Pending",Table24[[#This Row],[Status]]="Processing"),"Backlogs","Completed")</f>
        <v>Completed</v>
      </c>
      <c r="G269" s="47">
        <f>IF(Table24[[#This Row],[Status]]="Returned",1,0)</f>
        <v>1</v>
      </c>
      <c r="H269" s="30" t="s">
        <v>15</v>
      </c>
      <c r="I269" s="30" t="s">
        <v>37</v>
      </c>
      <c r="J269" s="30" t="s">
        <v>33</v>
      </c>
      <c r="K269" s="32">
        <v>96</v>
      </c>
      <c r="L269" s="30" t="s">
        <v>18</v>
      </c>
      <c r="M269" s="31">
        <v>576.36</v>
      </c>
      <c r="N269" s="48">
        <f>IF(Table24[[#This Row],[Status]]="Returned",Table24[[#This Row],[Amount]],0)</f>
        <v>576.36</v>
      </c>
      <c r="O269" s="48">
        <f>IF(OR(Table24[[#This Row],[Status]]="Pending", Table24[[#This Row],[Status]]="Processing"), Table24[[#This Row],[Amount]], 0)</f>
        <v>0</v>
      </c>
      <c r="P269" s="48">
        <f>IF(OR(Table24[[#This Row],[Status]]="Delivered",Table24[[#This Row],[Status]]="Shipped"),Table24[[#This Row],[Amount]],0)</f>
        <v>0</v>
      </c>
      <c r="Q269" s="48">
        <f>Table24[[#This Row],[Amount]]/Table24[[#This Row],[Qty]]</f>
        <v>6.0037500000000001</v>
      </c>
      <c r="R269" s="30" t="s">
        <v>161</v>
      </c>
      <c r="S269" s="30" t="s">
        <v>61</v>
      </c>
      <c r="T269" s="47" t="s">
        <v>758</v>
      </c>
      <c r="U269" s="30" t="s">
        <v>21</v>
      </c>
      <c r="V269" s="30" t="s">
        <v>22</v>
      </c>
    </row>
    <row r="270" spans="1:22" ht="14.25" hidden="1" customHeight="1">
      <c r="A270" s="47">
        <v>269</v>
      </c>
      <c r="B270" s="30">
        <v>268</v>
      </c>
      <c r="C270" s="1">
        <v>44395</v>
      </c>
      <c r="D270" t="s">
        <v>23</v>
      </c>
      <c r="E270" s="47">
        <f>IF(OR(Table24[[#This Row],[Status]]="Pending",Table24[[#This Row],[Status]]="Processing"),1,0)</f>
        <v>0</v>
      </c>
      <c r="F270" s="47" t="str">
        <f>IF(OR(Table24[[#This Row],[Status]]="Pending",Table24[[#This Row],[Status]]="Processing"),"Backlogs","Completed")</f>
        <v>Completed</v>
      </c>
      <c r="G270" s="47">
        <f>IF(Table24[[#This Row],[Status]]="Returned",1,0)</f>
        <v>0</v>
      </c>
      <c r="H270" s="30" t="s">
        <v>24</v>
      </c>
      <c r="I270" s="30" t="s">
        <v>37</v>
      </c>
      <c r="J270" s="30" t="s">
        <v>17</v>
      </c>
      <c r="K270" s="32">
        <v>27</v>
      </c>
      <c r="L270" s="30" t="s">
        <v>18</v>
      </c>
      <c r="M270" s="31">
        <v>479.6</v>
      </c>
      <c r="N270" s="48">
        <f>IF(Table24[[#This Row],[Status]]="Returned",Table24[[#This Row],[Amount]],0)</f>
        <v>0</v>
      </c>
      <c r="O270" s="48">
        <f>IF(OR(Table24[[#This Row],[Status]]="Pending", Table24[[#This Row],[Status]]="Processing"), Table24[[#This Row],[Amount]], 0)</f>
        <v>0</v>
      </c>
      <c r="P270" s="48">
        <f>IF(OR(Table24[[#This Row],[Status]]="Delivered",Table24[[#This Row],[Status]]="Shipped"),Table24[[#This Row],[Amount]],0)</f>
        <v>479.6</v>
      </c>
      <c r="Q270" s="48">
        <f>Table24[[#This Row],[Amount]]/Table24[[#This Row],[Qty]]</f>
        <v>17.762962962962963</v>
      </c>
      <c r="R270" s="30" t="s">
        <v>226</v>
      </c>
      <c r="S270" s="30" t="s">
        <v>58</v>
      </c>
      <c r="T270" s="47" t="s">
        <v>11</v>
      </c>
      <c r="U270" s="30" t="s">
        <v>31</v>
      </c>
      <c r="V270" s="30" t="s">
        <v>22</v>
      </c>
    </row>
    <row r="271" spans="1:22" ht="14.25" hidden="1" customHeight="1">
      <c r="A271" s="47">
        <v>270</v>
      </c>
      <c r="B271" s="30">
        <v>70</v>
      </c>
      <c r="C271" s="1">
        <v>44140</v>
      </c>
      <c r="D271" t="s">
        <v>23</v>
      </c>
      <c r="E271" s="47">
        <f>IF(OR(Table24[[#This Row],[Status]]="Pending",Table24[[#This Row],[Status]]="Processing"),1,0)</f>
        <v>0</v>
      </c>
      <c r="F271" s="47" t="str">
        <f>IF(OR(Table24[[#This Row],[Status]]="Pending",Table24[[#This Row],[Status]]="Processing"),"Backlogs","Completed")</f>
        <v>Completed</v>
      </c>
      <c r="G271" s="47">
        <f>IF(Table24[[#This Row],[Status]]="Returned",1,0)</f>
        <v>0</v>
      </c>
      <c r="H271" s="30" t="s">
        <v>15</v>
      </c>
      <c r="I271" s="30" t="s">
        <v>25</v>
      </c>
      <c r="J271" s="30" t="s">
        <v>17</v>
      </c>
      <c r="K271" s="32">
        <v>44</v>
      </c>
      <c r="L271" s="30" t="s">
        <v>18</v>
      </c>
      <c r="M271" s="31">
        <v>622.96</v>
      </c>
      <c r="N271" s="48">
        <f>IF(Table24[[#This Row],[Status]]="Returned",Table24[[#This Row],[Amount]],0)</f>
        <v>0</v>
      </c>
      <c r="O271" s="48">
        <f>IF(OR(Table24[[#This Row],[Status]]="Pending", Table24[[#This Row],[Status]]="Processing"), Table24[[#This Row],[Amount]], 0)</f>
        <v>0</v>
      </c>
      <c r="P271" s="48">
        <f>IF(OR(Table24[[#This Row],[Status]]="Delivered",Table24[[#This Row],[Status]]="Shipped"),Table24[[#This Row],[Amount]],0)</f>
        <v>622.96</v>
      </c>
      <c r="Q271" s="48">
        <f>Table24[[#This Row],[Amount]]/Table24[[#This Row],[Qty]]</f>
        <v>14.158181818181818</v>
      </c>
      <c r="R271" s="30" t="s">
        <v>190</v>
      </c>
      <c r="S271" s="30" t="s">
        <v>64</v>
      </c>
      <c r="T271" s="47" t="s">
        <v>758</v>
      </c>
      <c r="U271" s="30" t="s">
        <v>44</v>
      </c>
      <c r="V271" s="30" t="s">
        <v>28</v>
      </c>
    </row>
    <row r="272" spans="1:22" ht="14.25" customHeight="1">
      <c r="A272" s="47">
        <v>271</v>
      </c>
      <c r="B272" s="30">
        <v>285</v>
      </c>
      <c r="C272" s="1">
        <v>44078</v>
      </c>
      <c r="D272" t="s">
        <v>54</v>
      </c>
      <c r="E272" s="47">
        <f>IF(OR(Table24[[#This Row],[Status]]="Pending",Table24[[#This Row],[Status]]="Processing"),1,0)</f>
        <v>1</v>
      </c>
      <c r="F272" s="47" t="str">
        <f>IF(OR(Table24[[#This Row],[Status]]="Pending",Table24[[#This Row],[Status]]="Processing"),"Backlogs","Completed")</f>
        <v>Backlogs</v>
      </c>
      <c r="G272" s="47">
        <f>IF(Table24[[#This Row],[Status]]="Returned",1,0)</f>
        <v>0</v>
      </c>
      <c r="H272" s="30" t="s">
        <v>47</v>
      </c>
      <c r="I272" s="30" t="s">
        <v>25</v>
      </c>
      <c r="J272" s="30" t="s">
        <v>33</v>
      </c>
      <c r="K272" s="32">
        <v>14</v>
      </c>
      <c r="L272" s="30" t="s">
        <v>18</v>
      </c>
      <c r="M272" s="31">
        <v>878.78</v>
      </c>
      <c r="N272" s="48">
        <f>IF(Table24[[#This Row],[Status]]="Returned",Table24[[#This Row],[Amount]],0)</f>
        <v>0</v>
      </c>
      <c r="O272" s="48">
        <f>IF(OR(Table24[[#This Row],[Status]]="Pending", Table24[[#This Row],[Status]]="Processing"), Table24[[#This Row],[Amount]], 0)</f>
        <v>878.78</v>
      </c>
      <c r="P272" s="48">
        <f>IF(OR(Table24[[#This Row],[Status]]="Delivered",Table24[[#This Row],[Status]]="Shipped"),Table24[[#This Row],[Amount]],0)</f>
        <v>0</v>
      </c>
      <c r="Q272" s="48">
        <f>Table24[[#This Row],[Amount]]/Table24[[#This Row],[Qty]]</f>
        <v>62.769999999999996</v>
      </c>
      <c r="R272" s="30" t="s">
        <v>154</v>
      </c>
      <c r="S272" s="30" t="s">
        <v>89</v>
      </c>
      <c r="T272" s="47" t="s">
        <v>758</v>
      </c>
      <c r="U272" s="30" t="s">
        <v>31</v>
      </c>
      <c r="V272" s="30" t="s">
        <v>28</v>
      </c>
    </row>
    <row r="273" spans="1:22" ht="14.25" hidden="1" customHeight="1">
      <c r="A273" s="47">
        <v>272</v>
      </c>
      <c r="B273" s="30">
        <v>777</v>
      </c>
      <c r="C273" s="1">
        <v>44519</v>
      </c>
      <c r="D273" t="s">
        <v>54</v>
      </c>
      <c r="E273" s="47">
        <f>IF(OR(Table24[[#This Row],[Status]]="Pending",Table24[[#This Row],[Status]]="Processing"),1,0)</f>
        <v>1</v>
      </c>
      <c r="F273" s="47" t="str">
        <f>IF(OR(Table24[[#This Row],[Status]]="Pending",Table24[[#This Row],[Status]]="Processing"),"Backlogs","Completed")</f>
        <v>Backlogs</v>
      </c>
      <c r="G273" s="47">
        <f>IF(Table24[[#This Row],[Status]]="Returned",1,0)</f>
        <v>0</v>
      </c>
      <c r="H273" s="30" t="s">
        <v>24</v>
      </c>
      <c r="I273" s="30" t="s">
        <v>16</v>
      </c>
      <c r="J273" s="30" t="s">
        <v>38</v>
      </c>
      <c r="K273" s="32">
        <v>33</v>
      </c>
      <c r="L273" s="30" t="s">
        <v>18</v>
      </c>
      <c r="M273" s="31">
        <v>490.07</v>
      </c>
      <c r="N273" s="48">
        <f>IF(Table24[[#This Row],[Status]]="Returned",Table24[[#This Row],[Amount]],0)</f>
        <v>0</v>
      </c>
      <c r="O273" s="48">
        <f>IF(OR(Table24[[#This Row],[Status]]="Pending", Table24[[#This Row],[Status]]="Processing"), Table24[[#This Row],[Amount]], 0)</f>
        <v>490.07</v>
      </c>
      <c r="P273" s="48">
        <f>IF(OR(Table24[[#This Row],[Status]]="Delivered",Table24[[#This Row],[Status]]="Shipped"),Table24[[#This Row],[Amount]],0)</f>
        <v>0</v>
      </c>
      <c r="Q273" s="48">
        <f>Table24[[#This Row],[Amount]]/Table24[[#This Row],[Qty]]</f>
        <v>14.85060606060606</v>
      </c>
      <c r="R273" s="30" t="s">
        <v>39</v>
      </c>
      <c r="S273" s="30" t="s">
        <v>40</v>
      </c>
      <c r="T273" s="47" t="s">
        <v>758</v>
      </c>
      <c r="U273" s="30" t="s">
        <v>44</v>
      </c>
      <c r="V273" s="30" t="s">
        <v>28</v>
      </c>
    </row>
    <row r="274" spans="1:22" ht="14.25" hidden="1" customHeight="1">
      <c r="A274" s="47">
        <v>273</v>
      </c>
      <c r="B274" s="30">
        <v>107</v>
      </c>
      <c r="C274" s="1">
        <v>43987</v>
      </c>
      <c r="D274" t="s">
        <v>23</v>
      </c>
      <c r="E274" s="47">
        <f>IF(OR(Table24[[#This Row],[Status]]="Pending",Table24[[#This Row],[Status]]="Processing"),1,0)</f>
        <v>0</v>
      </c>
      <c r="F274" s="47" t="str">
        <f>IF(OR(Table24[[#This Row],[Status]]="Pending",Table24[[#This Row],[Status]]="Processing"),"Backlogs","Completed")</f>
        <v>Completed</v>
      </c>
      <c r="G274" s="47">
        <f>IF(Table24[[#This Row],[Status]]="Returned",1,0)</f>
        <v>0</v>
      </c>
      <c r="H274" s="30" t="s">
        <v>24</v>
      </c>
      <c r="I274" s="30" t="s">
        <v>16</v>
      </c>
      <c r="J274" s="30" t="s">
        <v>17</v>
      </c>
      <c r="K274" s="32">
        <v>45</v>
      </c>
      <c r="L274" s="30" t="s">
        <v>18</v>
      </c>
      <c r="M274" s="31">
        <v>769.16</v>
      </c>
      <c r="N274" s="48">
        <f>IF(Table24[[#This Row],[Status]]="Returned",Table24[[#This Row],[Amount]],0)</f>
        <v>0</v>
      </c>
      <c r="O274" s="48">
        <f>IF(OR(Table24[[#This Row],[Status]]="Pending", Table24[[#This Row],[Status]]="Processing"), Table24[[#This Row],[Amount]], 0)</f>
        <v>0</v>
      </c>
      <c r="P274" s="48">
        <f>IF(OR(Table24[[#This Row],[Status]]="Delivered",Table24[[#This Row],[Status]]="Shipped"),Table24[[#This Row],[Amount]],0)</f>
        <v>769.16</v>
      </c>
      <c r="Q274" s="48">
        <f>Table24[[#This Row],[Amount]]/Table24[[#This Row],[Qty]]</f>
        <v>17.092444444444443</v>
      </c>
      <c r="R274" s="30" t="s">
        <v>81</v>
      </c>
      <c r="S274" s="30" t="s">
        <v>58</v>
      </c>
      <c r="T274" s="47" t="s">
        <v>11</v>
      </c>
      <c r="U274" s="30" t="s">
        <v>31</v>
      </c>
      <c r="V274" s="30" t="s">
        <v>22</v>
      </c>
    </row>
    <row r="275" spans="1:22" ht="14.25" hidden="1" customHeight="1">
      <c r="A275" s="47">
        <v>274</v>
      </c>
      <c r="B275" s="30">
        <v>86</v>
      </c>
      <c r="C275" s="1">
        <v>44360</v>
      </c>
      <c r="D275" t="s">
        <v>14</v>
      </c>
      <c r="E275" s="47">
        <f>IF(OR(Table24[[#This Row],[Status]]="Pending",Table24[[#This Row],[Status]]="Processing"),1,0)</f>
        <v>1</v>
      </c>
      <c r="F275" s="47" t="str">
        <f>IF(OR(Table24[[#This Row],[Status]]="Pending",Table24[[#This Row],[Status]]="Processing"),"Backlogs","Completed")</f>
        <v>Backlogs</v>
      </c>
      <c r="G275" s="47">
        <f>IF(Table24[[#This Row],[Status]]="Returned",1,0)</f>
        <v>0</v>
      </c>
      <c r="H275" s="30" t="s">
        <v>47</v>
      </c>
      <c r="I275" s="30" t="s">
        <v>16</v>
      </c>
      <c r="J275" s="30" t="s">
        <v>17</v>
      </c>
      <c r="K275" s="32">
        <v>63</v>
      </c>
      <c r="L275" s="30" t="s">
        <v>18</v>
      </c>
      <c r="M275" s="31">
        <v>988.79</v>
      </c>
      <c r="N275" s="48">
        <f>IF(Table24[[#This Row],[Status]]="Returned",Table24[[#This Row],[Amount]],0)</f>
        <v>0</v>
      </c>
      <c r="O275" s="48">
        <f>IF(OR(Table24[[#This Row],[Status]]="Pending", Table24[[#This Row],[Status]]="Processing"), Table24[[#This Row],[Amount]], 0)</f>
        <v>988.79</v>
      </c>
      <c r="P275" s="48">
        <f>IF(OR(Table24[[#This Row],[Status]]="Delivered",Table24[[#This Row],[Status]]="Shipped"),Table24[[#This Row],[Amount]],0)</f>
        <v>0</v>
      </c>
      <c r="Q275" s="48">
        <f>Table24[[#This Row],[Amount]]/Table24[[#This Row],[Qty]]</f>
        <v>15.695079365079364</v>
      </c>
      <c r="R275" s="30" t="s">
        <v>227</v>
      </c>
      <c r="S275" s="30" t="s">
        <v>77</v>
      </c>
      <c r="T275" s="47" t="s">
        <v>11</v>
      </c>
      <c r="U275" s="30" t="s">
        <v>31</v>
      </c>
      <c r="V275" s="30" t="s">
        <v>22</v>
      </c>
    </row>
    <row r="276" spans="1:22" ht="14.25" hidden="1" customHeight="1">
      <c r="A276" s="47">
        <v>275</v>
      </c>
      <c r="B276" s="30">
        <v>406</v>
      </c>
      <c r="C276" s="1">
        <v>43941</v>
      </c>
      <c r="D276" t="s">
        <v>36</v>
      </c>
      <c r="E276" s="47">
        <f>IF(OR(Table24[[#This Row],[Status]]="Pending",Table24[[#This Row],[Status]]="Processing"),1,0)</f>
        <v>0</v>
      </c>
      <c r="F276" s="47" t="str">
        <f>IF(OR(Table24[[#This Row],[Status]]="Pending",Table24[[#This Row],[Status]]="Processing"),"Backlogs","Completed")</f>
        <v>Completed</v>
      </c>
      <c r="G276" s="47">
        <f>IF(Table24[[#This Row],[Status]]="Returned",1,0)</f>
        <v>0</v>
      </c>
      <c r="H276" s="30" t="s">
        <v>15</v>
      </c>
      <c r="I276" s="30" t="s">
        <v>16</v>
      </c>
      <c r="J276" s="30" t="s">
        <v>17</v>
      </c>
      <c r="K276" s="32">
        <v>69</v>
      </c>
      <c r="L276" s="30" t="s">
        <v>18</v>
      </c>
      <c r="M276" s="31">
        <v>814.62</v>
      </c>
      <c r="N276" s="48">
        <f>IF(Table24[[#This Row],[Status]]="Returned",Table24[[#This Row],[Amount]],0)</f>
        <v>0</v>
      </c>
      <c r="O276" s="48">
        <f>IF(OR(Table24[[#This Row],[Status]]="Pending", Table24[[#This Row],[Status]]="Processing"), Table24[[#This Row],[Amount]], 0)</f>
        <v>0</v>
      </c>
      <c r="P276" s="48">
        <f>IF(OR(Table24[[#This Row],[Status]]="Delivered",Table24[[#This Row],[Status]]="Shipped"),Table24[[#This Row],[Amount]],0)</f>
        <v>814.62</v>
      </c>
      <c r="Q276" s="48">
        <f>Table24[[#This Row],[Amount]]/Table24[[#This Row],[Qty]]</f>
        <v>11.806086956521739</v>
      </c>
      <c r="R276" s="30" t="s">
        <v>210</v>
      </c>
      <c r="S276" s="30" t="s">
        <v>175</v>
      </c>
      <c r="T276" s="47" t="s">
        <v>758</v>
      </c>
      <c r="U276" s="30" t="s">
        <v>27</v>
      </c>
      <c r="V276" s="30" t="s">
        <v>28</v>
      </c>
    </row>
    <row r="277" spans="1:22" ht="14.25" hidden="1" customHeight="1">
      <c r="A277" s="47">
        <v>276</v>
      </c>
      <c r="B277" s="30">
        <v>966</v>
      </c>
      <c r="C277" s="1">
        <v>44181</v>
      </c>
      <c r="D277" t="s">
        <v>54</v>
      </c>
      <c r="E277" s="47">
        <f>IF(OR(Table24[[#This Row],[Status]]="Pending",Table24[[#This Row],[Status]]="Processing"),1,0)</f>
        <v>1</v>
      </c>
      <c r="F277" s="47" t="str">
        <f>IF(OR(Table24[[#This Row],[Status]]="Pending",Table24[[#This Row],[Status]]="Processing"),"Backlogs","Completed")</f>
        <v>Backlogs</v>
      </c>
      <c r="G277" s="47">
        <f>IF(Table24[[#This Row],[Status]]="Returned",1,0)</f>
        <v>0</v>
      </c>
      <c r="H277" s="30" t="s">
        <v>24</v>
      </c>
      <c r="I277" s="30" t="s">
        <v>25</v>
      </c>
      <c r="J277" s="30" t="s">
        <v>17</v>
      </c>
      <c r="K277" s="32">
        <v>71</v>
      </c>
      <c r="L277" s="30" t="s">
        <v>18</v>
      </c>
      <c r="M277" s="31">
        <v>162.18</v>
      </c>
      <c r="N277" s="48">
        <f>IF(Table24[[#This Row],[Status]]="Returned",Table24[[#This Row],[Amount]],0)</f>
        <v>0</v>
      </c>
      <c r="O277" s="48">
        <f>IF(OR(Table24[[#This Row],[Status]]="Pending", Table24[[#This Row],[Status]]="Processing"), Table24[[#This Row],[Amount]], 0)</f>
        <v>162.18</v>
      </c>
      <c r="P277" s="48">
        <f>IF(OR(Table24[[#This Row],[Status]]="Delivered",Table24[[#This Row],[Status]]="Shipped"),Table24[[#This Row],[Amount]],0)</f>
        <v>0</v>
      </c>
      <c r="Q277" s="48">
        <f>Table24[[#This Row],[Amount]]/Table24[[#This Row],[Qty]]</f>
        <v>2.2842253521126761</v>
      </c>
      <c r="R277" s="30" t="s">
        <v>157</v>
      </c>
      <c r="S277" s="30" t="s">
        <v>137</v>
      </c>
      <c r="T277" s="47" t="s">
        <v>11</v>
      </c>
      <c r="U277" s="30" t="s">
        <v>27</v>
      </c>
      <c r="V277" s="30" t="s">
        <v>28</v>
      </c>
    </row>
    <row r="278" spans="1:22" ht="14.25" customHeight="1">
      <c r="A278" s="47">
        <v>277</v>
      </c>
      <c r="B278" s="30">
        <v>543</v>
      </c>
      <c r="C278" s="1">
        <v>43851</v>
      </c>
      <c r="D278" t="s">
        <v>32</v>
      </c>
      <c r="E278" s="47">
        <f>IF(OR(Table24[[#This Row],[Status]]="Pending",Table24[[#This Row],[Status]]="Processing"),1,0)</f>
        <v>0</v>
      </c>
      <c r="F278" s="47" t="str">
        <f>IF(OR(Table24[[#This Row],[Status]]="Pending",Table24[[#This Row],[Status]]="Processing"),"Backlogs","Completed")</f>
        <v>Completed</v>
      </c>
      <c r="G278" s="47">
        <f>IF(Table24[[#This Row],[Status]]="Returned",1,0)</f>
        <v>1</v>
      </c>
      <c r="H278" s="30" t="s">
        <v>24</v>
      </c>
      <c r="I278" s="30" t="s">
        <v>25</v>
      </c>
      <c r="J278" s="30" t="s">
        <v>33</v>
      </c>
      <c r="K278" s="32">
        <v>38</v>
      </c>
      <c r="L278" s="30" t="s">
        <v>18</v>
      </c>
      <c r="M278" s="31">
        <v>427.82</v>
      </c>
      <c r="N278" s="48">
        <f>IF(Table24[[#This Row],[Status]]="Returned",Table24[[#This Row],[Amount]],0)</f>
        <v>427.82</v>
      </c>
      <c r="O278" s="48">
        <f>IF(OR(Table24[[#This Row],[Status]]="Pending", Table24[[#This Row],[Status]]="Processing"), Table24[[#This Row],[Amount]], 0)</f>
        <v>0</v>
      </c>
      <c r="P278" s="48">
        <f>IF(OR(Table24[[#This Row],[Status]]="Delivered",Table24[[#This Row],[Status]]="Shipped"),Table24[[#This Row],[Amount]],0)</f>
        <v>0</v>
      </c>
      <c r="Q278" s="48">
        <f>Table24[[#This Row],[Amount]]/Table24[[#This Row],[Qty]]</f>
        <v>11.258421052631579</v>
      </c>
      <c r="R278" s="30" t="s">
        <v>228</v>
      </c>
      <c r="S278" s="30" t="s">
        <v>87</v>
      </c>
      <c r="T278" s="47" t="s">
        <v>11</v>
      </c>
      <c r="U278" s="30" t="s">
        <v>27</v>
      </c>
      <c r="V278" s="30" t="s">
        <v>22</v>
      </c>
    </row>
    <row r="279" spans="1:22" ht="14.25" customHeight="1">
      <c r="A279" s="47">
        <v>278</v>
      </c>
      <c r="B279" s="30">
        <v>162</v>
      </c>
      <c r="C279" s="1">
        <v>44178</v>
      </c>
      <c r="D279" t="s">
        <v>14</v>
      </c>
      <c r="E279" s="47">
        <f>IF(OR(Table24[[#This Row],[Status]]="Pending",Table24[[#This Row],[Status]]="Processing"),1,0)</f>
        <v>1</v>
      </c>
      <c r="F279" s="47" t="str">
        <f>IF(OR(Table24[[#This Row],[Status]]="Pending",Table24[[#This Row],[Status]]="Processing"),"Backlogs","Completed")</f>
        <v>Backlogs</v>
      </c>
      <c r="G279" s="47">
        <f>IF(Table24[[#This Row],[Status]]="Returned",1,0)</f>
        <v>0</v>
      </c>
      <c r="H279" s="30" t="s">
        <v>47</v>
      </c>
      <c r="I279" s="30" t="s">
        <v>25</v>
      </c>
      <c r="J279" s="30" t="s">
        <v>33</v>
      </c>
      <c r="K279" s="32">
        <v>47</v>
      </c>
      <c r="L279" s="30" t="s">
        <v>18</v>
      </c>
      <c r="M279" s="31">
        <v>171.54</v>
      </c>
      <c r="N279" s="48">
        <f>IF(Table24[[#This Row],[Status]]="Returned",Table24[[#This Row],[Amount]],0)</f>
        <v>0</v>
      </c>
      <c r="O279" s="48">
        <f>IF(OR(Table24[[#This Row],[Status]]="Pending", Table24[[#This Row],[Status]]="Processing"), Table24[[#This Row],[Amount]], 0)</f>
        <v>171.54</v>
      </c>
      <c r="P279" s="48">
        <f>IF(OR(Table24[[#This Row],[Status]]="Delivered",Table24[[#This Row],[Status]]="Shipped"),Table24[[#This Row],[Amount]],0)</f>
        <v>0</v>
      </c>
      <c r="Q279" s="48">
        <f>Table24[[#This Row],[Amount]]/Table24[[#This Row],[Qty]]</f>
        <v>3.6497872340425532</v>
      </c>
      <c r="R279" s="30" t="s">
        <v>161</v>
      </c>
      <c r="S279" s="30" t="s">
        <v>61</v>
      </c>
      <c r="T279" s="47" t="s">
        <v>11</v>
      </c>
      <c r="U279" s="30" t="s">
        <v>31</v>
      </c>
      <c r="V279" s="30" t="s">
        <v>22</v>
      </c>
    </row>
    <row r="280" spans="1:22" ht="14.25" customHeight="1">
      <c r="A280" s="47">
        <v>279</v>
      </c>
      <c r="B280" s="30">
        <v>544</v>
      </c>
      <c r="C280" s="1">
        <v>44550</v>
      </c>
      <c r="D280" t="s">
        <v>54</v>
      </c>
      <c r="E280" s="47">
        <f>IF(OR(Table24[[#This Row],[Status]]="Pending",Table24[[#This Row],[Status]]="Processing"),1,0)</f>
        <v>1</v>
      </c>
      <c r="F280" s="47" t="str">
        <f>IF(OR(Table24[[#This Row],[Status]]="Pending",Table24[[#This Row],[Status]]="Processing"),"Backlogs","Completed")</f>
        <v>Backlogs</v>
      </c>
      <c r="G280" s="47">
        <f>IF(Table24[[#This Row],[Status]]="Returned",1,0)</f>
        <v>0</v>
      </c>
      <c r="H280" s="30" t="s">
        <v>15</v>
      </c>
      <c r="I280" s="30" t="s">
        <v>37</v>
      </c>
      <c r="J280" s="30" t="s">
        <v>33</v>
      </c>
      <c r="K280" s="32">
        <v>16</v>
      </c>
      <c r="L280" s="30" t="s">
        <v>18</v>
      </c>
      <c r="M280" s="31">
        <v>817.22</v>
      </c>
      <c r="N280" s="48">
        <f>IF(Table24[[#This Row],[Status]]="Returned",Table24[[#This Row],[Amount]],0)</f>
        <v>0</v>
      </c>
      <c r="O280" s="48">
        <f>IF(OR(Table24[[#This Row],[Status]]="Pending", Table24[[#This Row],[Status]]="Processing"), Table24[[#This Row],[Amount]], 0)</f>
        <v>817.22</v>
      </c>
      <c r="P280" s="48">
        <f>IF(OR(Table24[[#This Row],[Status]]="Delivered",Table24[[#This Row],[Status]]="Shipped"),Table24[[#This Row],[Amount]],0)</f>
        <v>0</v>
      </c>
      <c r="Q280" s="48">
        <f>Table24[[#This Row],[Amount]]/Table24[[#This Row],[Qty]]</f>
        <v>51.076250000000002</v>
      </c>
      <c r="R280" s="30" t="s">
        <v>140</v>
      </c>
      <c r="S280" s="30" t="s">
        <v>58</v>
      </c>
      <c r="T280" s="47" t="s">
        <v>758</v>
      </c>
      <c r="U280" s="30" t="s">
        <v>44</v>
      </c>
      <c r="V280" s="30" t="s">
        <v>28</v>
      </c>
    </row>
    <row r="281" spans="1:22" ht="14.25" hidden="1" customHeight="1">
      <c r="A281" s="47">
        <v>280</v>
      </c>
      <c r="B281" s="30">
        <v>999</v>
      </c>
      <c r="C281" s="1">
        <v>43916</v>
      </c>
      <c r="D281" t="s">
        <v>23</v>
      </c>
      <c r="E281" s="47">
        <f>IF(OR(Table24[[#This Row],[Status]]="Pending",Table24[[#This Row],[Status]]="Processing"),1,0)</f>
        <v>0</v>
      </c>
      <c r="F281" s="47" t="str">
        <f>IF(OR(Table24[[#This Row],[Status]]="Pending",Table24[[#This Row],[Status]]="Processing"),"Backlogs","Completed")</f>
        <v>Completed</v>
      </c>
      <c r="G281" s="47">
        <f>IF(Table24[[#This Row],[Status]]="Returned",1,0)</f>
        <v>0</v>
      </c>
      <c r="H281" s="30" t="s">
        <v>47</v>
      </c>
      <c r="I281" s="30" t="s">
        <v>25</v>
      </c>
      <c r="J281" s="30" t="s">
        <v>38</v>
      </c>
      <c r="K281" s="32">
        <v>36</v>
      </c>
      <c r="L281" s="30" t="s">
        <v>18</v>
      </c>
      <c r="M281" s="31">
        <v>787.71</v>
      </c>
      <c r="N281" s="48">
        <f>IF(Table24[[#This Row],[Status]]="Returned",Table24[[#This Row],[Amount]],0)</f>
        <v>0</v>
      </c>
      <c r="O281" s="48">
        <f>IF(OR(Table24[[#This Row],[Status]]="Pending", Table24[[#This Row],[Status]]="Processing"), Table24[[#This Row],[Amount]], 0)</f>
        <v>0</v>
      </c>
      <c r="P281" s="48">
        <f>IF(OR(Table24[[#This Row],[Status]]="Delivered",Table24[[#This Row],[Status]]="Shipped"),Table24[[#This Row],[Amount]],0)</f>
        <v>787.71</v>
      </c>
      <c r="Q281" s="48">
        <f>Table24[[#This Row],[Amount]]/Table24[[#This Row],[Qty]]</f>
        <v>21.880833333333335</v>
      </c>
      <c r="R281" s="30" t="s">
        <v>197</v>
      </c>
      <c r="S281" s="30" t="s">
        <v>93</v>
      </c>
      <c r="T281" s="47" t="s">
        <v>11</v>
      </c>
      <c r="U281" s="30" t="s">
        <v>21</v>
      </c>
      <c r="V281" s="30" t="s">
        <v>22</v>
      </c>
    </row>
    <row r="282" spans="1:22" ht="14.25" hidden="1" customHeight="1">
      <c r="A282" s="47">
        <v>281</v>
      </c>
      <c r="B282" s="30">
        <v>555</v>
      </c>
      <c r="C282" s="1">
        <v>44417</v>
      </c>
      <c r="D282" t="s">
        <v>14</v>
      </c>
      <c r="E282" s="47">
        <f>IF(OR(Table24[[#This Row],[Status]]="Pending",Table24[[#This Row],[Status]]="Processing"),1,0)</f>
        <v>1</v>
      </c>
      <c r="F282" s="47" t="str">
        <f>IF(OR(Table24[[#This Row],[Status]]="Pending",Table24[[#This Row],[Status]]="Processing"),"Backlogs","Completed")</f>
        <v>Backlogs</v>
      </c>
      <c r="G282" s="47">
        <f>IF(Table24[[#This Row],[Status]]="Returned",1,0)</f>
        <v>0</v>
      </c>
      <c r="H282" s="30" t="s">
        <v>47</v>
      </c>
      <c r="I282" s="30" t="s">
        <v>25</v>
      </c>
      <c r="J282" s="30" t="s">
        <v>38</v>
      </c>
      <c r="K282" s="32">
        <v>84</v>
      </c>
      <c r="L282" s="30" t="s">
        <v>18</v>
      </c>
      <c r="M282" s="31">
        <v>801.73</v>
      </c>
      <c r="N282" s="48">
        <f>IF(Table24[[#This Row],[Status]]="Returned",Table24[[#This Row],[Amount]],0)</f>
        <v>0</v>
      </c>
      <c r="O282" s="48">
        <f>IF(OR(Table24[[#This Row],[Status]]="Pending", Table24[[#This Row],[Status]]="Processing"), Table24[[#This Row],[Amount]], 0)</f>
        <v>801.73</v>
      </c>
      <c r="P282" s="48">
        <f>IF(OR(Table24[[#This Row],[Status]]="Delivered",Table24[[#This Row],[Status]]="Shipped"),Table24[[#This Row],[Amount]],0)</f>
        <v>0</v>
      </c>
      <c r="Q282" s="48">
        <f>Table24[[#This Row],[Amount]]/Table24[[#This Row],[Qty]]</f>
        <v>9.5444047619047616</v>
      </c>
      <c r="R282" s="30" t="s">
        <v>109</v>
      </c>
      <c r="S282" s="30" t="s">
        <v>20</v>
      </c>
      <c r="T282" s="47" t="s">
        <v>11</v>
      </c>
      <c r="U282" s="30" t="s">
        <v>31</v>
      </c>
      <c r="V282" s="30" t="s">
        <v>22</v>
      </c>
    </row>
    <row r="283" spans="1:22" ht="14.25" hidden="1" customHeight="1">
      <c r="A283" s="47">
        <v>282</v>
      </c>
      <c r="B283" s="30">
        <v>776</v>
      </c>
      <c r="C283" s="1">
        <v>44225</v>
      </c>
      <c r="D283" t="s">
        <v>54</v>
      </c>
      <c r="E283" s="47">
        <f>IF(OR(Table24[[#This Row],[Status]]="Pending",Table24[[#This Row],[Status]]="Processing"),1,0)</f>
        <v>1</v>
      </c>
      <c r="F283" s="47" t="str">
        <f>IF(OR(Table24[[#This Row],[Status]]="Pending",Table24[[#This Row],[Status]]="Processing"),"Backlogs","Completed")</f>
        <v>Backlogs</v>
      </c>
      <c r="G283" s="47">
        <f>IF(Table24[[#This Row],[Status]]="Returned",1,0)</f>
        <v>0</v>
      </c>
      <c r="H283" s="30" t="s">
        <v>47</v>
      </c>
      <c r="I283" s="30" t="s">
        <v>16</v>
      </c>
      <c r="J283" s="30" t="s">
        <v>38</v>
      </c>
      <c r="K283" s="32">
        <v>24</v>
      </c>
      <c r="L283" s="30" t="s">
        <v>18</v>
      </c>
      <c r="M283" s="31">
        <v>937.53</v>
      </c>
      <c r="N283" s="48">
        <f>IF(Table24[[#This Row],[Status]]="Returned",Table24[[#This Row],[Amount]],0)</f>
        <v>0</v>
      </c>
      <c r="O283" s="48">
        <f>IF(OR(Table24[[#This Row],[Status]]="Pending", Table24[[#This Row],[Status]]="Processing"), Table24[[#This Row],[Amount]], 0)</f>
        <v>937.53</v>
      </c>
      <c r="P283" s="48">
        <f>IF(OR(Table24[[#This Row],[Status]]="Delivered",Table24[[#This Row],[Status]]="Shipped"),Table24[[#This Row],[Amount]],0)</f>
        <v>0</v>
      </c>
      <c r="Q283" s="48">
        <f>Table24[[#This Row],[Amount]]/Table24[[#This Row],[Qty]]</f>
        <v>39.063749999999999</v>
      </c>
      <c r="R283" s="30" t="s">
        <v>229</v>
      </c>
      <c r="S283" s="30" t="s">
        <v>58</v>
      </c>
      <c r="T283" s="47" t="s">
        <v>758</v>
      </c>
      <c r="U283" s="30" t="s">
        <v>44</v>
      </c>
      <c r="V283" s="30" t="s">
        <v>22</v>
      </c>
    </row>
    <row r="284" spans="1:22" ht="14.25" hidden="1" customHeight="1">
      <c r="A284" s="47">
        <v>283</v>
      </c>
      <c r="B284" s="30">
        <v>18</v>
      </c>
      <c r="C284" s="1">
        <v>43889</v>
      </c>
      <c r="D284" t="s">
        <v>36</v>
      </c>
      <c r="E284" s="47">
        <f>IF(OR(Table24[[#This Row],[Status]]="Pending",Table24[[#This Row],[Status]]="Processing"),1,0)</f>
        <v>0</v>
      </c>
      <c r="F284" s="47" t="str">
        <f>IF(OR(Table24[[#This Row],[Status]]="Pending",Table24[[#This Row],[Status]]="Processing"),"Backlogs","Completed")</f>
        <v>Completed</v>
      </c>
      <c r="G284" s="47">
        <f>IF(Table24[[#This Row],[Status]]="Returned",1,0)</f>
        <v>0</v>
      </c>
      <c r="H284" s="30" t="s">
        <v>15</v>
      </c>
      <c r="I284" s="30" t="s">
        <v>16</v>
      </c>
      <c r="J284" s="30" t="s">
        <v>38</v>
      </c>
      <c r="K284" s="32">
        <v>41</v>
      </c>
      <c r="L284" s="30" t="s">
        <v>18</v>
      </c>
      <c r="M284" s="31">
        <v>771.58</v>
      </c>
      <c r="N284" s="48">
        <f>IF(Table24[[#This Row],[Status]]="Returned",Table24[[#This Row],[Amount]],0)</f>
        <v>0</v>
      </c>
      <c r="O284" s="48">
        <f>IF(OR(Table24[[#This Row],[Status]]="Pending", Table24[[#This Row],[Status]]="Processing"), Table24[[#This Row],[Amount]], 0)</f>
        <v>0</v>
      </c>
      <c r="P284" s="48">
        <f>IF(OR(Table24[[#This Row],[Status]]="Delivered",Table24[[#This Row],[Status]]="Shipped"),Table24[[#This Row],[Amount]],0)</f>
        <v>771.58</v>
      </c>
      <c r="Q284" s="48">
        <f>Table24[[#This Row],[Amount]]/Table24[[#This Row],[Qty]]</f>
        <v>18.819024390243904</v>
      </c>
      <c r="R284" s="30" t="s">
        <v>210</v>
      </c>
      <c r="S284" s="30" t="s">
        <v>175</v>
      </c>
      <c r="T284" s="47" t="s">
        <v>758</v>
      </c>
      <c r="U284" s="30" t="s">
        <v>44</v>
      </c>
      <c r="V284" s="30" t="s">
        <v>28</v>
      </c>
    </row>
    <row r="285" spans="1:22" ht="14.25" hidden="1" customHeight="1">
      <c r="A285" s="47">
        <v>284</v>
      </c>
      <c r="B285" s="30">
        <v>418</v>
      </c>
      <c r="C285" s="1">
        <v>44514</v>
      </c>
      <c r="D285" t="s">
        <v>36</v>
      </c>
      <c r="E285" s="47">
        <f>IF(OR(Table24[[#This Row],[Status]]="Pending",Table24[[#This Row],[Status]]="Processing"),1,0)</f>
        <v>0</v>
      </c>
      <c r="F285" s="47" t="str">
        <f>IF(OR(Table24[[#This Row],[Status]]="Pending",Table24[[#This Row],[Status]]="Processing"),"Backlogs","Completed")</f>
        <v>Completed</v>
      </c>
      <c r="G285" s="47">
        <f>IF(Table24[[#This Row],[Status]]="Returned",1,0)</f>
        <v>0</v>
      </c>
      <c r="H285" s="30" t="s">
        <v>47</v>
      </c>
      <c r="I285" s="30" t="s">
        <v>16</v>
      </c>
      <c r="J285" s="30" t="s">
        <v>38</v>
      </c>
      <c r="K285" s="32">
        <v>48</v>
      </c>
      <c r="L285" s="30" t="s">
        <v>18</v>
      </c>
      <c r="M285" s="31">
        <v>361.68</v>
      </c>
      <c r="N285" s="48">
        <f>IF(Table24[[#This Row],[Status]]="Returned",Table24[[#This Row],[Amount]],0)</f>
        <v>0</v>
      </c>
      <c r="O285" s="48">
        <f>IF(OR(Table24[[#This Row],[Status]]="Pending", Table24[[#This Row],[Status]]="Processing"), Table24[[#This Row],[Amount]], 0)</f>
        <v>0</v>
      </c>
      <c r="P285" s="48">
        <f>IF(OR(Table24[[#This Row],[Status]]="Delivered",Table24[[#This Row],[Status]]="Shipped"),Table24[[#This Row],[Amount]],0)</f>
        <v>361.68</v>
      </c>
      <c r="Q285" s="48">
        <f>Table24[[#This Row],[Amount]]/Table24[[#This Row],[Qty]]</f>
        <v>7.5350000000000001</v>
      </c>
      <c r="R285" s="30" t="s">
        <v>169</v>
      </c>
      <c r="S285" s="30" t="s">
        <v>137</v>
      </c>
      <c r="T285" s="47" t="s">
        <v>758</v>
      </c>
      <c r="U285" s="30" t="s">
        <v>44</v>
      </c>
      <c r="V285" s="30" t="s">
        <v>22</v>
      </c>
    </row>
    <row r="286" spans="1:22" ht="14.25" hidden="1" customHeight="1">
      <c r="A286" s="47">
        <v>285</v>
      </c>
      <c r="B286" s="30">
        <v>690</v>
      </c>
      <c r="C286" s="1">
        <v>43841</v>
      </c>
      <c r="D286" t="s">
        <v>54</v>
      </c>
      <c r="E286" s="47">
        <f>IF(OR(Table24[[#This Row],[Status]]="Pending",Table24[[#This Row],[Status]]="Processing"),1,0)</f>
        <v>1</v>
      </c>
      <c r="F286" s="47" t="str">
        <f>IF(OR(Table24[[#This Row],[Status]]="Pending",Table24[[#This Row],[Status]]="Processing"),"Backlogs","Completed")</f>
        <v>Backlogs</v>
      </c>
      <c r="G286" s="47">
        <f>IF(Table24[[#This Row],[Status]]="Returned",1,0)</f>
        <v>0</v>
      </c>
      <c r="H286" s="30" t="s">
        <v>15</v>
      </c>
      <c r="I286" s="30" t="s">
        <v>16</v>
      </c>
      <c r="J286" s="30" t="s">
        <v>38</v>
      </c>
      <c r="K286" s="32">
        <v>73</v>
      </c>
      <c r="L286" s="30" t="s">
        <v>18</v>
      </c>
      <c r="M286" s="31">
        <v>740.79</v>
      </c>
      <c r="N286" s="48">
        <f>IF(Table24[[#This Row],[Status]]="Returned",Table24[[#This Row],[Amount]],0)</f>
        <v>0</v>
      </c>
      <c r="O286" s="48">
        <f>IF(OR(Table24[[#This Row],[Status]]="Pending", Table24[[#This Row],[Status]]="Processing"), Table24[[#This Row],[Amount]], 0)</f>
        <v>740.79</v>
      </c>
      <c r="P286" s="48">
        <f>IF(OR(Table24[[#This Row],[Status]]="Delivered",Table24[[#This Row],[Status]]="Shipped"),Table24[[#This Row],[Amount]],0)</f>
        <v>0</v>
      </c>
      <c r="Q286" s="48">
        <f>Table24[[#This Row],[Amount]]/Table24[[#This Row],[Qty]]</f>
        <v>10.147808219178081</v>
      </c>
      <c r="R286" s="30" t="s">
        <v>162</v>
      </c>
      <c r="S286" s="30" t="s">
        <v>50</v>
      </c>
      <c r="T286" s="47" t="s">
        <v>758</v>
      </c>
      <c r="U286" s="30" t="s">
        <v>44</v>
      </c>
      <c r="V286" s="30" t="s">
        <v>28</v>
      </c>
    </row>
    <row r="287" spans="1:22" ht="14.25" hidden="1" customHeight="1">
      <c r="A287" s="47">
        <v>286</v>
      </c>
      <c r="B287" s="30">
        <v>466</v>
      </c>
      <c r="C287" s="1">
        <v>43894</v>
      </c>
      <c r="D287" t="s">
        <v>32</v>
      </c>
      <c r="E287" s="47">
        <f>IF(OR(Table24[[#This Row],[Status]]="Pending",Table24[[#This Row],[Status]]="Processing"),1,0)</f>
        <v>0</v>
      </c>
      <c r="F287" s="47" t="str">
        <f>IF(OR(Table24[[#This Row],[Status]]="Pending",Table24[[#This Row],[Status]]="Processing"),"Backlogs","Completed")</f>
        <v>Completed</v>
      </c>
      <c r="G287" s="47">
        <f>IF(Table24[[#This Row],[Status]]="Returned",1,0)</f>
        <v>1</v>
      </c>
      <c r="H287" s="30" t="s">
        <v>47</v>
      </c>
      <c r="I287" s="30" t="s">
        <v>16</v>
      </c>
      <c r="J287" s="30" t="s">
        <v>17</v>
      </c>
      <c r="K287" s="32">
        <v>70</v>
      </c>
      <c r="L287" s="30" t="s">
        <v>18</v>
      </c>
      <c r="M287" s="31">
        <v>963.01</v>
      </c>
      <c r="N287" s="48">
        <f>IF(Table24[[#This Row],[Status]]="Returned",Table24[[#This Row],[Amount]],0)</f>
        <v>963.01</v>
      </c>
      <c r="O287" s="48">
        <f>IF(OR(Table24[[#This Row],[Status]]="Pending", Table24[[#This Row],[Status]]="Processing"), Table24[[#This Row],[Amount]], 0)</f>
        <v>0</v>
      </c>
      <c r="P287" s="48">
        <f>IF(OR(Table24[[#This Row],[Status]]="Delivered",Table24[[#This Row],[Status]]="Shipped"),Table24[[#This Row],[Amount]],0)</f>
        <v>0</v>
      </c>
      <c r="Q287" s="48">
        <f>Table24[[#This Row],[Amount]]/Table24[[#This Row],[Qty]]</f>
        <v>13.757285714285715</v>
      </c>
      <c r="R287" s="30" t="s">
        <v>154</v>
      </c>
      <c r="S287" s="30" t="s">
        <v>89</v>
      </c>
      <c r="T287" s="47" t="s">
        <v>758</v>
      </c>
      <c r="U287" s="30" t="s">
        <v>44</v>
      </c>
      <c r="V287" s="30" t="s">
        <v>28</v>
      </c>
    </row>
    <row r="288" spans="1:22" ht="14.25" hidden="1" customHeight="1">
      <c r="A288" s="47">
        <v>287</v>
      </c>
      <c r="B288" s="30">
        <v>939</v>
      </c>
      <c r="C288" s="1">
        <v>43859</v>
      </c>
      <c r="D288" t="s">
        <v>14</v>
      </c>
      <c r="E288" s="47">
        <f>IF(OR(Table24[[#This Row],[Status]]="Pending",Table24[[#This Row],[Status]]="Processing"),1,0)</f>
        <v>1</v>
      </c>
      <c r="F288" s="47" t="str">
        <f>IF(OR(Table24[[#This Row],[Status]]="Pending",Table24[[#This Row],[Status]]="Processing"),"Backlogs","Completed")</f>
        <v>Backlogs</v>
      </c>
      <c r="G288" s="47">
        <f>IF(Table24[[#This Row],[Status]]="Returned",1,0)</f>
        <v>0</v>
      </c>
      <c r="H288" s="30" t="s">
        <v>15</v>
      </c>
      <c r="I288" s="30" t="s">
        <v>37</v>
      </c>
      <c r="J288" s="30" t="s">
        <v>17</v>
      </c>
      <c r="K288" s="32">
        <v>53</v>
      </c>
      <c r="L288" s="30" t="s">
        <v>18</v>
      </c>
      <c r="M288" s="31">
        <v>206.08</v>
      </c>
      <c r="N288" s="48">
        <f>IF(Table24[[#This Row],[Status]]="Returned",Table24[[#This Row],[Amount]],0)</f>
        <v>0</v>
      </c>
      <c r="O288" s="48">
        <f>IF(OR(Table24[[#This Row],[Status]]="Pending", Table24[[#This Row],[Status]]="Processing"), Table24[[#This Row],[Amount]], 0)</f>
        <v>206.08</v>
      </c>
      <c r="P288" s="48">
        <f>IF(OR(Table24[[#This Row],[Status]]="Delivered",Table24[[#This Row],[Status]]="Shipped"),Table24[[#This Row],[Amount]],0)</f>
        <v>0</v>
      </c>
      <c r="Q288" s="48">
        <f>Table24[[#This Row],[Amount]]/Table24[[#This Row],[Qty]]</f>
        <v>3.888301886792453</v>
      </c>
      <c r="R288" s="30" t="s">
        <v>230</v>
      </c>
      <c r="S288" s="30" t="s">
        <v>53</v>
      </c>
      <c r="T288" s="47" t="s">
        <v>11</v>
      </c>
      <c r="U288" s="30" t="s">
        <v>21</v>
      </c>
      <c r="V288" s="30" t="s">
        <v>22</v>
      </c>
    </row>
    <row r="289" spans="1:22" ht="14.25" customHeight="1">
      <c r="A289" s="47">
        <v>288</v>
      </c>
      <c r="B289" s="30">
        <v>134</v>
      </c>
      <c r="C289" s="1">
        <v>44085</v>
      </c>
      <c r="D289" t="s">
        <v>14</v>
      </c>
      <c r="E289" s="47">
        <f>IF(OR(Table24[[#This Row],[Status]]="Pending",Table24[[#This Row],[Status]]="Processing"),1,0)</f>
        <v>1</v>
      </c>
      <c r="F289" s="47" t="str">
        <f>IF(OR(Table24[[#This Row],[Status]]="Pending",Table24[[#This Row],[Status]]="Processing"),"Backlogs","Completed")</f>
        <v>Backlogs</v>
      </c>
      <c r="G289" s="47">
        <f>IF(Table24[[#This Row],[Status]]="Returned",1,0)</f>
        <v>0</v>
      </c>
      <c r="H289" s="30" t="s">
        <v>24</v>
      </c>
      <c r="I289" s="30" t="s">
        <v>25</v>
      </c>
      <c r="J289" s="30" t="s">
        <v>33</v>
      </c>
      <c r="K289" s="32">
        <v>45</v>
      </c>
      <c r="L289" s="30" t="s">
        <v>18</v>
      </c>
      <c r="M289" s="31">
        <v>461.59</v>
      </c>
      <c r="N289" s="48">
        <f>IF(Table24[[#This Row],[Status]]="Returned",Table24[[#This Row],[Amount]],0)</f>
        <v>0</v>
      </c>
      <c r="O289" s="48">
        <f>IF(OR(Table24[[#This Row],[Status]]="Pending", Table24[[#This Row],[Status]]="Processing"), Table24[[#This Row],[Amount]], 0)</f>
        <v>461.59</v>
      </c>
      <c r="P289" s="48">
        <f>IF(OR(Table24[[#This Row],[Status]]="Delivered",Table24[[#This Row],[Status]]="Shipped"),Table24[[#This Row],[Amount]],0)</f>
        <v>0</v>
      </c>
      <c r="Q289" s="48">
        <f>Table24[[#This Row],[Amount]]/Table24[[#This Row],[Qty]]</f>
        <v>10.257555555555555</v>
      </c>
      <c r="R289" s="30" t="s">
        <v>73</v>
      </c>
      <c r="S289" s="30" t="s">
        <v>74</v>
      </c>
      <c r="T289" s="47" t="s">
        <v>11</v>
      </c>
      <c r="U289" s="30" t="s">
        <v>21</v>
      </c>
      <c r="V289" s="30" t="s">
        <v>22</v>
      </c>
    </row>
    <row r="290" spans="1:22" ht="14.25" customHeight="1">
      <c r="A290" s="47">
        <v>289</v>
      </c>
      <c r="B290" s="30">
        <v>545</v>
      </c>
      <c r="C290" s="1">
        <v>44527</v>
      </c>
      <c r="D290" t="s">
        <v>23</v>
      </c>
      <c r="E290" s="47">
        <f>IF(OR(Table24[[#This Row],[Status]]="Pending",Table24[[#This Row],[Status]]="Processing"),1,0)</f>
        <v>0</v>
      </c>
      <c r="F290" s="47" t="str">
        <f>IF(OR(Table24[[#This Row],[Status]]="Pending",Table24[[#This Row],[Status]]="Processing"),"Backlogs","Completed")</f>
        <v>Completed</v>
      </c>
      <c r="G290" s="47">
        <f>IF(Table24[[#This Row],[Status]]="Returned",1,0)</f>
        <v>0</v>
      </c>
      <c r="H290" s="30" t="s">
        <v>15</v>
      </c>
      <c r="I290" s="30" t="s">
        <v>16</v>
      </c>
      <c r="J290" s="30" t="s">
        <v>33</v>
      </c>
      <c r="K290" s="32">
        <v>21</v>
      </c>
      <c r="L290" s="30" t="s">
        <v>18</v>
      </c>
      <c r="M290" s="31">
        <v>453.49</v>
      </c>
      <c r="N290" s="48">
        <f>IF(Table24[[#This Row],[Status]]="Returned",Table24[[#This Row],[Amount]],0)</f>
        <v>0</v>
      </c>
      <c r="O290" s="48">
        <f>IF(OR(Table24[[#This Row],[Status]]="Pending", Table24[[#This Row],[Status]]="Processing"), Table24[[#This Row],[Amount]], 0)</f>
        <v>0</v>
      </c>
      <c r="P290" s="48">
        <f>IF(OR(Table24[[#This Row],[Status]]="Delivered",Table24[[#This Row],[Status]]="Shipped"),Table24[[#This Row],[Amount]],0)</f>
        <v>453.49</v>
      </c>
      <c r="Q290" s="48">
        <f>Table24[[#This Row],[Amount]]/Table24[[#This Row],[Qty]]</f>
        <v>21.594761904761906</v>
      </c>
      <c r="R290" s="30" t="s">
        <v>65</v>
      </c>
      <c r="S290" s="30" t="s">
        <v>66</v>
      </c>
      <c r="T290" s="47" t="s">
        <v>11</v>
      </c>
      <c r="U290" s="30" t="s">
        <v>27</v>
      </c>
      <c r="V290" s="30" t="s">
        <v>28</v>
      </c>
    </row>
    <row r="291" spans="1:22" ht="14.25" customHeight="1">
      <c r="A291" s="47">
        <v>290</v>
      </c>
      <c r="B291" s="30">
        <v>633</v>
      </c>
      <c r="C291" s="1">
        <v>43902</v>
      </c>
      <c r="D291" t="s">
        <v>36</v>
      </c>
      <c r="E291" s="47">
        <f>IF(OR(Table24[[#This Row],[Status]]="Pending",Table24[[#This Row],[Status]]="Processing"),1,0)</f>
        <v>0</v>
      </c>
      <c r="F291" s="47" t="str">
        <f>IF(OR(Table24[[#This Row],[Status]]="Pending",Table24[[#This Row],[Status]]="Processing"),"Backlogs","Completed")</f>
        <v>Completed</v>
      </c>
      <c r="G291" s="47">
        <f>IF(Table24[[#This Row],[Status]]="Returned",1,0)</f>
        <v>0</v>
      </c>
      <c r="H291" s="30" t="s">
        <v>15</v>
      </c>
      <c r="I291" s="30" t="s">
        <v>37</v>
      </c>
      <c r="J291" s="30" t="s">
        <v>33</v>
      </c>
      <c r="K291" s="32">
        <v>53</v>
      </c>
      <c r="L291" s="30" t="s">
        <v>18</v>
      </c>
      <c r="M291" s="31">
        <v>535.5</v>
      </c>
      <c r="N291" s="48">
        <f>IF(Table24[[#This Row],[Status]]="Returned",Table24[[#This Row],[Amount]],0)</f>
        <v>0</v>
      </c>
      <c r="O291" s="48">
        <f>IF(OR(Table24[[#This Row],[Status]]="Pending", Table24[[#This Row],[Status]]="Processing"), Table24[[#This Row],[Amount]], 0)</f>
        <v>0</v>
      </c>
      <c r="P291" s="48">
        <f>IF(OR(Table24[[#This Row],[Status]]="Delivered",Table24[[#This Row],[Status]]="Shipped"),Table24[[#This Row],[Amount]],0)</f>
        <v>535.5</v>
      </c>
      <c r="Q291" s="48">
        <f>Table24[[#This Row],[Amount]]/Table24[[#This Row],[Qty]]</f>
        <v>10.10377358490566</v>
      </c>
      <c r="R291" s="30" t="s">
        <v>158</v>
      </c>
      <c r="S291" s="30" t="s">
        <v>124</v>
      </c>
      <c r="T291" s="47" t="s">
        <v>758</v>
      </c>
      <c r="U291" s="30" t="s">
        <v>31</v>
      </c>
      <c r="V291" s="30" t="s">
        <v>22</v>
      </c>
    </row>
    <row r="292" spans="1:22" ht="14.25" customHeight="1">
      <c r="A292" s="47">
        <v>291</v>
      </c>
      <c r="B292" s="30">
        <v>180</v>
      </c>
      <c r="C292" s="1">
        <v>43924</v>
      </c>
      <c r="D292" t="s">
        <v>14</v>
      </c>
      <c r="E292" s="47">
        <f>IF(OR(Table24[[#This Row],[Status]]="Pending",Table24[[#This Row],[Status]]="Processing"),1,0)</f>
        <v>1</v>
      </c>
      <c r="F292" s="47" t="str">
        <f>IF(OR(Table24[[#This Row],[Status]]="Pending",Table24[[#This Row],[Status]]="Processing"),"Backlogs","Completed")</f>
        <v>Backlogs</v>
      </c>
      <c r="G292" s="47">
        <f>IF(Table24[[#This Row],[Status]]="Returned",1,0)</f>
        <v>0</v>
      </c>
      <c r="H292" s="30" t="s">
        <v>24</v>
      </c>
      <c r="I292" s="30" t="s">
        <v>25</v>
      </c>
      <c r="J292" s="30" t="s">
        <v>33</v>
      </c>
      <c r="K292" s="32">
        <v>43</v>
      </c>
      <c r="L292" s="30" t="s">
        <v>18</v>
      </c>
      <c r="M292" s="31">
        <v>804.5</v>
      </c>
      <c r="N292" s="48">
        <f>IF(Table24[[#This Row],[Status]]="Returned",Table24[[#This Row],[Amount]],0)</f>
        <v>0</v>
      </c>
      <c r="O292" s="48">
        <f>IF(OR(Table24[[#This Row],[Status]]="Pending", Table24[[#This Row],[Status]]="Processing"), Table24[[#This Row],[Amount]], 0)</f>
        <v>804.5</v>
      </c>
      <c r="P292" s="48">
        <f>IF(OR(Table24[[#This Row],[Status]]="Delivered",Table24[[#This Row],[Status]]="Shipped"),Table24[[#This Row],[Amount]],0)</f>
        <v>0</v>
      </c>
      <c r="Q292" s="48">
        <f>Table24[[#This Row],[Amount]]/Table24[[#This Row],[Qty]]</f>
        <v>18.709302325581394</v>
      </c>
      <c r="R292" s="30" t="s">
        <v>203</v>
      </c>
      <c r="S292" s="30" t="s">
        <v>147</v>
      </c>
      <c r="T292" s="47" t="s">
        <v>758</v>
      </c>
      <c r="U292" s="30" t="s">
        <v>31</v>
      </c>
      <c r="V292" s="30" t="s">
        <v>22</v>
      </c>
    </row>
    <row r="293" spans="1:22" ht="14.25" customHeight="1">
      <c r="A293" s="47">
        <v>292</v>
      </c>
      <c r="B293" s="30">
        <v>836</v>
      </c>
      <c r="C293" s="1">
        <v>44355</v>
      </c>
      <c r="D293" t="s">
        <v>23</v>
      </c>
      <c r="E293" s="47">
        <f>IF(OR(Table24[[#This Row],[Status]]="Pending",Table24[[#This Row],[Status]]="Processing"),1,0)</f>
        <v>0</v>
      </c>
      <c r="F293" s="47" t="str">
        <f>IF(OR(Table24[[#This Row],[Status]]="Pending",Table24[[#This Row],[Status]]="Processing"),"Backlogs","Completed")</f>
        <v>Completed</v>
      </c>
      <c r="G293" s="47">
        <f>IF(Table24[[#This Row],[Status]]="Returned",1,0)</f>
        <v>0</v>
      </c>
      <c r="H293" s="30" t="s">
        <v>15</v>
      </c>
      <c r="I293" s="30" t="s">
        <v>25</v>
      </c>
      <c r="J293" s="30" t="s">
        <v>33</v>
      </c>
      <c r="K293" s="32">
        <v>82</v>
      </c>
      <c r="L293" s="30" t="s">
        <v>18</v>
      </c>
      <c r="M293" s="31">
        <v>380.35</v>
      </c>
      <c r="N293" s="48">
        <f>IF(Table24[[#This Row],[Status]]="Returned",Table24[[#This Row],[Amount]],0)</f>
        <v>0</v>
      </c>
      <c r="O293" s="48">
        <f>IF(OR(Table24[[#This Row],[Status]]="Pending", Table24[[#This Row],[Status]]="Processing"), Table24[[#This Row],[Amount]], 0)</f>
        <v>0</v>
      </c>
      <c r="P293" s="48">
        <f>IF(OR(Table24[[#This Row],[Status]]="Delivered",Table24[[#This Row],[Status]]="Shipped"),Table24[[#This Row],[Amount]],0)</f>
        <v>380.35</v>
      </c>
      <c r="Q293" s="48">
        <f>Table24[[#This Row],[Amount]]/Table24[[#This Row],[Qty]]</f>
        <v>4.6384146341463417</v>
      </c>
      <c r="R293" s="30" t="s">
        <v>231</v>
      </c>
      <c r="S293" s="30" t="s">
        <v>147</v>
      </c>
      <c r="T293" s="47" t="s">
        <v>11</v>
      </c>
      <c r="U293" s="30" t="s">
        <v>21</v>
      </c>
      <c r="V293" s="30" t="s">
        <v>28</v>
      </c>
    </row>
    <row r="294" spans="1:22" ht="14.25" hidden="1" customHeight="1">
      <c r="A294" s="47">
        <v>293</v>
      </c>
      <c r="B294" s="30">
        <v>502</v>
      </c>
      <c r="C294" s="1">
        <v>44491</v>
      </c>
      <c r="D294" t="s">
        <v>54</v>
      </c>
      <c r="E294" s="47">
        <f>IF(OR(Table24[[#This Row],[Status]]="Pending",Table24[[#This Row],[Status]]="Processing"),1,0)</f>
        <v>1</v>
      </c>
      <c r="F294" s="47" t="str">
        <f>IF(OR(Table24[[#This Row],[Status]]="Pending",Table24[[#This Row],[Status]]="Processing"),"Backlogs","Completed")</f>
        <v>Backlogs</v>
      </c>
      <c r="G294" s="47">
        <f>IF(Table24[[#This Row],[Status]]="Returned",1,0)</f>
        <v>0</v>
      </c>
      <c r="H294" s="30" t="s">
        <v>47</v>
      </c>
      <c r="I294" s="30" t="s">
        <v>37</v>
      </c>
      <c r="J294" s="30" t="s">
        <v>38</v>
      </c>
      <c r="K294" s="32">
        <v>57</v>
      </c>
      <c r="L294" s="30" t="s">
        <v>18</v>
      </c>
      <c r="M294" s="31">
        <v>486.39</v>
      </c>
      <c r="N294" s="48">
        <f>IF(Table24[[#This Row],[Status]]="Returned",Table24[[#This Row],[Amount]],0)</f>
        <v>0</v>
      </c>
      <c r="O294" s="48">
        <f>IF(OR(Table24[[#This Row],[Status]]="Pending", Table24[[#This Row],[Status]]="Processing"), Table24[[#This Row],[Amount]], 0)</f>
        <v>486.39</v>
      </c>
      <c r="P294" s="48">
        <f>IF(OR(Table24[[#This Row],[Status]]="Delivered",Table24[[#This Row],[Status]]="Shipped"),Table24[[#This Row],[Amount]],0)</f>
        <v>0</v>
      </c>
      <c r="Q294" s="48">
        <f>Table24[[#This Row],[Amount]]/Table24[[#This Row],[Qty]]</f>
        <v>8.5331578947368421</v>
      </c>
      <c r="R294" s="30" t="s">
        <v>173</v>
      </c>
      <c r="S294" s="30" t="s">
        <v>64</v>
      </c>
      <c r="T294" s="47" t="s">
        <v>11</v>
      </c>
      <c r="U294" s="30" t="s">
        <v>31</v>
      </c>
      <c r="V294" s="30" t="s">
        <v>22</v>
      </c>
    </row>
    <row r="295" spans="1:22" ht="14.25" hidden="1" customHeight="1">
      <c r="A295" s="47">
        <v>294</v>
      </c>
      <c r="B295" s="30">
        <v>950</v>
      </c>
      <c r="C295" s="1">
        <v>43897</v>
      </c>
      <c r="D295" t="s">
        <v>14</v>
      </c>
      <c r="E295" s="47">
        <f>IF(OR(Table24[[#This Row],[Status]]="Pending",Table24[[#This Row],[Status]]="Processing"),1,0)</f>
        <v>1</v>
      </c>
      <c r="F295" s="47" t="str">
        <f>IF(OR(Table24[[#This Row],[Status]]="Pending",Table24[[#This Row],[Status]]="Processing"),"Backlogs","Completed")</f>
        <v>Backlogs</v>
      </c>
      <c r="G295" s="47">
        <f>IF(Table24[[#This Row],[Status]]="Returned",1,0)</f>
        <v>0</v>
      </c>
      <c r="H295" s="30" t="s">
        <v>15</v>
      </c>
      <c r="I295" s="30" t="s">
        <v>25</v>
      </c>
      <c r="J295" s="30" t="s">
        <v>38</v>
      </c>
      <c r="K295" s="32">
        <v>35</v>
      </c>
      <c r="L295" s="30" t="s">
        <v>18</v>
      </c>
      <c r="M295" s="31">
        <v>704.2</v>
      </c>
      <c r="N295" s="48">
        <f>IF(Table24[[#This Row],[Status]]="Returned",Table24[[#This Row],[Amount]],0)</f>
        <v>0</v>
      </c>
      <c r="O295" s="48">
        <f>IF(OR(Table24[[#This Row],[Status]]="Pending", Table24[[#This Row],[Status]]="Processing"), Table24[[#This Row],[Amount]], 0)</f>
        <v>704.2</v>
      </c>
      <c r="P295" s="48">
        <f>IF(OR(Table24[[#This Row],[Status]]="Delivered",Table24[[#This Row],[Status]]="Shipped"),Table24[[#This Row],[Amount]],0)</f>
        <v>0</v>
      </c>
      <c r="Q295" s="48">
        <f>Table24[[#This Row],[Amount]]/Table24[[#This Row],[Qty]]</f>
        <v>20.12</v>
      </c>
      <c r="R295" s="30" t="s">
        <v>232</v>
      </c>
      <c r="S295" s="30" t="s">
        <v>46</v>
      </c>
      <c r="T295" s="47" t="s">
        <v>758</v>
      </c>
      <c r="U295" s="30" t="s">
        <v>27</v>
      </c>
      <c r="V295" s="30" t="s">
        <v>28</v>
      </c>
    </row>
    <row r="296" spans="1:22" ht="14.25" hidden="1" customHeight="1">
      <c r="A296" s="47">
        <v>295</v>
      </c>
      <c r="B296" s="30">
        <v>174</v>
      </c>
      <c r="C296" s="1">
        <v>44394</v>
      </c>
      <c r="D296" t="s">
        <v>54</v>
      </c>
      <c r="E296" s="47">
        <f>IF(OR(Table24[[#This Row],[Status]]="Pending",Table24[[#This Row],[Status]]="Processing"),1,0)</f>
        <v>1</v>
      </c>
      <c r="F296" s="47" t="str">
        <f>IF(OR(Table24[[#This Row],[Status]]="Pending",Table24[[#This Row],[Status]]="Processing"),"Backlogs","Completed")</f>
        <v>Backlogs</v>
      </c>
      <c r="G296" s="47">
        <f>IF(Table24[[#This Row],[Status]]="Returned",1,0)</f>
        <v>0</v>
      </c>
      <c r="H296" s="30" t="s">
        <v>47</v>
      </c>
      <c r="I296" s="30" t="s">
        <v>37</v>
      </c>
      <c r="J296" s="30" t="s">
        <v>17</v>
      </c>
      <c r="K296" s="32">
        <v>49</v>
      </c>
      <c r="L296" s="30" t="s">
        <v>18</v>
      </c>
      <c r="M296" s="31">
        <v>189.73</v>
      </c>
      <c r="N296" s="48">
        <f>IF(Table24[[#This Row],[Status]]="Returned",Table24[[#This Row],[Amount]],0)</f>
        <v>0</v>
      </c>
      <c r="O296" s="48">
        <f>IF(OR(Table24[[#This Row],[Status]]="Pending", Table24[[#This Row],[Status]]="Processing"), Table24[[#This Row],[Amount]], 0)</f>
        <v>189.73</v>
      </c>
      <c r="P296" s="48">
        <f>IF(OR(Table24[[#This Row],[Status]]="Delivered",Table24[[#This Row],[Status]]="Shipped"),Table24[[#This Row],[Amount]],0)</f>
        <v>0</v>
      </c>
      <c r="Q296" s="48">
        <f>Table24[[#This Row],[Amount]]/Table24[[#This Row],[Qty]]</f>
        <v>3.8720408163265305</v>
      </c>
      <c r="R296" s="30" t="s">
        <v>164</v>
      </c>
      <c r="S296" s="30" t="s">
        <v>64</v>
      </c>
      <c r="T296" s="47" t="s">
        <v>11</v>
      </c>
      <c r="U296" s="30" t="s">
        <v>44</v>
      </c>
      <c r="V296" s="30" t="s">
        <v>22</v>
      </c>
    </row>
    <row r="297" spans="1:22" ht="14.25" hidden="1" customHeight="1">
      <c r="A297" s="47">
        <v>296</v>
      </c>
      <c r="B297" s="30">
        <v>586</v>
      </c>
      <c r="C297" s="1">
        <v>43987</v>
      </c>
      <c r="D297" t="s">
        <v>32</v>
      </c>
      <c r="E297" s="47">
        <f>IF(OR(Table24[[#This Row],[Status]]="Pending",Table24[[#This Row],[Status]]="Processing"),1,0)</f>
        <v>0</v>
      </c>
      <c r="F297" s="47" t="str">
        <f>IF(OR(Table24[[#This Row],[Status]]="Pending",Table24[[#This Row],[Status]]="Processing"),"Backlogs","Completed")</f>
        <v>Completed</v>
      </c>
      <c r="G297" s="47">
        <f>IF(Table24[[#This Row],[Status]]="Returned",1,0)</f>
        <v>1</v>
      </c>
      <c r="H297" s="30" t="s">
        <v>24</v>
      </c>
      <c r="I297" s="30" t="s">
        <v>25</v>
      </c>
      <c r="J297" s="30" t="s">
        <v>17</v>
      </c>
      <c r="K297" s="32">
        <v>97</v>
      </c>
      <c r="L297" s="30" t="s">
        <v>18</v>
      </c>
      <c r="M297" s="31">
        <v>339.12</v>
      </c>
      <c r="N297" s="48">
        <f>IF(Table24[[#This Row],[Status]]="Returned",Table24[[#This Row],[Amount]],0)</f>
        <v>339.12</v>
      </c>
      <c r="O297" s="48">
        <f>IF(OR(Table24[[#This Row],[Status]]="Pending", Table24[[#This Row],[Status]]="Processing"), Table24[[#This Row],[Amount]], 0)</f>
        <v>0</v>
      </c>
      <c r="P297" s="48">
        <f>IF(OR(Table24[[#This Row],[Status]]="Delivered",Table24[[#This Row],[Status]]="Shipped"),Table24[[#This Row],[Amount]],0)</f>
        <v>0</v>
      </c>
      <c r="Q297" s="48">
        <f>Table24[[#This Row],[Amount]]/Table24[[#This Row],[Qty]]</f>
        <v>3.496082474226804</v>
      </c>
      <c r="R297" s="30" t="s">
        <v>233</v>
      </c>
      <c r="S297" s="30" t="s">
        <v>104</v>
      </c>
      <c r="T297" s="47" t="s">
        <v>11</v>
      </c>
      <c r="U297" s="30" t="s">
        <v>27</v>
      </c>
      <c r="V297" s="30" t="s">
        <v>28</v>
      </c>
    </row>
    <row r="298" spans="1:22" ht="14.25" hidden="1" customHeight="1">
      <c r="A298" s="47">
        <v>297</v>
      </c>
      <c r="B298" s="30">
        <v>751</v>
      </c>
      <c r="C298" s="1">
        <v>44463</v>
      </c>
      <c r="D298" t="s">
        <v>36</v>
      </c>
      <c r="E298" s="47">
        <f>IF(OR(Table24[[#This Row],[Status]]="Pending",Table24[[#This Row],[Status]]="Processing"),1,0)</f>
        <v>0</v>
      </c>
      <c r="F298" s="47" t="str">
        <f>IF(OR(Table24[[#This Row],[Status]]="Pending",Table24[[#This Row],[Status]]="Processing"),"Backlogs","Completed")</f>
        <v>Completed</v>
      </c>
      <c r="G298" s="47">
        <f>IF(Table24[[#This Row],[Status]]="Returned",1,0)</f>
        <v>0</v>
      </c>
      <c r="H298" s="30" t="s">
        <v>24</v>
      </c>
      <c r="I298" s="30" t="s">
        <v>16</v>
      </c>
      <c r="J298" s="30" t="s">
        <v>17</v>
      </c>
      <c r="K298" s="32">
        <v>3</v>
      </c>
      <c r="L298" s="30" t="s">
        <v>18</v>
      </c>
      <c r="M298" s="31">
        <v>477.85</v>
      </c>
      <c r="N298" s="48">
        <f>IF(Table24[[#This Row],[Status]]="Returned",Table24[[#This Row],[Amount]],0)</f>
        <v>0</v>
      </c>
      <c r="O298" s="48">
        <f>IF(OR(Table24[[#This Row],[Status]]="Pending", Table24[[#This Row],[Status]]="Processing"), Table24[[#This Row],[Amount]], 0)</f>
        <v>0</v>
      </c>
      <c r="P298" s="48">
        <f>IF(OR(Table24[[#This Row],[Status]]="Delivered",Table24[[#This Row],[Status]]="Shipped"),Table24[[#This Row],[Amount]],0)</f>
        <v>477.85</v>
      </c>
      <c r="Q298" s="48">
        <f>Table24[[#This Row],[Amount]]/Table24[[#This Row],[Qty]]</f>
        <v>159.28333333333333</v>
      </c>
      <c r="R298" s="30" t="s">
        <v>117</v>
      </c>
      <c r="S298" s="30" t="s">
        <v>77</v>
      </c>
      <c r="T298" s="47" t="s">
        <v>758</v>
      </c>
      <c r="U298" s="30" t="s">
        <v>44</v>
      </c>
      <c r="V298" s="30" t="s">
        <v>22</v>
      </c>
    </row>
    <row r="299" spans="1:22" ht="14.25" customHeight="1">
      <c r="A299" s="47">
        <v>298</v>
      </c>
      <c r="B299" s="30">
        <v>364</v>
      </c>
      <c r="C299" s="1">
        <v>44026</v>
      </c>
      <c r="D299" t="s">
        <v>32</v>
      </c>
      <c r="E299" s="47">
        <f>IF(OR(Table24[[#This Row],[Status]]="Pending",Table24[[#This Row],[Status]]="Processing"),1,0)</f>
        <v>0</v>
      </c>
      <c r="F299" s="47" t="str">
        <f>IF(OR(Table24[[#This Row],[Status]]="Pending",Table24[[#This Row],[Status]]="Processing"),"Backlogs","Completed")</f>
        <v>Completed</v>
      </c>
      <c r="G299" s="47">
        <f>IF(Table24[[#This Row],[Status]]="Returned",1,0)</f>
        <v>1</v>
      </c>
      <c r="H299" s="30" t="s">
        <v>15</v>
      </c>
      <c r="I299" s="30" t="s">
        <v>37</v>
      </c>
      <c r="J299" s="30" t="s">
        <v>33</v>
      </c>
      <c r="K299" s="32">
        <v>59</v>
      </c>
      <c r="L299" s="30" t="s">
        <v>18</v>
      </c>
      <c r="M299" s="31">
        <v>918.67</v>
      </c>
      <c r="N299" s="48">
        <f>IF(Table24[[#This Row],[Status]]="Returned",Table24[[#This Row],[Amount]],0)</f>
        <v>918.67</v>
      </c>
      <c r="O299" s="48">
        <f>IF(OR(Table24[[#This Row],[Status]]="Pending", Table24[[#This Row],[Status]]="Processing"), Table24[[#This Row],[Amount]], 0)</f>
        <v>0</v>
      </c>
      <c r="P299" s="48">
        <f>IF(OR(Table24[[#This Row],[Status]]="Delivered",Table24[[#This Row],[Status]]="Shipped"),Table24[[#This Row],[Amount]],0)</f>
        <v>0</v>
      </c>
      <c r="Q299" s="48">
        <f>Table24[[#This Row],[Amount]]/Table24[[#This Row],[Qty]]</f>
        <v>15.570677966101695</v>
      </c>
      <c r="R299" s="30" t="s">
        <v>213</v>
      </c>
      <c r="S299" s="30" t="s">
        <v>20</v>
      </c>
      <c r="T299" s="47" t="s">
        <v>11</v>
      </c>
      <c r="U299" s="30" t="s">
        <v>31</v>
      </c>
      <c r="V299" s="30" t="s">
        <v>28</v>
      </c>
    </row>
    <row r="300" spans="1:22" ht="14.25" customHeight="1">
      <c r="A300" s="47">
        <v>299</v>
      </c>
      <c r="B300" s="30">
        <v>413</v>
      </c>
      <c r="C300" s="1">
        <v>44103</v>
      </c>
      <c r="D300" t="s">
        <v>14</v>
      </c>
      <c r="E300" s="47">
        <f>IF(OR(Table24[[#This Row],[Status]]="Pending",Table24[[#This Row],[Status]]="Processing"),1,0)</f>
        <v>1</v>
      </c>
      <c r="F300" s="47" t="str">
        <f>IF(OR(Table24[[#This Row],[Status]]="Pending",Table24[[#This Row],[Status]]="Processing"),"Backlogs","Completed")</f>
        <v>Backlogs</v>
      </c>
      <c r="G300" s="47">
        <f>IF(Table24[[#This Row],[Status]]="Returned",1,0)</f>
        <v>0</v>
      </c>
      <c r="H300" s="30" t="s">
        <v>24</v>
      </c>
      <c r="I300" s="30" t="s">
        <v>16</v>
      </c>
      <c r="J300" s="30" t="s">
        <v>33</v>
      </c>
      <c r="K300" s="32">
        <v>30</v>
      </c>
      <c r="L300" s="30" t="s">
        <v>18</v>
      </c>
      <c r="M300" s="31">
        <v>513.79999999999995</v>
      </c>
      <c r="N300" s="48">
        <f>IF(Table24[[#This Row],[Status]]="Returned",Table24[[#This Row],[Amount]],0)</f>
        <v>0</v>
      </c>
      <c r="O300" s="48">
        <f>IF(OR(Table24[[#This Row],[Status]]="Pending", Table24[[#This Row],[Status]]="Processing"), Table24[[#This Row],[Amount]], 0)</f>
        <v>513.79999999999995</v>
      </c>
      <c r="P300" s="48">
        <f>IF(OR(Table24[[#This Row],[Status]]="Delivered",Table24[[#This Row],[Status]]="Shipped"),Table24[[#This Row],[Amount]],0)</f>
        <v>0</v>
      </c>
      <c r="Q300" s="48">
        <f>Table24[[#This Row],[Amount]]/Table24[[#This Row],[Qty]]</f>
        <v>17.126666666666665</v>
      </c>
      <c r="R300" s="30" t="s">
        <v>109</v>
      </c>
      <c r="S300" s="30" t="s">
        <v>20</v>
      </c>
      <c r="T300" s="47" t="s">
        <v>11</v>
      </c>
      <c r="U300" s="30" t="s">
        <v>21</v>
      </c>
      <c r="V300" s="30" t="s">
        <v>22</v>
      </c>
    </row>
    <row r="301" spans="1:22" ht="14.25" hidden="1" customHeight="1">
      <c r="A301" s="47">
        <v>300</v>
      </c>
      <c r="B301" s="30">
        <v>375</v>
      </c>
      <c r="C301" s="1">
        <v>44466</v>
      </c>
      <c r="D301" t="s">
        <v>14</v>
      </c>
      <c r="E301" s="47">
        <f>IF(OR(Table24[[#This Row],[Status]]="Pending",Table24[[#This Row],[Status]]="Processing"),1,0)</f>
        <v>1</v>
      </c>
      <c r="F301" s="47" t="str">
        <f>IF(OR(Table24[[#This Row],[Status]]="Pending",Table24[[#This Row],[Status]]="Processing"),"Backlogs","Completed")</f>
        <v>Backlogs</v>
      </c>
      <c r="G301" s="47">
        <f>IF(Table24[[#This Row],[Status]]="Returned",1,0)</f>
        <v>0</v>
      </c>
      <c r="H301" s="30" t="s">
        <v>47</v>
      </c>
      <c r="I301" s="30" t="s">
        <v>25</v>
      </c>
      <c r="J301" s="30" t="s">
        <v>38</v>
      </c>
      <c r="K301" s="32">
        <v>93</v>
      </c>
      <c r="L301" s="30" t="s">
        <v>18</v>
      </c>
      <c r="M301" s="31">
        <v>160.77000000000001</v>
      </c>
      <c r="N301" s="48">
        <f>IF(Table24[[#This Row],[Status]]="Returned",Table24[[#This Row],[Amount]],0)</f>
        <v>0</v>
      </c>
      <c r="O301" s="48">
        <f>IF(OR(Table24[[#This Row],[Status]]="Pending", Table24[[#This Row],[Status]]="Processing"), Table24[[#This Row],[Amount]], 0)</f>
        <v>160.77000000000001</v>
      </c>
      <c r="P301" s="48">
        <f>IF(OR(Table24[[#This Row],[Status]]="Delivered",Table24[[#This Row],[Status]]="Shipped"),Table24[[#This Row],[Amount]],0)</f>
        <v>0</v>
      </c>
      <c r="Q301" s="48">
        <f>Table24[[#This Row],[Amount]]/Table24[[#This Row],[Qty]]</f>
        <v>1.7287096774193549</v>
      </c>
      <c r="R301" s="30" t="s">
        <v>88</v>
      </c>
      <c r="S301" s="30" t="s">
        <v>89</v>
      </c>
      <c r="T301" s="47" t="s">
        <v>758</v>
      </c>
      <c r="U301" s="30" t="s">
        <v>21</v>
      </c>
      <c r="V301" s="30" t="s">
        <v>22</v>
      </c>
    </row>
    <row r="302" spans="1:22" ht="14.25" hidden="1" customHeight="1">
      <c r="A302" s="47">
        <v>301</v>
      </c>
      <c r="B302" s="30">
        <v>752</v>
      </c>
      <c r="C302" s="1">
        <v>43973</v>
      </c>
      <c r="D302" t="s">
        <v>32</v>
      </c>
      <c r="E302" s="47">
        <f>IF(OR(Table24[[#This Row],[Status]]="Pending",Table24[[#This Row],[Status]]="Processing"),1,0)</f>
        <v>0</v>
      </c>
      <c r="F302" s="47" t="str">
        <f>IF(OR(Table24[[#This Row],[Status]]="Pending",Table24[[#This Row],[Status]]="Processing"),"Backlogs","Completed")</f>
        <v>Completed</v>
      </c>
      <c r="G302" s="47">
        <f>IF(Table24[[#This Row],[Status]]="Returned",1,0)</f>
        <v>1</v>
      </c>
      <c r="H302" s="30" t="s">
        <v>47</v>
      </c>
      <c r="I302" s="30" t="s">
        <v>16</v>
      </c>
      <c r="J302" s="30" t="s">
        <v>17</v>
      </c>
      <c r="K302" s="32">
        <v>3</v>
      </c>
      <c r="L302" s="30" t="s">
        <v>18</v>
      </c>
      <c r="M302" s="31">
        <v>527.75</v>
      </c>
      <c r="N302" s="48">
        <f>IF(Table24[[#This Row],[Status]]="Returned",Table24[[#This Row],[Amount]],0)</f>
        <v>527.75</v>
      </c>
      <c r="O302" s="48">
        <f>IF(OR(Table24[[#This Row],[Status]]="Pending", Table24[[#This Row],[Status]]="Processing"), Table24[[#This Row],[Amount]], 0)</f>
        <v>0</v>
      </c>
      <c r="P302" s="48">
        <f>IF(OR(Table24[[#This Row],[Status]]="Delivered",Table24[[#This Row],[Status]]="Shipped"),Table24[[#This Row],[Amount]],0)</f>
        <v>0</v>
      </c>
      <c r="Q302" s="48">
        <f>Table24[[#This Row],[Amount]]/Table24[[#This Row],[Qty]]</f>
        <v>175.91666666666666</v>
      </c>
      <c r="R302" s="30" t="s">
        <v>234</v>
      </c>
      <c r="S302" s="30" t="s">
        <v>58</v>
      </c>
      <c r="T302" s="47" t="s">
        <v>11</v>
      </c>
      <c r="U302" s="30" t="s">
        <v>31</v>
      </c>
      <c r="V302" s="30" t="s">
        <v>22</v>
      </c>
    </row>
    <row r="303" spans="1:22" ht="14.25" hidden="1" customHeight="1">
      <c r="A303" s="47">
        <v>302</v>
      </c>
      <c r="B303" s="30">
        <v>181</v>
      </c>
      <c r="C303" s="1">
        <v>44017</v>
      </c>
      <c r="D303" t="s">
        <v>54</v>
      </c>
      <c r="E303" s="47">
        <f>IF(OR(Table24[[#This Row],[Status]]="Pending",Table24[[#This Row],[Status]]="Processing"),1,0)</f>
        <v>1</v>
      </c>
      <c r="F303" s="47" t="str">
        <f>IF(OR(Table24[[#This Row],[Status]]="Pending",Table24[[#This Row],[Status]]="Processing"),"Backlogs","Completed")</f>
        <v>Backlogs</v>
      </c>
      <c r="G303" s="47">
        <f>IF(Table24[[#This Row],[Status]]="Returned",1,0)</f>
        <v>0</v>
      </c>
      <c r="H303" s="30" t="s">
        <v>24</v>
      </c>
      <c r="I303" s="30" t="s">
        <v>16</v>
      </c>
      <c r="J303" s="30" t="s">
        <v>17</v>
      </c>
      <c r="K303" s="32">
        <v>54</v>
      </c>
      <c r="L303" s="30" t="s">
        <v>18</v>
      </c>
      <c r="M303" s="31">
        <v>705.54</v>
      </c>
      <c r="N303" s="48">
        <f>IF(Table24[[#This Row],[Status]]="Returned",Table24[[#This Row],[Amount]],0)</f>
        <v>0</v>
      </c>
      <c r="O303" s="48">
        <f>IF(OR(Table24[[#This Row],[Status]]="Pending", Table24[[#This Row],[Status]]="Processing"), Table24[[#This Row],[Amount]], 0)</f>
        <v>705.54</v>
      </c>
      <c r="P303" s="48">
        <f>IF(OR(Table24[[#This Row],[Status]]="Delivered",Table24[[#This Row],[Status]]="Shipped"),Table24[[#This Row],[Amount]],0)</f>
        <v>0</v>
      </c>
      <c r="Q303" s="48">
        <f>Table24[[#This Row],[Amount]]/Table24[[#This Row],[Qty]]</f>
        <v>13.065555555555555</v>
      </c>
      <c r="R303" s="30" t="s">
        <v>205</v>
      </c>
      <c r="S303" s="30" t="s">
        <v>30</v>
      </c>
      <c r="T303" s="47" t="s">
        <v>11</v>
      </c>
      <c r="U303" s="30" t="s">
        <v>44</v>
      </c>
      <c r="V303" s="30" t="s">
        <v>28</v>
      </c>
    </row>
    <row r="304" spans="1:22" ht="14.25" hidden="1" customHeight="1">
      <c r="A304" s="47">
        <v>303</v>
      </c>
      <c r="B304" s="30">
        <v>51</v>
      </c>
      <c r="C304" s="1">
        <v>44180</v>
      </c>
      <c r="D304" t="s">
        <v>54</v>
      </c>
      <c r="E304" s="47">
        <f>IF(OR(Table24[[#This Row],[Status]]="Pending",Table24[[#This Row],[Status]]="Processing"),1,0)</f>
        <v>1</v>
      </c>
      <c r="F304" s="47" t="str">
        <f>IF(OR(Table24[[#This Row],[Status]]="Pending",Table24[[#This Row],[Status]]="Processing"),"Backlogs","Completed")</f>
        <v>Backlogs</v>
      </c>
      <c r="G304" s="47">
        <f>IF(Table24[[#This Row],[Status]]="Returned",1,0)</f>
        <v>0</v>
      </c>
      <c r="H304" s="30" t="s">
        <v>47</v>
      </c>
      <c r="I304" s="30" t="s">
        <v>37</v>
      </c>
      <c r="J304" s="30" t="s">
        <v>17</v>
      </c>
      <c r="K304" s="32">
        <v>73</v>
      </c>
      <c r="L304" s="30" t="s">
        <v>18</v>
      </c>
      <c r="M304" s="31">
        <v>765.66</v>
      </c>
      <c r="N304" s="48">
        <f>IF(Table24[[#This Row],[Status]]="Returned",Table24[[#This Row],[Amount]],0)</f>
        <v>0</v>
      </c>
      <c r="O304" s="48">
        <f>IF(OR(Table24[[#This Row],[Status]]="Pending", Table24[[#This Row],[Status]]="Processing"), Table24[[#This Row],[Amount]], 0)</f>
        <v>765.66</v>
      </c>
      <c r="P304" s="48">
        <f>IF(OR(Table24[[#This Row],[Status]]="Delivered",Table24[[#This Row],[Status]]="Shipped"),Table24[[#This Row],[Amount]],0)</f>
        <v>0</v>
      </c>
      <c r="Q304" s="48">
        <f>Table24[[#This Row],[Amount]]/Table24[[#This Row],[Qty]]</f>
        <v>10.488493150684931</v>
      </c>
      <c r="R304" s="30" t="s">
        <v>113</v>
      </c>
      <c r="S304" s="30" t="s">
        <v>91</v>
      </c>
      <c r="T304" s="47" t="s">
        <v>758</v>
      </c>
      <c r="U304" s="30" t="s">
        <v>21</v>
      </c>
      <c r="V304" s="30" t="s">
        <v>28</v>
      </c>
    </row>
    <row r="305" spans="1:22" ht="14.25" hidden="1" customHeight="1">
      <c r="A305" s="47">
        <v>304</v>
      </c>
      <c r="B305" s="30">
        <v>72</v>
      </c>
      <c r="C305" s="1">
        <v>44307</v>
      </c>
      <c r="D305" t="s">
        <v>36</v>
      </c>
      <c r="E305" s="47">
        <f>IF(OR(Table24[[#This Row],[Status]]="Pending",Table24[[#This Row],[Status]]="Processing"),1,0)</f>
        <v>0</v>
      </c>
      <c r="F305" s="47" t="str">
        <f>IF(OR(Table24[[#This Row],[Status]]="Pending",Table24[[#This Row],[Status]]="Processing"),"Backlogs","Completed")</f>
        <v>Completed</v>
      </c>
      <c r="G305" s="47">
        <f>IF(Table24[[#This Row],[Status]]="Returned",1,0)</f>
        <v>0</v>
      </c>
      <c r="H305" s="30" t="s">
        <v>47</v>
      </c>
      <c r="I305" s="30" t="s">
        <v>37</v>
      </c>
      <c r="J305" s="30" t="s">
        <v>38</v>
      </c>
      <c r="K305" s="32">
        <v>100</v>
      </c>
      <c r="L305" s="30" t="s">
        <v>18</v>
      </c>
      <c r="M305" s="31">
        <v>101.31</v>
      </c>
      <c r="N305" s="48">
        <f>IF(Table24[[#This Row],[Status]]="Returned",Table24[[#This Row],[Amount]],0)</f>
        <v>0</v>
      </c>
      <c r="O305" s="48">
        <f>IF(OR(Table24[[#This Row],[Status]]="Pending", Table24[[#This Row],[Status]]="Processing"), Table24[[#This Row],[Amount]], 0)</f>
        <v>0</v>
      </c>
      <c r="P305" s="48">
        <f>IF(OR(Table24[[#This Row],[Status]]="Delivered",Table24[[#This Row],[Status]]="Shipped"),Table24[[#This Row],[Amount]],0)</f>
        <v>101.31</v>
      </c>
      <c r="Q305" s="48">
        <f>Table24[[#This Row],[Amount]]/Table24[[#This Row],[Qty]]</f>
        <v>1.0131000000000001</v>
      </c>
      <c r="R305" s="30" t="s">
        <v>134</v>
      </c>
      <c r="S305" s="30" t="s">
        <v>58</v>
      </c>
      <c r="T305" s="47" t="s">
        <v>758</v>
      </c>
      <c r="U305" s="30" t="s">
        <v>44</v>
      </c>
      <c r="V305" s="30" t="s">
        <v>28</v>
      </c>
    </row>
    <row r="306" spans="1:22" ht="14.25" hidden="1" customHeight="1">
      <c r="A306" s="47">
        <v>305</v>
      </c>
      <c r="B306" s="30">
        <v>643</v>
      </c>
      <c r="C306" s="1">
        <v>43913</v>
      </c>
      <c r="D306" t="s">
        <v>54</v>
      </c>
      <c r="E306" s="47">
        <f>IF(OR(Table24[[#This Row],[Status]]="Pending",Table24[[#This Row],[Status]]="Processing"),1,0)</f>
        <v>1</v>
      </c>
      <c r="F306" s="47" t="str">
        <f>IF(OR(Table24[[#This Row],[Status]]="Pending",Table24[[#This Row],[Status]]="Processing"),"Backlogs","Completed")</f>
        <v>Backlogs</v>
      </c>
      <c r="G306" s="47">
        <f>IF(Table24[[#This Row],[Status]]="Returned",1,0)</f>
        <v>0</v>
      </c>
      <c r="H306" s="30" t="s">
        <v>15</v>
      </c>
      <c r="I306" s="30" t="s">
        <v>25</v>
      </c>
      <c r="J306" s="30" t="s">
        <v>17</v>
      </c>
      <c r="K306" s="32">
        <v>41</v>
      </c>
      <c r="L306" s="30" t="s">
        <v>18</v>
      </c>
      <c r="M306" s="31">
        <v>636.27</v>
      </c>
      <c r="N306" s="48">
        <f>IF(Table24[[#This Row],[Status]]="Returned",Table24[[#This Row],[Amount]],0)</f>
        <v>0</v>
      </c>
      <c r="O306" s="48">
        <f>IF(OR(Table24[[#This Row],[Status]]="Pending", Table24[[#This Row],[Status]]="Processing"), Table24[[#This Row],[Amount]], 0)</f>
        <v>636.27</v>
      </c>
      <c r="P306" s="48">
        <f>IF(OR(Table24[[#This Row],[Status]]="Delivered",Table24[[#This Row],[Status]]="Shipped"),Table24[[#This Row],[Amount]],0)</f>
        <v>0</v>
      </c>
      <c r="Q306" s="48">
        <f>Table24[[#This Row],[Amount]]/Table24[[#This Row],[Qty]]</f>
        <v>15.518780487804877</v>
      </c>
      <c r="R306" s="30" t="s">
        <v>136</v>
      </c>
      <c r="S306" s="30" t="s">
        <v>137</v>
      </c>
      <c r="T306" s="47" t="s">
        <v>11</v>
      </c>
      <c r="U306" s="30" t="s">
        <v>44</v>
      </c>
      <c r="V306" s="30" t="s">
        <v>22</v>
      </c>
    </row>
    <row r="307" spans="1:22" ht="14.25" hidden="1" customHeight="1">
      <c r="A307" s="47">
        <v>306</v>
      </c>
      <c r="B307" s="30">
        <v>857</v>
      </c>
      <c r="C307" s="1">
        <v>44027</v>
      </c>
      <c r="D307" t="s">
        <v>54</v>
      </c>
      <c r="E307" s="47">
        <f>IF(OR(Table24[[#This Row],[Status]]="Pending",Table24[[#This Row],[Status]]="Processing"),1,0)</f>
        <v>1</v>
      </c>
      <c r="F307" s="47" t="str">
        <f>IF(OR(Table24[[#This Row],[Status]]="Pending",Table24[[#This Row],[Status]]="Processing"),"Backlogs","Completed")</f>
        <v>Backlogs</v>
      </c>
      <c r="G307" s="47">
        <f>IF(Table24[[#This Row],[Status]]="Returned",1,0)</f>
        <v>0</v>
      </c>
      <c r="H307" s="30" t="s">
        <v>47</v>
      </c>
      <c r="I307" s="30" t="s">
        <v>37</v>
      </c>
      <c r="J307" s="30" t="s">
        <v>17</v>
      </c>
      <c r="K307" s="32">
        <v>74</v>
      </c>
      <c r="L307" s="30" t="s">
        <v>18</v>
      </c>
      <c r="M307" s="31">
        <v>870.54</v>
      </c>
      <c r="N307" s="48">
        <f>IF(Table24[[#This Row],[Status]]="Returned",Table24[[#This Row],[Amount]],0)</f>
        <v>0</v>
      </c>
      <c r="O307" s="48">
        <f>IF(OR(Table24[[#This Row],[Status]]="Pending", Table24[[#This Row],[Status]]="Processing"), Table24[[#This Row],[Amount]], 0)</f>
        <v>870.54</v>
      </c>
      <c r="P307" s="48">
        <f>IF(OR(Table24[[#This Row],[Status]]="Delivered",Table24[[#This Row],[Status]]="Shipped"),Table24[[#This Row],[Amount]],0)</f>
        <v>0</v>
      </c>
      <c r="Q307" s="48">
        <f>Table24[[#This Row],[Amount]]/Table24[[#This Row],[Qty]]</f>
        <v>11.764054054054053</v>
      </c>
      <c r="R307" s="30" t="s">
        <v>235</v>
      </c>
      <c r="S307" s="30" t="s">
        <v>236</v>
      </c>
      <c r="T307" s="47" t="s">
        <v>758</v>
      </c>
      <c r="U307" s="30" t="s">
        <v>27</v>
      </c>
      <c r="V307" s="30" t="s">
        <v>28</v>
      </c>
    </row>
    <row r="308" spans="1:22" ht="14.25" hidden="1" customHeight="1">
      <c r="A308" s="47">
        <v>307</v>
      </c>
      <c r="B308" s="30">
        <v>126</v>
      </c>
      <c r="C308" s="1">
        <v>44453</v>
      </c>
      <c r="D308" t="s">
        <v>23</v>
      </c>
      <c r="E308" s="47">
        <f>IF(OR(Table24[[#This Row],[Status]]="Pending",Table24[[#This Row],[Status]]="Processing"),1,0)</f>
        <v>0</v>
      </c>
      <c r="F308" s="47" t="str">
        <f>IF(OR(Table24[[#This Row],[Status]]="Pending",Table24[[#This Row],[Status]]="Processing"),"Backlogs","Completed")</f>
        <v>Completed</v>
      </c>
      <c r="G308" s="47">
        <f>IF(Table24[[#This Row],[Status]]="Returned",1,0)</f>
        <v>0</v>
      </c>
      <c r="H308" s="30" t="s">
        <v>24</v>
      </c>
      <c r="I308" s="30" t="s">
        <v>25</v>
      </c>
      <c r="J308" s="30" t="s">
        <v>17</v>
      </c>
      <c r="K308" s="32">
        <v>70</v>
      </c>
      <c r="L308" s="30" t="s">
        <v>18</v>
      </c>
      <c r="M308" s="31">
        <v>688.82</v>
      </c>
      <c r="N308" s="48">
        <f>IF(Table24[[#This Row],[Status]]="Returned",Table24[[#This Row],[Amount]],0)</f>
        <v>0</v>
      </c>
      <c r="O308" s="48">
        <f>IF(OR(Table24[[#This Row],[Status]]="Pending", Table24[[#This Row],[Status]]="Processing"), Table24[[#This Row],[Amount]], 0)</f>
        <v>0</v>
      </c>
      <c r="P308" s="48">
        <f>IF(OR(Table24[[#This Row],[Status]]="Delivered",Table24[[#This Row],[Status]]="Shipped"),Table24[[#This Row],[Amount]],0)</f>
        <v>688.82</v>
      </c>
      <c r="Q308" s="48">
        <f>Table24[[#This Row],[Amount]]/Table24[[#This Row],[Qty]]</f>
        <v>9.8402857142857147</v>
      </c>
      <c r="R308" s="30" t="s">
        <v>237</v>
      </c>
      <c r="S308" s="30" t="s">
        <v>202</v>
      </c>
      <c r="T308" s="47" t="s">
        <v>11</v>
      </c>
      <c r="U308" s="30" t="s">
        <v>27</v>
      </c>
      <c r="V308" s="30" t="s">
        <v>22</v>
      </c>
    </row>
    <row r="309" spans="1:22" ht="14.25" hidden="1" customHeight="1">
      <c r="A309" s="47">
        <v>308</v>
      </c>
      <c r="B309" s="30">
        <v>142</v>
      </c>
      <c r="C309" s="1">
        <v>44408</v>
      </c>
      <c r="D309" t="s">
        <v>23</v>
      </c>
      <c r="E309" s="47">
        <f>IF(OR(Table24[[#This Row],[Status]]="Pending",Table24[[#This Row],[Status]]="Processing"),1,0)</f>
        <v>0</v>
      </c>
      <c r="F309" s="47" t="str">
        <f>IF(OR(Table24[[#This Row],[Status]]="Pending",Table24[[#This Row],[Status]]="Processing"),"Backlogs","Completed")</f>
        <v>Completed</v>
      </c>
      <c r="G309" s="47">
        <f>IF(Table24[[#This Row],[Status]]="Returned",1,0)</f>
        <v>0</v>
      </c>
      <c r="H309" s="30" t="s">
        <v>24</v>
      </c>
      <c r="I309" s="30" t="s">
        <v>16</v>
      </c>
      <c r="J309" s="30" t="s">
        <v>17</v>
      </c>
      <c r="K309" s="32">
        <v>8</v>
      </c>
      <c r="L309" s="30" t="s">
        <v>18</v>
      </c>
      <c r="M309" s="31">
        <v>991.67</v>
      </c>
      <c r="N309" s="48">
        <f>IF(Table24[[#This Row],[Status]]="Returned",Table24[[#This Row],[Amount]],0)</f>
        <v>0</v>
      </c>
      <c r="O309" s="48">
        <f>IF(OR(Table24[[#This Row],[Status]]="Pending", Table24[[#This Row],[Status]]="Processing"), Table24[[#This Row],[Amount]], 0)</f>
        <v>0</v>
      </c>
      <c r="P309" s="48">
        <f>IF(OR(Table24[[#This Row],[Status]]="Delivered",Table24[[#This Row],[Status]]="Shipped"),Table24[[#This Row],[Amount]],0)</f>
        <v>991.67</v>
      </c>
      <c r="Q309" s="48">
        <f>Table24[[#This Row],[Amount]]/Table24[[#This Row],[Qty]]</f>
        <v>123.95874999999999</v>
      </c>
      <c r="R309" s="30" t="s">
        <v>238</v>
      </c>
      <c r="S309" s="30" t="s">
        <v>20</v>
      </c>
      <c r="T309" s="47" t="s">
        <v>11</v>
      </c>
      <c r="U309" s="30" t="s">
        <v>31</v>
      </c>
      <c r="V309" s="30" t="s">
        <v>22</v>
      </c>
    </row>
    <row r="310" spans="1:22" ht="14.25" hidden="1" customHeight="1">
      <c r="A310" s="47">
        <v>309</v>
      </c>
      <c r="B310" s="30">
        <v>695</v>
      </c>
      <c r="C310" s="1">
        <v>44000</v>
      </c>
      <c r="D310" t="s">
        <v>32</v>
      </c>
      <c r="E310" s="47">
        <f>IF(OR(Table24[[#This Row],[Status]]="Pending",Table24[[#This Row],[Status]]="Processing"),1,0)</f>
        <v>0</v>
      </c>
      <c r="F310" s="47" t="str">
        <f>IF(OR(Table24[[#This Row],[Status]]="Pending",Table24[[#This Row],[Status]]="Processing"),"Backlogs","Completed")</f>
        <v>Completed</v>
      </c>
      <c r="G310" s="47">
        <f>IF(Table24[[#This Row],[Status]]="Returned",1,0)</f>
        <v>1</v>
      </c>
      <c r="H310" s="30" t="s">
        <v>47</v>
      </c>
      <c r="I310" s="30" t="s">
        <v>16</v>
      </c>
      <c r="J310" s="30" t="s">
        <v>17</v>
      </c>
      <c r="K310" s="32">
        <v>92</v>
      </c>
      <c r="L310" s="30" t="s">
        <v>18</v>
      </c>
      <c r="M310" s="31">
        <v>969.11</v>
      </c>
      <c r="N310" s="48">
        <f>IF(Table24[[#This Row],[Status]]="Returned",Table24[[#This Row],[Amount]],0)</f>
        <v>969.11</v>
      </c>
      <c r="O310" s="48">
        <f>IF(OR(Table24[[#This Row],[Status]]="Pending", Table24[[#This Row],[Status]]="Processing"), Table24[[#This Row],[Amount]], 0)</f>
        <v>0</v>
      </c>
      <c r="P310" s="48">
        <f>IF(OR(Table24[[#This Row],[Status]]="Delivered",Table24[[#This Row],[Status]]="Shipped"),Table24[[#This Row],[Amount]],0)</f>
        <v>0</v>
      </c>
      <c r="Q310" s="48">
        <f>Table24[[#This Row],[Amount]]/Table24[[#This Row],[Qty]]</f>
        <v>10.533804347826088</v>
      </c>
      <c r="R310" s="30" t="s">
        <v>71</v>
      </c>
      <c r="S310" s="30" t="s">
        <v>64</v>
      </c>
      <c r="T310" s="47" t="s">
        <v>11</v>
      </c>
      <c r="U310" s="30" t="s">
        <v>31</v>
      </c>
      <c r="V310" s="30" t="s">
        <v>28</v>
      </c>
    </row>
    <row r="311" spans="1:22" ht="14.25" hidden="1" customHeight="1">
      <c r="A311" s="47">
        <v>310</v>
      </c>
      <c r="B311" s="30">
        <v>637</v>
      </c>
      <c r="C311" s="1">
        <v>43922</v>
      </c>
      <c r="D311" t="s">
        <v>54</v>
      </c>
      <c r="E311" s="47">
        <f>IF(OR(Table24[[#This Row],[Status]]="Pending",Table24[[#This Row],[Status]]="Processing"),1,0)</f>
        <v>1</v>
      </c>
      <c r="F311" s="47" t="str">
        <f>IF(OR(Table24[[#This Row],[Status]]="Pending",Table24[[#This Row],[Status]]="Processing"),"Backlogs","Completed")</f>
        <v>Backlogs</v>
      </c>
      <c r="G311" s="47">
        <f>IF(Table24[[#This Row],[Status]]="Returned",1,0)</f>
        <v>0</v>
      </c>
      <c r="H311" s="30" t="s">
        <v>24</v>
      </c>
      <c r="I311" s="30" t="s">
        <v>25</v>
      </c>
      <c r="J311" s="30" t="s">
        <v>38</v>
      </c>
      <c r="K311" s="32">
        <v>5</v>
      </c>
      <c r="L311" s="30" t="s">
        <v>18</v>
      </c>
      <c r="M311" s="31">
        <v>693.32</v>
      </c>
      <c r="N311" s="48">
        <f>IF(Table24[[#This Row],[Status]]="Returned",Table24[[#This Row],[Amount]],0)</f>
        <v>0</v>
      </c>
      <c r="O311" s="48">
        <f>IF(OR(Table24[[#This Row],[Status]]="Pending", Table24[[#This Row],[Status]]="Processing"), Table24[[#This Row],[Amount]], 0)</f>
        <v>693.32</v>
      </c>
      <c r="P311" s="48">
        <f>IF(OR(Table24[[#This Row],[Status]]="Delivered",Table24[[#This Row],[Status]]="Shipped"),Table24[[#This Row],[Amount]],0)</f>
        <v>0</v>
      </c>
      <c r="Q311" s="48">
        <f>Table24[[#This Row],[Amount]]/Table24[[#This Row],[Qty]]</f>
        <v>138.66400000000002</v>
      </c>
      <c r="R311" s="30" t="s">
        <v>142</v>
      </c>
      <c r="S311" s="30" t="s">
        <v>64</v>
      </c>
      <c r="T311" s="47" t="s">
        <v>758</v>
      </c>
      <c r="U311" s="30" t="s">
        <v>31</v>
      </c>
      <c r="V311" s="30" t="s">
        <v>22</v>
      </c>
    </row>
    <row r="312" spans="1:22" ht="14.25" hidden="1" customHeight="1">
      <c r="A312" s="47">
        <v>311</v>
      </c>
      <c r="B312" s="30">
        <v>992</v>
      </c>
      <c r="C312" s="1">
        <v>44001</v>
      </c>
      <c r="D312" t="s">
        <v>54</v>
      </c>
      <c r="E312" s="47">
        <f>IF(OR(Table24[[#This Row],[Status]]="Pending",Table24[[#This Row],[Status]]="Processing"),1,0)</f>
        <v>1</v>
      </c>
      <c r="F312" s="47" t="str">
        <f>IF(OR(Table24[[#This Row],[Status]]="Pending",Table24[[#This Row],[Status]]="Processing"),"Backlogs","Completed")</f>
        <v>Backlogs</v>
      </c>
      <c r="G312" s="47">
        <f>IF(Table24[[#This Row],[Status]]="Returned",1,0)</f>
        <v>0</v>
      </c>
      <c r="H312" s="30" t="s">
        <v>47</v>
      </c>
      <c r="I312" s="30" t="s">
        <v>37</v>
      </c>
      <c r="J312" s="30" t="s">
        <v>38</v>
      </c>
      <c r="K312" s="32">
        <v>98</v>
      </c>
      <c r="L312" s="30" t="s">
        <v>18</v>
      </c>
      <c r="M312" s="31">
        <v>989.08</v>
      </c>
      <c r="N312" s="48">
        <f>IF(Table24[[#This Row],[Status]]="Returned",Table24[[#This Row],[Amount]],0)</f>
        <v>0</v>
      </c>
      <c r="O312" s="48">
        <f>IF(OR(Table24[[#This Row],[Status]]="Pending", Table24[[#This Row],[Status]]="Processing"), Table24[[#This Row],[Amount]], 0)</f>
        <v>989.08</v>
      </c>
      <c r="P312" s="48">
        <f>IF(OR(Table24[[#This Row],[Status]]="Delivered",Table24[[#This Row],[Status]]="Shipped"),Table24[[#This Row],[Amount]],0)</f>
        <v>0</v>
      </c>
      <c r="Q312" s="48">
        <f>Table24[[#This Row],[Amount]]/Table24[[#This Row],[Qty]]</f>
        <v>10.092653061224491</v>
      </c>
      <c r="R312" s="30" t="s">
        <v>239</v>
      </c>
      <c r="S312" s="30" t="s">
        <v>240</v>
      </c>
      <c r="T312" s="47" t="s">
        <v>758</v>
      </c>
      <c r="U312" s="30" t="s">
        <v>44</v>
      </c>
      <c r="V312" s="30" t="s">
        <v>28</v>
      </c>
    </row>
    <row r="313" spans="1:22" ht="14.25" customHeight="1">
      <c r="A313" s="47">
        <v>312</v>
      </c>
      <c r="B313" s="30">
        <v>684</v>
      </c>
      <c r="C313" s="1">
        <v>44254</v>
      </c>
      <c r="D313" t="s">
        <v>36</v>
      </c>
      <c r="E313" s="47">
        <f>IF(OR(Table24[[#This Row],[Status]]="Pending",Table24[[#This Row],[Status]]="Processing"),1,0)</f>
        <v>0</v>
      </c>
      <c r="F313" s="47" t="str">
        <f>IF(OR(Table24[[#This Row],[Status]]="Pending",Table24[[#This Row],[Status]]="Processing"),"Backlogs","Completed")</f>
        <v>Completed</v>
      </c>
      <c r="G313" s="47">
        <f>IF(Table24[[#This Row],[Status]]="Returned",1,0)</f>
        <v>0</v>
      </c>
      <c r="H313" s="30" t="s">
        <v>15</v>
      </c>
      <c r="I313" s="30" t="s">
        <v>16</v>
      </c>
      <c r="J313" s="30" t="s">
        <v>33</v>
      </c>
      <c r="K313" s="32">
        <v>70</v>
      </c>
      <c r="L313" s="30" t="s">
        <v>18</v>
      </c>
      <c r="M313" s="31">
        <v>177.91</v>
      </c>
      <c r="N313" s="48">
        <f>IF(Table24[[#This Row],[Status]]="Returned",Table24[[#This Row],[Amount]],0)</f>
        <v>0</v>
      </c>
      <c r="O313" s="48">
        <f>IF(OR(Table24[[#This Row],[Status]]="Pending", Table24[[#This Row],[Status]]="Processing"), Table24[[#This Row],[Amount]], 0)</f>
        <v>0</v>
      </c>
      <c r="P313" s="48">
        <f>IF(OR(Table24[[#This Row],[Status]]="Delivered",Table24[[#This Row],[Status]]="Shipped"),Table24[[#This Row],[Amount]],0)</f>
        <v>177.91</v>
      </c>
      <c r="Q313" s="48">
        <f>Table24[[#This Row],[Amount]]/Table24[[#This Row],[Qty]]</f>
        <v>2.5415714285714284</v>
      </c>
      <c r="R313" s="30" t="s">
        <v>241</v>
      </c>
      <c r="S313" s="30" t="s">
        <v>236</v>
      </c>
      <c r="T313" s="47" t="s">
        <v>11</v>
      </c>
      <c r="U313" s="30" t="s">
        <v>31</v>
      </c>
      <c r="V313" s="30" t="s">
        <v>28</v>
      </c>
    </row>
    <row r="314" spans="1:22" ht="14.25" hidden="1" customHeight="1">
      <c r="A314" s="47">
        <v>313</v>
      </c>
      <c r="B314" s="30">
        <v>839</v>
      </c>
      <c r="C314" s="1">
        <v>44336</v>
      </c>
      <c r="D314" t="s">
        <v>54</v>
      </c>
      <c r="E314" s="47">
        <f>IF(OR(Table24[[#This Row],[Status]]="Pending",Table24[[#This Row],[Status]]="Processing"),1,0)</f>
        <v>1</v>
      </c>
      <c r="F314" s="47" t="str">
        <f>IF(OR(Table24[[#This Row],[Status]]="Pending",Table24[[#This Row],[Status]]="Processing"),"Backlogs","Completed")</f>
        <v>Backlogs</v>
      </c>
      <c r="G314" s="47">
        <f>IF(Table24[[#This Row],[Status]]="Returned",1,0)</f>
        <v>0</v>
      </c>
      <c r="H314" s="30" t="s">
        <v>47</v>
      </c>
      <c r="I314" s="30" t="s">
        <v>16</v>
      </c>
      <c r="J314" s="30" t="s">
        <v>38</v>
      </c>
      <c r="K314" s="32">
        <v>93</v>
      </c>
      <c r="L314" s="30" t="s">
        <v>18</v>
      </c>
      <c r="M314" s="31">
        <v>947.05</v>
      </c>
      <c r="N314" s="48">
        <f>IF(Table24[[#This Row],[Status]]="Returned",Table24[[#This Row],[Amount]],0)</f>
        <v>0</v>
      </c>
      <c r="O314" s="48">
        <f>IF(OR(Table24[[#This Row],[Status]]="Pending", Table24[[#This Row],[Status]]="Processing"), Table24[[#This Row],[Amount]], 0)</f>
        <v>947.05</v>
      </c>
      <c r="P314" s="48">
        <f>IF(OR(Table24[[#This Row],[Status]]="Delivered",Table24[[#This Row],[Status]]="Shipped"),Table24[[#This Row],[Amount]],0)</f>
        <v>0</v>
      </c>
      <c r="Q314" s="48">
        <f>Table24[[#This Row],[Amount]]/Table24[[#This Row],[Qty]]</f>
        <v>10.183333333333334</v>
      </c>
      <c r="R314" s="30" t="s">
        <v>242</v>
      </c>
      <c r="S314" s="30" t="s">
        <v>153</v>
      </c>
      <c r="T314" s="47" t="s">
        <v>758</v>
      </c>
      <c r="U314" s="30" t="s">
        <v>21</v>
      </c>
      <c r="V314" s="30" t="s">
        <v>22</v>
      </c>
    </row>
    <row r="315" spans="1:22" ht="14.25" hidden="1" customHeight="1">
      <c r="A315" s="47">
        <v>314</v>
      </c>
      <c r="B315" s="30">
        <v>751</v>
      </c>
      <c r="C315" s="1">
        <v>44550</v>
      </c>
      <c r="D315" t="s">
        <v>54</v>
      </c>
      <c r="E315" s="47">
        <f>IF(OR(Table24[[#This Row],[Status]]="Pending",Table24[[#This Row],[Status]]="Processing"),1,0)</f>
        <v>1</v>
      </c>
      <c r="F315" s="47" t="str">
        <f>IF(OR(Table24[[#This Row],[Status]]="Pending",Table24[[#This Row],[Status]]="Processing"),"Backlogs","Completed")</f>
        <v>Backlogs</v>
      </c>
      <c r="G315" s="47">
        <f>IF(Table24[[#This Row],[Status]]="Returned",1,0)</f>
        <v>0</v>
      </c>
      <c r="H315" s="30" t="s">
        <v>15</v>
      </c>
      <c r="I315" s="30" t="s">
        <v>25</v>
      </c>
      <c r="J315" s="30" t="s">
        <v>38</v>
      </c>
      <c r="K315" s="32">
        <v>32</v>
      </c>
      <c r="L315" s="30" t="s">
        <v>18</v>
      </c>
      <c r="M315" s="31">
        <v>898.54</v>
      </c>
      <c r="N315" s="48">
        <f>IF(Table24[[#This Row],[Status]]="Returned",Table24[[#This Row],[Amount]],0)</f>
        <v>0</v>
      </c>
      <c r="O315" s="48">
        <f>IF(OR(Table24[[#This Row],[Status]]="Pending", Table24[[#This Row],[Status]]="Processing"), Table24[[#This Row],[Amount]], 0)</f>
        <v>898.54</v>
      </c>
      <c r="P315" s="48">
        <f>IF(OR(Table24[[#This Row],[Status]]="Delivered",Table24[[#This Row],[Status]]="Shipped"),Table24[[#This Row],[Amount]],0)</f>
        <v>0</v>
      </c>
      <c r="Q315" s="48">
        <f>Table24[[#This Row],[Amount]]/Table24[[#This Row],[Qty]]</f>
        <v>28.079374999999999</v>
      </c>
      <c r="R315" s="30" t="s">
        <v>243</v>
      </c>
      <c r="S315" s="30" t="s">
        <v>106</v>
      </c>
      <c r="T315" s="47" t="s">
        <v>758</v>
      </c>
      <c r="U315" s="30" t="s">
        <v>44</v>
      </c>
      <c r="V315" s="30" t="s">
        <v>22</v>
      </c>
    </row>
    <row r="316" spans="1:22" ht="14.25" hidden="1" customHeight="1">
      <c r="A316" s="47">
        <v>315</v>
      </c>
      <c r="B316" s="30">
        <v>874</v>
      </c>
      <c r="C316" s="1">
        <v>44026</v>
      </c>
      <c r="D316" t="s">
        <v>54</v>
      </c>
      <c r="E316" s="47">
        <f>IF(OR(Table24[[#This Row],[Status]]="Pending",Table24[[#This Row],[Status]]="Processing"),1,0)</f>
        <v>1</v>
      </c>
      <c r="F316" s="47" t="str">
        <f>IF(OR(Table24[[#This Row],[Status]]="Pending",Table24[[#This Row],[Status]]="Processing"),"Backlogs","Completed")</f>
        <v>Backlogs</v>
      </c>
      <c r="G316" s="47">
        <f>IF(Table24[[#This Row],[Status]]="Returned",1,0)</f>
        <v>0</v>
      </c>
      <c r="H316" s="30" t="s">
        <v>47</v>
      </c>
      <c r="I316" s="30" t="s">
        <v>16</v>
      </c>
      <c r="J316" s="30" t="s">
        <v>17</v>
      </c>
      <c r="K316" s="32">
        <v>15</v>
      </c>
      <c r="L316" s="30" t="s">
        <v>18</v>
      </c>
      <c r="M316" s="31">
        <v>653.09</v>
      </c>
      <c r="N316" s="48">
        <f>IF(Table24[[#This Row],[Status]]="Returned",Table24[[#This Row],[Amount]],0)</f>
        <v>0</v>
      </c>
      <c r="O316" s="48">
        <f>IF(OR(Table24[[#This Row],[Status]]="Pending", Table24[[#This Row],[Status]]="Processing"), Table24[[#This Row],[Amount]], 0)</f>
        <v>653.09</v>
      </c>
      <c r="P316" s="48">
        <f>IF(OR(Table24[[#This Row],[Status]]="Delivered",Table24[[#This Row],[Status]]="Shipped"),Table24[[#This Row],[Amount]],0)</f>
        <v>0</v>
      </c>
      <c r="Q316" s="48">
        <f>Table24[[#This Row],[Amount]]/Table24[[#This Row],[Qty]]</f>
        <v>43.539333333333339</v>
      </c>
      <c r="R316" s="30" t="s">
        <v>244</v>
      </c>
      <c r="S316" s="30" t="s">
        <v>77</v>
      </c>
      <c r="T316" s="47" t="s">
        <v>11</v>
      </c>
      <c r="U316" s="30" t="s">
        <v>31</v>
      </c>
      <c r="V316" s="30" t="s">
        <v>28</v>
      </c>
    </row>
    <row r="317" spans="1:22" ht="14.25" hidden="1" customHeight="1">
      <c r="A317" s="47">
        <v>316</v>
      </c>
      <c r="B317" s="30">
        <v>392</v>
      </c>
      <c r="C317" s="1">
        <v>44000</v>
      </c>
      <c r="D317" t="s">
        <v>36</v>
      </c>
      <c r="E317" s="47">
        <f>IF(OR(Table24[[#This Row],[Status]]="Pending",Table24[[#This Row],[Status]]="Processing"),1,0)</f>
        <v>0</v>
      </c>
      <c r="F317" s="47" t="str">
        <f>IF(OR(Table24[[#This Row],[Status]]="Pending",Table24[[#This Row],[Status]]="Processing"),"Backlogs","Completed")</f>
        <v>Completed</v>
      </c>
      <c r="G317" s="47">
        <f>IF(Table24[[#This Row],[Status]]="Returned",1,0)</f>
        <v>0</v>
      </c>
      <c r="H317" s="30" t="s">
        <v>24</v>
      </c>
      <c r="I317" s="30" t="s">
        <v>16</v>
      </c>
      <c r="J317" s="30" t="s">
        <v>17</v>
      </c>
      <c r="K317" s="32">
        <v>6</v>
      </c>
      <c r="L317" s="30" t="s">
        <v>18</v>
      </c>
      <c r="M317" s="31">
        <v>621.44000000000005</v>
      </c>
      <c r="N317" s="48">
        <f>IF(Table24[[#This Row],[Status]]="Returned",Table24[[#This Row],[Amount]],0)</f>
        <v>0</v>
      </c>
      <c r="O317" s="48">
        <f>IF(OR(Table24[[#This Row],[Status]]="Pending", Table24[[#This Row],[Status]]="Processing"), Table24[[#This Row],[Amount]], 0)</f>
        <v>0</v>
      </c>
      <c r="P317" s="48">
        <f>IF(OR(Table24[[#This Row],[Status]]="Delivered",Table24[[#This Row],[Status]]="Shipped"),Table24[[#This Row],[Amount]],0)</f>
        <v>621.44000000000005</v>
      </c>
      <c r="Q317" s="48">
        <f>Table24[[#This Row],[Amount]]/Table24[[#This Row],[Qty]]</f>
        <v>103.57333333333334</v>
      </c>
      <c r="R317" s="30" t="s">
        <v>190</v>
      </c>
      <c r="S317" s="30" t="s">
        <v>64</v>
      </c>
      <c r="T317" s="47" t="s">
        <v>11</v>
      </c>
      <c r="U317" s="30" t="s">
        <v>31</v>
      </c>
      <c r="V317" s="30" t="s">
        <v>22</v>
      </c>
    </row>
    <row r="318" spans="1:22" ht="14.25" hidden="1" customHeight="1">
      <c r="A318" s="47">
        <v>317</v>
      </c>
      <c r="B318" s="30">
        <v>284</v>
      </c>
      <c r="C318" s="1">
        <v>44375</v>
      </c>
      <c r="D318" t="s">
        <v>54</v>
      </c>
      <c r="E318" s="47">
        <f>IF(OR(Table24[[#This Row],[Status]]="Pending",Table24[[#This Row],[Status]]="Processing"),1,0)</f>
        <v>1</v>
      </c>
      <c r="F318" s="47" t="str">
        <f>IF(OR(Table24[[#This Row],[Status]]="Pending",Table24[[#This Row],[Status]]="Processing"),"Backlogs","Completed")</f>
        <v>Backlogs</v>
      </c>
      <c r="G318" s="47">
        <f>IF(Table24[[#This Row],[Status]]="Returned",1,0)</f>
        <v>0</v>
      </c>
      <c r="H318" s="30" t="s">
        <v>47</v>
      </c>
      <c r="I318" s="30" t="s">
        <v>25</v>
      </c>
      <c r="J318" s="30" t="s">
        <v>17</v>
      </c>
      <c r="K318" s="32">
        <v>2</v>
      </c>
      <c r="L318" s="30" t="s">
        <v>18</v>
      </c>
      <c r="M318" s="31">
        <v>522.37</v>
      </c>
      <c r="N318" s="48">
        <f>IF(Table24[[#This Row],[Status]]="Returned",Table24[[#This Row],[Amount]],0)</f>
        <v>0</v>
      </c>
      <c r="O318" s="48">
        <f>IF(OR(Table24[[#This Row],[Status]]="Pending", Table24[[#This Row],[Status]]="Processing"), Table24[[#This Row],[Amount]], 0)</f>
        <v>522.37</v>
      </c>
      <c r="P318" s="48">
        <f>IF(OR(Table24[[#This Row],[Status]]="Delivered",Table24[[#This Row],[Status]]="Shipped"),Table24[[#This Row],[Amount]],0)</f>
        <v>0</v>
      </c>
      <c r="Q318" s="48">
        <f>Table24[[#This Row],[Amount]]/Table24[[#This Row],[Qty]]</f>
        <v>261.185</v>
      </c>
      <c r="R318" s="30" t="s">
        <v>90</v>
      </c>
      <c r="S318" s="30" t="s">
        <v>91</v>
      </c>
      <c r="T318" s="47" t="s">
        <v>758</v>
      </c>
      <c r="U318" s="30" t="s">
        <v>44</v>
      </c>
      <c r="V318" s="30" t="s">
        <v>22</v>
      </c>
    </row>
    <row r="319" spans="1:22" ht="14.25" customHeight="1">
      <c r="A319" s="47">
        <v>318</v>
      </c>
      <c r="B319" s="30">
        <v>297</v>
      </c>
      <c r="C319" s="1">
        <v>44201</v>
      </c>
      <c r="D319" t="s">
        <v>32</v>
      </c>
      <c r="E319" s="47">
        <f>IF(OR(Table24[[#This Row],[Status]]="Pending",Table24[[#This Row],[Status]]="Processing"),1,0)</f>
        <v>0</v>
      </c>
      <c r="F319" s="47" t="str">
        <f>IF(OR(Table24[[#This Row],[Status]]="Pending",Table24[[#This Row],[Status]]="Processing"),"Backlogs","Completed")</f>
        <v>Completed</v>
      </c>
      <c r="G319" s="47">
        <f>IF(Table24[[#This Row],[Status]]="Returned",1,0)</f>
        <v>1</v>
      </c>
      <c r="H319" s="30" t="s">
        <v>47</v>
      </c>
      <c r="I319" s="30" t="s">
        <v>25</v>
      </c>
      <c r="J319" s="30" t="s">
        <v>33</v>
      </c>
      <c r="K319" s="32">
        <v>97</v>
      </c>
      <c r="L319" s="30" t="s">
        <v>18</v>
      </c>
      <c r="M319" s="31">
        <v>28.51</v>
      </c>
      <c r="N319" s="48">
        <f>IF(Table24[[#This Row],[Status]]="Returned",Table24[[#This Row],[Amount]],0)</f>
        <v>28.51</v>
      </c>
      <c r="O319" s="48">
        <f>IF(OR(Table24[[#This Row],[Status]]="Pending", Table24[[#This Row],[Status]]="Processing"), Table24[[#This Row],[Amount]], 0)</f>
        <v>0</v>
      </c>
      <c r="P319" s="48">
        <f>IF(OR(Table24[[#This Row],[Status]]="Delivered",Table24[[#This Row],[Status]]="Shipped"),Table24[[#This Row],[Amount]],0)</f>
        <v>0</v>
      </c>
      <c r="Q319" s="48">
        <f>Table24[[#This Row],[Amount]]/Table24[[#This Row],[Qty]]</f>
        <v>0.29391752577319591</v>
      </c>
      <c r="R319" s="30" t="s">
        <v>96</v>
      </c>
      <c r="S319" s="30" t="s">
        <v>97</v>
      </c>
      <c r="T319" s="47" t="s">
        <v>758</v>
      </c>
      <c r="U319" s="30" t="s">
        <v>27</v>
      </c>
      <c r="V319" s="30" t="s">
        <v>28</v>
      </c>
    </row>
    <row r="320" spans="1:22" ht="14.25" customHeight="1">
      <c r="A320" s="47">
        <v>319</v>
      </c>
      <c r="B320" s="30">
        <v>768</v>
      </c>
      <c r="C320" s="1">
        <v>43963</v>
      </c>
      <c r="D320" t="s">
        <v>54</v>
      </c>
      <c r="E320" s="47">
        <f>IF(OR(Table24[[#This Row],[Status]]="Pending",Table24[[#This Row],[Status]]="Processing"),1,0)</f>
        <v>1</v>
      </c>
      <c r="F320" s="47" t="str">
        <f>IF(OR(Table24[[#This Row],[Status]]="Pending",Table24[[#This Row],[Status]]="Processing"),"Backlogs","Completed")</f>
        <v>Backlogs</v>
      </c>
      <c r="G320" s="47">
        <f>IF(Table24[[#This Row],[Status]]="Returned",1,0)</f>
        <v>0</v>
      </c>
      <c r="H320" s="30" t="s">
        <v>24</v>
      </c>
      <c r="I320" s="30" t="s">
        <v>37</v>
      </c>
      <c r="J320" s="30" t="s">
        <v>33</v>
      </c>
      <c r="K320" s="32">
        <v>45</v>
      </c>
      <c r="L320" s="30" t="s">
        <v>18</v>
      </c>
      <c r="M320" s="31">
        <v>358.8</v>
      </c>
      <c r="N320" s="48">
        <f>IF(Table24[[#This Row],[Status]]="Returned",Table24[[#This Row],[Amount]],0)</f>
        <v>0</v>
      </c>
      <c r="O320" s="48">
        <f>IF(OR(Table24[[#This Row],[Status]]="Pending", Table24[[#This Row],[Status]]="Processing"), Table24[[#This Row],[Amount]], 0)</f>
        <v>358.8</v>
      </c>
      <c r="P320" s="48">
        <f>IF(OR(Table24[[#This Row],[Status]]="Delivered",Table24[[#This Row],[Status]]="Shipped"),Table24[[#This Row],[Amount]],0)</f>
        <v>0</v>
      </c>
      <c r="Q320" s="48">
        <f>Table24[[#This Row],[Amount]]/Table24[[#This Row],[Qty]]</f>
        <v>7.9733333333333336</v>
      </c>
      <c r="R320" s="30" t="s">
        <v>245</v>
      </c>
      <c r="S320" s="30" t="s">
        <v>79</v>
      </c>
      <c r="T320" s="47" t="s">
        <v>11</v>
      </c>
      <c r="U320" s="30" t="s">
        <v>21</v>
      </c>
      <c r="V320" s="30" t="s">
        <v>28</v>
      </c>
    </row>
    <row r="321" spans="1:22" ht="14.25" hidden="1" customHeight="1">
      <c r="A321" s="47">
        <v>320</v>
      </c>
      <c r="B321" s="30">
        <v>924</v>
      </c>
      <c r="C321" s="1">
        <v>44205</v>
      </c>
      <c r="D321" t="s">
        <v>14</v>
      </c>
      <c r="E321" s="47">
        <f>IF(OR(Table24[[#This Row],[Status]]="Pending",Table24[[#This Row],[Status]]="Processing"),1,0)</f>
        <v>1</v>
      </c>
      <c r="F321" s="47" t="str">
        <f>IF(OR(Table24[[#This Row],[Status]]="Pending",Table24[[#This Row],[Status]]="Processing"),"Backlogs","Completed")</f>
        <v>Backlogs</v>
      </c>
      <c r="G321" s="47">
        <f>IF(Table24[[#This Row],[Status]]="Returned",1,0)</f>
        <v>0</v>
      </c>
      <c r="H321" s="30" t="s">
        <v>47</v>
      </c>
      <c r="I321" s="30" t="s">
        <v>25</v>
      </c>
      <c r="J321" s="30" t="s">
        <v>38</v>
      </c>
      <c r="K321" s="32">
        <v>17</v>
      </c>
      <c r="L321" s="30" t="s">
        <v>18</v>
      </c>
      <c r="M321" s="31">
        <v>635.04</v>
      </c>
      <c r="N321" s="48">
        <f>IF(Table24[[#This Row],[Status]]="Returned",Table24[[#This Row],[Amount]],0)</f>
        <v>0</v>
      </c>
      <c r="O321" s="48">
        <f>IF(OR(Table24[[#This Row],[Status]]="Pending", Table24[[#This Row],[Status]]="Processing"), Table24[[#This Row],[Amount]], 0)</f>
        <v>635.04</v>
      </c>
      <c r="P321" s="48">
        <f>IF(OR(Table24[[#This Row],[Status]]="Delivered",Table24[[#This Row],[Status]]="Shipped"),Table24[[#This Row],[Amount]],0)</f>
        <v>0</v>
      </c>
      <c r="Q321" s="48">
        <f>Table24[[#This Row],[Amount]]/Table24[[#This Row],[Qty]]</f>
        <v>37.355294117647055</v>
      </c>
      <c r="R321" s="30" t="s">
        <v>246</v>
      </c>
      <c r="S321" s="30" t="s">
        <v>43</v>
      </c>
      <c r="T321" s="47" t="s">
        <v>11</v>
      </c>
      <c r="U321" s="30" t="s">
        <v>31</v>
      </c>
      <c r="V321" s="30" t="s">
        <v>22</v>
      </c>
    </row>
    <row r="322" spans="1:22" ht="14.25" hidden="1" customHeight="1">
      <c r="A322" s="47">
        <v>321</v>
      </c>
      <c r="B322" s="30">
        <v>86</v>
      </c>
      <c r="C322" s="1">
        <v>44186</v>
      </c>
      <c r="D322" t="s">
        <v>54</v>
      </c>
      <c r="E322" s="47">
        <f>IF(OR(Table24[[#This Row],[Status]]="Pending",Table24[[#This Row],[Status]]="Processing"),1,0)</f>
        <v>1</v>
      </c>
      <c r="F322" s="47" t="str">
        <f>IF(OR(Table24[[#This Row],[Status]]="Pending",Table24[[#This Row],[Status]]="Processing"),"Backlogs","Completed")</f>
        <v>Backlogs</v>
      </c>
      <c r="G322" s="47">
        <f>IF(Table24[[#This Row],[Status]]="Returned",1,0)</f>
        <v>0</v>
      </c>
      <c r="H322" s="30" t="s">
        <v>24</v>
      </c>
      <c r="I322" s="30" t="s">
        <v>16</v>
      </c>
      <c r="J322" s="30" t="s">
        <v>38</v>
      </c>
      <c r="K322" s="32">
        <v>72</v>
      </c>
      <c r="L322" s="30" t="s">
        <v>18</v>
      </c>
      <c r="M322" s="31">
        <v>347.85</v>
      </c>
      <c r="N322" s="48">
        <f>IF(Table24[[#This Row],[Status]]="Returned",Table24[[#This Row],[Amount]],0)</f>
        <v>0</v>
      </c>
      <c r="O322" s="48">
        <f>IF(OR(Table24[[#This Row],[Status]]="Pending", Table24[[#This Row],[Status]]="Processing"), Table24[[#This Row],[Amount]], 0)</f>
        <v>347.85</v>
      </c>
      <c r="P322" s="48">
        <f>IF(OR(Table24[[#This Row],[Status]]="Delivered",Table24[[#This Row],[Status]]="Shipped"),Table24[[#This Row],[Amount]],0)</f>
        <v>0</v>
      </c>
      <c r="Q322" s="48">
        <f>Table24[[#This Row],[Amount]]/Table24[[#This Row],[Qty]]</f>
        <v>4.8312500000000007</v>
      </c>
      <c r="R322" s="30" t="s">
        <v>247</v>
      </c>
      <c r="S322" s="30" t="s">
        <v>172</v>
      </c>
      <c r="T322" s="47" t="s">
        <v>758</v>
      </c>
      <c r="U322" s="30" t="s">
        <v>27</v>
      </c>
      <c r="V322" s="30" t="s">
        <v>28</v>
      </c>
    </row>
    <row r="323" spans="1:22" ht="14.25" customHeight="1">
      <c r="A323" s="47">
        <v>322</v>
      </c>
      <c r="B323" s="30">
        <v>296</v>
      </c>
      <c r="C323" s="1">
        <v>43853</v>
      </c>
      <c r="D323" t="s">
        <v>32</v>
      </c>
      <c r="E323" s="47">
        <f>IF(OR(Table24[[#This Row],[Status]]="Pending",Table24[[#This Row],[Status]]="Processing"),1,0)</f>
        <v>0</v>
      </c>
      <c r="F323" s="47" t="str">
        <f>IF(OR(Table24[[#This Row],[Status]]="Pending",Table24[[#This Row],[Status]]="Processing"),"Backlogs","Completed")</f>
        <v>Completed</v>
      </c>
      <c r="G323" s="47">
        <f>IF(Table24[[#This Row],[Status]]="Returned",1,0)</f>
        <v>1</v>
      </c>
      <c r="H323" s="30" t="s">
        <v>24</v>
      </c>
      <c r="I323" s="30" t="s">
        <v>37</v>
      </c>
      <c r="J323" s="30" t="s">
        <v>33</v>
      </c>
      <c r="K323" s="32">
        <v>99</v>
      </c>
      <c r="L323" s="30" t="s">
        <v>18</v>
      </c>
      <c r="M323" s="31">
        <v>43.63</v>
      </c>
      <c r="N323" s="48">
        <f>IF(Table24[[#This Row],[Status]]="Returned",Table24[[#This Row],[Amount]],0)</f>
        <v>43.63</v>
      </c>
      <c r="O323" s="48">
        <f>IF(OR(Table24[[#This Row],[Status]]="Pending", Table24[[#This Row],[Status]]="Processing"), Table24[[#This Row],[Amount]], 0)</f>
        <v>0</v>
      </c>
      <c r="P323" s="48">
        <f>IF(OR(Table24[[#This Row],[Status]]="Delivered",Table24[[#This Row],[Status]]="Shipped"),Table24[[#This Row],[Amount]],0)</f>
        <v>0</v>
      </c>
      <c r="Q323" s="48">
        <f>Table24[[#This Row],[Amount]]/Table24[[#This Row],[Qty]]</f>
        <v>0.44070707070707071</v>
      </c>
      <c r="R323" s="30" t="s">
        <v>39</v>
      </c>
      <c r="S323" s="30" t="s">
        <v>40</v>
      </c>
      <c r="T323" s="47" t="s">
        <v>11</v>
      </c>
      <c r="U323" s="30" t="s">
        <v>44</v>
      </c>
      <c r="V323" s="30" t="s">
        <v>22</v>
      </c>
    </row>
    <row r="324" spans="1:22" ht="14.25" customHeight="1">
      <c r="A324" s="47">
        <v>323</v>
      </c>
      <c r="B324" s="30">
        <v>999</v>
      </c>
      <c r="C324" s="1">
        <v>43905</v>
      </c>
      <c r="D324" t="s">
        <v>32</v>
      </c>
      <c r="E324" s="47">
        <f>IF(OR(Table24[[#This Row],[Status]]="Pending",Table24[[#This Row],[Status]]="Processing"),1,0)</f>
        <v>0</v>
      </c>
      <c r="F324" s="47" t="str">
        <f>IF(OR(Table24[[#This Row],[Status]]="Pending",Table24[[#This Row],[Status]]="Processing"),"Backlogs","Completed")</f>
        <v>Completed</v>
      </c>
      <c r="G324" s="47">
        <f>IF(Table24[[#This Row],[Status]]="Returned",1,0)</f>
        <v>1</v>
      </c>
      <c r="H324" s="30" t="s">
        <v>47</v>
      </c>
      <c r="I324" s="30" t="s">
        <v>25</v>
      </c>
      <c r="J324" s="30" t="s">
        <v>33</v>
      </c>
      <c r="K324" s="32">
        <v>8</v>
      </c>
      <c r="L324" s="30" t="s">
        <v>18</v>
      </c>
      <c r="M324" s="31">
        <v>883.32</v>
      </c>
      <c r="N324" s="48">
        <f>IF(Table24[[#This Row],[Status]]="Returned",Table24[[#This Row],[Amount]],0)</f>
        <v>883.32</v>
      </c>
      <c r="O324" s="48">
        <f>IF(OR(Table24[[#This Row],[Status]]="Pending", Table24[[#This Row],[Status]]="Processing"), Table24[[#This Row],[Amount]], 0)</f>
        <v>0</v>
      </c>
      <c r="P324" s="48">
        <f>IF(OR(Table24[[#This Row],[Status]]="Delivered",Table24[[#This Row],[Status]]="Shipped"),Table24[[#This Row],[Amount]],0)</f>
        <v>0</v>
      </c>
      <c r="Q324" s="48">
        <f>Table24[[#This Row],[Amount]]/Table24[[#This Row],[Qty]]</f>
        <v>110.41500000000001</v>
      </c>
      <c r="R324" s="30" t="s">
        <v>248</v>
      </c>
      <c r="S324" s="30" t="s">
        <v>249</v>
      </c>
      <c r="T324" s="47" t="s">
        <v>758</v>
      </c>
      <c r="U324" s="30" t="s">
        <v>27</v>
      </c>
      <c r="V324" s="30" t="s">
        <v>28</v>
      </c>
    </row>
    <row r="325" spans="1:22" ht="14.25" hidden="1" customHeight="1">
      <c r="A325" s="47">
        <v>324</v>
      </c>
      <c r="B325" s="30">
        <v>951</v>
      </c>
      <c r="C325" s="1">
        <v>44257</v>
      </c>
      <c r="D325" t="s">
        <v>23</v>
      </c>
      <c r="E325" s="47">
        <f>IF(OR(Table24[[#This Row],[Status]]="Pending",Table24[[#This Row],[Status]]="Processing"),1,0)</f>
        <v>0</v>
      </c>
      <c r="F325" s="47" t="str">
        <f>IF(OR(Table24[[#This Row],[Status]]="Pending",Table24[[#This Row],[Status]]="Processing"),"Backlogs","Completed")</f>
        <v>Completed</v>
      </c>
      <c r="G325" s="47">
        <f>IF(Table24[[#This Row],[Status]]="Returned",1,0)</f>
        <v>0</v>
      </c>
      <c r="H325" s="30" t="s">
        <v>15</v>
      </c>
      <c r="I325" s="30" t="s">
        <v>25</v>
      </c>
      <c r="J325" s="30" t="s">
        <v>38</v>
      </c>
      <c r="K325" s="32">
        <v>54</v>
      </c>
      <c r="L325" s="30" t="s">
        <v>18</v>
      </c>
      <c r="M325" s="31">
        <v>765.06</v>
      </c>
      <c r="N325" s="48">
        <f>IF(Table24[[#This Row],[Status]]="Returned",Table24[[#This Row],[Amount]],0)</f>
        <v>0</v>
      </c>
      <c r="O325" s="48">
        <f>IF(OR(Table24[[#This Row],[Status]]="Pending", Table24[[#This Row],[Status]]="Processing"), Table24[[#This Row],[Amount]], 0)</f>
        <v>0</v>
      </c>
      <c r="P325" s="48">
        <f>IF(OR(Table24[[#This Row],[Status]]="Delivered",Table24[[#This Row],[Status]]="Shipped"),Table24[[#This Row],[Amount]],0)</f>
        <v>765.06</v>
      </c>
      <c r="Q325" s="48">
        <f>Table24[[#This Row],[Amount]]/Table24[[#This Row],[Qty]]</f>
        <v>14.167777777777777</v>
      </c>
      <c r="R325" s="30" t="s">
        <v>250</v>
      </c>
      <c r="S325" s="30" t="s">
        <v>58</v>
      </c>
      <c r="T325" s="47" t="s">
        <v>758</v>
      </c>
      <c r="U325" s="30" t="s">
        <v>44</v>
      </c>
      <c r="V325" s="30" t="s">
        <v>22</v>
      </c>
    </row>
    <row r="326" spans="1:22" ht="14.25" hidden="1" customHeight="1">
      <c r="A326" s="47">
        <v>325</v>
      </c>
      <c r="B326" s="30">
        <v>983</v>
      </c>
      <c r="C326" s="1">
        <v>44144</v>
      </c>
      <c r="D326" t="s">
        <v>54</v>
      </c>
      <c r="E326" s="47">
        <f>IF(OR(Table24[[#This Row],[Status]]="Pending",Table24[[#This Row],[Status]]="Processing"),1,0)</f>
        <v>1</v>
      </c>
      <c r="F326" s="47" t="str">
        <f>IF(OR(Table24[[#This Row],[Status]]="Pending",Table24[[#This Row],[Status]]="Processing"),"Backlogs","Completed")</f>
        <v>Backlogs</v>
      </c>
      <c r="G326" s="47">
        <f>IF(Table24[[#This Row],[Status]]="Returned",1,0)</f>
        <v>0</v>
      </c>
      <c r="H326" s="30" t="s">
        <v>24</v>
      </c>
      <c r="I326" s="30" t="s">
        <v>16</v>
      </c>
      <c r="J326" s="30" t="s">
        <v>17</v>
      </c>
      <c r="K326" s="32">
        <v>5</v>
      </c>
      <c r="L326" s="30" t="s">
        <v>18</v>
      </c>
      <c r="M326" s="31">
        <v>669.57</v>
      </c>
      <c r="N326" s="48">
        <f>IF(Table24[[#This Row],[Status]]="Returned",Table24[[#This Row],[Amount]],0)</f>
        <v>0</v>
      </c>
      <c r="O326" s="48">
        <f>IF(OR(Table24[[#This Row],[Status]]="Pending", Table24[[#This Row],[Status]]="Processing"), Table24[[#This Row],[Amount]], 0)</f>
        <v>669.57</v>
      </c>
      <c r="P326" s="48">
        <f>IF(OR(Table24[[#This Row],[Status]]="Delivered",Table24[[#This Row],[Status]]="Shipped"),Table24[[#This Row],[Amount]],0)</f>
        <v>0</v>
      </c>
      <c r="Q326" s="48">
        <f>Table24[[#This Row],[Amount]]/Table24[[#This Row],[Qty]]</f>
        <v>133.91400000000002</v>
      </c>
      <c r="R326" s="30" t="s">
        <v>181</v>
      </c>
      <c r="S326" s="30" t="s">
        <v>137</v>
      </c>
      <c r="T326" s="47" t="s">
        <v>11</v>
      </c>
      <c r="U326" s="30" t="s">
        <v>31</v>
      </c>
      <c r="V326" s="30" t="s">
        <v>28</v>
      </c>
    </row>
    <row r="327" spans="1:22" ht="14.25" customHeight="1">
      <c r="A327" s="47">
        <v>326</v>
      </c>
      <c r="B327" s="30">
        <v>423</v>
      </c>
      <c r="C327" s="1">
        <v>44359</v>
      </c>
      <c r="D327" t="s">
        <v>36</v>
      </c>
      <c r="E327" s="47">
        <f>IF(OR(Table24[[#This Row],[Status]]="Pending",Table24[[#This Row],[Status]]="Processing"),1,0)</f>
        <v>0</v>
      </c>
      <c r="F327" s="47" t="str">
        <f>IF(OR(Table24[[#This Row],[Status]]="Pending",Table24[[#This Row],[Status]]="Processing"),"Backlogs","Completed")</f>
        <v>Completed</v>
      </c>
      <c r="G327" s="47">
        <f>IF(Table24[[#This Row],[Status]]="Returned",1,0)</f>
        <v>0</v>
      </c>
      <c r="H327" s="30" t="s">
        <v>47</v>
      </c>
      <c r="I327" s="30" t="s">
        <v>25</v>
      </c>
      <c r="J327" s="30" t="s">
        <v>33</v>
      </c>
      <c r="K327" s="32">
        <v>45</v>
      </c>
      <c r="L327" s="30" t="s">
        <v>18</v>
      </c>
      <c r="M327" s="31">
        <v>786.83</v>
      </c>
      <c r="N327" s="48">
        <f>IF(Table24[[#This Row],[Status]]="Returned",Table24[[#This Row],[Amount]],0)</f>
        <v>0</v>
      </c>
      <c r="O327" s="48">
        <f>IF(OR(Table24[[#This Row],[Status]]="Pending", Table24[[#This Row],[Status]]="Processing"), Table24[[#This Row],[Amount]], 0)</f>
        <v>0</v>
      </c>
      <c r="P327" s="48">
        <f>IF(OR(Table24[[#This Row],[Status]]="Delivered",Table24[[#This Row],[Status]]="Shipped"),Table24[[#This Row],[Amount]],0)</f>
        <v>786.83</v>
      </c>
      <c r="Q327" s="48">
        <f>Table24[[#This Row],[Amount]]/Table24[[#This Row],[Qty]]</f>
        <v>17.485111111111113</v>
      </c>
      <c r="R327" s="30" t="s">
        <v>116</v>
      </c>
      <c r="S327" s="30" t="s">
        <v>20</v>
      </c>
      <c r="T327" s="47" t="s">
        <v>11</v>
      </c>
      <c r="U327" s="30" t="s">
        <v>31</v>
      </c>
      <c r="V327" s="30" t="s">
        <v>22</v>
      </c>
    </row>
    <row r="328" spans="1:22" ht="14.25" hidden="1" customHeight="1">
      <c r="A328" s="47">
        <v>327</v>
      </c>
      <c r="B328" s="30">
        <v>696</v>
      </c>
      <c r="C328" s="1">
        <v>44239</v>
      </c>
      <c r="D328" t="s">
        <v>36</v>
      </c>
      <c r="E328" s="47">
        <f>IF(OR(Table24[[#This Row],[Status]]="Pending",Table24[[#This Row],[Status]]="Processing"),1,0)</f>
        <v>0</v>
      </c>
      <c r="F328" s="47" t="str">
        <f>IF(OR(Table24[[#This Row],[Status]]="Pending",Table24[[#This Row],[Status]]="Processing"),"Backlogs","Completed")</f>
        <v>Completed</v>
      </c>
      <c r="G328" s="47">
        <f>IF(Table24[[#This Row],[Status]]="Returned",1,0)</f>
        <v>0</v>
      </c>
      <c r="H328" s="30" t="s">
        <v>47</v>
      </c>
      <c r="I328" s="30" t="s">
        <v>37</v>
      </c>
      <c r="J328" s="30" t="s">
        <v>17</v>
      </c>
      <c r="K328" s="32">
        <v>71</v>
      </c>
      <c r="L328" s="30" t="s">
        <v>18</v>
      </c>
      <c r="M328" s="31">
        <v>442.59</v>
      </c>
      <c r="N328" s="48">
        <f>IF(Table24[[#This Row],[Status]]="Returned",Table24[[#This Row],[Amount]],0)</f>
        <v>0</v>
      </c>
      <c r="O328" s="48">
        <f>IF(OR(Table24[[#This Row],[Status]]="Pending", Table24[[#This Row],[Status]]="Processing"), Table24[[#This Row],[Amount]], 0)</f>
        <v>0</v>
      </c>
      <c r="P328" s="48">
        <f>IF(OR(Table24[[#This Row],[Status]]="Delivered",Table24[[#This Row],[Status]]="Shipped"),Table24[[#This Row],[Amount]],0)</f>
        <v>442.59</v>
      </c>
      <c r="Q328" s="48">
        <f>Table24[[#This Row],[Amount]]/Table24[[#This Row],[Qty]]</f>
        <v>6.2336619718309851</v>
      </c>
      <c r="R328" s="30" t="s">
        <v>251</v>
      </c>
      <c r="S328" s="30" t="s">
        <v>77</v>
      </c>
      <c r="T328" s="47" t="s">
        <v>758</v>
      </c>
      <c r="U328" s="30" t="s">
        <v>21</v>
      </c>
      <c r="V328" s="30" t="s">
        <v>22</v>
      </c>
    </row>
    <row r="329" spans="1:22" ht="14.25" hidden="1" customHeight="1">
      <c r="A329" s="47">
        <v>328</v>
      </c>
      <c r="B329" s="30">
        <v>805</v>
      </c>
      <c r="C329" s="1">
        <v>43987</v>
      </c>
      <c r="D329" t="s">
        <v>32</v>
      </c>
      <c r="E329" s="47">
        <f>IF(OR(Table24[[#This Row],[Status]]="Pending",Table24[[#This Row],[Status]]="Processing"),1,0)</f>
        <v>0</v>
      </c>
      <c r="F329" s="47" t="str">
        <f>IF(OR(Table24[[#This Row],[Status]]="Pending",Table24[[#This Row],[Status]]="Processing"),"Backlogs","Completed")</f>
        <v>Completed</v>
      </c>
      <c r="G329" s="47">
        <f>IF(Table24[[#This Row],[Status]]="Returned",1,0)</f>
        <v>1</v>
      </c>
      <c r="H329" s="30" t="s">
        <v>24</v>
      </c>
      <c r="I329" s="30" t="s">
        <v>16</v>
      </c>
      <c r="J329" s="30" t="s">
        <v>17</v>
      </c>
      <c r="K329" s="32">
        <v>75</v>
      </c>
      <c r="L329" s="30" t="s">
        <v>18</v>
      </c>
      <c r="M329" s="31">
        <v>733.21</v>
      </c>
      <c r="N329" s="48">
        <f>IF(Table24[[#This Row],[Status]]="Returned",Table24[[#This Row],[Amount]],0)</f>
        <v>733.21</v>
      </c>
      <c r="O329" s="48">
        <f>IF(OR(Table24[[#This Row],[Status]]="Pending", Table24[[#This Row],[Status]]="Processing"), Table24[[#This Row],[Amount]], 0)</f>
        <v>0</v>
      </c>
      <c r="P329" s="48">
        <f>IF(OR(Table24[[#This Row],[Status]]="Delivered",Table24[[#This Row],[Status]]="Shipped"),Table24[[#This Row],[Amount]],0)</f>
        <v>0</v>
      </c>
      <c r="Q329" s="48">
        <f>Table24[[#This Row],[Amount]]/Table24[[#This Row],[Qty]]</f>
        <v>9.776133333333334</v>
      </c>
      <c r="R329" s="30" t="s">
        <v>67</v>
      </c>
      <c r="S329" s="30" t="s">
        <v>50</v>
      </c>
      <c r="T329" s="47" t="s">
        <v>11</v>
      </c>
      <c r="U329" s="30" t="s">
        <v>44</v>
      </c>
      <c r="V329" s="30" t="s">
        <v>22</v>
      </c>
    </row>
    <row r="330" spans="1:22" ht="14.25" hidden="1" customHeight="1">
      <c r="A330" s="47">
        <v>329</v>
      </c>
      <c r="B330" s="30">
        <v>412</v>
      </c>
      <c r="C330" s="1">
        <v>43978</v>
      </c>
      <c r="D330" t="s">
        <v>23</v>
      </c>
      <c r="E330" s="47">
        <f>IF(OR(Table24[[#This Row],[Status]]="Pending",Table24[[#This Row],[Status]]="Processing"),1,0)</f>
        <v>0</v>
      </c>
      <c r="F330" s="47" t="str">
        <f>IF(OR(Table24[[#This Row],[Status]]="Pending",Table24[[#This Row],[Status]]="Processing"),"Backlogs","Completed")</f>
        <v>Completed</v>
      </c>
      <c r="G330" s="47">
        <f>IF(Table24[[#This Row],[Status]]="Returned",1,0)</f>
        <v>0</v>
      </c>
      <c r="H330" s="30" t="s">
        <v>15</v>
      </c>
      <c r="I330" s="30" t="s">
        <v>16</v>
      </c>
      <c r="J330" s="30" t="s">
        <v>17</v>
      </c>
      <c r="K330" s="32">
        <v>2</v>
      </c>
      <c r="L330" s="30" t="s">
        <v>18</v>
      </c>
      <c r="M330" s="31">
        <v>259.36</v>
      </c>
      <c r="N330" s="48">
        <f>IF(Table24[[#This Row],[Status]]="Returned",Table24[[#This Row],[Amount]],0)</f>
        <v>0</v>
      </c>
      <c r="O330" s="48">
        <f>IF(OR(Table24[[#This Row],[Status]]="Pending", Table24[[#This Row],[Status]]="Processing"), Table24[[#This Row],[Amount]], 0)</f>
        <v>0</v>
      </c>
      <c r="P330" s="48">
        <f>IF(OR(Table24[[#This Row],[Status]]="Delivered",Table24[[#This Row],[Status]]="Shipped"),Table24[[#This Row],[Amount]],0)</f>
        <v>259.36</v>
      </c>
      <c r="Q330" s="48">
        <f>Table24[[#This Row],[Amount]]/Table24[[#This Row],[Qty]]</f>
        <v>129.68</v>
      </c>
      <c r="R330" s="30" t="s">
        <v>113</v>
      </c>
      <c r="S330" s="30" t="s">
        <v>79</v>
      </c>
      <c r="T330" s="47" t="s">
        <v>11</v>
      </c>
      <c r="U330" s="30" t="s">
        <v>21</v>
      </c>
      <c r="V330" s="30" t="s">
        <v>22</v>
      </c>
    </row>
    <row r="331" spans="1:22" ht="14.25" customHeight="1">
      <c r="A331" s="47">
        <v>330</v>
      </c>
      <c r="B331" s="30">
        <v>26</v>
      </c>
      <c r="C331" s="1">
        <v>44485</v>
      </c>
      <c r="D331" t="s">
        <v>54</v>
      </c>
      <c r="E331" s="47">
        <f>IF(OR(Table24[[#This Row],[Status]]="Pending",Table24[[#This Row],[Status]]="Processing"),1,0)</f>
        <v>1</v>
      </c>
      <c r="F331" s="47" t="str">
        <f>IF(OR(Table24[[#This Row],[Status]]="Pending",Table24[[#This Row],[Status]]="Processing"),"Backlogs","Completed")</f>
        <v>Backlogs</v>
      </c>
      <c r="G331" s="47">
        <f>IF(Table24[[#This Row],[Status]]="Returned",1,0)</f>
        <v>0</v>
      </c>
      <c r="H331" s="30" t="s">
        <v>47</v>
      </c>
      <c r="I331" s="30" t="s">
        <v>16</v>
      </c>
      <c r="J331" s="30" t="s">
        <v>33</v>
      </c>
      <c r="K331" s="32">
        <v>96</v>
      </c>
      <c r="L331" s="30" t="s">
        <v>18</v>
      </c>
      <c r="M331" s="31">
        <v>119.11</v>
      </c>
      <c r="N331" s="48">
        <f>IF(Table24[[#This Row],[Status]]="Returned",Table24[[#This Row],[Amount]],0)</f>
        <v>0</v>
      </c>
      <c r="O331" s="48">
        <f>IF(OR(Table24[[#This Row],[Status]]="Pending", Table24[[#This Row],[Status]]="Processing"), Table24[[#This Row],[Amount]], 0)</f>
        <v>119.11</v>
      </c>
      <c r="P331" s="48">
        <f>IF(OR(Table24[[#This Row],[Status]]="Delivered",Table24[[#This Row],[Status]]="Shipped"),Table24[[#This Row],[Amount]],0)</f>
        <v>0</v>
      </c>
      <c r="Q331" s="48">
        <f>Table24[[#This Row],[Amount]]/Table24[[#This Row],[Qty]]</f>
        <v>1.2407291666666667</v>
      </c>
      <c r="R331" s="30" t="s">
        <v>69</v>
      </c>
      <c r="S331" s="30" t="s">
        <v>46</v>
      </c>
      <c r="T331" s="47" t="s">
        <v>758</v>
      </c>
      <c r="U331" s="30" t="s">
        <v>31</v>
      </c>
      <c r="V331" s="30" t="s">
        <v>22</v>
      </c>
    </row>
    <row r="332" spans="1:22" ht="14.25" hidden="1" customHeight="1">
      <c r="A332" s="47">
        <v>331</v>
      </c>
      <c r="B332" s="30">
        <v>272</v>
      </c>
      <c r="C332" s="1">
        <v>44315</v>
      </c>
      <c r="D332" t="s">
        <v>14</v>
      </c>
      <c r="E332" s="47">
        <f>IF(OR(Table24[[#This Row],[Status]]="Pending",Table24[[#This Row],[Status]]="Processing"),1,0)</f>
        <v>1</v>
      </c>
      <c r="F332" s="47" t="str">
        <f>IF(OR(Table24[[#This Row],[Status]]="Pending",Table24[[#This Row],[Status]]="Processing"),"Backlogs","Completed")</f>
        <v>Backlogs</v>
      </c>
      <c r="G332" s="47">
        <f>IF(Table24[[#This Row],[Status]]="Returned",1,0)</f>
        <v>0</v>
      </c>
      <c r="H332" s="30" t="s">
        <v>15</v>
      </c>
      <c r="I332" s="30" t="s">
        <v>16</v>
      </c>
      <c r="J332" s="30" t="s">
        <v>17</v>
      </c>
      <c r="K332" s="32">
        <v>10</v>
      </c>
      <c r="L332" s="30" t="s">
        <v>18</v>
      </c>
      <c r="M332" s="31">
        <v>200.69</v>
      </c>
      <c r="N332" s="48">
        <f>IF(Table24[[#This Row],[Status]]="Returned",Table24[[#This Row],[Amount]],0)</f>
        <v>0</v>
      </c>
      <c r="O332" s="48">
        <f>IF(OR(Table24[[#This Row],[Status]]="Pending", Table24[[#This Row],[Status]]="Processing"), Table24[[#This Row],[Amount]], 0)</f>
        <v>200.69</v>
      </c>
      <c r="P332" s="48">
        <f>IF(OR(Table24[[#This Row],[Status]]="Delivered",Table24[[#This Row],[Status]]="Shipped"),Table24[[#This Row],[Amount]],0)</f>
        <v>0</v>
      </c>
      <c r="Q332" s="48">
        <f>Table24[[#This Row],[Amount]]/Table24[[#This Row],[Qty]]</f>
        <v>20.068999999999999</v>
      </c>
      <c r="R332" s="30" t="s">
        <v>252</v>
      </c>
      <c r="S332" s="30" t="s">
        <v>89</v>
      </c>
      <c r="T332" s="47" t="s">
        <v>11</v>
      </c>
      <c r="U332" s="30" t="s">
        <v>21</v>
      </c>
      <c r="V332" s="30" t="s">
        <v>28</v>
      </c>
    </row>
    <row r="333" spans="1:22" ht="14.25" hidden="1" customHeight="1">
      <c r="A333" s="47">
        <v>332</v>
      </c>
      <c r="B333" s="30">
        <v>596</v>
      </c>
      <c r="C333" s="1">
        <v>43925</v>
      </c>
      <c r="D333" t="s">
        <v>36</v>
      </c>
      <c r="E333" s="47">
        <f>IF(OR(Table24[[#This Row],[Status]]="Pending",Table24[[#This Row],[Status]]="Processing"),1,0)</f>
        <v>0</v>
      </c>
      <c r="F333" s="47" t="str">
        <f>IF(OR(Table24[[#This Row],[Status]]="Pending",Table24[[#This Row],[Status]]="Processing"),"Backlogs","Completed")</f>
        <v>Completed</v>
      </c>
      <c r="G333" s="47">
        <f>IF(Table24[[#This Row],[Status]]="Returned",1,0)</f>
        <v>0</v>
      </c>
      <c r="H333" s="30" t="s">
        <v>15</v>
      </c>
      <c r="I333" s="30" t="s">
        <v>25</v>
      </c>
      <c r="J333" s="30" t="s">
        <v>38</v>
      </c>
      <c r="K333" s="32">
        <v>70</v>
      </c>
      <c r="L333" s="30" t="s">
        <v>18</v>
      </c>
      <c r="M333" s="31">
        <v>695.87</v>
      </c>
      <c r="N333" s="48">
        <f>IF(Table24[[#This Row],[Status]]="Returned",Table24[[#This Row],[Amount]],0)</f>
        <v>0</v>
      </c>
      <c r="O333" s="48">
        <f>IF(OR(Table24[[#This Row],[Status]]="Pending", Table24[[#This Row],[Status]]="Processing"), Table24[[#This Row],[Amount]], 0)</f>
        <v>0</v>
      </c>
      <c r="P333" s="48">
        <f>IF(OR(Table24[[#This Row],[Status]]="Delivered",Table24[[#This Row],[Status]]="Shipped"),Table24[[#This Row],[Amount]],0)</f>
        <v>695.87</v>
      </c>
      <c r="Q333" s="48">
        <f>Table24[[#This Row],[Amount]]/Table24[[#This Row],[Qty]]</f>
        <v>9.9410000000000007</v>
      </c>
      <c r="R333" s="30" t="s">
        <v>253</v>
      </c>
      <c r="S333" s="30" t="s">
        <v>89</v>
      </c>
      <c r="T333" s="47" t="s">
        <v>758</v>
      </c>
      <c r="U333" s="30" t="s">
        <v>31</v>
      </c>
      <c r="V333" s="30" t="s">
        <v>28</v>
      </c>
    </row>
    <row r="334" spans="1:22" ht="14.25" customHeight="1">
      <c r="A334" s="47">
        <v>333</v>
      </c>
      <c r="B334" s="30">
        <v>922</v>
      </c>
      <c r="C334" s="1">
        <v>44272</v>
      </c>
      <c r="D334" t="s">
        <v>36</v>
      </c>
      <c r="E334" s="47">
        <f>IF(OR(Table24[[#This Row],[Status]]="Pending",Table24[[#This Row],[Status]]="Processing"),1,0)</f>
        <v>0</v>
      </c>
      <c r="F334" s="47" t="str">
        <f>IF(OR(Table24[[#This Row],[Status]]="Pending",Table24[[#This Row],[Status]]="Processing"),"Backlogs","Completed")</f>
        <v>Completed</v>
      </c>
      <c r="G334" s="47">
        <f>IF(Table24[[#This Row],[Status]]="Returned",1,0)</f>
        <v>0</v>
      </c>
      <c r="H334" s="30" t="s">
        <v>15</v>
      </c>
      <c r="I334" s="30" t="s">
        <v>37</v>
      </c>
      <c r="J334" s="30" t="s">
        <v>33</v>
      </c>
      <c r="K334" s="32">
        <v>6</v>
      </c>
      <c r="L334" s="30" t="s">
        <v>18</v>
      </c>
      <c r="M334" s="31">
        <v>263.95</v>
      </c>
      <c r="N334" s="48">
        <f>IF(Table24[[#This Row],[Status]]="Returned",Table24[[#This Row],[Amount]],0)</f>
        <v>0</v>
      </c>
      <c r="O334" s="48">
        <f>IF(OR(Table24[[#This Row],[Status]]="Pending", Table24[[#This Row],[Status]]="Processing"), Table24[[#This Row],[Amount]], 0)</f>
        <v>0</v>
      </c>
      <c r="P334" s="48">
        <f>IF(OR(Table24[[#This Row],[Status]]="Delivered",Table24[[#This Row],[Status]]="Shipped"),Table24[[#This Row],[Amount]],0)</f>
        <v>263.95</v>
      </c>
      <c r="Q334" s="48">
        <f>Table24[[#This Row],[Amount]]/Table24[[#This Row],[Qty]]</f>
        <v>43.991666666666667</v>
      </c>
      <c r="R334" s="30" t="s">
        <v>83</v>
      </c>
      <c r="S334" s="30" t="s">
        <v>64</v>
      </c>
      <c r="T334" s="47" t="s">
        <v>11</v>
      </c>
      <c r="U334" s="30" t="s">
        <v>21</v>
      </c>
      <c r="V334" s="30" t="s">
        <v>28</v>
      </c>
    </row>
    <row r="335" spans="1:22" ht="14.25" customHeight="1">
      <c r="A335" s="47">
        <v>334</v>
      </c>
      <c r="B335" s="30">
        <v>579</v>
      </c>
      <c r="C335" s="1">
        <v>44301</v>
      </c>
      <c r="D335" t="s">
        <v>54</v>
      </c>
      <c r="E335" s="47">
        <f>IF(OR(Table24[[#This Row],[Status]]="Pending",Table24[[#This Row],[Status]]="Processing"),1,0)</f>
        <v>1</v>
      </c>
      <c r="F335" s="47" t="str">
        <f>IF(OR(Table24[[#This Row],[Status]]="Pending",Table24[[#This Row],[Status]]="Processing"),"Backlogs","Completed")</f>
        <v>Backlogs</v>
      </c>
      <c r="G335" s="47">
        <f>IF(Table24[[#This Row],[Status]]="Returned",1,0)</f>
        <v>0</v>
      </c>
      <c r="H335" s="30" t="s">
        <v>47</v>
      </c>
      <c r="I335" s="30" t="s">
        <v>16</v>
      </c>
      <c r="J335" s="30" t="s">
        <v>33</v>
      </c>
      <c r="K335" s="32">
        <v>92</v>
      </c>
      <c r="L335" s="30" t="s">
        <v>18</v>
      </c>
      <c r="M335" s="31">
        <v>384.24</v>
      </c>
      <c r="N335" s="48">
        <f>IF(Table24[[#This Row],[Status]]="Returned",Table24[[#This Row],[Amount]],0)</f>
        <v>0</v>
      </c>
      <c r="O335" s="48">
        <f>IF(OR(Table24[[#This Row],[Status]]="Pending", Table24[[#This Row],[Status]]="Processing"), Table24[[#This Row],[Amount]], 0)</f>
        <v>384.24</v>
      </c>
      <c r="P335" s="48">
        <f>IF(OR(Table24[[#This Row],[Status]]="Delivered",Table24[[#This Row],[Status]]="Shipped"),Table24[[#This Row],[Amount]],0)</f>
        <v>0</v>
      </c>
      <c r="Q335" s="48">
        <f>Table24[[#This Row],[Amount]]/Table24[[#This Row],[Qty]]</f>
        <v>4.1765217391304352</v>
      </c>
      <c r="R335" s="30" t="s">
        <v>254</v>
      </c>
      <c r="S335" s="30" t="s">
        <v>224</v>
      </c>
      <c r="T335" s="47" t="s">
        <v>11</v>
      </c>
      <c r="U335" s="30" t="s">
        <v>21</v>
      </c>
      <c r="V335" s="30" t="s">
        <v>22</v>
      </c>
    </row>
    <row r="336" spans="1:22" ht="14.25" customHeight="1">
      <c r="A336" s="47">
        <v>335</v>
      </c>
      <c r="B336" s="30">
        <v>591</v>
      </c>
      <c r="C336" s="1">
        <v>43935</v>
      </c>
      <c r="D336" t="s">
        <v>36</v>
      </c>
      <c r="E336" s="47">
        <f>IF(OR(Table24[[#This Row],[Status]]="Pending",Table24[[#This Row],[Status]]="Processing"),1,0)</f>
        <v>0</v>
      </c>
      <c r="F336" s="47" t="str">
        <f>IF(OR(Table24[[#This Row],[Status]]="Pending",Table24[[#This Row],[Status]]="Processing"),"Backlogs","Completed")</f>
        <v>Completed</v>
      </c>
      <c r="G336" s="47">
        <f>IF(Table24[[#This Row],[Status]]="Returned",1,0)</f>
        <v>0</v>
      </c>
      <c r="H336" s="30" t="s">
        <v>24</v>
      </c>
      <c r="I336" s="30" t="s">
        <v>25</v>
      </c>
      <c r="J336" s="30" t="s">
        <v>33</v>
      </c>
      <c r="K336" s="32">
        <v>86</v>
      </c>
      <c r="L336" s="30" t="s">
        <v>18</v>
      </c>
      <c r="M336" s="31">
        <v>526.48</v>
      </c>
      <c r="N336" s="48">
        <f>IF(Table24[[#This Row],[Status]]="Returned",Table24[[#This Row],[Amount]],0)</f>
        <v>0</v>
      </c>
      <c r="O336" s="48">
        <f>IF(OR(Table24[[#This Row],[Status]]="Pending", Table24[[#This Row],[Status]]="Processing"), Table24[[#This Row],[Amount]], 0)</f>
        <v>0</v>
      </c>
      <c r="P336" s="48">
        <f>IF(OR(Table24[[#This Row],[Status]]="Delivered",Table24[[#This Row],[Status]]="Shipped"),Table24[[#This Row],[Amount]],0)</f>
        <v>526.48</v>
      </c>
      <c r="Q336" s="48">
        <f>Table24[[#This Row],[Amount]]/Table24[[#This Row],[Qty]]</f>
        <v>6.1218604651162796</v>
      </c>
      <c r="R336" s="30" t="s">
        <v>50</v>
      </c>
      <c r="S336" s="30" t="s">
        <v>51</v>
      </c>
      <c r="T336" s="47" t="s">
        <v>11</v>
      </c>
      <c r="U336" s="30" t="s">
        <v>31</v>
      </c>
      <c r="V336" s="30" t="s">
        <v>28</v>
      </c>
    </row>
    <row r="337" spans="1:22" ht="14.25" customHeight="1">
      <c r="A337" s="47">
        <v>336</v>
      </c>
      <c r="B337" s="30">
        <v>963</v>
      </c>
      <c r="C337" s="1">
        <v>44291</v>
      </c>
      <c r="D337" t="s">
        <v>32</v>
      </c>
      <c r="E337" s="47">
        <f>IF(OR(Table24[[#This Row],[Status]]="Pending",Table24[[#This Row],[Status]]="Processing"),1,0)</f>
        <v>0</v>
      </c>
      <c r="F337" s="47" t="str">
        <f>IF(OR(Table24[[#This Row],[Status]]="Pending",Table24[[#This Row],[Status]]="Processing"),"Backlogs","Completed")</f>
        <v>Completed</v>
      </c>
      <c r="G337" s="47">
        <f>IF(Table24[[#This Row],[Status]]="Returned",1,0)</f>
        <v>1</v>
      </c>
      <c r="H337" s="30" t="s">
        <v>47</v>
      </c>
      <c r="I337" s="30" t="s">
        <v>25</v>
      </c>
      <c r="J337" s="30" t="s">
        <v>33</v>
      </c>
      <c r="K337" s="32">
        <v>16</v>
      </c>
      <c r="L337" s="30" t="s">
        <v>18</v>
      </c>
      <c r="M337" s="31">
        <v>610.27</v>
      </c>
      <c r="N337" s="48">
        <f>IF(Table24[[#This Row],[Status]]="Returned",Table24[[#This Row],[Amount]],0)</f>
        <v>610.27</v>
      </c>
      <c r="O337" s="48">
        <f>IF(OR(Table24[[#This Row],[Status]]="Pending", Table24[[#This Row],[Status]]="Processing"), Table24[[#This Row],[Amount]], 0)</f>
        <v>0</v>
      </c>
      <c r="P337" s="48">
        <f>IF(OR(Table24[[#This Row],[Status]]="Delivered",Table24[[#This Row],[Status]]="Shipped"),Table24[[#This Row],[Amount]],0)</f>
        <v>0</v>
      </c>
      <c r="Q337" s="48">
        <f>Table24[[#This Row],[Amount]]/Table24[[#This Row],[Qty]]</f>
        <v>38.141874999999999</v>
      </c>
      <c r="R337" s="30" t="s">
        <v>255</v>
      </c>
      <c r="S337" s="30" t="s">
        <v>85</v>
      </c>
      <c r="T337" s="47" t="s">
        <v>758</v>
      </c>
      <c r="U337" s="30" t="s">
        <v>44</v>
      </c>
      <c r="V337" s="30" t="s">
        <v>28</v>
      </c>
    </row>
    <row r="338" spans="1:22" ht="14.25" hidden="1" customHeight="1">
      <c r="A338" s="47">
        <v>337</v>
      </c>
      <c r="B338" s="30">
        <v>286</v>
      </c>
      <c r="C338" s="1">
        <v>44357</v>
      </c>
      <c r="D338" t="s">
        <v>23</v>
      </c>
      <c r="E338" s="47">
        <f>IF(OR(Table24[[#This Row],[Status]]="Pending",Table24[[#This Row],[Status]]="Processing"),1,0)</f>
        <v>0</v>
      </c>
      <c r="F338" s="47" t="str">
        <f>IF(OR(Table24[[#This Row],[Status]]="Pending",Table24[[#This Row],[Status]]="Processing"),"Backlogs","Completed")</f>
        <v>Completed</v>
      </c>
      <c r="G338" s="47">
        <f>IF(Table24[[#This Row],[Status]]="Returned",1,0)</f>
        <v>0</v>
      </c>
      <c r="H338" s="30" t="s">
        <v>47</v>
      </c>
      <c r="I338" s="30" t="s">
        <v>25</v>
      </c>
      <c r="J338" s="30" t="s">
        <v>38</v>
      </c>
      <c r="K338" s="32">
        <v>68</v>
      </c>
      <c r="L338" s="30" t="s">
        <v>18</v>
      </c>
      <c r="M338" s="31">
        <v>166.73</v>
      </c>
      <c r="N338" s="48">
        <f>IF(Table24[[#This Row],[Status]]="Returned",Table24[[#This Row],[Amount]],0)</f>
        <v>0</v>
      </c>
      <c r="O338" s="48">
        <f>IF(OR(Table24[[#This Row],[Status]]="Pending", Table24[[#This Row],[Status]]="Processing"), Table24[[#This Row],[Amount]], 0)</f>
        <v>0</v>
      </c>
      <c r="P338" s="48">
        <f>IF(OR(Table24[[#This Row],[Status]]="Delivered",Table24[[#This Row],[Status]]="Shipped"),Table24[[#This Row],[Amount]],0)</f>
        <v>166.73</v>
      </c>
      <c r="Q338" s="48">
        <f>Table24[[#This Row],[Amount]]/Table24[[#This Row],[Qty]]</f>
        <v>2.4519117647058821</v>
      </c>
      <c r="R338" s="30" t="s">
        <v>88</v>
      </c>
      <c r="S338" s="30" t="s">
        <v>89</v>
      </c>
      <c r="T338" s="47" t="s">
        <v>11</v>
      </c>
      <c r="U338" s="30" t="s">
        <v>21</v>
      </c>
      <c r="V338" s="30" t="s">
        <v>28</v>
      </c>
    </row>
    <row r="339" spans="1:22" ht="14.25" hidden="1" customHeight="1">
      <c r="A339" s="47">
        <v>338</v>
      </c>
      <c r="B339" s="30">
        <v>509</v>
      </c>
      <c r="C339" s="1">
        <v>44127</v>
      </c>
      <c r="D339" t="s">
        <v>36</v>
      </c>
      <c r="E339" s="47">
        <f>IF(OR(Table24[[#This Row],[Status]]="Pending",Table24[[#This Row],[Status]]="Processing"),1,0)</f>
        <v>0</v>
      </c>
      <c r="F339" s="47" t="str">
        <f>IF(OR(Table24[[#This Row],[Status]]="Pending",Table24[[#This Row],[Status]]="Processing"),"Backlogs","Completed")</f>
        <v>Completed</v>
      </c>
      <c r="G339" s="47">
        <f>IF(Table24[[#This Row],[Status]]="Returned",1,0)</f>
        <v>0</v>
      </c>
      <c r="H339" s="30" t="s">
        <v>15</v>
      </c>
      <c r="I339" s="30" t="s">
        <v>25</v>
      </c>
      <c r="J339" s="30" t="s">
        <v>38</v>
      </c>
      <c r="K339" s="32">
        <v>59</v>
      </c>
      <c r="L339" s="30" t="s">
        <v>18</v>
      </c>
      <c r="M339" s="31">
        <v>251.63</v>
      </c>
      <c r="N339" s="48">
        <f>IF(Table24[[#This Row],[Status]]="Returned",Table24[[#This Row],[Amount]],0)</f>
        <v>0</v>
      </c>
      <c r="O339" s="48">
        <f>IF(OR(Table24[[#This Row],[Status]]="Pending", Table24[[#This Row],[Status]]="Processing"), Table24[[#This Row],[Amount]], 0)</f>
        <v>0</v>
      </c>
      <c r="P339" s="48">
        <f>IF(OR(Table24[[#This Row],[Status]]="Delivered",Table24[[#This Row],[Status]]="Shipped"),Table24[[#This Row],[Amount]],0)</f>
        <v>251.63</v>
      </c>
      <c r="Q339" s="48">
        <f>Table24[[#This Row],[Amount]]/Table24[[#This Row],[Qty]]</f>
        <v>4.2649152542372883</v>
      </c>
      <c r="R339" s="30" t="s">
        <v>34</v>
      </c>
      <c r="S339" s="30" t="s">
        <v>35</v>
      </c>
      <c r="T339" s="47" t="s">
        <v>758</v>
      </c>
      <c r="U339" s="30" t="s">
        <v>27</v>
      </c>
      <c r="V339" s="30" t="s">
        <v>22</v>
      </c>
    </row>
    <row r="340" spans="1:22" ht="14.25" hidden="1" customHeight="1">
      <c r="A340" s="47">
        <v>339</v>
      </c>
      <c r="B340" s="30">
        <v>178</v>
      </c>
      <c r="C340" s="1">
        <v>44117</v>
      </c>
      <c r="D340" t="s">
        <v>14</v>
      </c>
      <c r="E340" s="47">
        <f>IF(OR(Table24[[#This Row],[Status]]="Pending",Table24[[#This Row],[Status]]="Processing"),1,0)</f>
        <v>1</v>
      </c>
      <c r="F340" s="47" t="str">
        <f>IF(OR(Table24[[#This Row],[Status]]="Pending",Table24[[#This Row],[Status]]="Processing"),"Backlogs","Completed")</f>
        <v>Backlogs</v>
      </c>
      <c r="G340" s="47">
        <f>IF(Table24[[#This Row],[Status]]="Returned",1,0)</f>
        <v>0</v>
      </c>
      <c r="H340" s="30" t="s">
        <v>47</v>
      </c>
      <c r="I340" s="30" t="s">
        <v>16</v>
      </c>
      <c r="J340" s="30" t="s">
        <v>38</v>
      </c>
      <c r="K340" s="32">
        <v>5</v>
      </c>
      <c r="L340" s="30" t="s">
        <v>18</v>
      </c>
      <c r="M340" s="31">
        <v>493.77</v>
      </c>
      <c r="N340" s="48">
        <f>IF(Table24[[#This Row],[Status]]="Returned",Table24[[#This Row],[Amount]],0)</f>
        <v>0</v>
      </c>
      <c r="O340" s="48">
        <f>IF(OR(Table24[[#This Row],[Status]]="Pending", Table24[[#This Row],[Status]]="Processing"), Table24[[#This Row],[Amount]], 0)</f>
        <v>493.77</v>
      </c>
      <c r="P340" s="48">
        <f>IF(OR(Table24[[#This Row],[Status]]="Delivered",Table24[[#This Row],[Status]]="Shipped"),Table24[[#This Row],[Amount]],0)</f>
        <v>0</v>
      </c>
      <c r="Q340" s="48">
        <f>Table24[[#This Row],[Amount]]/Table24[[#This Row],[Qty]]</f>
        <v>98.753999999999991</v>
      </c>
      <c r="R340" s="30" t="s">
        <v>211</v>
      </c>
      <c r="S340" s="30" t="s">
        <v>49</v>
      </c>
      <c r="T340" s="47" t="s">
        <v>11</v>
      </c>
      <c r="U340" s="30" t="s">
        <v>31</v>
      </c>
      <c r="V340" s="30" t="s">
        <v>28</v>
      </c>
    </row>
    <row r="341" spans="1:22" ht="14.25" customHeight="1">
      <c r="A341" s="47">
        <v>340</v>
      </c>
      <c r="B341" s="30">
        <v>271</v>
      </c>
      <c r="C341" s="1">
        <v>44410</v>
      </c>
      <c r="D341" t="s">
        <v>54</v>
      </c>
      <c r="E341" s="47">
        <f>IF(OR(Table24[[#This Row],[Status]]="Pending",Table24[[#This Row],[Status]]="Processing"),1,0)</f>
        <v>1</v>
      </c>
      <c r="F341" s="47" t="str">
        <f>IF(OR(Table24[[#This Row],[Status]]="Pending",Table24[[#This Row],[Status]]="Processing"),"Backlogs","Completed")</f>
        <v>Backlogs</v>
      </c>
      <c r="G341" s="47">
        <f>IF(Table24[[#This Row],[Status]]="Returned",1,0)</f>
        <v>0</v>
      </c>
      <c r="H341" s="30" t="s">
        <v>24</v>
      </c>
      <c r="I341" s="30" t="s">
        <v>25</v>
      </c>
      <c r="J341" s="30" t="s">
        <v>33</v>
      </c>
      <c r="K341" s="32">
        <v>76</v>
      </c>
      <c r="L341" s="30" t="s">
        <v>18</v>
      </c>
      <c r="M341" s="31">
        <v>881.5</v>
      </c>
      <c r="N341" s="48">
        <f>IF(Table24[[#This Row],[Status]]="Returned",Table24[[#This Row],[Amount]],0)</f>
        <v>0</v>
      </c>
      <c r="O341" s="48">
        <f>IF(OR(Table24[[#This Row],[Status]]="Pending", Table24[[#This Row],[Status]]="Processing"), Table24[[#This Row],[Amount]], 0)</f>
        <v>881.5</v>
      </c>
      <c r="P341" s="48">
        <f>IF(OR(Table24[[#This Row],[Status]]="Delivered",Table24[[#This Row],[Status]]="Shipped"),Table24[[#This Row],[Amount]],0)</f>
        <v>0</v>
      </c>
      <c r="Q341" s="48">
        <f>Table24[[#This Row],[Amount]]/Table24[[#This Row],[Qty]]</f>
        <v>11.598684210526315</v>
      </c>
      <c r="R341" s="30" t="s">
        <v>169</v>
      </c>
      <c r="S341" s="30" t="s">
        <v>137</v>
      </c>
      <c r="T341" s="47" t="s">
        <v>758</v>
      </c>
      <c r="U341" s="30" t="s">
        <v>27</v>
      </c>
      <c r="V341" s="30" t="s">
        <v>22</v>
      </c>
    </row>
    <row r="342" spans="1:22" ht="14.25" hidden="1" customHeight="1">
      <c r="A342" s="47">
        <v>341</v>
      </c>
      <c r="B342" s="30">
        <v>641</v>
      </c>
      <c r="C342" s="1">
        <v>44006</v>
      </c>
      <c r="D342" t="s">
        <v>32</v>
      </c>
      <c r="E342" s="47">
        <f>IF(OR(Table24[[#This Row],[Status]]="Pending",Table24[[#This Row],[Status]]="Processing"),1,0)</f>
        <v>0</v>
      </c>
      <c r="F342" s="47" t="str">
        <f>IF(OR(Table24[[#This Row],[Status]]="Pending",Table24[[#This Row],[Status]]="Processing"),"Backlogs","Completed")</f>
        <v>Completed</v>
      </c>
      <c r="G342" s="47">
        <f>IF(Table24[[#This Row],[Status]]="Returned",1,0)</f>
        <v>1</v>
      </c>
      <c r="H342" s="30" t="s">
        <v>15</v>
      </c>
      <c r="I342" s="30" t="s">
        <v>25</v>
      </c>
      <c r="J342" s="30" t="s">
        <v>17</v>
      </c>
      <c r="K342" s="32">
        <v>41</v>
      </c>
      <c r="L342" s="30" t="s">
        <v>18</v>
      </c>
      <c r="M342" s="31">
        <v>851.02</v>
      </c>
      <c r="N342" s="48">
        <f>IF(Table24[[#This Row],[Status]]="Returned",Table24[[#This Row],[Amount]],0)</f>
        <v>851.02</v>
      </c>
      <c r="O342" s="48">
        <f>IF(OR(Table24[[#This Row],[Status]]="Pending", Table24[[#This Row],[Status]]="Processing"), Table24[[#This Row],[Amount]], 0)</f>
        <v>0</v>
      </c>
      <c r="P342" s="48">
        <f>IF(OR(Table24[[#This Row],[Status]]="Delivered",Table24[[#This Row],[Status]]="Shipped"),Table24[[#This Row],[Amount]],0)</f>
        <v>0</v>
      </c>
      <c r="Q342" s="48">
        <f>Table24[[#This Row],[Amount]]/Table24[[#This Row],[Qty]]</f>
        <v>20.75658536585366</v>
      </c>
      <c r="R342" s="30" t="s">
        <v>256</v>
      </c>
      <c r="S342" s="30" t="s">
        <v>20</v>
      </c>
      <c r="T342" s="47" t="s">
        <v>758</v>
      </c>
      <c r="U342" s="30" t="s">
        <v>44</v>
      </c>
      <c r="V342" s="30" t="s">
        <v>28</v>
      </c>
    </row>
    <row r="343" spans="1:22" ht="14.25" hidden="1" customHeight="1">
      <c r="A343" s="47">
        <v>342</v>
      </c>
      <c r="B343" s="30">
        <v>654</v>
      </c>
      <c r="C343" s="1">
        <v>43854</v>
      </c>
      <c r="D343" t="s">
        <v>14</v>
      </c>
      <c r="E343" s="47">
        <f>IF(OR(Table24[[#This Row],[Status]]="Pending",Table24[[#This Row],[Status]]="Processing"),1,0)</f>
        <v>1</v>
      </c>
      <c r="F343" s="47" t="str">
        <f>IF(OR(Table24[[#This Row],[Status]]="Pending",Table24[[#This Row],[Status]]="Processing"),"Backlogs","Completed")</f>
        <v>Backlogs</v>
      </c>
      <c r="G343" s="47">
        <f>IF(Table24[[#This Row],[Status]]="Returned",1,0)</f>
        <v>0</v>
      </c>
      <c r="H343" s="30" t="s">
        <v>47</v>
      </c>
      <c r="I343" s="30" t="s">
        <v>37</v>
      </c>
      <c r="J343" s="30" t="s">
        <v>17</v>
      </c>
      <c r="K343" s="32">
        <v>88</v>
      </c>
      <c r="L343" s="30" t="s">
        <v>18</v>
      </c>
      <c r="M343" s="31">
        <v>100.16</v>
      </c>
      <c r="N343" s="48">
        <f>IF(Table24[[#This Row],[Status]]="Returned",Table24[[#This Row],[Amount]],0)</f>
        <v>0</v>
      </c>
      <c r="O343" s="48">
        <f>IF(OR(Table24[[#This Row],[Status]]="Pending", Table24[[#This Row],[Status]]="Processing"), Table24[[#This Row],[Amount]], 0)</f>
        <v>100.16</v>
      </c>
      <c r="P343" s="48">
        <f>IF(OR(Table24[[#This Row],[Status]]="Delivered",Table24[[#This Row],[Status]]="Shipped"),Table24[[#This Row],[Amount]],0)</f>
        <v>0</v>
      </c>
      <c r="Q343" s="48">
        <f>Table24[[#This Row],[Amount]]/Table24[[#This Row],[Qty]]</f>
        <v>1.1381818181818182</v>
      </c>
      <c r="R343" s="30" t="s">
        <v>71</v>
      </c>
      <c r="S343" s="30" t="s">
        <v>64</v>
      </c>
      <c r="T343" s="47" t="s">
        <v>11</v>
      </c>
      <c r="U343" s="30" t="s">
        <v>44</v>
      </c>
      <c r="V343" s="30" t="s">
        <v>28</v>
      </c>
    </row>
    <row r="344" spans="1:22" ht="14.25" customHeight="1">
      <c r="A344" s="47">
        <v>343</v>
      </c>
      <c r="B344" s="30">
        <v>997</v>
      </c>
      <c r="C344" s="1">
        <v>44094</v>
      </c>
      <c r="D344" t="s">
        <v>32</v>
      </c>
      <c r="E344" s="47">
        <f>IF(OR(Table24[[#This Row],[Status]]="Pending",Table24[[#This Row],[Status]]="Processing"),1,0)</f>
        <v>0</v>
      </c>
      <c r="F344" s="47" t="str">
        <f>IF(OR(Table24[[#This Row],[Status]]="Pending",Table24[[#This Row],[Status]]="Processing"),"Backlogs","Completed")</f>
        <v>Completed</v>
      </c>
      <c r="G344" s="47">
        <f>IF(Table24[[#This Row],[Status]]="Returned",1,0)</f>
        <v>1</v>
      </c>
      <c r="H344" s="30" t="s">
        <v>47</v>
      </c>
      <c r="I344" s="30" t="s">
        <v>25</v>
      </c>
      <c r="J344" s="30" t="s">
        <v>33</v>
      </c>
      <c r="K344" s="32">
        <v>78</v>
      </c>
      <c r="L344" s="30" t="s">
        <v>18</v>
      </c>
      <c r="M344" s="31">
        <v>720.01</v>
      </c>
      <c r="N344" s="48">
        <f>IF(Table24[[#This Row],[Status]]="Returned",Table24[[#This Row],[Amount]],0)</f>
        <v>720.01</v>
      </c>
      <c r="O344" s="48">
        <f>IF(OR(Table24[[#This Row],[Status]]="Pending", Table24[[#This Row],[Status]]="Processing"), Table24[[#This Row],[Amount]], 0)</f>
        <v>0</v>
      </c>
      <c r="P344" s="48">
        <f>IF(OR(Table24[[#This Row],[Status]]="Delivered",Table24[[#This Row],[Status]]="Shipped"),Table24[[#This Row],[Amount]],0)</f>
        <v>0</v>
      </c>
      <c r="Q344" s="48">
        <f>Table24[[#This Row],[Amount]]/Table24[[#This Row],[Qty]]</f>
        <v>9.2308974358974361</v>
      </c>
      <c r="R344" s="30" t="s">
        <v>257</v>
      </c>
      <c r="S344" s="30" t="s">
        <v>74</v>
      </c>
      <c r="T344" s="47" t="s">
        <v>11</v>
      </c>
      <c r="U344" s="30" t="s">
        <v>27</v>
      </c>
      <c r="V344" s="30" t="s">
        <v>28</v>
      </c>
    </row>
    <row r="345" spans="1:22" ht="14.25" customHeight="1">
      <c r="A345" s="47">
        <v>344</v>
      </c>
      <c r="B345" s="30">
        <v>947</v>
      </c>
      <c r="C345" s="1">
        <v>44083</v>
      </c>
      <c r="D345" t="s">
        <v>14</v>
      </c>
      <c r="E345" s="47">
        <f>IF(OR(Table24[[#This Row],[Status]]="Pending",Table24[[#This Row],[Status]]="Processing"),1,0)</f>
        <v>1</v>
      </c>
      <c r="F345" s="47" t="str">
        <f>IF(OR(Table24[[#This Row],[Status]]="Pending",Table24[[#This Row],[Status]]="Processing"),"Backlogs","Completed")</f>
        <v>Backlogs</v>
      </c>
      <c r="G345" s="47">
        <f>IF(Table24[[#This Row],[Status]]="Returned",1,0)</f>
        <v>0</v>
      </c>
      <c r="H345" s="30" t="s">
        <v>47</v>
      </c>
      <c r="I345" s="30" t="s">
        <v>16</v>
      </c>
      <c r="J345" s="30" t="s">
        <v>33</v>
      </c>
      <c r="K345" s="32">
        <v>92</v>
      </c>
      <c r="L345" s="30" t="s">
        <v>18</v>
      </c>
      <c r="M345" s="31">
        <v>343.32</v>
      </c>
      <c r="N345" s="48">
        <f>IF(Table24[[#This Row],[Status]]="Returned",Table24[[#This Row],[Amount]],0)</f>
        <v>0</v>
      </c>
      <c r="O345" s="48">
        <f>IF(OR(Table24[[#This Row],[Status]]="Pending", Table24[[#This Row],[Status]]="Processing"), Table24[[#This Row],[Amount]], 0)</f>
        <v>343.32</v>
      </c>
      <c r="P345" s="48">
        <f>IF(OR(Table24[[#This Row],[Status]]="Delivered",Table24[[#This Row],[Status]]="Shipped"),Table24[[#This Row],[Amount]],0)</f>
        <v>0</v>
      </c>
      <c r="Q345" s="48">
        <f>Table24[[#This Row],[Amount]]/Table24[[#This Row],[Qty]]</f>
        <v>3.7317391304347827</v>
      </c>
      <c r="R345" s="30" t="s">
        <v>39</v>
      </c>
      <c r="S345" s="30" t="s">
        <v>40</v>
      </c>
      <c r="T345" s="47" t="s">
        <v>758</v>
      </c>
      <c r="U345" s="30" t="s">
        <v>44</v>
      </c>
      <c r="V345" s="30" t="s">
        <v>22</v>
      </c>
    </row>
    <row r="346" spans="1:22" ht="14.25" hidden="1" customHeight="1">
      <c r="A346" s="47">
        <v>345</v>
      </c>
      <c r="B346" s="30">
        <v>809</v>
      </c>
      <c r="C346" s="1">
        <v>44403</v>
      </c>
      <c r="D346" t="s">
        <v>32</v>
      </c>
      <c r="E346" s="47">
        <f>IF(OR(Table24[[#This Row],[Status]]="Pending",Table24[[#This Row],[Status]]="Processing"),1,0)</f>
        <v>0</v>
      </c>
      <c r="F346" s="47" t="str">
        <f>IF(OR(Table24[[#This Row],[Status]]="Pending",Table24[[#This Row],[Status]]="Processing"),"Backlogs","Completed")</f>
        <v>Completed</v>
      </c>
      <c r="G346" s="47">
        <f>IF(Table24[[#This Row],[Status]]="Returned",1,0)</f>
        <v>1</v>
      </c>
      <c r="H346" s="30" t="s">
        <v>24</v>
      </c>
      <c r="I346" s="30" t="s">
        <v>37</v>
      </c>
      <c r="J346" s="30" t="s">
        <v>17</v>
      </c>
      <c r="K346" s="32">
        <v>8</v>
      </c>
      <c r="L346" s="30" t="s">
        <v>18</v>
      </c>
      <c r="M346" s="31">
        <v>976.46</v>
      </c>
      <c r="N346" s="48">
        <f>IF(Table24[[#This Row],[Status]]="Returned",Table24[[#This Row],[Amount]],0)</f>
        <v>976.46</v>
      </c>
      <c r="O346" s="48">
        <f>IF(OR(Table24[[#This Row],[Status]]="Pending", Table24[[#This Row],[Status]]="Processing"), Table24[[#This Row],[Amount]], 0)</f>
        <v>0</v>
      </c>
      <c r="P346" s="48">
        <f>IF(OR(Table24[[#This Row],[Status]]="Delivered",Table24[[#This Row],[Status]]="Shipped"),Table24[[#This Row],[Amount]],0)</f>
        <v>0</v>
      </c>
      <c r="Q346" s="48">
        <f>Table24[[#This Row],[Amount]]/Table24[[#This Row],[Qty]]</f>
        <v>122.0575</v>
      </c>
      <c r="R346" s="30" t="s">
        <v>258</v>
      </c>
      <c r="S346" s="30" t="s">
        <v>121</v>
      </c>
      <c r="T346" s="47" t="s">
        <v>758</v>
      </c>
      <c r="U346" s="30" t="s">
        <v>21</v>
      </c>
      <c r="V346" s="30" t="s">
        <v>22</v>
      </c>
    </row>
    <row r="347" spans="1:22" ht="14.25" hidden="1" customHeight="1">
      <c r="A347" s="47">
        <v>346</v>
      </c>
      <c r="B347" s="30">
        <v>729</v>
      </c>
      <c r="C347" s="1">
        <v>43937</v>
      </c>
      <c r="D347" t="s">
        <v>32</v>
      </c>
      <c r="E347" s="47">
        <f>IF(OR(Table24[[#This Row],[Status]]="Pending",Table24[[#This Row],[Status]]="Processing"),1,0)</f>
        <v>0</v>
      </c>
      <c r="F347" s="47" t="str">
        <f>IF(OR(Table24[[#This Row],[Status]]="Pending",Table24[[#This Row],[Status]]="Processing"),"Backlogs","Completed")</f>
        <v>Completed</v>
      </c>
      <c r="G347" s="47">
        <f>IF(Table24[[#This Row],[Status]]="Returned",1,0)</f>
        <v>1</v>
      </c>
      <c r="H347" s="30" t="s">
        <v>47</v>
      </c>
      <c r="I347" s="30" t="s">
        <v>37</v>
      </c>
      <c r="J347" s="30" t="s">
        <v>38</v>
      </c>
      <c r="K347" s="32">
        <v>3</v>
      </c>
      <c r="L347" s="30" t="s">
        <v>18</v>
      </c>
      <c r="M347" s="31">
        <v>400.07</v>
      </c>
      <c r="N347" s="48">
        <f>IF(Table24[[#This Row],[Status]]="Returned",Table24[[#This Row],[Amount]],0)</f>
        <v>400.07</v>
      </c>
      <c r="O347" s="48">
        <f>IF(OR(Table24[[#This Row],[Status]]="Pending", Table24[[#This Row],[Status]]="Processing"), Table24[[#This Row],[Amount]], 0)</f>
        <v>0</v>
      </c>
      <c r="P347" s="48">
        <f>IF(OR(Table24[[#This Row],[Status]]="Delivered",Table24[[#This Row],[Status]]="Shipped"),Table24[[#This Row],[Amount]],0)</f>
        <v>0</v>
      </c>
      <c r="Q347" s="48">
        <f>Table24[[#This Row],[Amount]]/Table24[[#This Row],[Qty]]</f>
        <v>133.35666666666665</v>
      </c>
      <c r="R347" s="30" t="s">
        <v>259</v>
      </c>
      <c r="S347" s="30" t="s">
        <v>58</v>
      </c>
      <c r="T347" s="47" t="s">
        <v>758</v>
      </c>
      <c r="U347" s="30" t="s">
        <v>21</v>
      </c>
      <c r="V347" s="30" t="s">
        <v>22</v>
      </c>
    </row>
    <row r="348" spans="1:22" ht="14.25" hidden="1" customHeight="1">
      <c r="A348" s="47">
        <v>347</v>
      </c>
      <c r="B348" s="30">
        <v>947</v>
      </c>
      <c r="C348" s="1">
        <v>44060</v>
      </c>
      <c r="D348" t="s">
        <v>23</v>
      </c>
      <c r="E348" s="47">
        <f>IF(OR(Table24[[#This Row],[Status]]="Pending",Table24[[#This Row],[Status]]="Processing"),1,0)</f>
        <v>0</v>
      </c>
      <c r="F348" s="47" t="str">
        <f>IF(OR(Table24[[#This Row],[Status]]="Pending",Table24[[#This Row],[Status]]="Processing"),"Backlogs","Completed")</f>
        <v>Completed</v>
      </c>
      <c r="G348" s="47">
        <f>IF(Table24[[#This Row],[Status]]="Returned",1,0)</f>
        <v>0</v>
      </c>
      <c r="H348" s="30" t="s">
        <v>24</v>
      </c>
      <c r="I348" s="30" t="s">
        <v>37</v>
      </c>
      <c r="J348" s="30" t="s">
        <v>38</v>
      </c>
      <c r="K348" s="32">
        <v>20</v>
      </c>
      <c r="L348" s="30" t="s">
        <v>18</v>
      </c>
      <c r="M348" s="31">
        <v>374.51</v>
      </c>
      <c r="N348" s="48">
        <f>IF(Table24[[#This Row],[Status]]="Returned",Table24[[#This Row],[Amount]],0)</f>
        <v>0</v>
      </c>
      <c r="O348" s="48">
        <f>IF(OR(Table24[[#This Row],[Status]]="Pending", Table24[[#This Row],[Status]]="Processing"), Table24[[#This Row],[Amount]], 0)</f>
        <v>0</v>
      </c>
      <c r="P348" s="48">
        <f>IF(OR(Table24[[#This Row],[Status]]="Delivered",Table24[[#This Row],[Status]]="Shipped"),Table24[[#This Row],[Amount]],0)</f>
        <v>374.51</v>
      </c>
      <c r="Q348" s="48">
        <f>Table24[[#This Row],[Amount]]/Table24[[#This Row],[Qty]]</f>
        <v>18.7255</v>
      </c>
      <c r="R348" s="30" t="s">
        <v>260</v>
      </c>
      <c r="S348" s="30" t="s">
        <v>89</v>
      </c>
      <c r="T348" s="47" t="s">
        <v>758</v>
      </c>
      <c r="U348" s="30" t="s">
        <v>27</v>
      </c>
      <c r="V348" s="30" t="s">
        <v>28</v>
      </c>
    </row>
    <row r="349" spans="1:22" ht="14.25" customHeight="1">
      <c r="A349" s="47">
        <v>348</v>
      </c>
      <c r="B349" s="30">
        <v>421</v>
      </c>
      <c r="C349" s="1">
        <v>44393</v>
      </c>
      <c r="D349" t="s">
        <v>32</v>
      </c>
      <c r="E349" s="47">
        <f>IF(OR(Table24[[#This Row],[Status]]="Pending",Table24[[#This Row],[Status]]="Processing"),1,0)</f>
        <v>0</v>
      </c>
      <c r="F349" s="47" t="str">
        <f>IF(OR(Table24[[#This Row],[Status]]="Pending",Table24[[#This Row],[Status]]="Processing"),"Backlogs","Completed")</f>
        <v>Completed</v>
      </c>
      <c r="G349" s="47">
        <f>IF(Table24[[#This Row],[Status]]="Returned",1,0)</f>
        <v>1</v>
      </c>
      <c r="H349" s="30" t="s">
        <v>24</v>
      </c>
      <c r="I349" s="30" t="s">
        <v>25</v>
      </c>
      <c r="J349" s="30" t="s">
        <v>33</v>
      </c>
      <c r="K349" s="32">
        <v>51</v>
      </c>
      <c r="L349" s="30" t="s">
        <v>18</v>
      </c>
      <c r="M349" s="31">
        <v>699.36</v>
      </c>
      <c r="N349" s="48">
        <f>IF(Table24[[#This Row],[Status]]="Returned",Table24[[#This Row],[Amount]],0)</f>
        <v>699.36</v>
      </c>
      <c r="O349" s="48">
        <f>IF(OR(Table24[[#This Row],[Status]]="Pending", Table24[[#This Row],[Status]]="Processing"), Table24[[#This Row],[Amount]], 0)</f>
        <v>0</v>
      </c>
      <c r="P349" s="48">
        <f>IF(OR(Table24[[#This Row],[Status]]="Delivered",Table24[[#This Row],[Status]]="Shipped"),Table24[[#This Row],[Amount]],0)</f>
        <v>0</v>
      </c>
      <c r="Q349" s="48">
        <f>Table24[[#This Row],[Amount]]/Table24[[#This Row],[Qty]]</f>
        <v>13.712941176470588</v>
      </c>
      <c r="R349" s="30" t="s">
        <v>261</v>
      </c>
      <c r="S349" s="30" t="s">
        <v>137</v>
      </c>
      <c r="T349" s="47" t="s">
        <v>11</v>
      </c>
      <c r="U349" s="30" t="s">
        <v>27</v>
      </c>
      <c r="V349" s="30" t="s">
        <v>22</v>
      </c>
    </row>
    <row r="350" spans="1:22" ht="14.25" customHeight="1">
      <c r="A350" s="47">
        <v>349</v>
      </c>
      <c r="B350" s="30">
        <v>254</v>
      </c>
      <c r="C350" s="1">
        <v>44466</v>
      </c>
      <c r="D350" t="s">
        <v>32</v>
      </c>
      <c r="E350" s="47">
        <f>IF(OR(Table24[[#This Row],[Status]]="Pending",Table24[[#This Row],[Status]]="Processing"),1,0)</f>
        <v>0</v>
      </c>
      <c r="F350" s="47" t="str">
        <f>IF(OR(Table24[[#This Row],[Status]]="Pending",Table24[[#This Row],[Status]]="Processing"),"Backlogs","Completed")</f>
        <v>Completed</v>
      </c>
      <c r="G350" s="47">
        <f>IF(Table24[[#This Row],[Status]]="Returned",1,0)</f>
        <v>1</v>
      </c>
      <c r="H350" s="30" t="s">
        <v>15</v>
      </c>
      <c r="I350" s="30" t="s">
        <v>37</v>
      </c>
      <c r="J350" s="30" t="s">
        <v>33</v>
      </c>
      <c r="K350" s="32">
        <v>73</v>
      </c>
      <c r="L350" s="30" t="s">
        <v>18</v>
      </c>
      <c r="M350" s="31">
        <v>578.76</v>
      </c>
      <c r="N350" s="48">
        <f>IF(Table24[[#This Row],[Status]]="Returned",Table24[[#This Row],[Amount]],0)</f>
        <v>578.76</v>
      </c>
      <c r="O350" s="48">
        <f>IF(OR(Table24[[#This Row],[Status]]="Pending", Table24[[#This Row],[Status]]="Processing"), Table24[[#This Row],[Amount]], 0)</f>
        <v>0</v>
      </c>
      <c r="P350" s="48">
        <f>IF(OR(Table24[[#This Row],[Status]]="Delivered",Table24[[#This Row],[Status]]="Shipped"),Table24[[#This Row],[Amount]],0)</f>
        <v>0</v>
      </c>
      <c r="Q350" s="48">
        <f>Table24[[#This Row],[Amount]]/Table24[[#This Row],[Qty]]</f>
        <v>7.928219178082192</v>
      </c>
      <c r="R350" s="30" t="s">
        <v>95</v>
      </c>
      <c r="S350" s="30" t="s">
        <v>64</v>
      </c>
      <c r="T350" s="47" t="s">
        <v>11</v>
      </c>
      <c r="U350" s="30" t="s">
        <v>27</v>
      </c>
      <c r="V350" s="30" t="s">
        <v>22</v>
      </c>
    </row>
    <row r="351" spans="1:22" ht="14.25" hidden="1" customHeight="1">
      <c r="A351" s="47">
        <v>350</v>
      </c>
      <c r="B351" s="30">
        <v>208</v>
      </c>
      <c r="C351" s="1">
        <v>44260</v>
      </c>
      <c r="D351" t="s">
        <v>23</v>
      </c>
      <c r="E351" s="47">
        <f>IF(OR(Table24[[#This Row],[Status]]="Pending",Table24[[#This Row],[Status]]="Processing"),1,0)</f>
        <v>0</v>
      </c>
      <c r="F351" s="47" t="str">
        <f>IF(OR(Table24[[#This Row],[Status]]="Pending",Table24[[#This Row],[Status]]="Processing"),"Backlogs","Completed")</f>
        <v>Completed</v>
      </c>
      <c r="G351" s="47">
        <f>IF(Table24[[#This Row],[Status]]="Returned",1,0)</f>
        <v>0</v>
      </c>
      <c r="H351" s="30" t="s">
        <v>15</v>
      </c>
      <c r="I351" s="30" t="s">
        <v>25</v>
      </c>
      <c r="J351" s="30" t="s">
        <v>17</v>
      </c>
      <c r="K351" s="32">
        <v>25</v>
      </c>
      <c r="L351" s="30" t="s">
        <v>18</v>
      </c>
      <c r="M351" s="31">
        <v>490.58</v>
      </c>
      <c r="N351" s="48">
        <f>IF(Table24[[#This Row],[Status]]="Returned",Table24[[#This Row],[Amount]],0)</f>
        <v>0</v>
      </c>
      <c r="O351" s="48">
        <f>IF(OR(Table24[[#This Row],[Status]]="Pending", Table24[[#This Row],[Status]]="Processing"), Table24[[#This Row],[Amount]], 0)</f>
        <v>0</v>
      </c>
      <c r="P351" s="48">
        <f>IF(OR(Table24[[#This Row],[Status]]="Delivered",Table24[[#This Row],[Status]]="Shipped"),Table24[[#This Row],[Amount]],0)</f>
        <v>490.58</v>
      </c>
      <c r="Q351" s="48">
        <f>Table24[[#This Row],[Amount]]/Table24[[#This Row],[Qty]]</f>
        <v>19.623200000000001</v>
      </c>
      <c r="R351" s="30" t="s">
        <v>126</v>
      </c>
      <c r="S351" s="30" t="s">
        <v>87</v>
      </c>
      <c r="T351" s="47" t="s">
        <v>758</v>
      </c>
      <c r="U351" s="30" t="s">
        <v>21</v>
      </c>
      <c r="V351" s="30" t="s">
        <v>28</v>
      </c>
    </row>
    <row r="352" spans="1:22" ht="14.25" hidden="1" customHeight="1">
      <c r="A352" s="47">
        <v>351</v>
      </c>
      <c r="B352" s="30">
        <v>954</v>
      </c>
      <c r="C352" s="1">
        <v>44201</v>
      </c>
      <c r="D352" t="s">
        <v>54</v>
      </c>
      <c r="E352" s="47">
        <f>IF(OR(Table24[[#This Row],[Status]]="Pending",Table24[[#This Row],[Status]]="Processing"),1,0)</f>
        <v>1</v>
      </c>
      <c r="F352" s="47" t="str">
        <f>IF(OR(Table24[[#This Row],[Status]]="Pending",Table24[[#This Row],[Status]]="Processing"),"Backlogs","Completed")</f>
        <v>Backlogs</v>
      </c>
      <c r="G352" s="47">
        <f>IF(Table24[[#This Row],[Status]]="Returned",1,0)</f>
        <v>0</v>
      </c>
      <c r="H352" s="30" t="s">
        <v>24</v>
      </c>
      <c r="I352" s="30" t="s">
        <v>37</v>
      </c>
      <c r="J352" s="30" t="s">
        <v>38</v>
      </c>
      <c r="K352" s="32">
        <v>22</v>
      </c>
      <c r="L352" s="30" t="s">
        <v>18</v>
      </c>
      <c r="M352" s="31">
        <v>839.39</v>
      </c>
      <c r="N352" s="48">
        <f>IF(Table24[[#This Row],[Status]]="Returned",Table24[[#This Row],[Amount]],0)</f>
        <v>0</v>
      </c>
      <c r="O352" s="48">
        <f>IF(OR(Table24[[#This Row],[Status]]="Pending", Table24[[#This Row],[Status]]="Processing"), Table24[[#This Row],[Amount]], 0)</f>
        <v>839.39</v>
      </c>
      <c r="P352" s="48">
        <f>IF(OR(Table24[[#This Row],[Status]]="Delivered",Table24[[#This Row],[Status]]="Shipped"),Table24[[#This Row],[Amount]],0)</f>
        <v>0</v>
      </c>
      <c r="Q352" s="48">
        <f>Table24[[#This Row],[Amount]]/Table24[[#This Row],[Qty]]</f>
        <v>38.154090909090911</v>
      </c>
      <c r="R352" s="30" t="s">
        <v>83</v>
      </c>
      <c r="S352" s="30" t="s">
        <v>64</v>
      </c>
      <c r="T352" s="47" t="s">
        <v>11</v>
      </c>
      <c r="U352" s="30" t="s">
        <v>44</v>
      </c>
      <c r="V352" s="30" t="s">
        <v>28</v>
      </c>
    </row>
    <row r="353" spans="1:22" ht="14.25" hidden="1" customHeight="1">
      <c r="A353" s="47">
        <v>352</v>
      </c>
      <c r="B353" s="30">
        <v>310</v>
      </c>
      <c r="C353" s="1">
        <v>44165</v>
      </c>
      <c r="D353" t="s">
        <v>23</v>
      </c>
      <c r="E353" s="47">
        <f>IF(OR(Table24[[#This Row],[Status]]="Pending",Table24[[#This Row],[Status]]="Processing"),1,0)</f>
        <v>0</v>
      </c>
      <c r="F353" s="47" t="str">
        <f>IF(OR(Table24[[#This Row],[Status]]="Pending",Table24[[#This Row],[Status]]="Processing"),"Backlogs","Completed")</f>
        <v>Completed</v>
      </c>
      <c r="G353" s="47">
        <f>IF(Table24[[#This Row],[Status]]="Returned",1,0)</f>
        <v>0</v>
      </c>
      <c r="H353" s="30" t="s">
        <v>24</v>
      </c>
      <c r="I353" s="30" t="s">
        <v>16</v>
      </c>
      <c r="J353" s="30" t="s">
        <v>38</v>
      </c>
      <c r="K353" s="32">
        <v>60</v>
      </c>
      <c r="L353" s="30" t="s">
        <v>18</v>
      </c>
      <c r="M353" s="31">
        <v>10.74</v>
      </c>
      <c r="N353" s="48">
        <f>IF(Table24[[#This Row],[Status]]="Returned",Table24[[#This Row],[Amount]],0)</f>
        <v>0</v>
      </c>
      <c r="O353" s="48">
        <f>IF(OR(Table24[[#This Row],[Status]]="Pending", Table24[[#This Row],[Status]]="Processing"), Table24[[#This Row],[Amount]], 0)</f>
        <v>0</v>
      </c>
      <c r="P353" s="48">
        <f>IF(OR(Table24[[#This Row],[Status]]="Delivered",Table24[[#This Row],[Status]]="Shipped"),Table24[[#This Row],[Amount]],0)</f>
        <v>10.74</v>
      </c>
      <c r="Q353" s="48">
        <f>Table24[[#This Row],[Amount]]/Table24[[#This Row],[Qty]]</f>
        <v>0.17899999999999999</v>
      </c>
      <c r="R353" s="30" t="s">
        <v>69</v>
      </c>
      <c r="S353" s="30" t="s">
        <v>46</v>
      </c>
      <c r="T353" s="47" t="s">
        <v>758</v>
      </c>
      <c r="U353" s="30" t="s">
        <v>27</v>
      </c>
      <c r="V353" s="30" t="s">
        <v>22</v>
      </c>
    </row>
    <row r="354" spans="1:22" ht="14.25" customHeight="1">
      <c r="A354" s="47">
        <v>353</v>
      </c>
      <c r="B354" s="30">
        <v>970</v>
      </c>
      <c r="C354" s="1">
        <v>44267</v>
      </c>
      <c r="D354" t="s">
        <v>54</v>
      </c>
      <c r="E354" s="47">
        <f>IF(OR(Table24[[#This Row],[Status]]="Pending",Table24[[#This Row],[Status]]="Processing"),1,0)</f>
        <v>1</v>
      </c>
      <c r="F354" s="47" t="str">
        <f>IF(OR(Table24[[#This Row],[Status]]="Pending",Table24[[#This Row],[Status]]="Processing"),"Backlogs","Completed")</f>
        <v>Backlogs</v>
      </c>
      <c r="G354" s="47">
        <f>IF(Table24[[#This Row],[Status]]="Returned",1,0)</f>
        <v>0</v>
      </c>
      <c r="H354" s="30" t="s">
        <v>15</v>
      </c>
      <c r="I354" s="30" t="s">
        <v>25</v>
      </c>
      <c r="J354" s="30" t="s">
        <v>33</v>
      </c>
      <c r="K354" s="32">
        <v>18</v>
      </c>
      <c r="L354" s="30" t="s">
        <v>18</v>
      </c>
      <c r="M354" s="31">
        <v>403.53</v>
      </c>
      <c r="N354" s="48">
        <f>IF(Table24[[#This Row],[Status]]="Returned",Table24[[#This Row],[Amount]],0)</f>
        <v>0</v>
      </c>
      <c r="O354" s="48">
        <f>IF(OR(Table24[[#This Row],[Status]]="Pending", Table24[[#This Row],[Status]]="Processing"), Table24[[#This Row],[Amount]], 0)</f>
        <v>403.53</v>
      </c>
      <c r="P354" s="48">
        <f>IF(OR(Table24[[#This Row],[Status]]="Delivered",Table24[[#This Row],[Status]]="Shipped"),Table24[[#This Row],[Amount]],0)</f>
        <v>0</v>
      </c>
      <c r="Q354" s="48">
        <f>Table24[[#This Row],[Amount]]/Table24[[#This Row],[Qty]]</f>
        <v>22.418333333333333</v>
      </c>
      <c r="R354" s="30" t="s">
        <v>138</v>
      </c>
      <c r="S354" s="30" t="s">
        <v>139</v>
      </c>
      <c r="T354" s="47" t="s">
        <v>758</v>
      </c>
      <c r="U354" s="30" t="s">
        <v>27</v>
      </c>
      <c r="V354" s="30" t="s">
        <v>22</v>
      </c>
    </row>
    <row r="355" spans="1:22" ht="14.25" hidden="1" customHeight="1">
      <c r="A355" s="47">
        <v>354</v>
      </c>
      <c r="B355" s="30">
        <v>743</v>
      </c>
      <c r="C355" s="1">
        <v>44385</v>
      </c>
      <c r="D355" t="s">
        <v>54</v>
      </c>
      <c r="E355" s="47">
        <f>IF(OR(Table24[[#This Row],[Status]]="Pending",Table24[[#This Row],[Status]]="Processing"),1,0)</f>
        <v>1</v>
      </c>
      <c r="F355" s="47" t="str">
        <f>IF(OR(Table24[[#This Row],[Status]]="Pending",Table24[[#This Row],[Status]]="Processing"),"Backlogs","Completed")</f>
        <v>Backlogs</v>
      </c>
      <c r="G355" s="47">
        <f>IF(Table24[[#This Row],[Status]]="Returned",1,0)</f>
        <v>0</v>
      </c>
      <c r="H355" s="30" t="s">
        <v>47</v>
      </c>
      <c r="I355" s="30" t="s">
        <v>25</v>
      </c>
      <c r="J355" s="30" t="s">
        <v>38</v>
      </c>
      <c r="K355" s="32">
        <v>22</v>
      </c>
      <c r="L355" s="30" t="s">
        <v>18</v>
      </c>
      <c r="M355" s="31">
        <v>912.84</v>
      </c>
      <c r="N355" s="48">
        <f>IF(Table24[[#This Row],[Status]]="Returned",Table24[[#This Row],[Amount]],0)</f>
        <v>0</v>
      </c>
      <c r="O355" s="48">
        <f>IF(OR(Table24[[#This Row],[Status]]="Pending", Table24[[#This Row],[Status]]="Processing"), Table24[[#This Row],[Amount]], 0)</f>
        <v>912.84</v>
      </c>
      <c r="P355" s="48">
        <f>IF(OR(Table24[[#This Row],[Status]]="Delivered",Table24[[#This Row],[Status]]="Shipped"),Table24[[#This Row],[Amount]],0)</f>
        <v>0</v>
      </c>
      <c r="Q355" s="48">
        <f>Table24[[#This Row],[Amount]]/Table24[[#This Row],[Qty]]</f>
        <v>41.492727272727272</v>
      </c>
      <c r="R355" s="30" t="s">
        <v>262</v>
      </c>
      <c r="S355" s="30" t="s">
        <v>35</v>
      </c>
      <c r="T355" s="47" t="s">
        <v>758</v>
      </c>
      <c r="U355" s="30" t="s">
        <v>27</v>
      </c>
      <c r="V355" s="30" t="s">
        <v>22</v>
      </c>
    </row>
    <row r="356" spans="1:22" ht="14.25" hidden="1" customHeight="1">
      <c r="A356" s="47">
        <v>355</v>
      </c>
      <c r="B356" s="30">
        <v>294</v>
      </c>
      <c r="C356" s="1">
        <v>44282</v>
      </c>
      <c r="D356" t="s">
        <v>36</v>
      </c>
      <c r="E356" s="47">
        <f>IF(OR(Table24[[#This Row],[Status]]="Pending",Table24[[#This Row],[Status]]="Processing"),1,0)</f>
        <v>0</v>
      </c>
      <c r="F356" s="47" t="str">
        <f>IF(OR(Table24[[#This Row],[Status]]="Pending",Table24[[#This Row],[Status]]="Processing"),"Backlogs","Completed")</f>
        <v>Completed</v>
      </c>
      <c r="G356" s="47">
        <f>IF(Table24[[#This Row],[Status]]="Returned",1,0)</f>
        <v>0</v>
      </c>
      <c r="H356" s="30" t="s">
        <v>24</v>
      </c>
      <c r="I356" s="30" t="s">
        <v>25</v>
      </c>
      <c r="J356" s="30" t="s">
        <v>38</v>
      </c>
      <c r="K356" s="32">
        <v>26</v>
      </c>
      <c r="L356" s="30" t="s">
        <v>18</v>
      </c>
      <c r="M356" s="31">
        <v>154.44999999999999</v>
      </c>
      <c r="N356" s="48">
        <f>IF(Table24[[#This Row],[Status]]="Returned",Table24[[#This Row],[Amount]],0)</f>
        <v>0</v>
      </c>
      <c r="O356" s="48">
        <f>IF(OR(Table24[[#This Row],[Status]]="Pending", Table24[[#This Row],[Status]]="Processing"), Table24[[#This Row],[Amount]], 0)</f>
        <v>0</v>
      </c>
      <c r="P356" s="48">
        <f>IF(OR(Table24[[#This Row],[Status]]="Delivered",Table24[[#This Row],[Status]]="Shipped"),Table24[[#This Row],[Amount]],0)</f>
        <v>154.44999999999999</v>
      </c>
      <c r="Q356" s="48">
        <f>Table24[[#This Row],[Amount]]/Table24[[#This Row],[Qty]]</f>
        <v>5.9403846153846152</v>
      </c>
      <c r="R356" s="30" t="s">
        <v>211</v>
      </c>
      <c r="S356" s="30" t="s">
        <v>49</v>
      </c>
      <c r="T356" s="47" t="s">
        <v>11</v>
      </c>
      <c r="U356" s="30" t="s">
        <v>44</v>
      </c>
      <c r="V356" s="30" t="s">
        <v>22</v>
      </c>
    </row>
    <row r="357" spans="1:22" ht="14.25" hidden="1" customHeight="1">
      <c r="A357" s="47">
        <v>356</v>
      </c>
      <c r="B357" s="30">
        <v>812</v>
      </c>
      <c r="C357" s="1">
        <v>44431</v>
      </c>
      <c r="D357" t="s">
        <v>32</v>
      </c>
      <c r="E357" s="47">
        <f>IF(OR(Table24[[#This Row],[Status]]="Pending",Table24[[#This Row],[Status]]="Processing"),1,0)</f>
        <v>0</v>
      </c>
      <c r="F357" s="47" t="str">
        <f>IF(OR(Table24[[#This Row],[Status]]="Pending",Table24[[#This Row],[Status]]="Processing"),"Backlogs","Completed")</f>
        <v>Completed</v>
      </c>
      <c r="G357" s="47">
        <f>IF(Table24[[#This Row],[Status]]="Returned",1,0)</f>
        <v>1</v>
      </c>
      <c r="H357" s="30" t="s">
        <v>47</v>
      </c>
      <c r="I357" s="30" t="s">
        <v>37</v>
      </c>
      <c r="J357" s="30" t="s">
        <v>38</v>
      </c>
      <c r="K357" s="32">
        <v>96</v>
      </c>
      <c r="L357" s="30" t="s">
        <v>18</v>
      </c>
      <c r="M357" s="31">
        <v>131.68</v>
      </c>
      <c r="N357" s="48">
        <f>IF(Table24[[#This Row],[Status]]="Returned",Table24[[#This Row],[Amount]],0)</f>
        <v>131.68</v>
      </c>
      <c r="O357" s="48">
        <f>IF(OR(Table24[[#This Row],[Status]]="Pending", Table24[[#This Row],[Status]]="Processing"), Table24[[#This Row],[Amount]], 0)</f>
        <v>0</v>
      </c>
      <c r="P357" s="48">
        <f>IF(OR(Table24[[#This Row],[Status]]="Delivered",Table24[[#This Row],[Status]]="Shipped"),Table24[[#This Row],[Amount]],0)</f>
        <v>0</v>
      </c>
      <c r="Q357" s="48">
        <f>Table24[[#This Row],[Amount]]/Table24[[#This Row],[Qty]]</f>
        <v>1.3716666666666668</v>
      </c>
      <c r="R357" s="30" t="s">
        <v>155</v>
      </c>
      <c r="S357" s="30" t="s">
        <v>64</v>
      </c>
      <c r="T357" s="47" t="s">
        <v>11</v>
      </c>
      <c r="U357" s="30" t="s">
        <v>44</v>
      </c>
      <c r="V357" s="30" t="s">
        <v>28</v>
      </c>
    </row>
    <row r="358" spans="1:22" ht="14.25" customHeight="1">
      <c r="A358" s="47">
        <v>357</v>
      </c>
      <c r="B358" s="30">
        <v>865</v>
      </c>
      <c r="C358" s="1">
        <v>44012</v>
      </c>
      <c r="D358" t="s">
        <v>14</v>
      </c>
      <c r="E358" s="47">
        <f>IF(OR(Table24[[#This Row],[Status]]="Pending",Table24[[#This Row],[Status]]="Processing"),1,0)</f>
        <v>1</v>
      </c>
      <c r="F358" s="47" t="str">
        <f>IF(OR(Table24[[#This Row],[Status]]="Pending",Table24[[#This Row],[Status]]="Processing"),"Backlogs","Completed")</f>
        <v>Backlogs</v>
      </c>
      <c r="G358" s="47">
        <f>IF(Table24[[#This Row],[Status]]="Returned",1,0)</f>
        <v>0</v>
      </c>
      <c r="H358" s="30" t="s">
        <v>15</v>
      </c>
      <c r="I358" s="30" t="s">
        <v>16</v>
      </c>
      <c r="J358" s="30" t="s">
        <v>33</v>
      </c>
      <c r="K358" s="32">
        <v>100</v>
      </c>
      <c r="L358" s="30" t="s">
        <v>18</v>
      </c>
      <c r="M358" s="31">
        <v>737.66</v>
      </c>
      <c r="N358" s="48">
        <f>IF(Table24[[#This Row],[Status]]="Returned",Table24[[#This Row],[Amount]],0)</f>
        <v>0</v>
      </c>
      <c r="O358" s="48">
        <f>IF(OR(Table24[[#This Row],[Status]]="Pending", Table24[[#This Row],[Status]]="Processing"), Table24[[#This Row],[Amount]], 0)</f>
        <v>737.66</v>
      </c>
      <c r="P358" s="48">
        <f>IF(OR(Table24[[#This Row],[Status]]="Delivered",Table24[[#This Row],[Status]]="Shipped"),Table24[[#This Row],[Amount]],0)</f>
        <v>0</v>
      </c>
      <c r="Q358" s="48">
        <f>Table24[[#This Row],[Amount]]/Table24[[#This Row],[Qty]]</f>
        <v>7.3765999999999998</v>
      </c>
      <c r="R358" s="30" t="s">
        <v>135</v>
      </c>
      <c r="S358" s="30" t="s">
        <v>50</v>
      </c>
      <c r="T358" s="47" t="s">
        <v>11</v>
      </c>
      <c r="U358" s="30" t="s">
        <v>21</v>
      </c>
      <c r="V358" s="30" t="s">
        <v>22</v>
      </c>
    </row>
    <row r="359" spans="1:22" ht="14.25" hidden="1" customHeight="1">
      <c r="A359" s="47">
        <v>358</v>
      </c>
      <c r="B359" s="30">
        <v>918</v>
      </c>
      <c r="C359" s="1">
        <v>43864</v>
      </c>
      <c r="D359" t="s">
        <v>32</v>
      </c>
      <c r="E359" s="47">
        <f>IF(OR(Table24[[#This Row],[Status]]="Pending",Table24[[#This Row],[Status]]="Processing"),1,0)</f>
        <v>0</v>
      </c>
      <c r="F359" s="47" t="str">
        <f>IF(OR(Table24[[#This Row],[Status]]="Pending",Table24[[#This Row],[Status]]="Processing"),"Backlogs","Completed")</f>
        <v>Completed</v>
      </c>
      <c r="G359" s="47">
        <f>IF(Table24[[#This Row],[Status]]="Returned",1,0)</f>
        <v>1</v>
      </c>
      <c r="H359" s="30" t="s">
        <v>24</v>
      </c>
      <c r="I359" s="30" t="s">
        <v>16</v>
      </c>
      <c r="J359" s="30" t="s">
        <v>17</v>
      </c>
      <c r="K359" s="32">
        <v>33</v>
      </c>
      <c r="L359" s="30" t="s">
        <v>18</v>
      </c>
      <c r="M359" s="31">
        <v>12.35</v>
      </c>
      <c r="N359" s="48">
        <f>IF(Table24[[#This Row],[Status]]="Returned",Table24[[#This Row],[Amount]],0)</f>
        <v>12.35</v>
      </c>
      <c r="O359" s="48">
        <f>IF(OR(Table24[[#This Row],[Status]]="Pending", Table24[[#This Row],[Status]]="Processing"), Table24[[#This Row],[Amount]], 0)</f>
        <v>0</v>
      </c>
      <c r="P359" s="48">
        <f>IF(OR(Table24[[#This Row],[Status]]="Delivered",Table24[[#This Row],[Status]]="Shipped"),Table24[[#This Row],[Amount]],0)</f>
        <v>0</v>
      </c>
      <c r="Q359" s="48">
        <f>Table24[[#This Row],[Amount]]/Table24[[#This Row],[Qty]]</f>
        <v>0.37424242424242421</v>
      </c>
      <c r="R359" s="30" t="s">
        <v>48</v>
      </c>
      <c r="S359" s="30" t="s">
        <v>49</v>
      </c>
      <c r="T359" s="47" t="s">
        <v>758</v>
      </c>
      <c r="U359" s="30" t="s">
        <v>44</v>
      </c>
      <c r="V359" s="30" t="s">
        <v>22</v>
      </c>
    </row>
    <row r="360" spans="1:22" ht="14.25" hidden="1" customHeight="1">
      <c r="A360" s="47">
        <v>359</v>
      </c>
      <c r="B360" s="30">
        <v>404</v>
      </c>
      <c r="C360" s="1">
        <v>44238</v>
      </c>
      <c r="D360" t="s">
        <v>14</v>
      </c>
      <c r="E360" s="47">
        <f>IF(OR(Table24[[#This Row],[Status]]="Pending",Table24[[#This Row],[Status]]="Processing"),1,0)</f>
        <v>1</v>
      </c>
      <c r="F360" s="47" t="str">
        <f>IF(OR(Table24[[#This Row],[Status]]="Pending",Table24[[#This Row],[Status]]="Processing"),"Backlogs","Completed")</f>
        <v>Backlogs</v>
      </c>
      <c r="G360" s="47">
        <f>IF(Table24[[#This Row],[Status]]="Returned",1,0)</f>
        <v>0</v>
      </c>
      <c r="H360" s="30" t="s">
        <v>15</v>
      </c>
      <c r="I360" s="30" t="s">
        <v>37</v>
      </c>
      <c r="J360" s="30" t="s">
        <v>17</v>
      </c>
      <c r="K360" s="32">
        <v>8</v>
      </c>
      <c r="L360" s="30" t="s">
        <v>18</v>
      </c>
      <c r="M360" s="31">
        <v>342.22</v>
      </c>
      <c r="N360" s="48">
        <f>IF(Table24[[#This Row],[Status]]="Returned",Table24[[#This Row],[Amount]],0)</f>
        <v>0</v>
      </c>
      <c r="O360" s="48">
        <f>IF(OR(Table24[[#This Row],[Status]]="Pending", Table24[[#This Row],[Status]]="Processing"), Table24[[#This Row],[Amount]], 0)</f>
        <v>342.22</v>
      </c>
      <c r="P360" s="48">
        <f>IF(OR(Table24[[#This Row],[Status]]="Delivered",Table24[[#This Row],[Status]]="Shipped"),Table24[[#This Row],[Amount]],0)</f>
        <v>0</v>
      </c>
      <c r="Q360" s="48">
        <f>Table24[[#This Row],[Amount]]/Table24[[#This Row],[Qty]]</f>
        <v>42.777500000000003</v>
      </c>
      <c r="R360" s="30" t="s">
        <v>86</v>
      </c>
      <c r="S360" s="30" t="s">
        <v>87</v>
      </c>
      <c r="T360" s="47" t="s">
        <v>11</v>
      </c>
      <c r="U360" s="30" t="s">
        <v>21</v>
      </c>
      <c r="V360" s="30" t="s">
        <v>28</v>
      </c>
    </row>
    <row r="361" spans="1:22" ht="14.25" hidden="1" customHeight="1">
      <c r="A361" s="47">
        <v>360</v>
      </c>
      <c r="B361" s="30">
        <v>857</v>
      </c>
      <c r="C361" s="1">
        <v>44550</v>
      </c>
      <c r="D361" t="s">
        <v>23</v>
      </c>
      <c r="E361" s="47">
        <f>IF(OR(Table24[[#This Row],[Status]]="Pending",Table24[[#This Row],[Status]]="Processing"),1,0)</f>
        <v>0</v>
      </c>
      <c r="F361" s="47" t="str">
        <f>IF(OR(Table24[[#This Row],[Status]]="Pending",Table24[[#This Row],[Status]]="Processing"),"Backlogs","Completed")</f>
        <v>Completed</v>
      </c>
      <c r="G361" s="47">
        <f>IF(Table24[[#This Row],[Status]]="Returned",1,0)</f>
        <v>0</v>
      </c>
      <c r="H361" s="30" t="s">
        <v>47</v>
      </c>
      <c r="I361" s="30" t="s">
        <v>37</v>
      </c>
      <c r="J361" s="30" t="s">
        <v>38</v>
      </c>
      <c r="K361" s="32">
        <v>33</v>
      </c>
      <c r="L361" s="30" t="s">
        <v>18</v>
      </c>
      <c r="M361" s="31">
        <v>475.17</v>
      </c>
      <c r="N361" s="48">
        <f>IF(Table24[[#This Row],[Status]]="Returned",Table24[[#This Row],[Amount]],0)</f>
        <v>0</v>
      </c>
      <c r="O361" s="48">
        <f>IF(OR(Table24[[#This Row],[Status]]="Pending", Table24[[#This Row],[Status]]="Processing"), Table24[[#This Row],[Amount]], 0)</f>
        <v>0</v>
      </c>
      <c r="P361" s="48">
        <f>IF(OR(Table24[[#This Row],[Status]]="Delivered",Table24[[#This Row],[Status]]="Shipped"),Table24[[#This Row],[Amount]],0)</f>
        <v>475.17</v>
      </c>
      <c r="Q361" s="48">
        <f>Table24[[#This Row],[Amount]]/Table24[[#This Row],[Qty]]</f>
        <v>14.39909090909091</v>
      </c>
      <c r="R361" s="30" t="s">
        <v>173</v>
      </c>
      <c r="S361" s="30" t="s">
        <v>64</v>
      </c>
      <c r="T361" s="47" t="s">
        <v>758</v>
      </c>
      <c r="U361" s="30" t="s">
        <v>27</v>
      </c>
      <c r="V361" s="30" t="s">
        <v>28</v>
      </c>
    </row>
    <row r="362" spans="1:22" ht="14.25" hidden="1" customHeight="1">
      <c r="A362" s="47">
        <v>361</v>
      </c>
      <c r="B362" s="30">
        <v>326</v>
      </c>
      <c r="C362" s="1">
        <v>43907</v>
      </c>
      <c r="D362" t="s">
        <v>32</v>
      </c>
      <c r="E362" s="47">
        <f>IF(OR(Table24[[#This Row],[Status]]="Pending",Table24[[#This Row],[Status]]="Processing"),1,0)</f>
        <v>0</v>
      </c>
      <c r="F362" s="47" t="str">
        <f>IF(OR(Table24[[#This Row],[Status]]="Pending",Table24[[#This Row],[Status]]="Processing"),"Backlogs","Completed")</f>
        <v>Completed</v>
      </c>
      <c r="G362" s="47">
        <f>IF(Table24[[#This Row],[Status]]="Returned",1,0)</f>
        <v>1</v>
      </c>
      <c r="H362" s="30" t="s">
        <v>24</v>
      </c>
      <c r="I362" s="30" t="s">
        <v>37</v>
      </c>
      <c r="J362" s="30" t="s">
        <v>38</v>
      </c>
      <c r="K362" s="32">
        <v>72</v>
      </c>
      <c r="L362" s="30" t="s">
        <v>18</v>
      </c>
      <c r="M362" s="31">
        <v>448.1</v>
      </c>
      <c r="N362" s="48">
        <f>IF(Table24[[#This Row],[Status]]="Returned",Table24[[#This Row],[Amount]],0)</f>
        <v>448.1</v>
      </c>
      <c r="O362" s="48">
        <f>IF(OR(Table24[[#This Row],[Status]]="Pending", Table24[[#This Row],[Status]]="Processing"), Table24[[#This Row],[Amount]], 0)</f>
        <v>0</v>
      </c>
      <c r="P362" s="48">
        <f>IF(OR(Table24[[#This Row],[Status]]="Delivered",Table24[[#This Row],[Status]]="Shipped"),Table24[[#This Row],[Amount]],0)</f>
        <v>0</v>
      </c>
      <c r="Q362" s="48">
        <f>Table24[[#This Row],[Amount]]/Table24[[#This Row],[Qty]]</f>
        <v>6.2236111111111114</v>
      </c>
      <c r="R362" s="30" t="s">
        <v>143</v>
      </c>
      <c r="S362" s="30" t="s">
        <v>77</v>
      </c>
      <c r="T362" s="47" t="s">
        <v>758</v>
      </c>
      <c r="U362" s="30" t="s">
        <v>21</v>
      </c>
      <c r="V362" s="30" t="s">
        <v>22</v>
      </c>
    </row>
    <row r="363" spans="1:22" ht="14.25" hidden="1" customHeight="1">
      <c r="A363" s="47">
        <v>362</v>
      </c>
      <c r="B363" s="30">
        <v>203</v>
      </c>
      <c r="C363" s="1">
        <v>44145</v>
      </c>
      <c r="D363" t="s">
        <v>36</v>
      </c>
      <c r="E363" s="47">
        <f>IF(OR(Table24[[#This Row],[Status]]="Pending",Table24[[#This Row],[Status]]="Processing"),1,0)</f>
        <v>0</v>
      </c>
      <c r="F363" s="47" t="str">
        <f>IF(OR(Table24[[#This Row],[Status]]="Pending",Table24[[#This Row],[Status]]="Processing"),"Backlogs","Completed")</f>
        <v>Completed</v>
      </c>
      <c r="G363" s="47">
        <f>IF(Table24[[#This Row],[Status]]="Returned",1,0)</f>
        <v>0</v>
      </c>
      <c r="H363" s="30" t="s">
        <v>24</v>
      </c>
      <c r="I363" s="30" t="s">
        <v>25</v>
      </c>
      <c r="J363" s="30" t="s">
        <v>17</v>
      </c>
      <c r="K363" s="32">
        <v>41</v>
      </c>
      <c r="L363" s="30" t="s">
        <v>18</v>
      </c>
      <c r="M363" s="31">
        <v>301.42</v>
      </c>
      <c r="N363" s="48">
        <f>IF(Table24[[#This Row],[Status]]="Returned",Table24[[#This Row],[Amount]],0)</f>
        <v>0</v>
      </c>
      <c r="O363" s="48">
        <f>IF(OR(Table24[[#This Row],[Status]]="Pending", Table24[[#This Row],[Status]]="Processing"), Table24[[#This Row],[Amount]], 0)</f>
        <v>0</v>
      </c>
      <c r="P363" s="48">
        <f>IF(OR(Table24[[#This Row],[Status]]="Delivered",Table24[[#This Row],[Status]]="Shipped"),Table24[[#This Row],[Amount]],0)</f>
        <v>301.42</v>
      </c>
      <c r="Q363" s="48">
        <f>Table24[[#This Row],[Amount]]/Table24[[#This Row],[Qty]]</f>
        <v>7.3517073170731715</v>
      </c>
      <c r="R363" s="30" t="s">
        <v>263</v>
      </c>
      <c r="S363" s="30" t="s">
        <v>124</v>
      </c>
      <c r="T363" s="47" t="s">
        <v>11</v>
      </c>
      <c r="U363" s="30" t="s">
        <v>21</v>
      </c>
      <c r="V363" s="30" t="s">
        <v>22</v>
      </c>
    </row>
    <row r="364" spans="1:22" ht="14.25" customHeight="1">
      <c r="A364" s="47">
        <v>363</v>
      </c>
      <c r="B364" s="30">
        <v>827</v>
      </c>
      <c r="C364" s="1">
        <v>44467</v>
      </c>
      <c r="D364" t="s">
        <v>32</v>
      </c>
      <c r="E364" s="47">
        <f>IF(OR(Table24[[#This Row],[Status]]="Pending",Table24[[#This Row],[Status]]="Processing"),1,0)</f>
        <v>0</v>
      </c>
      <c r="F364" s="47" t="str">
        <f>IF(OR(Table24[[#This Row],[Status]]="Pending",Table24[[#This Row],[Status]]="Processing"),"Backlogs","Completed")</f>
        <v>Completed</v>
      </c>
      <c r="G364" s="47">
        <f>IF(Table24[[#This Row],[Status]]="Returned",1,0)</f>
        <v>1</v>
      </c>
      <c r="H364" s="30" t="s">
        <v>15</v>
      </c>
      <c r="I364" s="30" t="s">
        <v>16</v>
      </c>
      <c r="J364" s="30" t="s">
        <v>33</v>
      </c>
      <c r="K364" s="32">
        <v>86</v>
      </c>
      <c r="L364" s="30" t="s">
        <v>18</v>
      </c>
      <c r="M364" s="31">
        <v>60.44</v>
      </c>
      <c r="N364" s="48">
        <f>IF(Table24[[#This Row],[Status]]="Returned",Table24[[#This Row],[Amount]],0)</f>
        <v>60.44</v>
      </c>
      <c r="O364" s="48">
        <f>IF(OR(Table24[[#This Row],[Status]]="Pending", Table24[[#This Row],[Status]]="Processing"), Table24[[#This Row],[Amount]], 0)</f>
        <v>0</v>
      </c>
      <c r="P364" s="48">
        <f>IF(OR(Table24[[#This Row],[Status]]="Delivered",Table24[[#This Row],[Status]]="Shipped"),Table24[[#This Row],[Amount]],0)</f>
        <v>0</v>
      </c>
      <c r="Q364" s="48">
        <f>Table24[[#This Row],[Amount]]/Table24[[#This Row],[Qty]]</f>
        <v>0.7027906976744186</v>
      </c>
      <c r="R364" s="30" t="s">
        <v>264</v>
      </c>
      <c r="S364" s="30" t="s">
        <v>153</v>
      </c>
      <c r="T364" s="47" t="s">
        <v>11</v>
      </c>
      <c r="U364" s="30" t="s">
        <v>21</v>
      </c>
      <c r="V364" s="30" t="s">
        <v>28</v>
      </c>
    </row>
    <row r="365" spans="1:22" ht="14.25" customHeight="1">
      <c r="A365" s="47">
        <v>364</v>
      </c>
      <c r="B365" s="30">
        <v>431</v>
      </c>
      <c r="C365" s="1">
        <v>44330</v>
      </c>
      <c r="D365" t="s">
        <v>23</v>
      </c>
      <c r="E365" s="47">
        <f>IF(OR(Table24[[#This Row],[Status]]="Pending",Table24[[#This Row],[Status]]="Processing"),1,0)</f>
        <v>0</v>
      </c>
      <c r="F365" s="47" t="str">
        <f>IF(OR(Table24[[#This Row],[Status]]="Pending",Table24[[#This Row],[Status]]="Processing"),"Backlogs","Completed")</f>
        <v>Completed</v>
      </c>
      <c r="G365" s="47">
        <f>IF(Table24[[#This Row],[Status]]="Returned",1,0)</f>
        <v>0</v>
      </c>
      <c r="H365" s="30" t="s">
        <v>47</v>
      </c>
      <c r="I365" s="30" t="s">
        <v>16</v>
      </c>
      <c r="J365" s="30" t="s">
        <v>33</v>
      </c>
      <c r="K365" s="32">
        <v>30</v>
      </c>
      <c r="L365" s="30" t="s">
        <v>18</v>
      </c>
      <c r="M365" s="31">
        <v>294.39999999999998</v>
      </c>
      <c r="N365" s="48">
        <f>IF(Table24[[#This Row],[Status]]="Returned",Table24[[#This Row],[Amount]],0)</f>
        <v>0</v>
      </c>
      <c r="O365" s="48">
        <f>IF(OR(Table24[[#This Row],[Status]]="Pending", Table24[[#This Row],[Status]]="Processing"), Table24[[#This Row],[Amount]], 0)</f>
        <v>0</v>
      </c>
      <c r="P365" s="48">
        <f>IF(OR(Table24[[#This Row],[Status]]="Delivered",Table24[[#This Row],[Status]]="Shipped"),Table24[[#This Row],[Amount]],0)</f>
        <v>294.39999999999998</v>
      </c>
      <c r="Q365" s="48">
        <f>Table24[[#This Row],[Amount]]/Table24[[#This Row],[Qty]]</f>
        <v>9.8133333333333326</v>
      </c>
      <c r="R365" s="30" t="s">
        <v>86</v>
      </c>
      <c r="S365" s="30" t="s">
        <v>87</v>
      </c>
      <c r="T365" s="47" t="s">
        <v>11</v>
      </c>
      <c r="U365" s="30" t="s">
        <v>27</v>
      </c>
      <c r="V365" s="30" t="s">
        <v>28</v>
      </c>
    </row>
    <row r="366" spans="1:22" ht="14.25" hidden="1" customHeight="1">
      <c r="A366" s="47">
        <v>365</v>
      </c>
      <c r="B366" s="30">
        <v>394</v>
      </c>
      <c r="C366" s="1">
        <v>44446</v>
      </c>
      <c r="D366" t="s">
        <v>32</v>
      </c>
      <c r="E366" s="47">
        <f>IF(OR(Table24[[#This Row],[Status]]="Pending",Table24[[#This Row],[Status]]="Processing"),1,0)</f>
        <v>0</v>
      </c>
      <c r="F366" s="47" t="str">
        <f>IF(OR(Table24[[#This Row],[Status]]="Pending",Table24[[#This Row],[Status]]="Processing"),"Backlogs","Completed")</f>
        <v>Completed</v>
      </c>
      <c r="G366" s="47">
        <f>IF(Table24[[#This Row],[Status]]="Returned",1,0)</f>
        <v>1</v>
      </c>
      <c r="H366" s="30" t="s">
        <v>24</v>
      </c>
      <c r="I366" s="30" t="s">
        <v>37</v>
      </c>
      <c r="J366" s="30" t="s">
        <v>38</v>
      </c>
      <c r="K366" s="32">
        <v>44</v>
      </c>
      <c r="L366" s="30" t="s">
        <v>18</v>
      </c>
      <c r="M366" s="31">
        <v>939.07</v>
      </c>
      <c r="N366" s="48">
        <f>IF(Table24[[#This Row],[Status]]="Returned",Table24[[#This Row],[Amount]],0)</f>
        <v>939.07</v>
      </c>
      <c r="O366" s="48">
        <f>IF(OR(Table24[[#This Row],[Status]]="Pending", Table24[[#This Row],[Status]]="Processing"), Table24[[#This Row],[Amount]], 0)</f>
        <v>0</v>
      </c>
      <c r="P366" s="48">
        <f>IF(OR(Table24[[#This Row],[Status]]="Delivered",Table24[[#This Row],[Status]]="Shipped"),Table24[[#This Row],[Amount]],0)</f>
        <v>0</v>
      </c>
      <c r="Q366" s="48">
        <f>Table24[[#This Row],[Amount]]/Table24[[#This Row],[Qty]]</f>
        <v>21.342500000000001</v>
      </c>
      <c r="R366" s="30" t="s">
        <v>92</v>
      </c>
      <c r="S366" s="30" t="s">
        <v>93</v>
      </c>
      <c r="T366" s="47" t="s">
        <v>758</v>
      </c>
      <c r="U366" s="30" t="s">
        <v>44</v>
      </c>
      <c r="V366" s="30" t="s">
        <v>28</v>
      </c>
    </row>
    <row r="367" spans="1:22" ht="14.25" customHeight="1">
      <c r="A367" s="47">
        <v>366</v>
      </c>
      <c r="B367" s="30">
        <v>576</v>
      </c>
      <c r="C367" s="1">
        <v>44465</v>
      </c>
      <c r="D367" t="s">
        <v>32</v>
      </c>
      <c r="E367" s="47">
        <f>IF(OR(Table24[[#This Row],[Status]]="Pending",Table24[[#This Row],[Status]]="Processing"),1,0)</f>
        <v>0</v>
      </c>
      <c r="F367" s="47" t="str">
        <f>IF(OR(Table24[[#This Row],[Status]]="Pending",Table24[[#This Row],[Status]]="Processing"),"Backlogs","Completed")</f>
        <v>Completed</v>
      </c>
      <c r="G367" s="47">
        <f>IF(Table24[[#This Row],[Status]]="Returned",1,0)</f>
        <v>1</v>
      </c>
      <c r="H367" s="30" t="s">
        <v>47</v>
      </c>
      <c r="I367" s="30" t="s">
        <v>25</v>
      </c>
      <c r="J367" s="30" t="s">
        <v>33</v>
      </c>
      <c r="K367" s="32">
        <v>56</v>
      </c>
      <c r="L367" s="30" t="s">
        <v>18</v>
      </c>
      <c r="M367" s="31">
        <v>149.53</v>
      </c>
      <c r="N367" s="48">
        <f>IF(Table24[[#This Row],[Status]]="Returned",Table24[[#This Row],[Amount]],0)</f>
        <v>149.53</v>
      </c>
      <c r="O367" s="48">
        <f>IF(OR(Table24[[#This Row],[Status]]="Pending", Table24[[#This Row],[Status]]="Processing"), Table24[[#This Row],[Amount]], 0)</f>
        <v>0</v>
      </c>
      <c r="P367" s="48">
        <f>IF(OR(Table24[[#This Row],[Status]]="Delivered",Table24[[#This Row],[Status]]="Shipped"),Table24[[#This Row],[Amount]],0)</f>
        <v>0</v>
      </c>
      <c r="Q367" s="48">
        <f>Table24[[#This Row],[Amount]]/Table24[[#This Row],[Qty]]</f>
        <v>2.6701785714285715</v>
      </c>
      <c r="R367" s="30" t="s">
        <v>83</v>
      </c>
      <c r="S367" s="30" t="s">
        <v>64</v>
      </c>
      <c r="T367" s="47" t="s">
        <v>758</v>
      </c>
      <c r="U367" s="30" t="s">
        <v>27</v>
      </c>
      <c r="V367" s="30" t="s">
        <v>28</v>
      </c>
    </row>
    <row r="368" spans="1:22" ht="14.25" hidden="1" customHeight="1">
      <c r="A368" s="47">
        <v>367</v>
      </c>
      <c r="B368" s="30">
        <v>685</v>
      </c>
      <c r="C368" s="1">
        <v>44191</v>
      </c>
      <c r="D368" t="s">
        <v>23</v>
      </c>
      <c r="E368" s="47">
        <f>IF(OR(Table24[[#This Row],[Status]]="Pending",Table24[[#This Row],[Status]]="Processing"),1,0)</f>
        <v>0</v>
      </c>
      <c r="F368" s="47" t="str">
        <f>IF(OR(Table24[[#This Row],[Status]]="Pending",Table24[[#This Row],[Status]]="Processing"),"Backlogs","Completed")</f>
        <v>Completed</v>
      </c>
      <c r="G368" s="47">
        <f>IF(Table24[[#This Row],[Status]]="Returned",1,0)</f>
        <v>0</v>
      </c>
      <c r="H368" s="30" t="s">
        <v>24</v>
      </c>
      <c r="I368" s="30" t="s">
        <v>25</v>
      </c>
      <c r="J368" s="30" t="s">
        <v>17</v>
      </c>
      <c r="K368" s="32">
        <v>80</v>
      </c>
      <c r="L368" s="30" t="s">
        <v>18</v>
      </c>
      <c r="M368" s="31">
        <v>932.82</v>
      </c>
      <c r="N368" s="48">
        <f>IF(Table24[[#This Row],[Status]]="Returned",Table24[[#This Row],[Amount]],0)</f>
        <v>0</v>
      </c>
      <c r="O368" s="48">
        <f>IF(OR(Table24[[#This Row],[Status]]="Pending", Table24[[#This Row],[Status]]="Processing"), Table24[[#This Row],[Amount]], 0)</f>
        <v>0</v>
      </c>
      <c r="P368" s="48">
        <f>IF(OR(Table24[[#This Row],[Status]]="Delivered",Table24[[#This Row],[Status]]="Shipped"),Table24[[#This Row],[Amount]],0)</f>
        <v>932.82</v>
      </c>
      <c r="Q368" s="48">
        <f>Table24[[#This Row],[Amount]]/Table24[[#This Row],[Qty]]</f>
        <v>11.660250000000001</v>
      </c>
      <c r="R368" s="30" t="s">
        <v>265</v>
      </c>
      <c r="S368" s="30" t="s">
        <v>46</v>
      </c>
      <c r="T368" s="47" t="s">
        <v>758</v>
      </c>
      <c r="U368" s="30" t="s">
        <v>21</v>
      </c>
      <c r="V368" s="30" t="s">
        <v>22</v>
      </c>
    </row>
    <row r="369" spans="1:22" ht="14.25" hidden="1" customHeight="1">
      <c r="A369" s="47">
        <v>368</v>
      </c>
      <c r="B369" s="30">
        <v>320</v>
      </c>
      <c r="C369" s="1">
        <v>44476</v>
      </c>
      <c r="D369" t="s">
        <v>23</v>
      </c>
      <c r="E369" s="47">
        <f>IF(OR(Table24[[#This Row],[Status]]="Pending",Table24[[#This Row],[Status]]="Processing"),1,0)</f>
        <v>0</v>
      </c>
      <c r="F369" s="47" t="str">
        <f>IF(OR(Table24[[#This Row],[Status]]="Pending",Table24[[#This Row],[Status]]="Processing"),"Backlogs","Completed")</f>
        <v>Completed</v>
      </c>
      <c r="G369" s="47">
        <f>IF(Table24[[#This Row],[Status]]="Returned",1,0)</f>
        <v>0</v>
      </c>
      <c r="H369" s="30" t="s">
        <v>15</v>
      </c>
      <c r="I369" s="30" t="s">
        <v>37</v>
      </c>
      <c r="J369" s="30" t="s">
        <v>17</v>
      </c>
      <c r="K369" s="32">
        <v>27</v>
      </c>
      <c r="L369" s="30" t="s">
        <v>18</v>
      </c>
      <c r="M369" s="31">
        <v>525.65</v>
      </c>
      <c r="N369" s="48">
        <f>IF(Table24[[#This Row],[Status]]="Returned",Table24[[#This Row],[Amount]],0)</f>
        <v>0</v>
      </c>
      <c r="O369" s="48">
        <f>IF(OR(Table24[[#This Row],[Status]]="Pending", Table24[[#This Row],[Status]]="Processing"), Table24[[#This Row],[Amount]], 0)</f>
        <v>0</v>
      </c>
      <c r="P369" s="48">
        <f>IF(OR(Table24[[#This Row],[Status]]="Delivered",Table24[[#This Row],[Status]]="Shipped"),Table24[[#This Row],[Amount]],0)</f>
        <v>525.65</v>
      </c>
      <c r="Q369" s="48">
        <f>Table24[[#This Row],[Amount]]/Table24[[#This Row],[Qty]]</f>
        <v>19.468518518518518</v>
      </c>
      <c r="R369" s="30" t="s">
        <v>215</v>
      </c>
      <c r="S369" s="30" t="s">
        <v>20</v>
      </c>
      <c r="T369" s="47" t="s">
        <v>11</v>
      </c>
      <c r="U369" s="30" t="s">
        <v>21</v>
      </c>
      <c r="V369" s="30" t="s">
        <v>28</v>
      </c>
    </row>
    <row r="370" spans="1:22" ht="14.25" customHeight="1">
      <c r="A370" s="47">
        <v>369</v>
      </c>
      <c r="B370" s="30">
        <v>36</v>
      </c>
      <c r="C370" s="1">
        <v>44317</v>
      </c>
      <c r="D370" t="s">
        <v>54</v>
      </c>
      <c r="E370" s="47">
        <f>IF(OR(Table24[[#This Row],[Status]]="Pending",Table24[[#This Row],[Status]]="Processing"),1,0)</f>
        <v>1</v>
      </c>
      <c r="F370" s="47" t="str">
        <f>IF(OR(Table24[[#This Row],[Status]]="Pending",Table24[[#This Row],[Status]]="Processing"),"Backlogs","Completed")</f>
        <v>Backlogs</v>
      </c>
      <c r="G370" s="47">
        <f>IF(Table24[[#This Row],[Status]]="Returned",1,0)</f>
        <v>0</v>
      </c>
      <c r="H370" s="30" t="s">
        <v>15</v>
      </c>
      <c r="I370" s="30" t="s">
        <v>16</v>
      </c>
      <c r="J370" s="30" t="s">
        <v>33</v>
      </c>
      <c r="K370" s="32">
        <v>90</v>
      </c>
      <c r="L370" s="30" t="s">
        <v>18</v>
      </c>
      <c r="M370" s="31">
        <v>685.94</v>
      </c>
      <c r="N370" s="48">
        <f>IF(Table24[[#This Row],[Status]]="Returned",Table24[[#This Row],[Amount]],0)</f>
        <v>0</v>
      </c>
      <c r="O370" s="48">
        <f>IF(OR(Table24[[#This Row],[Status]]="Pending", Table24[[#This Row],[Status]]="Processing"), Table24[[#This Row],[Amount]], 0)</f>
        <v>685.94</v>
      </c>
      <c r="P370" s="48">
        <f>IF(OR(Table24[[#This Row],[Status]]="Delivered",Table24[[#This Row],[Status]]="Shipped"),Table24[[#This Row],[Amount]],0)</f>
        <v>0</v>
      </c>
      <c r="Q370" s="48">
        <f>Table24[[#This Row],[Amount]]/Table24[[#This Row],[Qty]]</f>
        <v>7.6215555555555561</v>
      </c>
      <c r="R370" s="30" t="s">
        <v>205</v>
      </c>
      <c r="S370" s="30" t="s">
        <v>30</v>
      </c>
      <c r="T370" s="47" t="s">
        <v>11</v>
      </c>
      <c r="U370" s="30" t="s">
        <v>44</v>
      </c>
      <c r="V370" s="30" t="s">
        <v>28</v>
      </c>
    </row>
    <row r="371" spans="1:22" ht="14.25" hidden="1" customHeight="1">
      <c r="A371" s="47">
        <v>370</v>
      </c>
      <c r="B371" s="30">
        <v>140</v>
      </c>
      <c r="C371" s="1">
        <v>43955</v>
      </c>
      <c r="D371" t="s">
        <v>23</v>
      </c>
      <c r="E371" s="47">
        <f>IF(OR(Table24[[#This Row],[Status]]="Pending",Table24[[#This Row],[Status]]="Processing"),1,0)</f>
        <v>0</v>
      </c>
      <c r="F371" s="47" t="str">
        <f>IF(OR(Table24[[#This Row],[Status]]="Pending",Table24[[#This Row],[Status]]="Processing"),"Backlogs","Completed")</f>
        <v>Completed</v>
      </c>
      <c r="G371" s="47">
        <f>IF(Table24[[#This Row],[Status]]="Returned",1,0)</f>
        <v>0</v>
      </c>
      <c r="H371" s="30" t="s">
        <v>15</v>
      </c>
      <c r="I371" s="30" t="s">
        <v>25</v>
      </c>
      <c r="J371" s="30" t="s">
        <v>38</v>
      </c>
      <c r="K371" s="32">
        <v>52</v>
      </c>
      <c r="L371" s="30" t="s">
        <v>18</v>
      </c>
      <c r="M371" s="31">
        <v>430.28</v>
      </c>
      <c r="N371" s="48">
        <f>IF(Table24[[#This Row],[Status]]="Returned",Table24[[#This Row],[Amount]],0)</f>
        <v>0</v>
      </c>
      <c r="O371" s="48">
        <f>IF(OR(Table24[[#This Row],[Status]]="Pending", Table24[[#This Row],[Status]]="Processing"), Table24[[#This Row],[Amount]], 0)</f>
        <v>0</v>
      </c>
      <c r="P371" s="48">
        <f>IF(OR(Table24[[#This Row],[Status]]="Delivered",Table24[[#This Row],[Status]]="Shipped"),Table24[[#This Row],[Amount]],0)</f>
        <v>430.28</v>
      </c>
      <c r="Q371" s="48">
        <f>Table24[[#This Row],[Amount]]/Table24[[#This Row],[Qty]]</f>
        <v>8.2746153846153838</v>
      </c>
      <c r="R371" s="30" t="s">
        <v>266</v>
      </c>
      <c r="S371" s="30" t="s">
        <v>93</v>
      </c>
      <c r="T371" s="47" t="s">
        <v>758</v>
      </c>
      <c r="U371" s="30" t="s">
        <v>31</v>
      </c>
      <c r="V371" s="30" t="s">
        <v>22</v>
      </c>
    </row>
    <row r="372" spans="1:22" ht="14.25" hidden="1" customHeight="1">
      <c r="A372" s="47">
        <v>371</v>
      </c>
      <c r="B372" s="30">
        <v>463</v>
      </c>
      <c r="C372" s="1">
        <v>44180</v>
      </c>
      <c r="D372" t="s">
        <v>36</v>
      </c>
      <c r="E372" s="47">
        <f>IF(OR(Table24[[#This Row],[Status]]="Pending",Table24[[#This Row],[Status]]="Processing"),1,0)</f>
        <v>0</v>
      </c>
      <c r="F372" s="47" t="str">
        <f>IF(OR(Table24[[#This Row],[Status]]="Pending",Table24[[#This Row],[Status]]="Processing"),"Backlogs","Completed")</f>
        <v>Completed</v>
      </c>
      <c r="G372" s="47">
        <f>IF(Table24[[#This Row],[Status]]="Returned",1,0)</f>
        <v>0</v>
      </c>
      <c r="H372" s="30" t="s">
        <v>24</v>
      </c>
      <c r="I372" s="30" t="s">
        <v>37</v>
      </c>
      <c r="J372" s="30" t="s">
        <v>38</v>
      </c>
      <c r="K372" s="32">
        <v>27</v>
      </c>
      <c r="L372" s="30" t="s">
        <v>18</v>
      </c>
      <c r="M372" s="31">
        <v>864.03</v>
      </c>
      <c r="N372" s="48">
        <f>IF(Table24[[#This Row],[Status]]="Returned",Table24[[#This Row],[Amount]],0)</f>
        <v>0</v>
      </c>
      <c r="O372" s="48">
        <f>IF(OR(Table24[[#This Row],[Status]]="Pending", Table24[[#This Row],[Status]]="Processing"), Table24[[#This Row],[Amount]], 0)</f>
        <v>0</v>
      </c>
      <c r="P372" s="48">
        <f>IF(OR(Table24[[#This Row],[Status]]="Delivered",Table24[[#This Row],[Status]]="Shipped"),Table24[[#This Row],[Amount]],0)</f>
        <v>864.03</v>
      </c>
      <c r="Q372" s="48">
        <f>Table24[[#This Row],[Amount]]/Table24[[#This Row],[Qty]]</f>
        <v>32.001111111111108</v>
      </c>
      <c r="R372" s="30" t="s">
        <v>122</v>
      </c>
      <c r="S372" s="30" t="s">
        <v>89</v>
      </c>
      <c r="T372" s="47" t="s">
        <v>11</v>
      </c>
      <c r="U372" s="30" t="s">
        <v>31</v>
      </c>
      <c r="V372" s="30" t="s">
        <v>22</v>
      </c>
    </row>
    <row r="373" spans="1:22" ht="14.25" hidden="1" customHeight="1">
      <c r="A373" s="47">
        <v>372</v>
      </c>
      <c r="B373" s="30">
        <v>24</v>
      </c>
      <c r="C373" s="1">
        <v>44374</v>
      </c>
      <c r="D373" t="s">
        <v>32</v>
      </c>
      <c r="E373" s="47">
        <f>IF(OR(Table24[[#This Row],[Status]]="Pending",Table24[[#This Row],[Status]]="Processing"),1,0)</f>
        <v>0</v>
      </c>
      <c r="F373" s="47" t="str">
        <f>IF(OR(Table24[[#This Row],[Status]]="Pending",Table24[[#This Row],[Status]]="Processing"),"Backlogs","Completed")</f>
        <v>Completed</v>
      </c>
      <c r="G373" s="47">
        <f>IF(Table24[[#This Row],[Status]]="Returned",1,0)</f>
        <v>1</v>
      </c>
      <c r="H373" s="30" t="s">
        <v>24</v>
      </c>
      <c r="I373" s="30" t="s">
        <v>25</v>
      </c>
      <c r="J373" s="30" t="s">
        <v>38</v>
      </c>
      <c r="K373" s="32">
        <v>82</v>
      </c>
      <c r="L373" s="30" t="s">
        <v>18</v>
      </c>
      <c r="M373" s="31">
        <v>925.48</v>
      </c>
      <c r="N373" s="48">
        <f>IF(Table24[[#This Row],[Status]]="Returned",Table24[[#This Row],[Amount]],0)</f>
        <v>925.48</v>
      </c>
      <c r="O373" s="48">
        <f>IF(OR(Table24[[#This Row],[Status]]="Pending", Table24[[#This Row],[Status]]="Processing"), Table24[[#This Row],[Amount]], 0)</f>
        <v>0</v>
      </c>
      <c r="P373" s="48">
        <f>IF(OR(Table24[[#This Row],[Status]]="Delivered",Table24[[#This Row],[Status]]="Shipped"),Table24[[#This Row],[Amount]],0)</f>
        <v>0</v>
      </c>
      <c r="Q373" s="48">
        <f>Table24[[#This Row],[Amount]]/Table24[[#This Row],[Qty]]</f>
        <v>11.286341463414635</v>
      </c>
      <c r="R373" s="30" t="s">
        <v>158</v>
      </c>
      <c r="S373" s="30" t="s">
        <v>124</v>
      </c>
      <c r="T373" s="47" t="s">
        <v>11</v>
      </c>
      <c r="U373" s="30" t="s">
        <v>21</v>
      </c>
      <c r="V373" s="30" t="s">
        <v>22</v>
      </c>
    </row>
    <row r="374" spans="1:22" ht="14.25" hidden="1" customHeight="1">
      <c r="A374" s="47">
        <v>373</v>
      </c>
      <c r="B374" s="30">
        <v>704</v>
      </c>
      <c r="C374" s="1">
        <v>44075</v>
      </c>
      <c r="D374" t="s">
        <v>36</v>
      </c>
      <c r="E374" s="47">
        <f>IF(OR(Table24[[#This Row],[Status]]="Pending",Table24[[#This Row],[Status]]="Processing"),1,0)</f>
        <v>0</v>
      </c>
      <c r="F374" s="47" t="str">
        <f>IF(OR(Table24[[#This Row],[Status]]="Pending",Table24[[#This Row],[Status]]="Processing"),"Backlogs","Completed")</f>
        <v>Completed</v>
      </c>
      <c r="G374" s="47">
        <f>IF(Table24[[#This Row],[Status]]="Returned",1,0)</f>
        <v>0</v>
      </c>
      <c r="H374" s="30" t="s">
        <v>47</v>
      </c>
      <c r="I374" s="30" t="s">
        <v>25</v>
      </c>
      <c r="J374" s="30" t="s">
        <v>38</v>
      </c>
      <c r="K374" s="32">
        <v>4</v>
      </c>
      <c r="L374" s="30" t="s">
        <v>18</v>
      </c>
      <c r="M374" s="31">
        <v>856.28</v>
      </c>
      <c r="N374" s="48">
        <f>IF(Table24[[#This Row],[Status]]="Returned",Table24[[#This Row],[Amount]],0)</f>
        <v>0</v>
      </c>
      <c r="O374" s="48">
        <f>IF(OR(Table24[[#This Row],[Status]]="Pending", Table24[[#This Row],[Status]]="Processing"), Table24[[#This Row],[Amount]], 0)</f>
        <v>0</v>
      </c>
      <c r="P374" s="48">
        <f>IF(OR(Table24[[#This Row],[Status]]="Delivered",Table24[[#This Row],[Status]]="Shipped"),Table24[[#This Row],[Amount]],0)</f>
        <v>856.28</v>
      </c>
      <c r="Q374" s="48">
        <f>Table24[[#This Row],[Amount]]/Table24[[#This Row],[Qty]]</f>
        <v>214.07</v>
      </c>
      <c r="R374" s="30" t="s">
        <v>267</v>
      </c>
      <c r="S374" s="30" t="s">
        <v>49</v>
      </c>
      <c r="T374" s="47" t="s">
        <v>758</v>
      </c>
      <c r="U374" s="30" t="s">
        <v>44</v>
      </c>
      <c r="V374" s="30" t="s">
        <v>28</v>
      </c>
    </row>
    <row r="375" spans="1:22" ht="14.25" customHeight="1">
      <c r="A375" s="47">
        <v>374</v>
      </c>
      <c r="B375" s="30">
        <v>459</v>
      </c>
      <c r="C375" s="1">
        <v>44325</v>
      </c>
      <c r="D375" t="s">
        <v>23</v>
      </c>
      <c r="E375" s="47">
        <f>IF(OR(Table24[[#This Row],[Status]]="Pending",Table24[[#This Row],[Status]]="Processing"),1,0)</f>
        <v>0</v>
      </c>
      <c r="F375" s="47" t="str">
        <f>IF(OR(Table24[[#This Row],[Status]]="Pending",Table24[[#This Row],[Status]]="Processing"),"Backlogs","Completed")</f>
        <v>Completed</v>
      </c>
      <c r="G375" s="47">
        <f>IF(Table24[[#This Row],[Status]]="Returned",1,0)</f>
        <v>0</v>
      </c>
      <c r="H375" s="30" t="s">
        <v>47</v>
      </c>
      <c r="I375" s="30" t="s">
        <v>16</v>
      </c>
      <c r="J375" s="30" t="s">
        <v>33</v>
      </c>
      <c r="K375" s="32">
        <v>17</v>
      </c>
      <c r="L375" s="30" t="s">
        <v>18</v>
      </c>
      <c r="M375" s="31">
        <v>626.41999999999996</v>
      </c>
      <c r="N375" s="48">
        <f>IF(Table24[[#This Row],[Status]]="Returned",Table24[[#This Row],[Amount]],0)</f>
        <v>0</v>
      </c>
      <c r="O375" s="48">
        <f>IF(OR(Table24[[#This Row],[Status]]="Pending", Table24[[#This Row],[Status]]="Processing"), Table24[[#This Row],[Amount]], 0)</f>
        <v>0</v>
      </c>
      <c r="P375" s="48">
        <f>IF(OR(Table24[[#This Row],[Status]]="Delivered",Table24[[#This Row],[Status]]="Shipped"),Table24[[#This Row],[Amount]],0)</f>
        <v>626.41999999999996</v>
      </c>
      <c r="Q375" s="48">
        <f>Table24[[#This Row],[Amount]]/Table24[[#This Row],[Qty]]</f>
        <v>36.848235294117643</v>
      </c>
      <c r="R375" s="30" t="s">
        <v>163</v>
      </c>
      <c r="S375" s="30" t="s">
        <v>153</v>
      </c>
      <c r="T375" s="47" t="s">
        <v>11</v>
      </c>
      <c r="U375" s="30" t="s">
        <v>31</v>
      </c>
      <c r="V375" s="30" t="s">
        <v>22</v>
      </c>
    </row>
    <row r="376" spans="1:22" ht="14.25" hidden="1" customHeight="1">
      <c r="A376" s="47">
        <v>375</v>
      </c>
      <c r="B376" s="30">
        <v>364</v>
      </c>
      <c r="C376" s="1">
        <v>44152</v>
      </c>
      <c r="D376" t="s">
        <v>54</v>
      </c>
      <c r="E376" s="47">
        <f>IF(OR(Table24[[#This Row],[Status]]="Pending",Table24[[#This Row],[Status]]="Processing"),1,0)</f>
        <v>1</v>
      </c>
      <c r="F376" s="47" t="str">
        <f>IF(OR(Table24[[#This Row],[Status]]="Pending",Table24[[#This Row],[Status]]="Processing"),"Backlogs","Completed")</f>
        <v>Backlogs</v>
      </c>
      <c r="G376" s="47">
        <f>IF(Table24[[#This Row],[Status]]="Returned",1,0)</f>
        <v>0</v>
      </c>
      <c r="H376" s="30" t="s">
        <v>24</v>
      </c>
      <c r="I376" s="30" t="s">
        <v>16</v>
      </c>
      <c r="J376" s="30" t="s">
        <v>17</v>
      </c>
      <c r="K376" s="32">
        <v>89</v>
      </c>
      <c r="L376" s="30" t="s">
        <v>18</v>
      </c>
      <c r="M376" s="31">
        <v>109.66</v>
      </c>
      <c r="N376" s="48">
        <f>IF(Table24[[#This Row],[Status]]="Returned",Table24[[#This Row],[Amount]],0)</f>
        <v>0</v>
      </c>
      <c r="O376" s="48">
        <f>IF(OR(Table24[[#This Row],[Status]]="Pending", Table24[[#This Row],[Status]]="Processing"), Table24[[#This Row],[Amount]], 0)</f>
        <v>109.66</v>
      </c>
      <c r="P376" s="48">
        <f>IF(OR(Table24[[#This Row],[Status]]="Delivered",Table24[[#This Row],[Status]]="Shipped"),Table24[[#This Row],[Amount]],0)</f>
        <v>0</v>
      </c>
      <c r="Q376" s="48">
        <f>Table24[[#This Row],[Amount]]/Table24[[#This Row],[Qty]]</f>
        <v>1.2321348314606742</v>
      </c>
      <c r="R376" s="30" t="s">
        <v>138</v>
      </c>
      <c r="S376" s="30" t="s">
        <v>139</v>
      </c>
      <c r="T376" s="47" t="s">
        <v>11</v>
      </c>
      <c r="U376" s="30" t="s">
        <v>21</v>
      </c>
      <c r="V376" s="30" t="s">
        <v>28</v>
      </c>
    </row>
    <row r="377" spans="1:22" ht="14.25" customHeight="1">
      <c r="A377" s="47">
        <v>376</v>
      </c>
      <c r="B377" s="30">
        <v>758</v>
      </c>
      <c r="C377" s="1">
        <v>43945</v>
      </c>
      <c r="D377" t="s">
        <v>23</v>
      </c>
      <c r="E377" s="47">
        <f>IF(OR(Table24[[#This Row],[Status]]="Pending",Table24[[#This Row],[Status]]="Processing"),1,0)</f>
        <v>0</v>
      </c>
      <c r="F377" s="47" t="str">
        <f>IF(OR(Table24[[#This Row],[Status]]="Pending",Table24[[#This Row],[Status]]="Processing"),"Backlogs","Completed")</f>
        <v>Completed</v>
      </c>
      <c r="G377" s="47">
        <f>IF(Table24[[#This Row],[Status]]="Returned",1,0)</f>
        <v>0</v>
      </c>
      <c r="H377" s="30" t="s">
        <v>47</v>
      </c>
      <c r="I377" s="30" t="s">
        <v>37</v>
      </c>
      <c r="J377" s="30" t="s">
        <v>33</v>
      </c>
      <c r="K377" s="32">
        <v>64</v>
      </c>
      <c r="L377" s="30" t="s">
        <v>18</v>
      </c>
      <c r="M377" s="31">
        <v>777.81</v>
      </c>
      <c r="N377" s="48">
        <f>IF(Table24[[#This Row],[Status]]="Returned",Table24[[#This Row],[Amount]],0)</f>
        <v>0</v>
      </c>
      <c r="O377" s="48">
        <f>IF(OR(Table24[[#This Row],[Status]]="Pending", Table24[[#This Row],[Status]]="Processing"), Table24[[#This Row],[Amount]], 0)</f>
        <v>0</v>
      </c>
      <c r="P377" s="48">
        <f>IF(OR(Table24[[#This Row],[Status]]="Delivered",Table24[[#This Row],[Status]]="Shipped"),Table24[[#This Row],[Amount]],0)</f>
        <v>777.81</v>
      </c>
      <c r="Q377" s="48">
        <f>Table24[[#This Row],[Amount]]/Table24[[#This Row],[Qty]]</f>
        <v>12.153281249999999</v>
      </c>
      <c r="R377" s="30" t="s">
        <v>203</v>
      </c>
      <c r="S377" s="30" t="s">
        <v>147</v>
      </c>
      <c r="T377" s="47" t="s">
        <v>758</v>
      </c>
      <c r="U377" s="30" t="s">
        <v>31</v>
      </c>
      <c r="V377" s="30" t="s">
        <v>28</v>
      </c>
    </row>
    <row r="378" spans="1:22" ht="14.25" hidden="1" customHeight="1">
      <c r="A378" s="47">
        <v>377</v>
      </c>
      <c r="B378" s="30">
        <v>33</v>
      </c>
      <c r="C378" s="1">
        <v>44112</v>
      </c>
      <c r="D378" t="s">
        <v>54</v>
      </c>
      <c r="E378" s="47">
        <f>IF(OR(Table24[[#This Row],[Status]]="Pending",Table24[[#This Row],[Status]]="Processing"),1,0)</f>
        <v>1</v>
      </c>
      <c r="F378" s="47" t="str">
        <f>IF(OR(Table24[[#This Row],[Status]]="Pending",Table24[[#This Row],[Status]]="Processing"),"Backlogs","Completed")</f>
        <v>Backlogs</v>
      </c>
      <c r="G378" s="47">
        <f>IF(Table24[[#This Row],[Status]]="Returned",1,0)</f>
        <v>0</v>
      </c>
      <c r="H378" s="30" t="s">
        <v>15</v>
      </c>
      <c r="I378" s="30" t="s">
        <v>16</v>
      </c>
      <c r="J378" s="30" t="s">
        <v>17</v>
      </c>
      <c r="K378" s="32">
        <v>57</v>
      </c>
      <c r="L378" s="30" t="s">
        <v>18</v>
      </c>
      <c r="M378" s="31">
        <v>333.6</v>
      </c>
      <c r="N378" s="48">
        <f>IF(Table24[[#This Row],[Status]]="Returned",Table24[[#This Row],[Amount]],0)</f>
        <v>0</v>
      </c>
      <c r="O378" s="48">
        <f>IF(OR(Table24[[#This Row],[Status]]="Pending", Table24[[#This Row],[Status]]="Processing"), Table24[[#This Row],[Amount]], 0)</f>
        <v>333.6</v>
      </c>
      <c r="P378" s="48">
        <f>IF(OR(Table24[[#This Row],[Status]]="Delivered",Table24[[#This Row],[Status]]="Shipped"),Table24[[#This Row],[Amount]],0)</f>
        <v>0</v>
      </c>
      <c r="Q378" s="48">
        <f>Table24[[#This Row],[Amount]]/Table24[[#This Row],[Qty]]</f>
        <v>5.8526315789473689</v>
      </c>
      <c r="R378" s="30" t="s">
        <v>211</v>
      </c>
      <c r="S378" s="30" t="s">
        <v>49</v>
      </c>
      <c r="T378" s="47" t="s">
        <v>758</v>
      </c>
      <c r="U378" s="30" t="s">
        <v>27</v>
      </c>
      <c r="V378" s="30" t="s">
        <v>28</v>
      </c>
    </row>
    <row r="379" spans="1:22" ht="14.25" customHeight="1">
      <c r="A379" s="47">
        <v>378</v>
      </c>
      <c r="B379" s="30">
        <v>177</v>
      </c>
      <c r="C379" s="1">
        <v>43854</v>
      </c>
      <c r="D379" t="s">
        <v>23</v>
      </c>
      <c r="E379" s="47">
        <f>IF(OR(Table24[[#This Row],[Status]]="Pending",Table24[[#This Row],[Status]]="Processing"),1,0)</f>
        <v>0</v>
      </c>
      <c r="F379" s="47" t="str">
        <f>IF(OR(Table24[[#This Row],[Status]]="Pending",Table24[[#This Row],[Status]]="Processing"),"Backlogs","Completed")</f>
        <v>Completed</v>
      </c>
      <c r="G379" s="47">
        <f>IF(Table24[[#This Row],[Status]]="Returned",1,0)</f>
        <v>0</v>
      </c>
      <c r="H379" s="30" t="s">
        <v>47</v>
      </c>
      <c r="I379" s="30" t="s">
        <v>37</v>
      </c>
      <c r="J379" s="30" t="s">
        <v>33</v>
      </c>
      <c r="K379" s="32">
        <v>48</v>
      </c>
      <c r="L379" s="30" t="s">
        <v>18</v>
      </c>
      <c r="M379" s="31">
        <v>411.12</v>
      </c>
      <c r="N379" s="48">
        <f>IF(Table24[[#This Row],[Status]]="Returned",Table24[[#This Row],[Amount]],0)</f>
        <v>0</v>
      </c>
      <c r="O379" s="48">
        <f>IF(OR(Table24[[#This Row],[Status]]="Pending", Table24[[#This Row],[Status]]="Processing"), Table24[[#This Row],[Amount]], 0)</f>
        <v>0</v>
      </c>
      <c r="P379" s="48">
        <f>IF(OR(Table24[[#This Row],[Status]]="Delivered",Table24[[#This Row],[Status]]="Shipped"),Table24[[#This Row],[Amount]],0)</f>
        <v>411.12</v>
      </c>
      <c r="Q379" s="48">
        <f>Table24[[#This Row],[Amount]]/Table24[[#This Row],[Qty]]</f>
        <v>8.5649999999999995</v>
      </c>
      <c r="R379" s="30" t="s">
        <v>81</v>
      </c>
      <c r="S379" s="30" t="s">
        <v>58</v>
      </c>
      <c r="T379" s="47" t="s">
        <v>11</v>
      </c>
      <c r="U379" s="30" t="s">
        <v>21</v>
      </c>
      <c r="V379" s="30" t="s">
        <v>22</v>
      </c>
    </row>
    <row r="380" spans="1:22" ht="14.25" hidden="1" customHeight="1">
      <c r="A380" s="47">
        <v>379</v>
      </c>
      <c r="B380" s="30">
        <v>142</v>
      </c>
      <c r="C380" s="1">
        <v>44200</v>
      </c>
      <c r="D380" t="s">
        <v>23</v>
      </c>
      <c r="E380" s="47">
        <f>IF(OR(Table24[[#This Row],[Status]]="Pending",Table24[[#This Row],[Status]]="Processing"),1,0)</f>
        <v>0</v>
      </c>
      <c r="F380" s="47" t="str">
        <f>IF(OR(Table24[[#This Row],[Status]]="Pending",Table24[[#This Row],[Status]]="Processing"),"Backlogs","Completed")</f>
        <v>Completed</v>
      </c>
      <c r="G380" s="47">
        <f>IF(Table24[[#This Row],[Status]]="Returned",1,0)</f>
        <v>0</v>
      </c>
      <c r="H380" s="30" t="s">
        <v>24</v>
      </c>
      <c r="I380" s="30" t="s">
        <v>37</v>
      </c>
      <c r="J380" s="30" t="s">
        <v>38</v>
      </c>
      <c r="K380" s="32">
        <v>71</v>
      </c>
      <c r="L380" s="30" t="s">
        <v>18</v>
      </c>
      <c r="M380" s="31">
        <v>992.19</v>
      </c>
      <c r="N380" s="48">
        <f>IF(Table24[[#This Row],[Status]]="Returned",Table24[[#This Row],[Amount]],0)</f>
        <v>0</v>
      </c>
      <c r="O380" s="48">
        <f>IF(OR(Table24[[#This Row],[Status]]="Pending", Table24[[#This Row],[Status]]="Processing"), Table24[[#This Row],[Amount]], 0)</f>
        <v>0</v>
      </c>
      <c r="P380" s="48">
        <f>IF(OR(Table24[[#This Row],[Status]]="Delivered",Table24[[#This Row],[Status]]="Shipped"),Table24[[#This Row],[Amount]],0)</f>
        <v>992.19</v>
      </c>
      <c r="Q380" s="48">
        <f>Table24[[#This Row],[Amount]]/Table24[[#This Row],[Qty]]</f>
        <v>13.974507042253522</v>
      </c>
      <c r="R380" s="30" t="s">
        <v>92</v>
      </c>
      <c r="S380" s="30" t="s">
        <v>93</v>
      </c>
      <c r="T380" s="47" t="s">
        <v>11</v>
      </c>
      <c r="U380" s="30" t="s">
        <v>44</v>
      </c>
      <c r="V380" s="30" t="s">
        <v>22</v>
      </c>
    </row>
    <row r="381" spans="1:22" ht="14.25" hidden="1" customHeight="1">
      <c r="A381" s="47">
        <v>380</v>
      </c>
      <c r="B381" s="30">
        <v>621</v>
      </c>
      <c r="C381" s="1">
        <v>44024</v>
      </c>
      <c r="D381" t="s">
        <v>36</v>
      </c>
      <c r="E381" s="47">
        <f>IF(OR(Table24[[#This Row],[Status]]="Pending",Table24[[#This Row],[Status]]="Processing"),1,0)</f>
        <v>0</v>
      </c>
      <c r="F381" s="47" t="str">
        <f>IF(OR(Table24[[#This Row],[Status]]="Pending",Table24[[#This Row],[Status]]="Processing"),"Backlogs","Completed")</f>
        <v>Completed</v>
      </c>
      <c r="G381" s="47">
        <f>IF(Table24[[#This Row],[Status]]="Returned",1,0)</f>
        <v>0</v>
      </c>
      <c r="H381" s="30" t="s">
        <v>47</v>
      </c>
      <c r="I381" s="30" t="s">
        <v>25</v>
      </c>
      <c r="J381" s="30" t="s">
        <v>38</v>
      </c>
      <c r="K381" s="32">
        <v>93</v>
      </c>
      <c r="L381" s="30" t="s">
        <v>18</v>
      </c>
      <c r="M381" s="31">
        <v>530.29</v>
      </c>
      <c r="N381" s="48">
        <f>IF(Table24[[#This Row],[Status]]="Returned",Table24[[#This Row],[Amount]],0)</f>
        <v>0</v>
      </c>
      <c r="O381" s="48">
        <f>IF(OR(Table24[[#This Row],[Status]]="Pending", Table24[[#This Row],[Status]]="Processing"), Table24[[#This Row],[Amount]], 0)</f>
        <v>0</v>
      </c>
      <c r="P381" s="48">
        <f>IF(OR(Table24[[#This Row],[Status]]="Delivered",Table24[[#This Row],[Status]]="Shipped"),Table24[[#This Row],[Amount]],0)</f>
        <v>530.29</v>
      </c>
      <c r="Q381" s="48">
        <f>Table24[[#This Row],[Amount]]/Table24[[#This Row],[Qty]]</f>
        <v>5.7020430107526874</v>
      </c>
      <c r="R381" s="30" t="s">
        <v>50</v>
      </c>
      <c r="S381" s="30" t="s">
        <v>51</v>
      </c>
      <c r="T381" s="47" t="s">
        <v>758</v>
      </c>
      <c r="U381" s="30" t="s">
        <v>31</v>
      </c>
      <c r="V381" s="30" t="s">
        <v>22</v>
      </c>
    </row>
    <row r="382" spans="1:22" ht="14.25" hidden="1" customHeight="1">
      <c r="A382" s="47">
        <v>381</v>
      </c>
      <c r="B382" s="30">
        <v>84</v>
      </c>
      <c r="C382" s="1">
        <v>44278</v>
      </c>
      <c r="D382" t="s">
        <v>36</v>
      </c>
      <c r="E382" s="47">
        <f>IF(OR(Table24[[#This Row],[Status]]="Pending",Table24[[#This Row],[Status]]="Processing"),1,0)</f>
        <v>0</v>
      </c>
      <c r="F382" s="47" t="str">
        <f>IF(OR(Table24[[#This Row],[Status]]="Pending",Table24[[#This Row],[Status]]="Processing"),"Backlogs","Completed")</f>
        <v>Completed</v>
      </c>
      <c r="G382" s="47">
        <f>IF(Table24[[#This Row],[Status]]="Returned",1,0)</f>
        <v>0</v>
      </c>
      <c r="H382" s="30" t="s">
        <v>47</v>
      </c>
      <c r="I382" s="30" t="s">
        <v>16</v>
      </c>
      <c r="J382" s="30" t="s">
        <v>17</v>
      </c>
      <c r="K382" s="32">
        <v>2</v>
      </c>
      <c r="L382" s="30" t="s">
        <v>18</v>
      </c>
      <c r="M382" s="31">
        <v>906.86</v>
      </c>
      <c r="N382" s="48">
        <f>IF(Table24[[#This Row],[Status]]="Returned",Table24[[#This Row],[Amount]],0)</f>
        <v>0</v>
      </c>
      <c r="O382" s="48">
        <f>IF(OR(Table24[[#This Row],[Status]]="Pending", Table24[[#This Row],[Status]]="Processing"), Table24[[#This Row],[Amount]], 0)</f>
        <v>0</v>
      </c>
      <c r="P382" s="48">
        <f>IF(OR(Table24[[#This Row],[Status]]="Delivered",Table24[[#This Row],[Status]]="Shipped"),Table24[[#This Row],[Amount]],0)</f>
        <v>906.86</v>
      </c>
      <c r="Q382" s="48">
        <f>Table24[[#This Row],[Amount]]/Table24[[#This Row],[Qty]]</f>
        <v>453.43</v>
      </c>
      <c r="R382" s="30" t="s">
        <v>205</v>
      </c>
      <c r="S382" s="30" t="s">
        <v>30</v>
      </c>
      <c r="T382" s="47" t="s">
        <v>758</v>
      </c>
      <c r="U382" s="30" t="s">
        <v>31</v>
      </c>
      <c r="V382" s="30" t="s">
        <v>22</v>
      </c>
    </row>
    <row r="383" spans="1:22" ht="14.25" hidden="1" customHeight="1">
      <c r="A383" s="47">
        <v>382</v>
      </c>
      <c r="B383" s="30">
        <v>915</v>
      </c>
      <c r="C383" s="1">
        <v>44444</v>
      </c>
      <c r="D383" t="s">
        <v>23</v>
      </c>
      <c r="E383" s="47">
        <f>IF(OR(Table24[[#This Row],[Status]]="Pending",Table24[[#This Row],[Status]]="Processing"),1,0)</f>
        <v>0</v>
      </c>
      <c r="F383" s="47" t="str">
        <f>IF(OR(Table24[[#This Row],[Status]]="Pending",Table24[[#This Row],[Status]]="Processing"),"Backlogs","Completed")</f>
        <v>Completed</v>
      </c>
      <c r="G383" s="47">
        <f>IF(Table24[[#This Row],[Status]]="Returned",1,0)</f>
        <v>0</v>
      </c>
      <c r="H383" s="30" t="s">
        <v>47</v>
      </c>
      <c r="I383" s="30" t="s">
        <v>37</v>
      </c>
      <c r="J383" s="30" t="s">
        <v>17</v>
      </c>
      <c r="K383" s="32">
        <v>95</v>
      </c>
      <c r="L383" s="30" t="s">
        <v>18</v>
      </c>
      <c r="M383" s="31">
        <v>154.66999999999999</v>
      </c>
      <c r="N383" s="48">
        <f>IF(Table24[[#This Row],[Status]]="Returned",Table24[[#This Row],[Amount]],0)</f>
        <v>0</v>
      </c>
      <c r="O383" s="48">
        <f>IF(OR(Table24[[#This Row],[Status]]="Pending", Table24[[#This Row],[Status]]="Processing"), Table24[[#This Row],[Amount]], 0)</f>
        <v>0</v>
      </c>
      <c r="P383" s="48">
        <f>IF(OR(Table24[[#This Row],[Status]]="Delivered",Table24[[#This Row],[Status]]="Shipped"),Table24[[#This Row],[Amount]],0)</f>
        <v>154.66999999999999</v>
      </c>
      <c r="Q383" s="48">
        <f>Table24[[#This Row],[Amount]]/Table24[[#This Row],[Qty]]</f>
        <v>1.6281052631578945</v>
      </c>
      <c r="R383" s="30" t="s">
        <v>177</v>
      </c>
      <c r="S383" s="30" t="s">
        <v>58</v>
      </c>
      <c r="T383" s="47" t="s">
        <v>758</v>
      </c>
      <c r="U383" s="30" t="s">
        <v>21</v>
      </c>
      <c r="V383" s="30" t="s">
        <v>28</v>
      </c>
    </row>
    <row r="384" spans="1:22" ht="14.25" customHeight="1">
      <c r="A384" s="47">
        <v>383</v>
      </c>
      <c r="B384" s="30">
        <v>294</v>
      </c>
      <c r="C384" s="1">
        <v>44403</v>
      </c>
      <c r="D384" t="s">
        <v>32</v>
      </c>
      <c r="E384" s="47">
        <f>IF(OR(Table24[[#This Row],[Status]]="Pending",Table24[[#This Row],[Status]]="Processing"),1,0)</f>
        <v>0</v>
      </c>
      <c r="F384" s="47" t="str">
        <f>IF(OR(Table24[[#This Row],[Status]]="Pending",Table24[[#This Row],[Status]]="Processing"),"Backlogs","Completed")</f>
        <v>Completed</v>
      </c>
      <c r="G384" s="47">
        <f>IF(Table24[[#This Row],[Status]]="Returned",1,0)</f>
        <v>1</v>
      </c>
      <c r="H384" s="30" t="s">
        <v>47</v>
      </c>
      <c r="I384" s="30" t="s">
        <v>37</v>
      </c>
      <c r="J384" s="30" t="s">
        <v>33</v>
      </c>
      <c r="K384" s="32">
        <v>2</v>
      </c>
      <c r="L384" s="30" t="s">
        <v>18</v>
      </c>
      <c r="M384" s="31">
        <v>20.440000000000001</v>
      </c>
      <c r="N384" s="48">
        <f>IF(Table24[[#This Row],[Status]]="Returned",Table24[[#This Row],[Amount]],0)</f>
        <v>20.440000000000001</v>
      </c>
      <c r="O384" s="48">
        <f>IF(OR(Table24[[#This Row],[Status]]="Pending", Table24[[#This Row],[Status]]="Processing"), Table24[[#This Row],[Amount]], 0)</f>
        <v>0</v>
      </c>
      <c r="P384" s="48">
        <f>IF(OR(Table24[[#This Row],[Status]]="Delivered",Table24[[#This Row],[Status]]="Shipped"),Table24[[#This Row],[Amount]],0)</f>
        <v>0</v>
      </c>
      <c r="Q384" s="48">
        <f>Table24[[#This Row],[Amount]]/Table24[[#This Row],[Qty]]</f>
        <v>10.220000000000001</v>
      </c>
      <c r="R384" s="30" t="s">
        <v>268</v>
      </c>
      <c r="S384" s="30" t="s">
        <v>89</v>
      </c>
      <c r="T384" s="47" t="s">
        <v>758</v>
      </c>
      <c r="U384" s="30" t="s">
        <v>44</v>
      </c>
      <c r="V384" s="30" t="s">
        <v>22</v>
      </c>
    </row>
    <row r="385" spans="1:22" ht="14.25" hidden="1" customHeight="1">
      <c r="A385" s="47">
        <v>384</v>
      </c>
      <c r="B385" s="30">
        <v>615</v>
      </c>
      <c r="C385" s="1">
        <v>44012</v>
      </c>
      <c r="D385" t="s">
        <v>14</v>
      </c>
      <c r="E385" s="47">
        <f>IF(OR(Table24[[#This Row],[Status]]="Pending",Table24[[#This Row],[Status]]="Processing"),1,0)</f>
        <v>1</v>
      </c>
      <c r="F385" s="47" t="str">
        <f>IF(OR(Table24[[#This Row],[Status]]="Pending",Table24[[#This Row],[Status]]="Processing"),"Backlogs","Completed")</f>
        <v>Backlogs</v>
      </c>
      <c r="G385" s="47">
        <f>IF(Table24[[#This Row],[Status]]="Returned",1,0)</f>
        <v>0</v>
      </c>
      <c r="H385" s="30" t="s">
        <v>47</v>
      </c>
      <c r="I385" s="30" t="s">
        <v>25</v>
      </c>
      <c r="J385" s="30" t="s">
        <v>38</v>
      </c>
      <c r="K385" s="32">
        <v>27</v>
      </c>
      <c r="L385" s="30" t="s">
        <v>18</v>
      </c>
      <c r="M385" s="31">
        <v>104.26</v>
      </c>
      <c r="N385" s="48">
        <f>IF(Table24[[#This Row],[Status]]="Returned",Table24[[#This Row],[Amount]],0)</f>
        <v>0</v>
      </c>
      <c r="O385" s="48">
        <f>IF(OR(Table24[[#This Row],[Status]]="Pending", Table24[[#This Row],[Status]]="Processing"), Table24[[#This Row],[Amount]], 0)</f>
        <v>104.26</v>
      </c>
      <c r="P385" s="48">
        <f>IF(OR(Table24[[#This Row],[Status]]="Delivered",Table24[[#This Row],[Status]]="Shipped"),Table24[[#This Row],[Amount]],0)</f>
        <v>0</v>
      </c>
      <c r="Q385" s="48">
        <f>Table24[[#This Row],[Amount]]/Table24[[#This Row],[Qty]]</f>
        <v>3.8614814814814817</v>
      </c>
      <c r="R385" s="30" t="s">
        <v>211</v>
      </c>
      <c r="S385" s="30" t="s">
        <v>49</v>
      </c>
      <c r="T385" s="47" t="s">
        <v>11</v>
      </c>
      <c r="U385" s="30" t="s">
        <v>44</v>
      </c>
      <c r="V385" s="30" t="s">
        <v>22</v>
      </c>
    </row>
    <row r="386" spans="1:22" ht="14.25" hidden="1" customHeight="1">
      <c r="A386" s="47">
        <v>385</v>
      </c>
      <c r="B386" s="30">
        <v>982</v>
      </c>
      <c r="C386" s="1">
        <v>44366</v>
      </c>
      <c r="D386" t="s">
        <v>23</v>
      </c>
      <c r="E386" s="47">
        <f>IF(OR(Table24[[#This Row],[Status]]="Pending",Table24[[#This Row],[Status]]="Processing"),1,0)</f>
        <v>0</v>
      </c>
      <c r="F386" s="47" t="str">
        <f>IF(OR(Table24[[#This Row],[Status]]="Pending",Table24[[#This Row],[Status]]="Processing"),"Backlogs","Completed")</f>
        <v>Completed</v>
      </c>
      <c r="G386" s="47">
        <f>IF(Table24[[#This Row],[Status]]="Returned",1,0)</f>
        <v>0</v>
      </c>
      <c r="H386" s="30" t="s">
        <v>47</v>
      </c>
      <c r="I386" s="30" t="s">
        <v>25</v>
      </c>
      <c r="J386" s="30" t="s">
        <v>17</v>
      </c>
      <c r="K386" s="32">
        <v>63</v>
      </c>
      <c r="L386" s="30" t="s">
        <v>18</v>
      </c>
      <c r="M386" s="31">
        <v>216.71</v>
      </c>
      <c r="N386" s="48">
        <f>IF(Table24[[#This Row],[Status]]="Returned",Table24[[#This Row],[Amount]],0)</f>
        <v>0</v>
      </c>
      <c r="O386" s="48">
        <f>IF(OR(Table24[[#This Row],[Status]]="Pending", Table24[[#This Row],[Status]]="Processing"), Table24[[#This Row],[Amount]], 0)</f>
        <v>0</v>
      </c>
      <c r="P386" s="48">
        <f>IF(OR(Table24[[#This Row],[Status]]="Delivered",Table24[[#This Row],[Status]]="Shipped"),Table24[[#This Row],[Amount]],0)</f>
        <v>216.71</v>
      </c>
      <c r="Q386" s="48">
        <f>Table24[[#This Row],[Amount]]/Table24[[#This Row],[Qty]]</f>
        <v>3.4398412698412701</v>
      </c>
      <c r="R386" s="30" t="s">
        <v>269</v>
      </c>
      <c r="S386" s="30" t="s">
        <v>58</v>
      </c>
      <c r="T386" s="47" t="s">
        <v>758</v>
      </c>
      <c r="U386" s="30" t="s">
        <v>21</v>
      </c>
      <c r="V386" s="30" t="s">
        <v>22</v>
      </c>
    </row>
    <row r="387" spans="1:22" ht="14.25" hidden="1" customHeight="1">
      <c r="A387" s="47">
        <v>386</v>
      </c>
      <c r="B387" s="30">
        <v>57</v>
      </c>
      <c r="C387" s="1">
        <v>43952</v>
      </c>
      <c r="D387" t="s">
        <v>32</v>
      </c>
      <c r="E387" s="47">
        <f>IF(OR(Table24[[#This Row],[Status]]="Pending",Table24[[#This Row],[Status]]="Processing"),1,0)</f>
        <v>0</v>
      </c>
      <c r="F387" s="47" t="str">
        <f>IF(OR(Table24[[#This Row],[Status]]="Pending",Table24[[#This Row],[Status]]="Processing"),"Backlogs","Completed")</f>
        <v>Completed</v>
      </c>
      <c r="G387" s="47">
        <f>IF(Table24[[#This Row],[Status]]="Returned",1,0)</f>
        <v>1</v>
      </c>
      <c r="H387" s="30" t="s">
        <v>15</v>
      </c>
      <c r="I387" s="30" t="s">
        <v>16</v>
      </c>
      <c r="J387" s="30" t="s">
        <v>17</v>
      </c>
      <c r="K387" s="32">
        <v>68</v>
      </c>
      <c r="L387" s="30" t="s">
        <v>18</v>
      </c>
      <c r="M387" s="31">
        <v>314.54000000000002</v>
      </c>
      <c r="N387" s="48">
        <f>IF(Table24[[#This Row],[Status]]="Returned",Table24[[#This Row],[Amount]],0)</f>
        <v>314.54000000000002</v>
      </c>
      <c r="O387" s="48">
        <f>IF(OR(Table24[[#This Row],[Status]]="Pending", Table24[[#This Row],[Status]]="Processing"), Table24[[#This Row],[Amount]], 0)</f>
        <v>0</v>
      </c>
      <c r="P387" s="48">
        <f>IF(OR(Table24[[#This Row],[Status]]="Delivered",Table24[[#This Row],[Status]]="Shipped"),Table24[[#This Row],[Amount]],0)</f>
        <v>0</v>
      </c>
      <c r="Q387" s="48">
        <f>Table24[[#This Row],[Amount]]/Table24[[#This Row],[Qty]]</f>
        <v>4.625588235294118</v>
      </c>
      <c r="R387" s="30" t="s">
        <v>90</v>
      </c>
      <c r="S387" s="30" t="s">
        <v>91</v>
      </c>
      <c r="T387" s="47" t="s">
        <v>758</v>
      </c>
      <c r="U387" s="30" t="s">
        <v>44</v>
      </c>
      <c r="V387" s="30" t="s">
        <v>22</v>
      </c>
    </row>
    <row r="388" spans="1:22" ht="14.25" hidden="1" customHeight="1">
      <c r="A388" s="47">
        <v>387</v>
      </c>
      <c r="B388" s="30">
        <v>165</v>
      </c>
      <c r="C388" s="1">
        <v>44188</v>
      </c>
      <c r="D388" t="s">
        <v>36</v>
      </c>
      <c r="E388" s="47">
        <f>IF(OR(Table24[[#This Row],[Status]]="Pending",Table24[[#This Row],[Status]]="Processing"),1,0)</f>
        <v>0</v>
      </c>
      <c r="F388" s="47" t="str">
        <f>IF(OR(Table24[[#This Row],[Status]]="Pending",Table24[[#This Row],[Status]]="Processing"),"Backlogs","Completed")</f>
        <v>Completed</v>
      </c>
      <c r="G388" s="47">
        <f>IF(Table24[[#This Row],[Status]]="Returned",1,0)</f>
        <v>0</v>
      </c>
      <c r="H388" s="30" t="s">
        <v>24</v>
      </c>
      <c r="I388" s="30" t="s">
        <v>16</v>
      </c>
      <c r="J388" s="30" t="s">
        <v>38</v>
      </c>
      <c r="K388" s="32">
        <v>71</v>
      </c>
      <c r="L388" s="30" t="s">
        <v>18</v>
      </c>
      <c r="M388" s="31">
        <v>69.489999999999995</v>
      </c>
      <c r="N388" s="48">
        <f>IF(Table24[[#This Row],[Status]]="Returned",Table24[[#This Row],[Amount]],0)</f>
        <v>0</v>
      </c>
      <c r="O388" s="48">
        <f>IF(OR(Table24[[#This Row],[Status]]="Pending", Table24[[#This Row],[Status]]="Processing"), Table24[[#This Row],[Amount]], 0)</f>
        <v>0</v>
      </c>
      <c r="P388" s="48">
        <f>IF(OR(Table24[[#This Row],[Status]]="Delivered",Table24[[#This Row],[Status]]="Shipped"),Table24[[#This Row],[Amount]],0)</f>
        <v>69.489999999999995</v>
      </c>
      <c r="Q388" s="48">
        <f>Table24[[#This Row],[Amount]]/Table24[[#This Row],[Qty]]</f>
        <v>0.97873239436619708</v>
      </c>
      <c r="R388" s="30" t="s">
        <v>34</v>
      </c>
      <c r="S388" s="30" t="s">
        <v>35</v>
      </c>
      <c r="T388" s="47" t="s">
        <v>758</v>
      </c>
      <c r="U388" s="30" t="s">
        <v>27</v>
      </c>
      <c r="V388" s="30" t="s">
        <v>22</v>
      </c>
    </row>
    <row r="389" spans="1:22" ht="14.25" customHeight="1">
      <c r="A389" s="47">
        <v>388</v>
      </c>
      <c r="B389" s="30">
        <v>606</v>
      </c>
      <c r="C389" s="1">
        <v>44117</v>
      </c>
      <c r="D389" t="s">
        <v>36</v>
      </c>
      <c r="E389" s="47">
        <f>IF(OR(Table24[[#This Row],[Status]]="Pending",Table24[[#This Row],[Status]]="Processing"),1,0)</f>
        <v>0</v>
      </c>
      <c r="F389" s="47" t="str">
        <f>IF(OR(Table24[[#This Row],[Status]]="Pending",Table24[[#This Row],[Status]]="Processing"),"Backlogs","Completed")</f>
        <v>Completed</v>
      </c>
      <c r="G389" s="47">
        <f>IF(Table24[[#This Row],[Status]]="Returned",1,0)</f>
        <v>0</v>
      </c>
      <c r="H389" s="30" t="s">
        <v>47</v>
      </c>
      <c r="I389" s="30" t="s">
        <v>16</v>
      </c>
      <c r="J389" s="30" t="s">
        <v>33</v>
      </c>
      <c r="K389" s="32">
        <v>13</v>
      </c>
      <c r="L389" s="30" t="s">
        <v>18</v>
      </c>
      <c r="M389" s="31">
        <v>196.4</v>
      </c>
      <c r="N389" s="48">
        <f>IF(Table24[[#This Row],[Status]]="Returned",Table24[[#This Row],[Amount]],0)</f>
        <v>0</v>
      </c>
      <c r="O389" s="48">
        <f>IF(OR(Table24[[#This Row],[Status]]="Pending", Table24[[#This Row],[Status]]="Processing"), Table24[[#This Row],[Amount]], 0)</f>
        <v>0</v>
      </c>
      <c r="P389" s="48">
        <f>IF(OR(Table24[[#This Row],[Status]]="Delivered",Table24[[#This Row],[Status]]="Shipped"),Table24[[#This Row],[Amount]],0)</f>
        <v>196.4</v>
      </c>
      <c r="Q389" s="48">
        <f>Table24[[#This Row],[Amount]]/Table24[[#This Row],[Qty]]</f>
        <v>15.107692307692307</v>
      </c>
      <c r="R389" s="30" t="s">
        <v>270</v>
      </c>
      <c r="S389" s="30" t="s">
        <v>20</v>
      </c>
      <c r="T389" s="47" t="s">
        <v>758</v>
      </c>
      <c r="U389" s="30" t="s">
        <v>31</v>
      </c>
      <c r="V389" s="30" t="s">
        <v>28</v>
      </c>
    </row>
    <row r="390" spans="1:22" ht="14.25" customHeight="1">
      <c r="A390" s="47">
        <v>389</v>
      </c>
      <c r="B390" s="30">
        <v>373</v>
      </c>
      <c r="C390" s="1">
        <v>44460</v>
      </c>
      <c r="D390" t="s">
        <v>32</v>
      </c>
      <c r="E390" s="47">
        <f>IF(OR(Table24[[#This Row],[Status]]="Pending",Table24[[#This Row],[Status]]="Processing"),1,0)</f>
        <v>0</v>
      </c>
      <c r="F390" s="47" t="str">
        <f>IF(OR(Table24[[#This Row],[Status]]="Pending",Table24[[#This Row],[Status]]="Processing"),"Backlogs","Completed")</f>
        <v>Completed</v>
      </c>
      <c r="G390" s="47">
        <f>IF(Table24[[#This Row],[Status]]="Returned",1,0)</f>
        <v>1</v>
      </c>
      <c r="H390" s="30" t="s">
        <v>15</v>
      </c>
      <c r="I390" s="30" t="s">
        <v>16</v>
      </c>
      <c r="J390" s="30" t="s">
        <v>33</v>
      </c>
      <c r="K390" s="32">
        <v>68</v>
      </c>
      <c r="L390" s="30" t="s">
        <v>18</v>
      </c>
      <c r="M390" s="31">
        <v>64.150000000000006</v>
      </c>
      <c r="N390" s="48">
        <f>IF(Table24[[#This Row],[Status]]="Returned",Table24[[#This Row],[Amount]],0)</f>
        <v>64.150000000000006</v>
      </c>
      <c r="O390" s="48">
        <f>IF(OR(Table24[[#This Row],[Status]]="Pending", Table24[[#This Row],[Status]]="Processing"), Table24[[#This Row],[Amount]], 0)</f>
        <v>0</v>
      </c>
      <c r="P390" s="48">
        <f>IF(OR(Table24[[#This Row],[Status]]="Delivered",Table24[[#This Row],[Status]]="Shipped"),Table24[[#This Row],[Amount]],0)</f>
        <v>0</v>
      </c>
      <c r="Q390" s="48">
        <f>Table24[[#This Row],[Amount]]/Table24[[#This Row],[Qty]]</f>
        <v>0.94338235294117656</v>
      </c>
      <c r="R390" s="30" t="s">
        <v>210</v>
      </c>
      <c r="S390" s="30" t="s">
        <v>175</v>
      </c>
      <c r="T390" s="47" t="s">
        <v>758</v>
      </c>
      <c r="U390" s="30" t="s">
        <v>27</v>
      </c>
      <c r="V390" s="30" t="s">
        <v>22</v>
      </c>
    </row>
    <row r="391" spans="1:22" ht="14.25" hidden="1" customHeight="1">
      <c r="A391" s="47">
        <v>390</v>
      </c>
      <c r="B391" s="30">
        <v>475</v>
      </c>
      <c r="C391" s="1">
        <v>43897</v>
      </c>
      <c r="D391" t="s">
        <v>32</v>
      </c>
      <c r="E391" s="47">
        <f>IF(OR(Table24[[#This Row],[Status]]="Pending",Table24[[#This Row],[Status]]="Processing"),1,0)</f>
        <v>0</v>
      </c>
      <c r="F391" s="47" t="str">
        <f>IF(OR(Table24[[#This Row],[Status]]="Pending",Table24[[#This Row],[Status]]="Processing"),"Backlogs","Completed")</f>
        <v>Completed</v>
      </c>
      <c r="G391" s="47">
        <f>IF(Table24[[#This Row],[Status]]="Returned",1,0)</f>
        <v>1</v>
      </c>
      <c r="H391" s="30" t="s">
        <v>15</v>
      </c>
      <c r="I391" s="30" t="s">
        <v>16</v>
      </c>
      <c r="J391" s="30" t="s">
        <v>17</v>
      </c>
      <c r="K391" s="32">
        <v>66</v>
      </c>
      <c r="L391" s="30" t="s">
        <v>18</v>
      </c>
      <c r="M391" s="31">
        <v>193.87</v>
      </c>
      <c r="N391" s="48">
        <f>IF(Table24[[#This Row],[Status]]="Returned",Table24[[#This Row],[Amount]],0)</f>
        <v>193.87</v>
      </c>
      <c r="O391" s="48">
        <f>IF(OR(Table24[[#This Row],[Status]]="Pending", Table24[[#This Row],[Status]]="Processing"), Table24[[#This Row],[Amount]], 0)</f>
        <v>0</v>
      </c>
      <c r="P391" s="48">
        <f>IF(OR(Table24[[#This Row],[Status]]="Delivered",Table24[[#This Row],[Status]]="Shipped"),Table24[[#This Row],[Amount]],0)</f>
        <v>0</v>
      </c>
      <c r="Q391" s="48">
        <f>Table24[[#This Row],[Amount]]/Table24[[#This Row],[Qty]]</f>
        <v>2.9374242424242425</v>
      </c>
      <c r="R391" s="30" t="s">
        <v>60</v>
      </c>
      <c r="S391" s="30" t="s">
        <v>61</v>
      </c>
      <c r="T391" s="47" t="s">
        <v>11</v>
      </c>
      <c r="U391" s="30" t="s">
        <v>21</v>
      </c>
      <c r="V391" s="30" t="s">
        <v>28</v>
      </c>
    </row>
    <row r="392" spans="1:22" ht="14.25" customHeight="1">
      <c r="A392" s="47">
        <v>391</v>
      </c>
      <c r="B392" s="30">
        <v>676</v>
      </c>
      <c r="C392" s="1">
        <v>43920</v>
      </c>
      <c r="D392" t="s">
        <v>36</v>
      </c>
      <c r="E392" s="47">
        <f>IF(OR(Table24[[#This Row],[Status]]="Pending",Table24[[#This Row],[Status]]="Processing"),1,0)</f>
        <v>0</v>
      </c>
      <c r="F392" s="47" t="str">
        <f>IF(OR(Table24[[#This Row],[Status]]="Pending",Table24[[#This Row],[Status]]="Processing"),"Backlogs","Completed")</f>
        <v>Completed</v>
      </c>
      <c r="G392" s="47">
        <f>IF(Table24[[#This Row],[Status]]="Returned",1,0)</f>
        <v>0</v>
      </c>
      <c r="H392" s="30" t="s">
        <v>15</v>
      </c>
      <c r="I392" s="30" t="s">
        <v>16</v>
      </c>
      <c r="J392" s="30" t="s">
        <v>33</v>
      </c>
      <c r="K392" s="32">
        <v>57</v>
      </c>
      <c r="L392" s="30" t="s">
        <v>18</v>
      </c>
      <c r="M392" s="31">
        <v>237.55</v>
      </c>
      <c r="N392" s="48">
        <f>IF(Table24[[#This Row],[Status]]="Returned",Table24[[#This Row],[Amount]],0)</f>
        <v>0</v>
      </c>
      <c r="O392" s="48">
        <f>IF(OR(Table24[[#This Row],[Status]]="Pending", Table24[[#This Row],[Status]]="Processing"), Table24[[#This Row],[Amount]], 0)</f>
        <v>0</v>
      </c>
      <c r="P392" s="48">
        <f>IF(OR(Table24[[#This Row],[Status]]="Delivered",Table24[[#This Row],[Status]]="Shipped"),Table24[[#This Row],[Amount]],0)</f>
        <v>237.55</v>
      </c>
      <c r="Q392" s="48">
        <f>Table24[[#This Row],[Amount]]/Table24[[#This Row],[Qty]]</f>
        <v>4.1675438596491228</v>
      </c>
      <c r="R392" s="30" t="s">
        <v>128</v>
      </c>
      <c r="S392" s="30" t="s">
        <v>129</v>
      </c>
      <c r="T392" s="47" t="s">
        <v>11</v>
      </c>
      <c r="U392" s="30" t="s">
        <v>44</v>
      </c>
      <c r="V392" s="30" t="s">
        <v>22</v>
      </c>
    </row>
    <row r="393" spans="1:22" ht="14.25" hidden="1" customHeight="1">
      <c r="A393" s="47">
        <v>392</v>
      </c>
      <c r="B393" s="30">
        <v>318</v>
      </c>
      <c r="C393" s="1">
        <v>43840</v>
      </c>
      <c r="D393" t="s">
        <v>36</v>
      </c>
      <c r="E393" s="47">
        <f>IF(OR(Table24[[#This Row],[Status]]="Pending",Table24[[#This Row],[Status]]="Processing"),1,0)</f>
        <v>0</v>
      </c>
      <c r="F393" s="47" t="str">
        <f>IF(OR(Table24[[#This Row],[Status]]="Pending",Table24[[#This Row],[Status]]="Processing"),"Backlogs","Completed")</f>
        <v>Completed</v>
      </c>
      <c r="G393" s="47">
        <f>IF(Table24[[#This Row],[Status]]="Returned",1,0)</f>
        <v>0</v>
      </c>
      <c r="H393" s="30" t="s">
        <v>15</v>
      </c>
      <c r="I393" s="30" t="s">
        <v>16</v>
      </c>
      <c r="J393" s="30" t="s">
        <v>38</v>
      </c>
      <c r="K393" s="32">
        <v>27</v>
      </c>
      <c r="L393" s="30" t="s">
        <v>18</v>
      </c>
      <c r="M393" s="31">
        <v>68.36</v>
      </c>
      <c r="N393" s="48">
        <f>IF(Table24[[#This Row],[Status]]="Returned",Table24[[#This Row],[Amount]],0)</f>
        <v>0</v>
      </c>
      <c r="O393" s="48">
        <f>IF(OR(Table24[[#This Row],[Status]]="Pending", Table24[[#This Row],[Status]]="Processing"), Table24[[#This Row],[Amount]], 0)</f>
        <v>0</v>
      </c>
      <c r="P393" s="48">
        <f>IF(OR(Table24[[#This Row],[Status]]="Delivered",Table24[[#This Row],[Status]]="Shipped"),Table24[[#This Row],[Amount]],0)</f>
        <v>68.36</v>
      </c>
      <c r="Q393" s="48">
        <f>Table24[[#This Row],[Amount]]/Table24[[#This Row],[Qty]]</f>
        <v>2.5318518518518518</v>
      </c>
      <c r="R393" s="30" t="s">
        <v>92</v>
      </c>
      <c r="S393" s="30" t="s">
        <v>93</v>
      </c>
      <c r="T393" s="47" t="s">
        <v>758</v>
      </c>
      <c r="U393" s="30" t="s">
        <v>31</v>
      </c>
      <c r="V393" s="30" t="s">
        <v>22</v>
      </c>
    </row>
    <row r="394" spans="1:22" ht="14.25" customHeight="1">
      <c r="A394" s="47">
        <v>393</v>
      </c>
      <c r="B394" s="30">
        <v>708</v>
      </c>
      <c r="C394" s="1">
        <v>44242</v>
      </c>
      <c r="D394" t="s">
        <v>54</v>
      </c>
      <c r="E394" s="47">
        <f>IF(OR(Table24[[#This Row],[Status]]="Pending",Table24[[#This Row],[Status]]="Processing"),1,0)</f>
        <v>1</v>
      </c>
      <c r="F394" s="47" t="str">
        <f>IF(OR(Table24[[#This Row],[Status]]="Pending",Table24[[#This Row],[Status]]="Processing"),"Backlogs","Completed")</f>
        <v>Backlogs</v>
      </c>
      <c r="G394" s="47">
        <f>IF(Table24[[#This Row],[Status]]="Returned",1,0)</f>
        <v>0</v>
      </c>
      <c r="H394" s="30" t="s">
        <v>15</v>
      </c>
      <c r="I394" s="30" t="s">
        <v>37</v>
      </c>
      <c r="J394" s="30" t="s">
        <v>33</v>
      </c>
      <c r="K394" s="32">
        <v>46</v>
      </c>
      <c r="L394" s="30" t="s">
        <v>18</v>
      </c>
      <c r="M394" s="31">
        <v>56.39</v>
      </c>
      <c r="N394" s="48">
        <f>IF(Table24[[#This Row],[Status]]="Returned",Table24[[#This Row],[Amount]],0)</f>
        <v>0</v>
      </c>
      <c r="O394" s="48">
        <f>IF(OR(Table24[[#This Row],[Status]]="Pending", Table24[[#This Row],[Status]]="Processing"), Table24[[#This Row],[Amount]], 0)</f>
        <v>56.39</v>
      </c>
      <c r="P394" s="48">
        <f>IF(OR(Table24[[#This Row],[Status]]="Delivered",Table24[[#This Row],[Status]]="Shipped"),Table24[[#This Row],[Amount]],0)</f>
        <v>0</v>
      </c>
      <c r="Q394" s="48">
        <f>Table24[[#This Row],[Amount]]/Table24[[#This Row],[Qty]]</f>
        <v>1.2258695652173912</v>
      </c>
      <c r="R394" s="30" t="s">
        <v>145</v>
      </c>
      <c r="S394" s="30" t="s">
        <v>91</v>
      </c>
      <c r="T394" s="47" t="s">
        <v>758</v>
      </c>
      <c r="U394" s="30" t="s">
        <v>21</v>
      </c>
      <c r="V394" s="30" t="s">
        <v>22</v>
      </c>
    </row>
    <row r="395" spans="1:22" ht="14.25" hidden="1" customHeight="1">
      <c r="A395" s="47">
        <v>394</v>
      </c>
      <c r="B395" s="30">
        <v>580</v>
      </c>
      <c r="C395" s="1">
        <v>43947</v>
      </c>
      <c r="D395" t="s">
        <v>32</v>
      </c>
      <c r="E395" s="47">
        <f>IF(OR(Table24[[#This Row],[Status]]="Pending",Table24[[#This Row],[Status]]="Processing"),1,0)</f>
        <v>0</v>
      </c>
      <c r="F395" s="47" t="str">
        <f>IF(OR(Table24[[#This Row],[Status]]="Pending",Table24[[#This Row],[Status]]="Processing"),"Backlogs","Completed")</f>
        <v>Completed</v>
      </c>
      <c r="G395" s="47">
        <f>IF(Table24[[#This Row],[Status]]="Returned",1,0)</f>
        <v>1</v>
      </c>
      <c r="H395" s="30" t="s">
        <v>15</v>
      </c>
      <c r="I395" s="30" t="s">
        <v>37</v>
      </c>
      <c r="J395" s="30" t="s">
        <v>17</v>
      </c>
      <c r="K395" s="32">
        <v>61</v>
      </c>
      <c r="L395" s="30" t="s">
        <v>18</v>
      </c>
      <c r="M395" s="31">
        <v>652.44000000000005</v>
      </c>
      <c r="N395" s="48">
        <f>IF(Table24[[#This Row],[Status]]="Returned",Table24[[#This Row],[Amount]],0)</f>
        <v>652.44000000000005</v>
      </c>
      <c r="O395" s="48">
        <f>IF(OR(Table24[[#This Row],[Status]]="Pending", Table24[[#This Row],[Status]]="Processing"), Table24[[#This Row],[Amount]], 0)</f>
        <v>0</v>
      </c>
      <c r="P395" s="48">
        <f>IF(OR(Table24[[#This Row],[Status]]="Delivered",Table24[[#This Row],[Status]]="Shipped"),Table24[[#This Row],[Amount]],0)</f>
        <v>0</v>
      </c>
      <c r="Q395" s="48">
        <f>Table24[[#This Row],[Amount]]/Table24[[#This Row],[Qty]]</f>
        <v>10.695737704918034</v>
      </c>
      <c r="R395" s="30" t="s">
        <v>271</v>
      </c>
      <c r="S395" s="30" t="s">
        <v>87</v>
      </c>
      <c r="T395" s="47" t="s">
        <v>11</v>
      </c>
      <c r="U395" s="30" t="s">
        <v>21</v>
      </c>
      <c r="V395" s="30" t="s">
        <v>22</v>
      </c>
    </row>
    <row r="396" spans="1:22" ht="14.25" hidden="1" customHeight="1">
      <c r="A396" s="47">
        <v>395</v>
      </c>
      <c r="B396" s="30">
        <v>21</v>
      </c>
      <c r="C396" s="1">
        <v>44374</v>
      </c>
      <c r="D396" t="s">
        <v>14</v>
      </c>
      <c r="E396" s="47">
        <f>IF(OR(Table24[[#This Row],[Status]]="Pending",Table24[[#This Row],[Status]]="Processing"),1,0)</f>
        <v>1</v>
      </c>
      <c r="F396" s="47" t="str">
        <f>IF(OR(Table24[[#This Row],[Status]]="Pending",Table24[[#This Row],[Status]]="Processing"),"Backlogs","Completed")</f>
        <v>Backlogs</v>
      </c>
      <c r="G396" s="47">
        <f>IF(Table24[[#This Row],[Status]]="Returned",1,0)</f>
        <v>0</v>
      </c>
      <c r="H396" s="30" t="s">
        <v>47</v>
      </c>
      <c r="I396" s="30" t="s">
        <v>16</v>
      </c>
      <c r="J396" s="30" t="s">
        <v>38</v>
      </c>
      <c r="K396" s="32">
        <v>13</v>
      </c>
      <c r="L396" s="30" t="s">
        <v>18</v>
      </c>
      <c r="M396" s="31">
        <v>182.17</v>
      </c>
      <c r="N396" s="48">
        <f>IF(Table24[[#This Row],[Status]]="Returned",Table24[[#This Row],[Amount]],0)</f>
        <v>0</v>
      </c>
      <c r="O396" s="48">
        <f>IF(OR(Table24[[#This Row],[Status]]="Pending", Table24[[#This Row],[Status]]="Processing"), Table24[[#This Row],[Amount]], 0)</f>
        <v>182.17</v>
      </c>
      <c r="P396" s="48">
        <f>IF(OR(Table24[[#This Row],[Status]]="Delivered",Table24[[#This Row],[Status]]="Shipped"),Table24[[#This Row],[Amount]],0)</f>
        <v>0</v>
      </c>
      <c r="Q396" s="48">
        <f>Table24[[#This Row],[Amount]]/Table24[[#This Row],[Qty]]</f>
        <v>14.013076923076921</v>
      </c>
      <c r="R396" s="30" t="s">
        <v>272</v>
      </c>
      <c r="S396" s="30" t="s">
        <v>20</v>
      </c>
      <c r="T396" s="47" t="s">
        <v>11</v>
      </c>
      <c r="U396" s="30" t="s">
        <v>27</v>
      </c>
      <c r="V396" s="30" t="s">
        <v>22</v>
      </c>
    </row>
    <row r="397" spans="1:22" ht="14.25" hidden="1" customHeight="1">
      <c r="A397" s="47">
        <v>396</v>
      </c>
      <c r="B397" s="30">
        <v>907</v>
      </c>
      <c r="C397" s="1">
        <v>44072</v>
      </c>
      <c r="D397" t="s">
        <v>23</v>
      </c>
      <c r="E397" s="47">
        <f>IF(OR(Table24[[#This Row],[Status]]="Pending",Table24[[#This Row],[Status]]="Processing"),1,0)</f>
        <v>0</v>
      </c>
      <c r="F397" s="47" t="str">
        <f>IF(OR(Table24[[#This Row],[Status]]="Pending",Table24[[#This Row],[Status]]="Processing"),"Backlogs","Completed")</f>
        <v>Completed</v>
      </c>
      <c r="G397" s="47">
        <f>IF(Table24[[#This Row],[Status]]="Returned",1,0)</f>
        <v>0</v>
      </c>
      <c r="H397" s="30" t="s">
        <v>47</v>
      </c>
      <c r="I397" s="30" t="s">
        <v>16</v>
      </c>
      <c r="J397" s="30" t="s">
        <v>38</v>
      </c>
      <c r="K397" s="32">
        <v>80</v>
      </c>
      <c r="L397" s="30" t="s">
        <v>18</v>
      </c>
      <c r="M397" s="31">
        <v>971.53</v>
      </c>
      <c r="N397" s="48">
        <f>IF(Table24[[#This Row],[Status]]="Returned",Table24[[#This Row],[Amount]],0)</f>
        <v>0</v>
      </c>
      <c r="O397" s="48">
        <f>IF(OR(Table24[[#This Row],[Status]]="Pending", Table24[[#This Row],[Status]]="Processing"), Table24[[#This Row],[Amount]], 0)</f>
        <v>0</v>
      </c>
      <c r="P397" s="48">
        <f>IF(OR(Table24[[#This Row],[Status]]="Delivered",Table24[[#This Row],[Status]]="Shipped"),Table24[[#This Row],[Amount]],0)</f>
        <v>971.53</v>
      </c>
      <c r="Q397" s="48">
        <f>Table24[[#This Row],[Amount]]/Table24[[#This Row],[Qty]]</f>
        <v>12.144124999999999</v>
      </c>
      <c r="R397" s="30" t="s">
        <v>59</v>
      </c>
      <c r="S397" s="30" t="s">
        <v>20</v>
      </c>
      <c r="T397" s="47" t="s">
        <v>11</v>
      </c>
      <c r="U397" s="30" t="s">
        <v>27</v>
      </c>
      <c r="V397" s="30" t="s">
        <v>22</v>
      </c>
    </row>
    <row r="398" spans="1:22" ht="14.25" customHeight="1">
      <c r="A398" s="47">
        <v>397</v>
      </c>
      <c r="B398" s="30">
        <v>28</v>
      </c>
      <c r="C398" s="1">
        <v>44013</v>
      </c>
      <c r="D398" t="s">
        <v>14</v>
      </c>
      <c r="E398" s="47">
        <f>IF(OR(Table24[[#This Row],[Status]]="Pending",Table24[[#This Row],[Status]]="Processing"),1,0)</f>
        <v>1</v>
      </c>
      <c r="F398" s="47" t="str">
        <f>IF(OR(Table24[[#This Row],[Status]]="Pending",Table24[[#This Row],[Status]]="Processing"),"Backlogs","Completed")</f>
        <v>Backlogs</v>
      </c>
      <c r="G398" s="47">
        <f>IF(Table24[[#This Row],[Status]]="Returned",1,0)</f>
        <v>0</v>
      </c>
      <c r="H398" s="30" t="s">
        <v>47</v>
      </c>
      <c r="I398" s="30" t="s">
        <v>25</v>
      </c>
      <c r="J398" s="30" t="s">
        <v>33</v>
      </c>
      <c r="K398" s="32">
        <v>85</v>
      </c>
      <c r="L398" s="30" t="s">
        <v>18</v>
      </c>
      <c r="M398" s="31">
        <v>120.5</v>
      </c>
      <c r="N398" s="48">
        <f>IF(Table24[[#This Row],[Status]]="Returned",Table24[[#This Row],[Amount]],0)</f>
        <v>0</v>
      </c>
      <c r="O398" s="48">
        <f>IF(OR(Table24[[#This Row],[Status]]="Pending", Table24[[#This Row],[Status]]="Processing"), Table24[[#This Row],[Amount]], 0)</f>
        <v>120.5</v>
      </c>
      <c r="P398" s="48">
        <f>IF(OR(Table24[[#This Row],[Status]]="Delivered",Table24[[#This Row],[Status]]="Shipped"),Table24[[#This Row],[Amount]],0)</f>
        <v>0</v>
      </c>
      <c r="Q398" s="48">
        <f>Table24[[#This Row],[Amount]]/Table24[[#This Row],[Qty]]</f>
        <v>1.4176470588235295</v>
      </c>
      <c r="R398" s="30" t="s">
        <v>83</v>
      </c>
      <c r="S398" s="30" t="s">
        <v>64</v>
      </c>
      <c r="T398" s="47" t="s">
        <v>758</v>
      </c>
      <c r="U398" s="30" t="s">
        <v>21</v>
      </c>
      <c r="V398" s="30" t="s">
        <v>22</v>
      </c>
    </row>
    <row r="399" spans="1:22" ht="14.25" customHeight="1">
      <c r="A399" s="47">
        <v>398</v>
      </c>
      <c r="B399" s="30">
        <v>909</v>
      </c>
      <c r="C399" s="1">
        <v>44310</v>
      </c>
      <c r="D399" t="s">
        <v>23</v>
      </c>
      <c r="E399" s="47">
        <f>IF(OR(Table24[[#This Row],[Status]]="Pending",Table24[[#This Row],[Status]]="Processing"),1,0)</f>
        <v>0</v>
      </c>
      <c r="F399" s="47" t="str">
        <f>IF(OR(Table24[[#This Row],[Status]]="Pending",Table24[[#This Row],[Status]]="Processing"),"Backlogs","Completed")</f>
        <v>Completed</v>
      </c>
      <c r="G399" s="47">
        <f>IF(Table24[[#This Row],[Status]]="Returned",1,0)</f>
        <v>0</v>
      </c>
      <c r="H399" s="30" t="s">
        <v>47</v>
      </c>
      <c r="I399" s="30" t="s">
        <v>37</v>
      </c>
      <c r="J399" s="30" t="s">
        <v>33</v>
      </c>
      <c r="K399" s="32">
        <v>47</v>
      </c>
      <c r="L399" s="30" t="s">
        <v>18</v>
      </c>
      <c r="M399" s="31">
        <v>526.94000000000005</v>
      </c>
      <c r="N399" s="48">
        <f>IF(Table24[[#This Row],[Status]]="Returned",Table24[[#This Row],[Amount]],0)</f>
        <v>0</v>
      </c>
      <c r="O399" s="48">
        <f>IF(OR(Table24[[#This Row],[Status]]="Pending", Table24[[#This Row],[Status]]="Processing"), Table24[[#This Row],[Amount]], 0)</f>
        <v>0</v>
      </c>
      <c r="P399" s="48">
        <f>IF(OR(Table24[[#This Row],[Status]]="Delivered",Table24[[#This Row],[Status]]="Shipped"),Table24[[#This Row],[Amount]],0)</f>
        <v>526.94000000000005</v>
      </c>
      <c r="Q399" s="48">
        <f>Table24[[#This Row],[Amount]]/Table24[[#This Row],[Qty]]</f>
        <v>11.211489361702128</v>
      </c>
      <c r="R399" s="30" t="s">
        <v>92</v>
      </c>
      <c r="S399" s="30" t="s">
        <v>93</v>
      </c>
      <c r="T399" s="47" t="s">
        <v>758</v>
      </c>
      <c r="U399" s="30" t="s">
        <v>31</v>
      </c>
      <c r="V399" s="30" t="s">
        <v>28</v>
      </c>
    </row>
    <row r="400" spans="1:22" ht="14.25" hidden="1" customHeight="1">
      <c r="A400" s="47">
        <v>399</v>
      </c>
      <c r="B400" s="30">
        <v>957</v>
      </c>
      <c r="C400" s="1">
        <v>43859</v>
      </c>
      <c r="D400" t="s">
        <v>23</v>
      </c>
      <c r="E400" s="47">
        <f>IF(OR(Table24[[#This Row],[Status]]="Pending",Table24[[#This Row],[Status]]="Processing"),1,0)</f>
        <v>0</v>
      </c>
      <c r="F400" s="47" t="str">
        <f>IF(OR(Table24[[#This Row],[Status]]="Pending",Table24[[#This Row],[Status]]="Processing"),"Backlogs","Completed")</f>
        <v>Completed</v>
      </c>
      <c r="G400" s="47">
        <f>IF(Table24[[#This Row],[Status]]="Returned",1,0)</f>
        <v>0</v>
      </c>
      <c r="H400" s="30" t="s">
        <v>15</v>
      </c>
      <c r="I400" s="30" t="s">
        <v>25</v>
      </c>
      <c r="J400" s="30" t="s">
        <v>17</v>
      </c>
      <c r="K400" s="32">
        <v>98</v>
      </c>
      <c r="L400" s="30" t="s">
        <v>18</v>
      </c>
      <c r="M400" s="31">
        <v>674.06</v>
      </c>
      <c r="N400" s="48">
        <f>IF(Table24[[#This Row],[Status]]="Returned",Table24[[#This Row],[Amount]],0)</f>
        <v>0</v>
      </c>
      <c r="O400" s="48">
        <f>IF(OR(Table24[[#This Row],[Status]]="Pending", Table24[[#This Row],[Status]]="Processing"), Table24[[#This Row],[Amount]], 0)</f>
        <v>0</v>
      </c>
      <c r="P400" s="48">
        <f>IF(OR(Table24[[#This Row],[Status]]="Delivered",Table24[[#This Row],[Status]]="Shipped"),Table24[[#This Row],[Amount]],0)</f>
        <v>674.06</v>
      </c>
      <c r="Q400" s="48">
        <f>Table24[[#This Row],[Amount]]/Table24[[#This Row],[Qty]]</f>
        <v>6.8781632653061218</v>
      </c>
      <c r="R400" s="30" t="s">
        <v>116</v>
      </c>
      <c r="S400" s="30" t="s">
        <v>20</v>
      </c>
      <c r="T400" s="47" t="s">
        <v>11</v>
      </c>
      <c r="U400" s="30" t="s">
        <v>31</v>
      </c>
      <c r="V400" s="30" t="s">
        <v>28</v>
      </c>
    </row>
    <row r="401" spans="1:22" ht="14.25" hidden="1" customHeight="1">
      <c r="A401" s="47">
        <v>400</v>
      </c>
      <c r="B401" s="30">
        <v>442</v>
      </c>
      <c r="C401" s="1">
        <v>44343</v>
      </c>
      <c r="D401" t="s">
        <v>36</v>
      </c>
      <c r="E401" s="47">
        <f>IF(OR(Table24[[#This Row],[Status]]="Pending",Table24[[#This Row],[Status]]="Processing"),1,0)</f>
        <v>0</v>
      </c>
      <c r="F401" s="47" t="str">
        <f>IF(OR(Table24[[#This Row],[Status]]="Pending",Table24[[#This Row],[Status]]="Processing"),"Backlogs","Completed")</f>
        <v>Completed</v>
      </c>
      <c r="G401" s="47">
        <f>IF(Table24[[#This Row],[Status]]="Returned",1,0)</f>
        <v>0</v>
      </c>
      <c r="H401" s="30" t="s">
        <v>47</v>
      </c>
      <c r="I401" s="30" t="s">
        <v>16</v>
      </c>
      <c r="J401" s="30" t="s">
        <v>38</v>
      </c>
      <c r="K401" s="32">
        <v>10</v>
      </c>
      <c r="L401" s="30" t="s">
        <v>18</v>
      </c>
      <c r="M401" s="31">
        <v>961.27</v>
      </c>
      <c r="N401" s="48">
        <f>IF(Table24[[#This Row],[Status]]="Returned",Table24[[#This Row],[Amount]],0)</f>
        <v>0</v>
      </c>
      <c r="O401" s="48">
        <f>IF(OR(Table24[[#This Row],[Status]]="Pending", Table24[[#This Row],[Status]]="Processing"), Table24[[#This Row],[Amount]], 0)</f>
        <v>0</v>
      </c>
      <c r="P401" s="48">
        <f>IF(OR(Table24[[#This Row],[Status]]="Delivered",Table24[[#This Row],[Status]]="Shipped"),Table24[[#This Row],[Amount]],0)</f>
        <v>961.27</v>
      </c>
      <c r="Q401" s="48">
        <f>Table24[[#This Row],[Amount]]/Table24[[#This Row],[Qty]]</f>
        <v>96.126999999999995</v>
      </c>
      <c r="R401" s="30" t="s">
        <v>195</v>
      </c>
      <c r="S401" s="30" t="s">
        <v>87</v>
      </c>
      <c r="T401" s="47" t="s">
        <v>11</v>
      </c>
      <c r="U401" s="30" t="s">
        <v>44</v>
      </c>
      <c r="V401" s="30" t="s">
        <v>22</v>
      </c>
    </row>
    <row r="402" spans="1:22" ht="14.25" customHeight="1">
      <c r="A402" s="47">
        <v>401</v>
      </c>
      <c r="B402" s="30">
        <v>232</v>
      </c>
      <c r="C402" s="1">
        <v>44346</v>
      </c>
      <c r="D402" t="s">
        <v>23</v>
      </c>
      <c r="E402" s="47">
        <f>IF(OR(Table24[[#This Row],[Status]]="Pending",Table24[[#This Row],[Status]]="Processing"),1,0)</f>
        <v>0</v>
      </c>
      <c r="F402" s="47" t="str">
        <f>IF(OR(Table24[[#This Row],[Status]]="Pending",Table24[[#This Row],[Status]]="Processing"),"Backlogs","Completed")</f>
        <v>Completed</v>
      </c>
      <c r="G402" s="47">
        <f>IF(Table24[[#This Row],[Status]]="Returned",1,0)</f>
        <v>0</v>
      </c>
      <c r="H402" s="30" t="s">
        <v>15</v>
      </c>
      <c r="I402" s="30" t="s">
        <v>16</v>
      </c>
      <c r="J402" s="30" t="s">
        <v>33</v>
      </c>
      <c r="K402" s="32">
        <v>40</v>
      </c>
      <c r="L402" s="30" t="s">
        <v>18</v>
      </c>
      <c r="M402" s="31">
        <v>37.78</v>
      </c>
      <c r="N402" s="48">
        <f>IF(Table24[[#This Row],[Status]]="Returned",Table24[[#This Row],[Amount]],0)</f>
        <v>0</v>
      </c>
      <c r="O402" s="48">
        <f>IF(OR(Table24[[#This Row],[Status]]="Pending", Table24[[#This Row],[Status]]="Processing"), Table24[[#This Row],[Amount]], 0)</f>
        <v>0</v>
      </c>
      <c r="P402" s="48">
        <f>IF(OR(Table24[[#This Row],[Status]]="Delivered",Table24[[#This Row],[Status]]="Shipped"),Table24[[#This Row],[Amount]],0)</f>
        <v>37.78</v>
      </c>
      <c r="Q402" s="48">
        <f>Table24[[#This Row],[Amount]]/Table24[[#This Row],[Qty]]</f>
        <v>0.94450000000000001</v>
      </c>
      <c r="R402" s="30" t="s">
        <v>273</v>
      </c>
      <c r="S402" s="30" t="s">
        <v>30</v>
      </c>
      <c r="T402" s="47" t="s">
        <v>11</v>
      </c>
      <c r="U402" s="30" t="s">
        <v>21</v>
      </c>
      <c r="V402" s="30" t="s">
        <v>22</v>
      </c>
    </row>
    <row r="403" spans="1:22" ht="14.25" hidden="1" customHeight="1">
      <c r="A403" s="47">
        <v>402</v>
      </c>
      <c r="B403" s="30">
        <v>624</v>
      </c>
      <c r="C403" s="1">
        <v>44043</v>
      </c>
      <c r="D403" t="s">
        <v>36</v>
      </c>
      <c r="E403" s="47">
        <f>IF(OR(Table24[[#This Row],[Status]]="Pending",Table24[[#This Row],[Status]]="Processing"),1,0)</f>
        <v>0</v>
      </c>
      <c r="F403" s="47" t="str">
        <f>IF(OR(Table24[[#This Row],[Status]]="Pending",Table24[[#This Row],[Status]]="Processing"),"Backlogs","Completed")</f>
        <v>Completed</v>
      </c>
      <c r="G403" s="47">
        <f>IF(Table24[[#This Row],[Status]]="Returned",1,0)</f>
        <v>0</v>
      </c>
      <c r="H403" s="30" t="s">
        <v>47</v>
      </c>
      <c r="I403" s="30" t="s">
        <v>16</v>
      </c>
      <c r="J403" s="30" t="s">
        <v>17</v>
      </c>
      <c r="K403" s="32">
        <v>100</v>
      </c>
      <c r="L403" s="30" t="s">
        <v>18</v>
      </c>
      <c r="M403" s="31">
        <v>972.73</v>
      </c>
      <c r="N403" s="48">
        <f>IF(Table24[[#This Row],[Status]]="Returned",Table24[[#This Row],[Amount]],0)</f>
        <v>0</v>
      </c>
      <c r="O403" s="48">
        <f>IF(OR(Table24[[#This Row],[Status]]="Pending", Table24[[#This Row],[Status]]="Processing"), Table24[[#This Row],[Amount]], 0)</f>
        <v>0</v>
      </c>
      <c r="P403" s="48">
        <f>IF(OR(Table24[[#This Row],[Status]]="Delivered",Table24[[#This Row],[Status]]="Shipped"),Table24[[#This Row],[Amount]],0)</f>
        <v>972.73</v>
      </c>
      <c r="Q403" s="48">
        <f>Table24[[#This Row],[Amount]]/Table24[[#This Row],[Qty]]</f>
        <v>9.7272999999999996</v>
      </c>
      <c r="R403" s="30" t="s">
        <v>71</v>
      </c>
      <c r="S403" s="30" t="s">
        <v>64</v>
      </c>
      <c r="T403" s="47" t="s">
        <v>758</v>
      </c>
      <c r="U403" s="30" t="s">
        <v>44</v>
      </c>
      <c r="V403" s="30" t="s">
        <v>28</v>
      </c>
    </row>
    <row r="404" spans="1:22" ht="14.25" customHeight="1">
      <c r="A404" s="47">
        <v>403</v>
      </c>
      <c r="B404" s="30">
        <v>575</v>
      </c>
      <c r="C404" s="1">
        <v>44080</v>
      </c>
      <c r="D404" t="s">
        <v>14</v>
      </c>
      <c r="E404" s="47">
        <f>IF(OR(Table24[[#This Row],[Status]]="Pending",Table24[[#This Row],[Status]]="Processing"),1,0)</f>
        <v>1</v>
      </c>
      <c r="F404" s="47" t="str">
        <f>IF(OR(Table24[[#This Row],[Status]]="Pending",Table24[[#This Row],[Status]]="Processing"),"Backlogs","Completed")</f>
        <v>Backlogs</v>
      </c>
      <c r="G404" s="47">
        <f>IF(Table24[[#This Row],[Status]]="Returned",1,0)</f>
        <v>0</v>
      </c>
      <c r="H404" s="30" t="s">
        <v>47</v>
      </c>
      <c r="I404" s="30" t="s">
        <v>25</v>
      </c>
      <c r="J404" s="30" t="s">
        <v>33</v>
      </c>
      <c r="K404" s="32">
        <v>93</v>
      </c>
      <c r="L404" s="30" t="s">
        <v>18</v>
      </c>
      <c r="M404" s="31">
        <v>645.97</v>
      </c>
      <c r="N404" s="48">
        <f>IF(Table24[[#This Row],[Status]]="Returned",Table24[[#This Row],[Amount]],0)</f>
        <v>0</v>
      </c>
      <c r="O404" s="48">
        <f>IF(OR(Table24[[#This Row],[Status]]="Pending", Table24[[#This Row],[Status]]="Processing"), Table24[[#This Row],[Amount]], 0)</f>
        <v>645.97</v>
      </c>
      <c r="P404" s="48">
        <f>IF(OR(Table24[[#This Row],[Status]]="Delivered",Table24[[#This Row],[Status]]="Shipped"),Table24[[#This Row],[Amount]],0)</f>
        <v>0</v>
      </c>
      <c r="Q404" s="48">
        <f>Table24[[#This Row],[Amount]]/Table24[[#This Row],[Qty]]</f>
        <v>6.945913978494624</v>
      </c>
      <c r="R404" s="30" t="s">
        <v>274</v>
      </c>
      <c r="S404" s="30" t="s">
        <v>20</v>
      </c>
      <c r="T404" s="47" t="s">
        <v>11</v>
      </c>
      <c r="U404" s="30" t="s">
        <v>31</v>
      </c>
      <c r="V404" s="30" t="s">
        <v>22</v>
      </c>
    </row>
    <row r="405" spans="1:22" ht="14.25" customHeight="1">
      <c r="A405" s="47">
        <v>404</v>
      </c>
      <c r="B405" s="30">
        <v>440</v>
      </c>
      <c r="C405" s="1">
        <v>44262</v>
      </c>
      <c r="D405" t="s">
        <v>23</v>
      </c>
      <c r="E405" s="47">
        <f>IF(OR(Table24[[#This Row],[Status]]="Pending",Table24[[#This Row],[Status]]="Processing"),1,0)</f>
        <v>0</v>
      </c>
      <c r="F405" s="47" t="str">
        <f>IF(OR(Table24[[#This Row],[Status]]="Pending",Table24[[#This Row],[Status]]="Processing"),"Backlogs","Completed")</f>
        <v>Completed</v>
      </c>
      <c r="G405" s="47">
        <f>IF(Table24[[#This Row],[Status]]="Returned",1,0)</f>
        <v>0</v>
      </c>
      <c r="H405" s="30" t="s">
        <v>47</v>
      </c>
      <c r="I405" s="30" t="s">
        <v>37</v>
      </c>
      <c r="J405" s="30" t="s">
        <v>33</v>
      </c>
      <c r="K405" s="32">
        <v>28</v>
      </c>
      <c r="L405" s="30" t="s">
        <v>18</v>
      </c>
      <c r="M405" s="31">
        <v>357.94</v>
      </c>
      <c r="N405" s="48">
        <f>IF(Table24[[#This Row],[Status]]="Returned",Table24[[#This Row],[Amount]],0)</f>
        <v>0</v>
      </c>
      <c r="O405" s="48">
        <f>IF(OR(Table24[[#This Row],[Status]]="Pending", Table24[[#This Row],[Status]]="Processing"), Table24[[#This Row],[Amount]], 0)</f>
        <v>0</v>
      </c>
      <c r="P405" s="48">
        <f>IF(OR(Table24[[#This Row],[Status]]="Delivered",Table24[[#This Row],[Status]]="Shipped"),Table24[[#This Row],[Amount]],0)</f>
        <v>357.94</v>
      </c>
      <c r="Q405" s="48">
        <f>Table24[[#This Row],[Amount]]/Table24[[#This Row],[Qty]]</f>
        <v>12.783571428571429</v>
      </c>
      <c r="R405" s="30" t="s">
        <v>275</v>
      </c>
      <c r="S405" s="30" t="s">
        <v>58</v>
      </c>
      <c r="T405" s="47" t="s">
        <v>11</v>
      </c>
      <c r="U405" s="30" t="s">
        <v>27</v>
      </c>
      <c r="V405" s="30" t="s">
        <v>22</v>
      </c>
    </row>
    <row r="406" spans="1:22" ht="14.25" customHeight="1">
      <c r="A406" s="47">
        <v>405</v>
      </c>
      <c r="B406" s="30">
        <v>42</v>
      </c>
      <c r="C406" s="1">
        <v>43909</v>
      </c>
      <c r="D406" t="s">
        <v>32</v>
      </c>
      <c r="E406" s="47">
        <f>IF(OR(Table24[[#This Row],[Status]]="Pending",Table24[[#This Row],[Status]]="Processing"),1,0)</f>
        <v>0</v>
      </c>
      <c r="F406" s="47" t="str">
        <f>IF(OR(Table24[[#This Row],[Status]]="Pending",Table24[[#This Row],[Status]]="Processing"),"Backlogs","Completed")</f>
        <v>Completed</v>
      </c>
      <c r="G406" s="47">
        <f>IF(Table24[[#This Row],[Status]]="Returned",1,0)</f>
        <v>1</v>
      </c>
      <c r="H406" s="30" t="s">
        <v>24</v>
      </c>
      <c r="I406" s="30" t="s">
        <v>25</v>
      </c>
      <c r="J406" s="30" t="s">
        <v>33</v>
      </c>
      <c r="K406" s="32">
        <v>65</v>
      </c>
      <c r="L406" s="30" t="s">
        <v>18</v>
      </c>
      <c r="M406" s="31">
        <v>106.46</v>
      </c>
      <c r="N406" s="48">
        <f>IF(Table24[[#This Row],[Status]]="Returned",Table24[[#This Row],[Amount]],0)</f>
        <v>106.46</v>
      </c>
      <c r="O406" s="48">
        <f>IF(OR(Table24[[#This Row],[Status]]="Pending", Table24[[#This Row],[Status]]="Processing"), Table24[[#This Row],[Amount]], 0)</f>
        <v>0</v>
      </c>
      <c r="P406" s="48">
        <f>IF(OR(Table24[[#This Row],[Status]]="Delivered",Table24[[#This Row],[Status]]="Shipped"),Table24[[#This Row],[Amount]],0)</f>
        <v>0</v>
      </c>
      <c r="Q406" s="48">
        <f>Table24[[#This Row],[Amount]]/Table24[[#This Row],[Qty]]</f>
        <v>1.6378461538461537</v>
      </c>
      <c r="R406" s="30" t="s">
        <v>205</v>
      </c>
      <c r="S406" s="30" t="s">
        <v>30</v>
      </c>
      <c r="T406" s="47" t="s">
        <v>758</v>
      </c>
      <c r="U406" s="30" t="s">
        <v>31</v>
      </c>
      <c r="V406" s="30" t="s">
        <v>28</v>
      </c>
    </row>
    <row r="407" spans="1:22" ht="14.25" hidden="1" customHeight="1">
      <c r="A407" s="47">
        <v>406</v>
      </c>
      <c r="B407" s="30">
        <v>373</v>
      </c>
      <c r="C407" s="1">
        <v>43843</v>
      </c>
      <c r="D407" t="s">
        <v>14</v>
      </c>
      <c r="E407" s="47">
        <f>IF(OR(Table24[[#This Row],[Status]]="Pending",Table24[[#This Row],[Status]]="Processing"),1,0)</f>
        <v>1</v>
      </c>
      <c r="F407" s="47" t="str">
        <f>IF(OR(Table24[[#This Row],[Status]]="Pending",Table24[[#This Row],[Status]]="Processing"),"Backlogs","Completed")</f>
        <v>Backlogs</v>
      </c>
      <c r="G407" s="47">
        <f>IF(Table24[[#This Row],[Status]]="Returned",1,0)</f>
        <v>0</v>
      </c>
      <c r="H407" s="30" t="s">
        <v>47</v>
      </c>
      <c r="I407" s="30" t="s">
        <v>37</v>
      </c>
      <c r="J407" s="30" t="s">
        <v>38</v>
      </c>
      <c r="K407" s="32">
        <v>25</v>
      </c>
      <c r="L407" s="30" t="s">
        <v>18</v>
      </c>
      <c r="M407" s="31">
        <v>945.44</v>
      </c>
      <c r="N407" s="48">
        <f>IF(Table24[[#This Row],[Status]]="Returned",Table24[[#This Row],[Amount]],0)</f>
        <v>0</v>
      </c>
      <c r="O407" s="48">
        <f>IF(OR(Table24[[#This Row],[Status]]="Pending", Table24[[#This Row],[Status]]="Processing"), Table24[[#This Row],[Amount]], 0)</f>
        <v>945.44</v>
      </c>
      <c r="P407" s="48">
        <f>IF(OR(Table24[[#This Row],[Status]]="Delivered",Table24[[#This Row],[Status]]="Shipped"),Table24[[#This Row],[Amount]],0)</f>
        <v>0</v>
      </c>
      <c r="Q407" s="48">
        <f>Table24[[#This Row],[Amount]]/Table24[[#This Row],[Qty]]</f>
        <v>37.817599999999999</v>
      </c>
      <c r="R407" s="30" t="s">
        <v>181</v>
      </c>
      <c r="S407" s="30" t="s">
        <v>137</v>
      </c>
      <c r="T407" s="47" t="s">
        <v>758</v>
      </c>
      <c r="U407" s="30" t="s">
        <v>27</v>
      </c>
      <c r="V407" s="30" t="s">
        <v>22</v>
      </c>
    </row>
    <row r="408" spans="1:22" ht="14.25" hidden="1" customHeight="1">
      <c r="A408" s="47">
        <v>407</v>
      </c>
      <c r="B408" s="30">
        <v>476</v>
      </c>
      <c r="C408" s="1">
        <v>44037</v>
      </c>
      <c r="D408" t="s">
        <v>14</v>
      </c>
      <c r="E408" s="47">
        <f>IF(OR(Table24[[#This Row],[Status]]="Pending",Table24[[#This Row],[Status]]="Processing"),1,0)</f>
        <v>1</v>
      </c>
      <c r="F408" s="47" t="str">
        <f>IF(OR(Table24[[#This Row],[Status]]="Pending",Table24[[#This Row],[Status]]="Processing"),"Backlogs","Completed")</f>
        <v>Backlogs</v>
      </c>
      <c r="G408" s="47">
        <f>IF(Table24[[#This Row],[Status]]="Returned",1,0)</f>
        <v>0</v>
      </c>
      <c r="H408" s="30" t="s">
        <v>47</v>
      </c>
      <c r="I408" s="30" t="s">
        <v>25</v>
      </c>
      <c r="J408" s="30" t="s">
        <v>17</v>
      </c>
      <c r="K408" s="32">
        <v>77</v>
      </c>
      <c r="L408" s="30" t="s">
        <v>18</v>
      </c>
      <c r="M408" s="31">
        <v>130.26</v>
      </c>
      <c r="N408" s="48">
        <f>IF(Table24[[#This Row],[Status]]="Returned",Table24[[#This Row],[Amount]],0)</f>
        <v>0</v>
      </c>
      <c r="O408" s="48">
        <f>IF(OR(Table24[[#This Row],[Status]]="Pending", Table24[[#This Row],[Status]]="Processing"), Table24[[#This Row],[Amount]], 0)</f>
        <v>130.26</v>
      </c>
      <c r="P408" s="48">
        <f>IF(OR(Table24[[#This Row],[Status]]="Delivered",Table24[[#This Row],[Status]]="Shipped"),Table24[[#This Row],[Amount]],0)</f>
        <v>0</v>
      </c>
      <c r="Q408" s="48">
        <f>Table24[[#This Row],[Amount]]/Table24[[#This Row],[Qty]]</f>
        <v>1.6916883116883115</v>
      </c>
      <c r="R408" s="30" t="s">
        <v>60</v>
      </c>
      <c r="S408" s="30" t="s">
        <v>61</v>
      </c>
      <c r="T408" s="47" t="s">
        <v>11</v>
      </c>
      <c r="U408" s="30" t="s">
        <v>44</v>
      </c>
      <c r="V408" s="30" t="s">
        <v>22</v>
      </c>
    </row>
    <row r="409" spans="1:22" ht="14.25" hidden="1" customHeight="1">
      <c r="A409" s="47">
        <v>408</v>
      </c>
      <c r="B409" s="30">
        <v>507</v>
      </c>
      <c r="C409" s="1">
        <v>44147</v>
      </c>
      <c r="D409" t="s">
        <v>23</v>
      </c>
      <c r="E409" s="47">
        <f>IF(OR(Table24[[#This Row],[Status]]="Pending",Table24[[#This Row],[Status]]="Processing"),1,0)</f>
        <v>0</v>
      </c>
      <c r="F409" s="47" t="str">
        <f>IF(OR(Table24[[#This Row],[Status]]="Pending",Table24[[#This Row],[Status]]="Processing"),"Backlogs","Completed")</f>
        <v>Completed</v>
      </c>
      <c r="G409" s="47">
        <f>IF(Table24[[#This Row],[Status]]="Returned",1,0)</f>
        <v>0</v>
      </c>
      <c r="H409" s="30" t="s">
        <v>15</v>
      </c>
      <c r="I409" s="30" t="s">
        <v>37</v>
      </c>
      <c r="J409" s="30" t="s">
        <v>17</v>
      </c>
      <c r="K409" s="32">
        <v>34</v>
      </c>
      <c r="L409" s="30" t="s">
        <v>18</v>
      </c>
      <c r="M409" s="31">
        <v>976.21</v>
      </c>
      <c r="N409" s="48">
        <f>IF(Table24[[#This Row],[Status]]="Returned",Table24[[#This Row],[Amount]],0)</f>
        <v>0</v>
      </c>
      <c r="O409" s="48">
        <f>IF(OR(Table24[[#This Row],[Status]]="Pending", Table24[[#This Row],[Status]]="Processing"), Table24[[#This Row],[Amount]], 0)</f>
        <v>0</v>
      </c>
      <c r="P409" s="48">
        <f>IF(OR(Table24[[#This Row],[Status]]="Delivered",Table24[[#This Row],[Status]]="Shipped"),Table24[[#This Row],[Amount]],0)</f>
        <v>976.21</v>
      </c>
      <c r="Q409" s="48">
        <f>Table24[[#This Row],[Amount]]/Table24[[#This Row],[Qty]]</f>
        <v>28.712058823529414</v>
      </c>
      <c r="R409" s="30" t="s">
        <v>276</v>
      </c>
      <c r="S409" s="30" t="s">
        <v>104</v>
      </c>
      <c r="T409" s="47" t="s">
        <v>758</v>
      </c>
      <c r="U409" s="30" t="s">
        <v>31</v>
      </c>
      <c r="V409" s="30" t="s">
        <v>22</v>
      </c>
    </row>
    <row r="410" spans="1:22" ht="14.25" hidden="1" customHeight="1">
      <c r="A410" s="47">
        <v>409</v>
      </c>
      <c r="B410" s="30">
        <v>971</v>
      </c>
      <c r="C410" s="1">
        <v>44247</v>
      </c>
      <c r="D410" t="s">
        <v>54</v>
      </c>
      <c r="E410" s="47">
        <f>IF(OR(Table24[[#This Row],[Status]]="Pending",Table24[[#This Row],[Status]]="Processing"),1,0)</f>
        <v>1</v>
      </c>
      <c r="F410" s="47" t="str">
        <f>IF(OR(Table24[[#This Row],[Status]]="Pending",Table24[[#This Row],[Status]]="Processing"),"Backlogs","Completed")</f>
        <v>Backlogs</v>
      </c>
      <c r="G410" s="47">
        <f>IF(Table24[[#This Row],[Status]]="Returned",1,0)</f>
        <v>0</v>
      </c>
      <c r="H410" s="30" t="s">
        <v>47</v>
      </c>
      <c r="I410" s="30" t="s">
        <v>16</v>
      </c>
      <c r="J410" s="30" t="s">
        <v>38</v>
      </c>
      <c r="K410" s="32">
        <v>42</v>
      </c>
      <c r="L410" s="30" t="s">
        <v>18</v>
      </c>
      <c r="M410" s="31">
        <v>2.36</v>
      </c>
      <c r="N410" s="48">
        <f>IF(Table24[[#This Row],[Status]]="Returned",Table24[[#This Row],[Amount]],0)</f>
        <v>0</v>
      </c>
      <c r="O410" s="48">
        <f>IF(OR(Table24[[#This Row],[Status]]="Pending", Table24[[#This Row],[Status]]="Processing"), Table24[[#This Row],[Amount]], 0)</f>
        <v>2.36</v>
      </c>
      <c r="P410" s="48">
        <f>IF(OR(Table24[[#This Row],[Status]]="Delivered",Table24[[#This Row],[Status]]="Shipped"),Table24[[#This Row],[Amount]],0)</f>
        <v>0</v>
      </c>
      <c r="Q410" s="48">
        <f>Table24[[#This Row],[Amount]]/Table24[[#This Row],[Qty]]</f>
        <v>5.6190476190476187E-2</v>
      </c>
      <c r="R410" s="30" t="s">
        <v>277</v>
      </c>
      <c r="S410" s="30" t="s">
        <v>106</v>
      </c>
      <c r="T410" s="47" t="s">
        <v>11</v>
      </c>
      <c r="U410" s="30" t="s">
        <v>21</v>
      </c>
      <c r="V410" s="30" t="s">
        <v>22</v>
      </c>
    </row>
    <row r="411" spans="1:22" ht="14.25" customHeight="1">
      <c r="A411" s="47">
        <v>410</v>
      </c>
      <c r="B411" s="30">
        <v>815</v>
      </c>
      <c r="C411" s="1">
        <v>43950</v>
      </c>
      <c r="D411" t="s">
        <v>32</v>
      </c>
      <c r="E411" s="47">
        <f>IF(OR(Table24[[#This Row],[Status]]="Pending",Table24[[#This Row],[Status]]="Processing"),1,0)</f>
        <v>0</v>
      </c>
      <c r="F411" s="47" t="str">
        <f>IF(OR(Table24[[#This Row],[Status]]="Pending",Table24[[#This Row],[Status]]="Processing"),"Backlogs","Completed")</f>
        <v>Completed</v>
      </c>
      <c r="G411" s="47">
        <f>IF(Table24[[#This Row],[Status]]="Returned",1,0)</f>
        <v>1</v>
      </c>
      <c r="H411" s="30" t="s">
        <v>15</v>
      </c>
      <c r="I411" s="30" t="s">
        <v>16</v>
      </c>
      <c r="J411" s="30" t="s">
        <v>33</v>
      </c>
      <c r="K411" s="32">
        <v>75</v>
      </c>
      <c r="L411" s="30" t="s">
        <v>18</v>
      </c>
      <c r="M411" s="31">
        <v>16.559999999999999</v>
      </c>
      <c r="N411" s="48">
        <f>IF(Table24[[#This Row],[Status]]="Returned",Table24[[#This Row],[Amount]],0)</f>
        <v>16.559999999999999</v>
      </c>
      <c r="O411" s="48">
        <f>IF(OR(Table24[[#This Row],[Status]]="Pending", Table24[[#This Row],[Status]]="Processing"), Table24[[#This Row],[Amount]], 0)</f>
        <v>0</v>
      </c>
      <c r="P411" s="48">
        <f>IF(OR(Table24[[#This Row],[Status]]="Delivered",Table24[[#This Row],[Status]]="Shipped"),Table24[[#This Row],[Amount]],0)</f>
        <v>0</v>
      </c>
      <c r="Q411" s="48">
        <f>Table24[[#This Row],[Amount]]/Table24[[#This Row],[Qty]]</f>
        <v>0.2208</v>
      </c>
      <c r="R411" s="30" t="s">
        <v>231</v>
      </c>
      <c r="S411" s="30" t="s">
        <v>147</v>
      </c>
      <c r="T411" s="47" t="s">
        <v>758</v>
      </c>
      <c r="U411" s="30" t="s">
        <v>44</v>
      </c>
      <c r="V411" s="30" t="s">
        <v>28</v>
      </c>
    </row>
    <row r="412" spans="1:22" ht="14.25" hidden="1" customHeight="1">
      <c r="A412" s="47">
        <v>411</v>
      </c>
      <c r="B412" s="30">
        <v>611</v>
      </c>
      <c r="C412" s="1">
        <v>44155</v>
      </c>
      <c r="D412" t="s">
        <v>32</v>
      </c>
      <c r="E412" s="47">
        <f>IF(OR(Table24[[#This Row],[Status]]="Pending",Table24[[#This Row],[Status]]="Processing"),1,0)</f>
        <v>0</v>
      </c>
      <c r="F412" s="47" t="str">
        <f>IF(OR(Table24[[#This Row],[Status]]="Pending",Table24[[#This Row],[Status]]="Processing"),"Backlogs","Completed")</f>
        <v>Completed</v>
      </c>
      <c r="G412" s="47">
        <f>IF(Table24[[#This Row],[Status]]="Returned",1,0)</f>
        <v>1</v>
      </c>
      <c r="H412" s="30" t="s">
        <v>24</v>
      </c>
      <c r="I412" s="30" t="s">
        <v>16</v>
      </c>
      <c r="J412" s="30" t="s">
        <v>17</v>
      </c>
      <c r="K412" s="32">
        <v>46</v>
      </c>
      <c r="L412" s="30" t="s">
        <v>18</v>
      </c>
      <c r="M412" s="31">
        <v>101</v>
      </c>
      <c r="N412" s="48">
        <f>IF(Table24[[#This Row],[Status]]="Returned",Table24[[#This Row],[Amount]],0)</f>
        <v>101</v>
      </c>
      <c r="O412" s="48">
        <f>IF(OR(Table24[[#This Row],[Status]]="Pending", Table24[[#This Row],[Status]]="Processing"), Table24[[#This Row],[Amount]], 0)</f>
        <v>0</v>
      </c>
      <c r="P412" s="48">
        <f>IF(OR(Table24[[#This Row],[Status]]="Delivered",Table24[[#This Row],[Status]]="Shipped"),Table24[[#This Row],[Amount]],0)</f>
        <v>0</v>
      </c>
      <c r="Q412" s="48">
        <f>Table24[[#This Row],[Amount]]/Table24[[#This Row],[Qty]]</f>
        <v>2.1956521739130435</v>
      </c>
      <c r="R412" s="30" t="s">
        <v>83</v>
      </c>
      <c r="S412" s="30" t="s">
        <v>64</v>
      </c>
      <c r="T412" s="47" t="s">
        <v>11</v>
      </c>
      <c r="U412" s="30" t="s">
        <v>21</v>
      </c>
      <c r="V412" s="30" t="s">
        <v>28</v>
      </c>
    </row>
    <row r="413" spans="1:22" ht="14.25" hidden="1" customHeight="1">
      <c r="A413" s="47">
        <v>412</v>
      </c>
      <c r="B413" s="30">
        <v>678</v>
      </c>
      <c r="C413" s="1">
        <v>44022</v>
      </c>
      <c r="D413" t="s">
        <v>32</v>
      </c>
      <c r="E413" s="47">
        <f>IF(OR(Table24[[#This Row],[Status]]="Pending",Table24[[#This Row],[Status]]="Processing"),1,0)</f>
        <v>0</v>
      </c>
      <c r="F413" s="47" t="str">
        <f>IF(OR(Table24[[#This Row],[Status]]="Pending",Table24[[#This Row],[Status]]="Processing"),"Backlogs","Completed")</f>
        <v>Completed</v>
      </c>
      <c r="G413" s="47">
        <f>IF(Table24[[#This Row],[Status]]="Returned",1,0)</f>
        <v>1</v>
      </c>
      <c r="H413" s="30" t="s">
        <v>15</v>
      </c>
      <c r="I413" s="30" t="s">
        <v>25</v>
      </c>
      <c r="J413" s="30" t="s">
        <v>17</v>
      </c>
      <c r="K413" s="32">
        <v>92</v>
      </c>
      <c r="L413" s="30" t="s">
        <v>18</v>
      </c>
      <c r="M413" s="31">
        <v>104.99</v>
      </c>
      <c r="N413" s="48">
        <f>IF(Table24[[#This Row],[Status]]="Returned",Table24[[#This Row],[Amount]],0)</f>
        <v>104.99</v>
      </c>
      <c r="O413" s="48">
        <f>IF(OR(Table24[[#This Row],[Status]]="Pending", Table24[[#This Row],[Status]]="Processing"), Table24[[#This Row],[Amount]], 0)</f>
        <v>0</v>
      </c>
      <c r="P413" s="48">
        <f>IF(OR(Table24[[#This Row],[Status]]="Delivered",Table24[[#This Row],[Status]]="Shipped"),Table24[[#This Row],[Amount]],0)</f>
        <v>0</v>
      </c>
      <c r="Q413" s="48">
        <f>Table24[[#This Row],[Amount]]/Table24[[#This Row],[Qty]]</f>
        <v>1.1411956521739131</v>
      </c>
      <c r="R413" s="30" t="s">
        <v>75</v>
      </c>
      <c r="S413" s="30" t="s">
        <v>64</v>
      </c>
      <c r="T413" s="47" t="s">
        <v>11</v>
      </c>
      <c r="U413" s="30" t="s">
        <v>27</v>
      </c>
      <c r="V413" s="30" t="s">
        <v>22</v>
      </c>
    </row>
    <row r="414" spans="1:22" ht="14.25" hidden="1" customHeight="1">
      <c r="A414" s="47">
        <v>413</v>
      </c>
      <c r="B414" s="30">
        <v>39</v>
      </c>
      <c r="C414" s="1">
        <v>44537</v>
      </c>
      <c r="D414" t="s">
        <v>23</v>
      </c>
      <c r="E414" s="47">
        <f>IF(OR(Table24[[#This Row],[Status]]="Pending",Table24[[#This Row],[Status]]="Processing"),1,0)</f>
        <v>0</v>
      </c>
      <c r="F414" s="47" t="str">
        <f>IF(OR(Table24[[#This Row],[Status]]="Pending",Table24[[#This Row],[Status]]="Processing"),"Backlogs","Completed")</f>
        <v>Completed</v>
      </c>
      <c r="G414" s="47">
        <f>IF(Table24[[#This Row],[Status]]="Returned",1,0)</f>
        <v>0</v>
      </c>
      <c r="H414" s="30" t="s">
        <v>15</v>
      </c>
      <c r="I414" s="30" t="s">
        <v>16</v>
      </c>
      <c r="J414" s="30" t="s">
        <v>17</v>
      </c>
      <c r="K414" s="32">
        <v>25</v>
      </c>
      <c r="L414" s="30" t="s">
        <v>18</v>
      </c>
      <c r="M414" s="31">
        <v>399.18</v>
      </c>
      <c r="N414" s="48">
        <f>IF(Table24[[#This Row],[Status]]="Returned",Table24[[#This Row],[Amount]],0)</f>
        <v>0</v>
      </c>
      <c r="O414" s="48">
        <f>IF(OR(Table24[[#This Row],[Status]]="Pending", Table24[[#This Row],[Status]]="Processing"), Table24[[#This Row],[Amount]], 0)</f>
        <v>0</v>
      </c>
      <c r="P414" s="48">
        <f>IF(OR(Table24[[#This Row],[Status]]="Delivered",Table24[[#This Row],[Status]]="Shipped"),Table24[[#This Row],[Amount]],0)</f>
        <v>399.18</v>
      </c>
      <c r="Q414" s="48">
        <f>Table24[[#This Row],[Amount]]/Table24[[#This Row],[Qty]]</f>
        <v>15.9672</v>
      </c>
      <c r="R414" s="30" t="s">
        <v>278</v>
      </c>
      <c r="S414" s="30" t="s">
        <v>85</v>
      </c>
      <c r="T414" s="47" t="s">
        <v>11</v>
      </c>
      <c r="U414" s="30" t="s">
        <v>44</v>
      </c>
      <c r="V414" s="30" t="s">
        <v>22</v>
      </c>
    </row>
    <row r="415" spans="1:22" ht="14.25" hidden="1" customHeight="1">
      <c r="A415" s="47">
        <v>414</v>
      </c>
      <c r="B415" s="30">
        <v>784</v>
      </c>
      <c r="C415" s="1">
        <v>44186</v>
      </c>
      <c r="D415" t="s">
        <v>54</v>
      </c>
      <c r="E415" s="47">
        <f>IF(OR(Table24[[#This Row],[Status]]="Pending",Table24[[#This Row],[Status]]="Processing"),1,0)</f>
        <v>1</v>
      </c>
      <c r="F415" s="47" t="str">
        <f>IF(OR(Table24[[#This Row],[Status]]="Pending",Table24[[#This Row],[Status]]="Processing"),"Backlogs","Completed")</f>
        <v>Backlogs</v>
      </c>
      <c r="G415" s="47">
        <f>IF(Table24[[#This Row],[Status]]="Returned",1,0)</f>
        <v>0</v>
      </c>
      <c r="H415" s="30" t="s">
        <v>47</v>
      </c>
      <c r="I415" s="30" t="s">
        <v>16</v>
      </c>
      <c r="J415" s="30" t="s">
        <v>38</v>
      </c>
      <c r="K415" s="32">
        <v>56</v>
      </c>
      <c r="L415" s="30" t="s">
        <v>18</v>
      </c>
      <c r="M415" s="31">
        <v>947.32</v>
      </c>
      <c r="N415" s="48">
        <f>IF(Table24[[#This Row],[Status]]="Returned",Table24[[#This Row],[Amount]],0)</f>
        <v>0</v>
      </c>
      <c r="O415" s="48">
        <f>IF(OR(Table24[[#This Row],[Status]]="Pending", Table24[[#This Row],[Status]]="Processing"), Table24[[#This Row],[Amount]], 0)</f>
        <v>947.32</v>
      </c>
      <c r="P415" s="48">
        <f>IF(OR(Table24[[#This Row],[Status]]="Delivered",Table24[[#This Row],[Status]]="Shipped"),Table24[[#This Row],[Amount]],0)</f>
        <v>0</v>
      </c>
      <c r="Q415" s="48">
        <f>Table24[[#This Row],[Amount]]/Table24[[#This Row],[Qty]]</f>
        <v>16.916428571428572</v>
      </c>
      <c r="R415" s="30" t="s">
        <v>244</v>
      </c>
      <c r="S415" s="30" t="s">
        <v>20</v>
      </c>
      <c r="T415" s="47" t="s">
        <v>758</v>
      </c>
      <c r="U415" s="30" t="s">
        <v>31</v>
      </c>
      <c r="V415" s="30" t="s">
        <v>28</v>
      </c>
    </row>
    <row r="416" spans="1:22" ht="14.25" hidden="1" customHeight="1">
      <c r="A416" s="47">
        <v>415</v>
      </c>
      <c r="B416" s="30">
        <v>838</v>
      </c>
      <c r="C416" s="1">
        <v>43878</v>
      </c>
      <c r="D416" t="s">
        <v>36</v>
      </c>
      <c r="E416" s="47">
        <f>IF(OR(Table24[[#This Row],[Status]]="Pending",Table24[[#This Row],[Status]]="Processing"),1,0)</f>
        <v>0</v>
      </c>
      <c r="F416" s="47" t="str">
        <f>IF(OR(Table24[[#This Row],[Status]]="Pending",Table24[[#This Row],[Status]]="Processing"),"Backlogs","Completed")</f>
        <v>Completed</v>
      </c>
      <c r="G416" s="47">
        <f>IF(Table24[[#This Row],[Status]]="Returned",1,0)</f>
        <v>0</v>
      </c>
      <c r="H416" s="30" t="s">
        <v>24</v>
      </c>
      <c r="I416" s="30" t="s">
        <v>16</v>
      </c>
      <c r="J416" s="30" t="s">
        <v>38</v>
      </c>
      <c r="K416" s="32">
        <v>31</v>
      </c>
      <c r="L416" s="30" t="s">
        <v>18</v>
      </c>
      <c r="M416" s="31">
        <v>515.09</v>
      </c>
      <c r="N416" s="48">
        <f>IF(Table24[[#This Row],[Status]]="Returned",Table24[[#This Row],[Amount]],0)</f>
        <v>0</v>
      </c>
      <c r="O416" s="48">
        <f>IF(OR(Table24[[#This Row],[Status]]="Pending", Table24[[#This Row],[Status]]="Processing"), Table24[[#This Row],[Amount]], 0)</f>
        <v>0</v>
      </c>
      <c r="P416" s="48">
        <f>IF(OR(Table24[[#This Row],[Status]]="Delivered",Table24[[#This Row],[Status]]="Shipped"),Table24[[#This Row],[Amount]],0)</f>
        <v>515.09</v>
      </c>
      <c r="Q416" s="48">
        <f>Table24[[#This Row],[Amount]]/Table24[[#This Row],[Qty]]</f>
        <v>16.615806451612904</v>
      </c>
      <c r="R416" s="30" t="s">
        <v>59</v>
      </c>
      <c r="S416" s="30" t="s">
        <v>20</v>
      </c>
      <c r="T416" s="47" t="s">
        <v>11</v>
      </c>
      <c r="U416" s="30" t="s">
        <v>31</v>
      </c>
      <c r="V416" s="30" t="s">
        <v>28</v>
      </c>
    </row>
    <row r="417" spans="1:22" ht="14.25" hidden="1" customHeight="1">
      <c r="A417" s="47">
        <v>416</v>
      </c>
      <c r="B417" s="30">
        <v>581</v>
      </c>
      <c r="C417" s="1">
        <v>44406</v>
      </c>
      <c r="D417" t="s">
        <v>32</v>
      </c>
      <c r="E417" s="47">
        <f>IF(OR(Table24[[#This Row],[Status]]="Pending",Table24[[#This Row],[Status]]="Processing"),1,0)</f>
        <v>0</v>
      </c>
      <c r="F417" s="47" t="str">
        <f>IF(OR(Table24[[#This Row],[Status]]="Pending",Table24[[#This Row],[Status]]="Processing"),"Backlogs","Completed")</f>
        <v>Completed</v>
      </c>
      <c r="G417" s="47">
        <f>IF(Table24[[#This Row],[Status]]="Returned",1,0)</f>
        <v>1</v>
      </c>
      <c r="H417" s="30" t="s">
        <v>24</v>
      </c>
      <c r="I417" s="30" t="s">
        <v>25</v>
      </c>
      <c r="J417" s="30" t="s">
        <v>17</v>
      </c>
      <c r="K417" s="32">
        <v>100</v>
      </c>
      <c r="L417" s="30" t="s">
        <v>18</v>
      </c>
      <c r="M417" s="31">
        <v>463.78</v>
      </c>
      <c r="N417" s="48">
        <f>IF(Table24[[#This Row],[Status]]="Returned",Table24[[#This Row],[Amount]],0)</f>
        <v>463.78</v>
      </c>
      <c r="O417" s="48">
        <f>IF(OR(Table24[[#This Row],[Status]]="Pending", Table24[[#This Row],[Status]]="Processing"), Table24[[#This Row],[Amount]], 0)</f>
        <v>0</v>
      </c>
      <c r="P417" s="48">
        <f>IF(OR(Table24[[#This Row],[Status]]="Delivered",Table24[[#This Row],[Status]]="Shipped"),Table24[[#This Row],[Amount]],0)</f>
        <v>0</v>
      </c>
      <c r="Q417" s="48">
        <f>Table24[[#This Row],[Amount]]/Table24[[#This Row],[Qty]]</f>
        <v>4.6377999999999995</v>
      </c>
      <c r="R417" s="30" t="s">
        <v>279</v>
      </c>
      <c r="S417" s="30" t="s">
        <v>64</v>
      </c>
      <c r="T417" s="47" t="s">
        <v>758</v>
      </c>
      <c r="U417" s="30" t="s">
        <v>31</v>
      </c>
      <c r="V417" s="30" t="s">
        <v>28</v>
      </c>
    </row>
    <row r="418" spans="1:22" ht="14.25" hidden="1" customHeight="1">
      <c r="A418" s="47">
        <v>417</v>
      </c>
      <c r="B418" s="30">
        <v>272</v>
      </c>
      <c r="C418" s="1">
        <v>44173</v>
      </c>
      <c r="D418" t="s">
        <v>36</v>
      </c>
      <c r="E418" s="47">
        <f>IF(OR(Table24[[#This Row],[Status]]="Pending",Table24[[#This Row],[Status]]="Processing"),1,0)</f>
        <v>0</v>
      </c>
      <c r="F418" s="47" t="str">
        <f>IF(OR(Table24[[#This Row],[Status]]="Pending",Table24[[#This Row],[Status]]="Processing"),"Backlogs","Completed")</f>
        <v>Completed</v>
      </c>
      <c r="G418" s="47">
        <f>IF(Table24[[#This Row],[Status]]="Returned",1,0)</f>
        <v>0</v>
      </c>
      <c r="H418" s="30" t="s">
        <v>24</v>
      </c>
      <c r="I418" s="30" t="s">
        <v>16</v>
      </c>
      <c r="J418" s="30" t="s">
        <v>38</v>
      </c>
      <c r="K418" s="32">
        <v>98</v>
      </c>
      <c r="L418" s="30" t="s">
        <v>18</v>
      </c>
      <c r="M418" s="31">
        <v>754.07</v>
      </c>
      <c r="N418" s="48">
        <f>IF(Table24[[#This Row],[Status]]="Returned",Table24[[#This Row],[Amount]],0)</f>
        <v>0</v>
      </c>
      <c r="O418" s="48">
        <f>IF(OR(Table24[[#This Row],[Status]]="Pending", Table24[[#This Row],[Status]]="Processing"), Table24[[#This Row],[Amount]], 0)</f>
        <v>0</v>
      </c>
      <c r="P418" s="48">
        <f>IF(OR(Table24[[#This Row],[Status]]="Delivered",Table24[[#This Row],[Status]]="Shipped"),Table24[[#This Row],[Amount]],0)</f>
        <v>754.07</v>
      </c>
      <c r="Q418" s="48">
        <f>Table24[[#This Row],[Amount]]/Table24[[#This Row],[Qty]]</f>
        <v>7.6945918367346948</v>
      </c>
      <c r="R418" s="30" t="s">
        <v>81</v>
      </c>
      <c r="S418" s="30" t="s">
        <v>58</v>
      </c>
      <c r="T418" s="47" t="s">
        <v>11</v>
      </c>
      <c r="U418" s="30" t="s">
        <v>31</v>
      </c>
      <c r="V418" s="30" t="s">
        <v>22</v>
      </c>
    </row>
    <row r="419" spans="1:22" ht="14.25" hidden="1" customHeight="1">
      <c r="A419" s="47">
        <v>418</v>
      </c>
      <c r="B419" s="30">
        <v>982</v>
      </c>
      <c r="C419" s="1">
        <v>44028</v>
      </c>
      <c r="D419" t="s">
        <v>14</v>
      </c>
      <c r="E419" s="47">
        <f>IF(OR(Table24[[#This Row],[Status]]="Pending",Table24[[#This Row],[Status]]="Processing"),1,0)</f>
        <v>1</v>
      </c>
      <c r="F419" s="47" t="str">
        <f>IF(OR(Table24[[#This Row],[Status]]="Pending",Table24[[#This Row],[Status]]="Processing"),"Backlogs","Completed")</f>
        <v>Backlogs</v>
      </c>
      <c r="G419" s="47">
        <f>IF(Table24[[#This Row],[Status]]="Returned",1,0)</f>
        <v>0</v>
      </c>
      <c r="H419" s="30" t="s">
        <v>47</v>
      </c>
      <c r="I419" s="30" t="s">
        <v>37</v>
      </c>
      <c r="J419" s="30" t="s">
        <v>38</v>
      </c>
      <c r="K419" s="32">
        <v>32</v>
      </c>
      <c r="L419" s="30" t="s">
        <v>18</v>
      </c>
      <c r="M419" s="31">
        <v>227.77</v>
      </c>
      <c r="N419" s="48">
        <f>IF(Table24[[#This Row],[Status]]="Returned",Table24[[#This Row],[Amount]],0)</f>
        <v>0</v>
      </c>
      <c r="O419" s="48">
        <f>IF(OR(Table24[[#This Row],[Status]]="Pending", Table24[[#This Row],[Status]]="Processing"), Table24[[#This Row],[Amount]], 0)</f>
        <v>227.77</v>
      </c>
      <c r="P419" s="48">
        <f>IF(OR(Table24[[#This Row],[Status]]="Delivered",Table24[[#This Row],[Status]]="Shipped"),Table24[[#This Row],[Amount]],0)</f>
        <v>0</v>
      </c>
      <c r="Q419" s="48">
        <f>Table24[[#This Row],[Amount]]/Table24[[#This Row],[Qty]]</f>
        <v>7.1178125000000003</v>
      </c>
      <c r="R419" s="30" t="s">
        <v>280</v>
      </c>
      <c r="S419" s="30" t="s">
        <v>93</v>
      </c>
      <c r="T419" s="47" t="s">
        <v>758</v>
      </c>
      <c r="U419" s="30" t="s">
        <v>27</v>
      </c>
      <c r="V419" s="30" t="s">
        <v>22</v>
      </c>
    </row>
    <row r="420" spans="1:22" ht="14.25" customHeight="1">
      <c r="A420" s="47">
        <v>419</v>
      </c>
      <c r="B420" s="30">
        <v>979</v>
      </c>
      <c r="C420" s="1">
        <v>43972</v>
      </c>
      <c r="D420" t="s">
        <v>23</v>
      </c>
      <c r="E420" s="47">
        <f>IF(OR(Table24[[#This Row],[Status]]="Pending",Table24[[#This Row],[Status]]="Processing"),1,0)</f>
        <v>0</v>
      </c>
      <c r="F420" s="47" t="str">
        <f>IF(OR(Table24[[#This Row],[Status]]="Pending",Table24[[#This Row],[Status]]="Processing"),"Backlogs","Completed")</f>
        <v>Completed</v>
      </c>
      <c r="G420" s="47">
        <f>IF(Table24[[#This Row],[Status]]="Returned",1,0)</f>
        <v>0</v>
      </c>
      <c r="H420" s="30" t="s">
        <v>47</v>
      </c>
      <c r="I420" s="30" t="s">
        <v>37</v>
      </c>
      <c r="J420" s="30" t="s">
        <v>33</v>
      </c>
      <c r="K420" s="32">
        <v>89</v>
      </c>
      <c r="L420" s="30" t="s">
        <v>18</v>
      </c>
      <c r="M420" s="31">
        <v>261.75</v>
      </c>
      <c r="N420" s="48">
        <f>IF(Table24[[#This Row],[Status]]="Returned",Table24[[#This Row],[Amount]],0)</f>
        <v>0</v>
      </c>
      <c r="O420" s="48">
        <f>IF(OR(Table24[[#This Row],[Status]]="Pending", Table24[[#This Row],[Status]]="Processing"), Table24[[#This Row],[Amount]], 0)</f>
        <v>0</v>
      </c>
      <c r="P420" s="48">
        <f>IF(OR(Table24[[#This Row],[Status]]="Delivered",Table24[[#This Row],[Status]]="Shipped"),Table24[[#This Row],[Amount]],0)</f>
        <v>261.75</v>
      </c>
      <c r="Q420" s="48">
        <f>Table24[[#This Row],[Amount]]/Table24[[#This Row],[Qty]]</f>
        <v>2.941011235955056</v>
      </c>
      <c r="R420" s="30" t="s">
        <v>92</v>
      </c>
      <c r="S420" s="30" t="s">
        <v>93</v>
      </c>
      <c r="T420" s="47" t="s">
        <v>758</v>
      </c>
      <c r="U420" s="30" t="s">
        <v>27</v>
      </c>
      <c r="V420" s="30" t="s">
        <v>22</v>
      </c>
    </row>
    <row r="421" spans="1:22" ht="14.25" hidden="1" customHeight="1">
      <c r="A421" s="47">
        <v>420</v>
      </c>
      <c r="B421" s="30">
        <v>751</v>
      </c>
      <c r="C421" s="1">
        <v>44242</v>
      </c>
      <c r="D421" t="s">
        <v>14</v>
      </c>
      <c r="E421" s="47">
        <f>IF(OR(Table24[[#This Row],[Status]]="Pending",Table24[[#This Row],[Status]]="Processing"),1,0)</f>
        <v>1</v>
      </c>
      <c r="F421" s="47" t="str">
        <f>IF(OR(Table24[[#This Row],[Status]]="Pending",Table24[[#This Row],[Status]]="Processing"),"Backlogs","Completed")</f>
        <v>Backlogs</v>
      </c>
      <c r="G421" s="47">
        <f>IF(Table24[[#This Row],[Status]]="Returned",1,0)</f>
        <v>0</v>
      </c>
      <c r="H421" s="30" t="s">
        <v>24</v>
      </c>
      <c r="I421" s="30" t="s">
        <v>16</v>
      </c>
      <c r="J421" s="30" t="s">
        <v>38</v>
      </c>
      <c r="K421" s="32">
        <v>87</v>
      </c>
      <c r="L421" s="30" t="s">
        <v>18</v>
      </c>
      <c r="M421" s="31">
        <v>833.19</v>
      </c>
      <c r="N421" s="48">
        <f>IF(Table24[[#This Row],[Status]]="Returned",Table24[[#This Row],[Amount]],0)</f>
        <v>0</v>
      </c>
      <c r="O421" s="48">
        <f>IF(OR(Table24[[#This Row],[Status]]="Pending", Table24[[#This Row],[Status]]="Processing"), Table24[[#This Row],[Amount]], 0)</f>
        <v>833.19</v>
      </c>
      <c r="P421" s="48">
        <f>IF(OR(Table24[[#This Row],[Status]]="Delivered",Table24[[#This Row],[Status]]="Shipped"),Table24[[#This Row],[Amount]],0)</f>
        <v>0</v>
      </c>
      <c r="Q421" s="48">
        <f>Table24[[#This Row],[Amount]]/Table24[[#This Row],[Qty]]</f>
        <v>9.576896551724138</v>
      </c>
      <c r="R421" s="30" t="s">
        <v>281</v>
      </c>
      <c r="S421" s="30" t="s">
        <v>74</v>
      </c>
      <c r="T421" s="47" t="s">
        <v>11</v>
      </c>
      <c r="U421" s="30" t="s">
        <v>27</v>
      </c>
      <c r="V421" s="30" t="s">
        <v>22</v>
      </c>
    </row>
    <row r="422" spans="1:22" ht="14.25" customHeight="1">
      <c r="A422" s="47">
        <v>421</v>
      </c>
      <c r="B422" s="30">
        <v>534</v>
      </c>
      <c r="C422" s="1">
        <v>44023</v>
      </c>
      <c r="D422" t="s">
        <v>14</v>
      </c>
      <c r="E422" s="47">
        <f>IF(OR(Table24[[#This Row],[Status]]="Pending",Table24[[#This Row],[Status]]="Processing"),1,0)</f>
        <v>1</v>
      </c>
      <c r="F422" s="47" t="str">
        <f>IF(OR(Table24[[#This Row],[Status]]="Pending",Table24[[#This Row],[Status]]="Processing"),"Backlogs","Completed")</f>
        <v>Backlogs</v>
      </c>
      <c r="G422" s="47">
        <f>IF(Table24[[#This Row],[Status]]="Returned",1,0)</f>
        <v>0</v>
      </c>
      <c r="H422" s="30" t="s">
        <v>24</v>
      </c>
      <c r="I422" s="30" t="s">
        <v>37</v>
      </c>
      <c r="J422" s="30" t="s">
        <v>33</v>
      </c>
      <c r="K422" s="32">
        <v>33</v>
      </c>
      <c r="L422" s="30" t="s">
        <v>18</v>
      </c>
      <c r="M422" s="31">
        <v>998.4</v>
      </c>
      <c r="N422" s="48">
        <f>IF(Table24[[#This Row],[Status]]="Returned",Table24[[#This Row],[Amount]],0)</f>
        <v>0</v>
      </c>
      <c r="O422" s="48">
        <f>IF(OR(Table24[[#This Row],[Status]]="Pending", Table24[[#This Row],[Status]]="Processing"), Table24[[#This Row],[Amount]], 0)</f>
        <v>998.4</v>
      </c>
      <c r="P422" s="48">
        <f>IF(OR(Table24[[#This Row],[Status]]="Delivered",Table24[[#This Row],[Status]]="Shipped"),Table24[[#This Row],[Amount]],0)</f>
        <v>0</v>
      </c>
      <c r="Q422" s="48">
        <f>Table24[[#This Row],[Amount]]/Table24[[#This Row],[Qty]]</f>
        <v>30.254545454545454</v>
      </c>
      <c r="R422" s="30" t="s">
        <v>282</v>
      </c>
      <c r="S422" s="30" t="s">
        <v>87</v>
      </c>
      <c r="T422" s="47" t="s">
        <v>758</v>
      </c>
      <c r="U422" s="30" t="s">
        <v>44</v>
      </c>
      <c r="V422" s="30" t="s">
        <v>28</v>
      </c>
    </row>
    <row r="423" spans="1:22" ht="14.25" hidden="1" customHeight="1">
      <c r="A423" s="47">
        <v>422</v>
      </c>
      <c r="B423" s="30">
        <v>676</v>
      </c>
      <c r="C423" s="1">
        <v>43937</v>
      </c>
      <c r="D423" t="s">
        <v>54</v>
      </c>
      <c r="E423" s="47">
        <f>IF(OR(Table24[[#This Row],[Status]]="Pending",Table24[[#This Row],[Status]]="Processing"),1,0)</f>
        <v>1</v>
      </c>
      <c r="F423" s="47" t="str">
        <f>IF(OR(Table24[[#This Row],[Status]]="Pending",Table24[[#This Row],[Status]]="Processing"),"Backlogs","Completed")</f>
        <v>Backlogs</v>
      </c>
      <c r="G423" s="47">
        <f>IF(Table24[[#This Row],[Status]]="Returned",1,0)</f>
        <v>0</v>
      </c>
      <c r="H423" s="30" t="s">
        <v>15</v>
      </c>
      <c r="I423" s="30" t="s">
        <v>16</v>
      </c>
      <c r="J423" s="30" t="s">
        <v>38</v>
      </c>
      <c r="K423" s="32">
        <v>44</v>
      </c>
      <c r="L423" s="30" t="s">
        <v>18</v>
      </c>
      <c r="M423" s="31">
        <v>131.79</v>
      </c>
      <c r="N423" s="48">
        <f>IF(Table24[[#This Row],[Status]]="Returned",Table24[[#This Row],[Amount]],0)</f>
        <v>0</v>
      </c>
      <c r="O423" s="48">
        <f>IF(OR(Table24[[#This Row],[Status]]="Pending", Table24[[#This Row],[Status]]="Processing"), Table24[[#This Row],[Amount]], 0)</f>
        <v>131.79</v>
      </c>
      <c r="P423" s="48">
        <f>IF(OR(Table24[[#This Row],[Status]]="Delivered",Table24[[#This Row],[Status]]="Shipped"),Table24[[#This Row],[Amount]],0)</f>
        <v>0</v>
      </c>
      <c r="Q423" s="48">
        <f>Table24[[#This Row],[Amount]]/Table24[[#This Row],[Qty]]</f>
        <v>2.9952272727272726</v>
      </c>
      <c r="R423" s="30" t="s">
        <v>273</v>
      </c>
      <c r="S423" s="30" t="s">
        <v>30</v>
      </c>
      <c r="T423" s="47" t="s">
        <v>11</v>
      </c>
      <c r="U423" s="30" t="s">
        <v>31</v>
      </c>
      <c r="V423" s="30" t="s">
        <v>22</v>
      </c>
    </row>
    <row r="424" spans="1:22" ht="14.25" customHeight="1">
      <c r="A424" s="47">
        <v>423</v>
      </c>
      <c r="B424" s="30">
        <v>692</v>
      </c>
      <c r="C424" s="1">
        <v>44525</v>
      </c>
      <c r="D424" t="s">
        <v>36</v>
      </c>
      <c r="E424" s="47">
        <f>IF(OR(Table24[[#This Row],[Status]]="Pending",Table24[[#This Row],[Status]]="Processing"),1,0)</f>
        <v>0</v>
      </c>
      <c r="F424" s="47" t="str">
        <f>IF(OR(Table24[[#This Row],[Status]]="Pending",Table24[[#This Row],[Status]]="Processing"),"Backlogs","Completed")</f>
        <v>Completed</v>
      </c>
      <c r="G424" s="47">
        <f>IF(Table24[[#This Row],[Status]]="Returned",1,0)</f>
        <v>0</v>
      </c>
      <c r="H424" s="30" t="s">
        <v>47</v>
      </c>
      <c r="I424" s="30" t="s">
        <v>37</v>
      </c>
      <c r="J424" s="30" t="s">
        <v>33</v>
      </c>
      <c r="K424" s="32">
        <v>2</v>
      </c>
      <c r="L424" s="30" t="s">
        <v>18</v>
      </c>
      <c r="M424" s="31">
        <v>466.03</v>
      </c>
      <c r="N424" s="48">
        <f>IF(Table24[[#This Row],[Status]]="Returned",Table24[[#This Row],[Amount]],0)</f>
        <v>0</v>
      </c>
      <c r="O424" s="48">
        <f>IF(OR(Table24[[#This Row],[Status]]="Pending", Table24[[#This Row],[Status]]="Processing"), Table24[[#This Row],[Amount]], 0)</f>
        <v>0</v>
      </c>
      <c r="P424" s="48">
        <f>IF(OR(Table24[[#This Row],[Status]]="Delivered",Table24[[#This Row],[Status]]="Shipped"),Table24[[#This Row],[Amount]],0)</f>
        <v>466.03</v>
      </c>
      <c r="Q424" s="48">
        <f>Table24[[#This Row],[Amount]]/Table24[[#This Row],[Qty]]</f>
        <v>233.01499999999999</v>
      </c>
      <c r="R424" s="30" t="s">
        <v>283</v>
      </c>
      <c r="S424" s="30" t="s">
        <v>101</v>
      </c>
      <c r="T424" s="47" t="s">
        <v>758</v>
      </c>
      <c r="U424" s="30" t="s">
        <v>27</v>
      </c>
      <c r="V424" s="30" t="s">
        <v>22</v>
      </c>
    </row>
    <row r="425" spans="1:22" ht="14.25" hidden="1" customHeight="1">
      <c r="A425" s="47">
        <v>424</v>
      </c>
      <c r="B425" s="30">
        <v>257</v>
      </c>
      <c r="C425" s="1">
        <v>44251</v>
      </c>
      <c r="D425" t="s">
        <v>36</v>
      </c>
      <c r="E425" s="47">
        <f>IF(OR(Table24[[#This Row],[Status]]="Pending",Table24[[#This Row],[Status]]="Processing"),1,0)</f>
        <v>0</v>
      </c>
      <c r="F425" s="47" t="str">
        <f>IF(OR(Table24[[#This Row],[Status]]="Pending",Table24[[#This Row],[Status]]="Processing"),"Backlogs","Completed")</f>
        <v>Completed</v>
      </c>
      <c r="G425" s="47">
        <f>IF(Table24[[#This Row],[Status]]="Returned",1,0)</f>
        <v>0</v>
      </c>
      <c r="H425" s="30" t="s">
        <v>24</v>
      </c>
      <c r="I425" s="30" t="s">
        <v>16</v>
      </c>
      <c r="J425" s="30" t="s">
        <v>38</v>
      </c>
      <c r="K425" s="32">
        <v>80</v>
      </c>
      <c r="L425" s="30" t="s">
        <v>18</v>
      </c>
      <c r="M425" s="31">
        <v>13.52</v>
      </c>
      <c r="N425" s="48">
        <f>IF(Table24[[#This Row],[Status]]="Returned",Table24[[#This Row],[Amount]],0)</f>
        <v>0</v>
      </c>
      <c r="O425" s="48">
        <f>IF(OR(Table24[[#This Row],[Status]]="Pending", Table24[[#This Row],[Status]]="Processing"), Table24[[#This Row],[Amount]], 0)</f>
        <v>0</v>
      </c>
      <c r="P425" s="48">
        <f>IF(OR(Table24[[#This Row],[Status]]="Delivered",Table24[[#This Row],[Status]]="Shipped"),Table24[[#This Row],[Amount]],0)</f>
        <v>13.52</v>
      </c>
      <c r="Q425" s="48">
        <f>Table24[[#This Row],[Amount]]/Table24[[#This Row],[Qty]]</f>
        <v>0.16899999999999998</v>
      </c>
      <c r="R425" s="30" t="s">
        <v>161</v>
      </c>
      <c r="S425" s="30" t="s">
        <v>61</v>
      </c>
      <c r="T425" s="47" t="s">
        <v>11</v>
      </c>
      <c r="U425" s="30" t="s">
        <v>27</v>
      </c>
      <c r="V425" s="30" t="s">
        <v>22</v>
      </c>
    </row>
    <row r="426" spans="1:22" ht="14.25" hidden="1" customHeight="1">
      <c r="A426" s="47">
        <v>425</v>
      </c>
      <c r="B426" s="30">
        <v>317</v>
      </c>
      <c r="C426" s="1">
        <v>43928</v>
      </c>
      <c r="D426" t="s">
        <v>23</v>
      </c>
      <c r="E426" s="47">
        <f>IF(OR(Table24[[#This Row],[Status]]="Pending",Table24[[#This Row],[Status]]="Processing"),1,0)</f>
        <v>0</v>
      </c>
      <c r="F426" s="47" t="str">
        <f>IF(OR(Table24[[#This Row],[Status]]="Pending",Table24[[#This Row],[Status]]="Processing"),"Backlogs","Completed")</f>
        <v>Completed</v>
      </c>
      <c r="G426" s="47">
        <f>IF(Table24[[#This Row],[Status]]="Returned",1,0)</f>
        <v>0</v>
      </c>
      <c r="H426" s="30" t="s">
        <v>47</v>
      </c>
      <c r="I426" s="30" t="s">
        <v>37</v>
      </c>
      <c r="J426" s="30" t="s">
        <v>38</v>
      </c>
      <c r="K426" s="32">
        <v>14</v>
      </c>
      <c r="L426" s="30" t="s">
        <v>18</v>
      </c>
      <c r="M426" s="31">
        <v>743.42</v>
      </c>
      <c r="N426" s="48">
        <f>IF(Table24[[#This Row],[Status]]="Returned",Table24[[#This Row],[Amount]],0)</f>
        <v>0</v>
      </c>
      <c r="O426" s="48">
        <f>IF(OR(Table24[[#This Row],[Status]]="Pending", Table24[[#This Row],[Status]]="Processing"), Table24[[#This Row],[Amount]], 0)</f>
        <v>0</v>
      </c>
      <c r="P426" s="48">
        <f>IF(OR(Table24[[#This Row],[Status]]="Delivered",Table24[[#This Row],[Status]]="Shipped"),Table24[[#This Row],[Amount]],0)</f>
        <v>743.42</v>
      </c>
      <c r="Q426" s="48">
        <f>Table24[[#This Row],[Amount]]/Table24[[#This Row],[Qty]]</f>
        <v>53.101428571428571</v>
      </c>
      <c r="R426" s="30" t="s">
        <v>284</v>
      </c>
      <c r="S426" s="30" t="s">
        <v>64</v>
      </c>
      <c r="T426" s="47" t="s">
        <v>11</v>
      </c>
      <c r="U426" s="30" t="s">
        <v>21</v>
      </c>
      <c r="V426" s="30" t="s">
        <v>22</v>
      </c>
    </row>
    <row r="427" spans="1:22" ht="14.25" hidden="1" customHeight="1">
      <c r="A427" s="47">
        <v>426</v>
      </c>
      <c r="B427" s="30">
        <v>519</v>
      </c>
      <c r="C427" s="1">
        <v>44314</v>
      </c>
      <c r="D427" t="s">
        <v>54</v>
      </c>
      <c r="E427" s="47">
        <f>IF(OR(Table24[[#This Row],[Status]]="Pending",Table24[[#This Row],[Status]]="Processing"),1,0)</f>
        <v>1</v>
      </c>
      <c r="F427" s="47" t="str">
        <f>IF(OR(Table24[[#This Row],[Status]]="Pending",Table24[[#This Row],[Status]]="Processing"),"Backlogs","Completed")</f>
        <v>Backlogs</v>
      </c>
      <c r="G427" s="47">
        <f>IF(Table24[[#This Row],[Status]]="Returned",1,0)</f>
        <v>0</v>
      </c>
      <c r="H427" s="30" t="s">
        <v>47</v>
      </c>
      <c r="I427" s="30" t="s">
        <v>16</v>
      </c>
      <c r="J427" s="30" t="s">
        <v>38</v>
      </c>
      <c r="K427" s="32">
        <v>81</v>
      </c>
      <c r="L427" s="30" t="s">
        <v>18</v>
      </c>
      <c r="M427" s="31">
        <v>363.68</v>
      </c>
      <c r="N427" s="48">
        <f>IF(Table24[[#This Row],[Status]]="Returned",Table24[[#This Row],[Amount]],0)</f>
        <v>0</v>
      </c>
      <c r="O427" s="48">
        <f>IF(OR(Table24[[#This Row],[Status]]="Pending", Table24[[#This Row],[Status]]="Processing"), Table24[[#This Row],[Amount]], 0)</f>
        <v>363.68</v>
      </c>
      <c r="P427" s="48">
        <f>IF(OR(Table24[[#This Row],[Status]]="Delivered",Table24[[#This Row],[Status]]="Shipped"),Table24[[#This Row],[Amount]],0)</f>
        <v>0</v>
      </c>
      <c r="Q427" s="48">
        <f>Table24[[#This Row],[Amount]]/Table24[[#This Row],[Qty]]</f>
        <v>4.4898765432098768</v>
      </c>
      <c r="R427" s="30" t="s">
        <v>55</v>
      </c>
      <c r="S427" s="30" t="s">
        <v>56</v>
      </c>
      <c r="T427" s="47" t="s">
        <v>758</v>
      </c>
      <c r="U427" s="30" t="s">
        <v>21</v>
      </c>
      <c r="V427" s="30" t="s">
        <v>22</v>
      </c>
    </row>
    <row r="428" spans="1:22" ht="14.25" hidden="1" customHeight="1">
      <c r="A428" s="47">
        <v>427</v>
      </c>
      <c r="B428" s="30">
        <v>244</v>
      </c>
      <c r="C428" s="1">
        <v>43928</v>
      </c>
      <c r="D428" t="s">
        <v>23</v>
      </c>
      <c r="E428" s="47">
        <f>IF(OR(Table24[[#This Row],[Status]]="Pending",Table24[[#This Row],[Status]]="Processing"),1,0)</f>
        <v>0</v>
      </c>
      <c r="F428" s="47" t="str">
        <f>IF(OR(Table24[[#This Row],[Status]]="Pending",Table24[[#This Row],[Status]]="Processing"),"Backlogs","Completed")</f>
        <v>Completed</v>
      </c>
      <c r="G428" s="47">
        <f>IF(Table24[[#This Row],[Status]]="Returned",1,0)</f>
        <v>0</v>
      </c>
      <c r="H428" s="30" t="s">
        <v>15</v>
      </c>
      <c r="I428" s="30" t="s">
        <v>25</v>
      </c>
      <c r="J428" s="30" t="s">
        <v>38</v>
      </c>
      <c r="K428" s="32">
        <v>55</v>
      </c>
      <c r="L428" s="30" t="s">
        <v>18</v>
      </c>
      <c r="M428" s="31">
        <v>119.8</v>
      </c>
      <c r="N428" s="48">
        <f>IF(Table24[[#This Row],[Status]]="Returned",Table24[[#This Row],[Amount]],0)</f>
        <v>0</v>
      </c>
      <c r="O428" s="48">
        <f>IF(OR(Table24[[#This Row],[Status]]="Pending", Table24[[#This Row],[Status]]="Processing"), Table24[[#This Row],[Amount]], 0)</f>
        <v>0</v>
      </c>
      <c r="P428" s="48">
        <f>IF(OR(Table24[[#This Row],[Status]]="Delivered",Table24[[#This Row],[Status]]="Shipped"),Table24[[#This Row],[Amount]],0)</f>
        <v>119.8</v>
      </c>
      <c r="Q428" s="48">
        <f>Table24[[#This Row],[Amount]]/Table24[[#This Row],[Qty]]</f>
        <v>2.1781818181818182</v>
      </c>
      <c r="R428" s="30" t="s">
        <v>50</v>
      </c>
      <c r="S428" s="30" t="s">
        <v>51</v>
      </c>
      <c r="T428" s="47" t="s">
        <v>11</v>
      </c>
      <c r="U428" s="30" t="s">
        <v>44</v>
      </c>
      <c r="V428" s="30" t="s">
        <v>22</v>
      </c>
    </row>
    <row r="429" spans="1:22" ht="14.25" customHeight="1">
      <c r="A429" s="47">
        <v>428</v>
      </c>
      <c r="B429" s="30">
        <v>993</v>
      </c>
      <c r="C429" s="1">
        <v>44245</v>
      </c>
      <c r="D429" t="s">
        <v>32</v>
      </c>
      <c r="E429" s="47">
        <f>IF(OR(Table24[[#This Row],[Status]]="Pending",Table24[[#This Row],[Status]]="Processing"),1,0)</f>
        <v>0</v>
      </c>
      <c r="F429" s="47" t="str">
        <f>IF(OR(Table24[[#This Row],[Status]]="Pending",Table24[[#This Row],[Status]]="Processing"),"Backlogs","Completed")</f>
        <v>Completed</v>
      </c>
      <c r="G429" s="47">
        <f>IF(Table24[[#This Row],[Status]]="Returned",1,0)</f>
        <v>1</v>
      </c>
      <c r="H429" s="30" t="s">
        <v>24</v>
      </c>
      <c r="I429" s="30" t="s">
        <v>37</v>
      </c>
      <c r="J429" s="30" t="s">
        <v>33</v>
      </c>
      <c r="K429" s="32">
        <v>61</v>
      </c>
      <c r="L429" s="30" t="s">
        <v>18</v>
      </c>
      <c r="M429" s="31">
        <v>392.5</v>
      </c>
      <c r="N429" s="48">
        <f>IF(Table24[[#This Row],[Status]]="Returned",Table24[[#This Row],[Amount]],0)</f>
        <v>392.5</v>
      </c>
      <c r="O429" s="48">
        <f>IF(OR(Table24[[#This Row],[Status]]="Pending", Table24[[#This Row],[Status]]="Processing"), Table24[[#This Row],[Amount]], 0)</f>
        <v>0</v>
      </c>
      <c r="P429" s="48">
        <f>IF(OR(Table24[[#This Row],[Status]]="Delivered",Table24[[#This Row],[Status]]="Shipped"),Table24[[#This Row],[Amount]],0)</f>
        <v>0</v>
      </c>
      <c r="Q429" s="48">
        <f>Table24[[#This Row],[Amount]]/Table24[[#This Row],[Qty]]</f>
        <v>6.4344262295081966</v>
      </c>
      <c r="R429" s="30" t="s">
        <v>161</v>
      </c>
      <c r="S429" s="30" t="s">
        <v>61</v>
      </c>
      <c r="T429" s="47" t="s">
        <v>758</v>
      </c>
      <c r="U429" s="30" t="s">
        <v>27</v>
      </c>
      <c r="V429" s="30" t="s">
        <v>28</v>
      </c>
    </row>
    <row r="430" spans="1:22" ht="14.25" hidden="1" customHeight="1">
      <c r="A430" s="47">
        <v>429</v>
      </c>
      <c r="B430" s="30">
        <v>734</v>
      </c>
      <c r="C430" s="1">
        <v>44100</v>
      </c>
      <c r="D430" t="s">
        <v>23</v>
      </c>
      <c r="E430" s="47">
        <f>IF(OR(Table24[[#This Row],[Status]]="Pending",Table24[[#This Row],[Status]]="Processing"),1,0)</f>
        <v>0</v>
      </c>
      <c r="F430" s="47" t="str">
        <f>IF(OR(Table24[[#This Row],[Status]]="Pending",Table24[[#This Row],[Status]]="Processing"),"Backlogs","Completed")</f>
        <v>Completed</v>
      </c>
      <c r="G430" s="47">
        <f>IF(Table24[[#This Row],[Status]]="Returned",1,0)</f>
        <v>0</v>
      </c>
      <c r="H430" s="30" t="s">
        <v>15</v>
      </c>
      <c r="I430" s="30" t="s">
        <v>16</v>
      </c>
      <c r="J430" s="30" t="s">
        <v>17</v>
      </c>
      <c r="K430" s="32">
        <v>78</v>
      </c>
      <c r="L430" s="30" t="s">
        <v>18</v>
      </c>
      <c r="M430" s="31">
        <v>556.42999999999995</v>
      </c>
      <c r="N430" s="48">
        <f>IF(Table24[[#This Row],[Status]]="Returned",Table24[[#This Row],[Amount]],0)</f>
        <v>0</v>
      </c>
      <c r="O430" s="48">
        <f>IF(OR(Table24[[#This Row],[Status]]="Pending", Table24[[#This Row],[Status]]="Processing"), Table24[[#This Row],[Amount]], 0)</f>
        <v>0</v>
      </c>
      <c r="P430" s="48">
        <f>IF(OR(Table24[[#This Row],[Status]]="Delivered",Table24[[#This Row],[Status]]="Shipped"),Table24[[#This Row],[Amount]],0)</f>
        <v>556.42999999999995</v>
      </c>
      <c r="Q430" s="48">
        <f>Table24[[#This Row],[Amount]]/Table24[[#This Row],[Qty]]</f>
        <v>7.1337179487179485</v>
      </c>
      <c r="R430" s="30" t="s">
        <v>285</v>
      </c>
      <c r="S430" s="30" t="s">
        <v>89</v>
      </c>
      <c r="T430" s="47" t="s">
        <v>11</v>
      </c>
      <c r="U430" s="30" t="s">
        <v>44</v>
      </c>
      <c r="V430" s="30" t="s">
        <v>28</v>
      </c>
    </row>
    <row r="431" spans="1:22" ht="14.25" hidden="1" customHeight="1">
      <c r="A431" s="47">
        <v>430</v>
      </c>
      <c r="B431" s="30">
        <v>525</v>
      </c>
      <c r="C431" s="1">
        <v>43848</v>
      </c>
      <c r="D431" t="s">
        <v>54</v>
      </c>
      <c r="E431" s="47">
        <f>IF(OR(Table24[[#This Row],[Status]]="Pending",Table24[[#This Row],[Status]]="Processing"),1,0)</f>
        <v>1</v>
      </c>
      <c r="F431" s="47" t="str">
        <f>IF(OR(Table24[[#This Row],[Status]]="Pending",Table24[[#This Row],[Status]]="Processing"),"Backlogs","Completed")</f>
        <v>Backlogs</v>
      </c>
      <c r="G431" s="47">
        <f>IF(Table24[[#This Row],[Status]]="Returned",1,0)</f>
        <v>0</v>
      </c>
      <c r="H431" s="30" t="s">
        <v>15</v>
      </c>
      <c r="I431" s="30" t="s">
        <v>16</v>
      </c>
      <c r="J431" s="30" t="s">
        <v>38</v>
      </c>
      <c r="K431" s="32">
        <v>48</v>
      </c>
      <c r="L431" s="30" t="s">
        <v>18</v>
      </c>
      <c r="M431" s="31">
        <v>933.65</v>
      </c>
      <c r="N431" s="48">
        <f>IF(Table24[[#This Row],[Status]]="Returned",Table24[[#This Row],[Amount]],0)</f>
        <v>0</v>
      </c>
      <c r="O431" s="48">
        <f>IF(OR(Table24[[#This Row],[Status]]="Pending", Table24[[#This Row],[Status]]="Processing"), Table24[[#This Row],[Amount]], 0)</f>
        <v>933.65</v>
      </c>
      <c r="P431" s="48">
        <f>IF(OR(Table24[[#This Row],[Status]]="Delivered",Table24[[#This Row],[Status]]="Shipped"),Table24[[#This Row],[Amount]],0)</f>
        <v>0</v>
      </c>
      <c r="Q431" s="48">
        <f>Table24[[#This Row],[Amount]]/Table24[[#This Row],[Qty]]</f>
        <v>19.451041666666665</v>
      </c>
      <c r="R431" s="30" t="s">
        <v>69</v>
      </c>
      <c r="S431" s="30" t="s">
        <v>46</v>
      </c>
      <c r="T431" s="47" t="s">
        <v>11</v>
      </c>
      <c r="U431" s="30" t="s">
        <v>31</v>
      </c>
      <c r="V431" s="30" t="s">
        <v>22</v>
      </c>
    </row>
    <row r="432" spans="1:22" ht="14.25" hidden="1" customHeight="1">
      <c r="A432" s="47">
        <v>431</v>
      </c>
      <c r="B432" s="30">
        <v>111</v>
      </c>
      <c r="C432" s="1">
        <v>44015</v>
      </c>
      <c r="D432" t="s">
        <v>54</v>
      </c>
      <c r="E432" s="47">
        <f>IF(OR(Table24[[#This Row],[Status]]="Pending",Table24[[#This Row],[Status]]="Processing"),1,0)</f>
        <v>1</v>
      </c>
      <c r="F432" s="47" t="str">
        <f>IF(OR(Table24[[#This Row],[Status]]="Pending",Table24[[#This Row],[Status]]="Processing"),"Backlogs","Completed")</f>
        <v>Backlogs</v>
      </c>
      <c r="G432" s="47">
        <f>IF(Table24[[#This Row],[Status]]="Returned",1,0)</f>
        <v>0</v>
      </c>
      <c r="H432" s="30" t="s">
        <v>47</v>
      </c>
      <c r="I432" s="30" t="s">
        <v>16</v>
      </c>
      <c r="J432" s="30" t="s">
        <v>38</v>
      </c>
      <c r="K432" s="32">
        <v>21</v>
      </c>
      <c r="L432" s="30" t="s">
        <v>18</v>
      </c>
      <c r="M432" s="31">
        <v>819.6</v>
      </c>
      <c r="N432" s="48">
        <f>IF(Table24[[#This Row],[Status]]="Returned",Table24[[#This Row],[Amount]],0)</f>
        <v>0</v>
      </c>
      <c r="O432" s="48">
        <f>IF(OR(Table24[[#This Row],[Status]]="Pending", Table24[[#This Row],[Status]]="Processing"), Table24[[#This Row],[Amount]], 0)</f>
        <v>819.6</v>
      </c>
      <c r="P432" s="48">
        <f>IF(OR(Table24[[#This Row],[Status]]="Delivered",Table24[[#This Row],[Status]]="Shipped"),Table24[[#This Row],[Amount]],0)</f>
        <v>0</v>
      </c>
      <c r="Q432" s="48">
        <f>Table24[[#This Row],[Amount]]/Table24[[#This Row],[Qty]]</f>
        <v>39.028571428571432</v>
      </c>
      <c r="R432" s="30" t="s">
        <v>120</v>
      </c>
      <c r="S432" s="30" t="s">
        <v>121</v>
      </c>
      <c r="T432" s="47" t="s">
        <v>11</v>
      </c>
      <c r="U432" s="30" t="s">
        <v>44</v>
      </c>
      <c r="V432" s="30" t="s">
        <v>22</v>
      </c>
    </row>
    <row r="433" spans="1:22" ht="14.25" hidden="1" customHeight="1">
      <c r="A433" s="47">
        <v>432</v>
      </c>
      <c r="B433" s="30">
        <v>696</v>
      </c>
      <c r="C433" s="1">
        <v>44053</v>
      </c>
      <c r="D433" t="s">
        <v>14</v>
      </c>
      <c r="E433" s="47">
        <f>IF(OR(Table24[[#This Row],[Status]]="Pending",Table24[[#This Row],[Status]]="Processing"),1,0)</f>
        <v>1</v>
      </c>
      <c r="F433" s="47" t="str">
        <f>IF(OR(Table24[[#This Row],[Status]]="Pending",Table24[[#This Row],[Status]]="Processing"),"Backlogs","Completed")</f>
        <v>Backlogs</v>
      </c>
      <c r="G433" s="47">
        <f>IF(Table24[[#This Row],[Status]]="Returned",1,0)</f>
        <v>0</v>
      </c>
      <c r="H433" s="30" t="s">
        <v>15</v>
      </c>
      <c r="I433" s="30" t="s">
        <v>16</v>
      </c>
      <c r="J433" s="30" t="s">
        <v>38</v>
      </c>
      <c r="K433" s="32">
        <v>75</v>
      </c>
      <c r="L433" s="30" t="s">
        <v>18</v>
      </c>
      <c r="M433" s="31">
        <v>390.4</v>
      </c>
      <c r="N433" s="48">
        <f>IF(Table24[[#This Row],[Status]]="Returned",Table24[[#This Row],[Amount]],0)</f>
        <v>0</v>
      </c>
      <c r="O433" s="48">
        <f>IF(OR(Table24[[#This Row],[Status]]="Pending", Table24[[#This Row],[Status]]="Processing"), Table24[[#This Row],[Amount]], 0)</f>
        <v>390.4</v>
      </c>
      <c r="P433" s="48">
        <f>IF(OR(Table24[[#This Row],[Status]]="Delivered",Table24[[#This Row],[Status]]="Shipped"),Table24[[#This Row],[Amount]],0)</f>
        <v>0</v>
      </c>
      <c r="Q433" s="48">
        <f>Table24[[#This Row],[Amount]]/Table24[[#This Row],[Qty]]</f>
        <v>5.2053333333333329</v>
      </c>
      <c r="R433" s="30" t="s">
        <v>50</v>
      </c>
      <c r="S433" s="30" t="s">
        <v>51</v>
      </c>
      <c r="T433" s="47" t="s">
        <v>758</v>
      </c>
      <c r="U433" s="30" t="s">
        <v>31</v>
      </c>
      <c r="V433" s="30" t="s">
        <v>22</v>
      </c>
    </row>
    <row r="434" spans="1:22" ht="14.25" hidden="1" customHeight="1">
      <c r="A434" s="47">
        <v>433</v>
      </c>
      <c r="B434" s="30">
        <v>730</v>
      </c>
      <c r="C434" s="1">
        <v>44470</v>
      </c>
      <c r="D434" t="s">
        <v>36</v>
      </c>
      <c r="E434" s="47">
        <f>IF(OR(Table24[[#This Row],[Status]]="Pending",Table24[[#This Row],[Status]]="Processing"),1,0)</f>
        <v>0</v>
      </c>
      <c r="F434" s="47" t="str">
        <f>IF(OR(Table24[[#This Row],[Status]]="Pending",Table24[[#This Row],[Status]]="Processing"),"Backlogs","Completed")</f>
        <v>Completed</v>
      </c>
      <c r="G434" s="47">
        <f>IF(Table24[[#This Row],[Status]]="Returned",1,0)</f>
        <v>0</v>
      </c>
      <c r="H434" s="30" t="s">
        <v>24</v>
      </c>
      <c r="I434" s="30" t="s">
        <v>37</v>
      </c>
      <c r="J434" s="30" t="s">
        <v>38</v>
      </c>
      <c r="K434" s="32">
        <v>55</v>
      </c>
      <c r="L434" s="30" t="s">
        <v>18</v>
      </c>
      <c r="M434" s="31">
        <v>113.25</v>
      </c>
      <c r="N434" s="48">
        <f>IF(Table24[[#This Row],[Status]]="Returned",Table24[[#This Row],[Amount]],0)</f>
        <v>0</v>
      </c>
      <c r="O434" s="48">
        <f>IF(OR(Table24[[#This Row],[Status]]="Pending", Table24[[#This Row],[Status]]="Processing"), Table24[[#This Row],[Amount]], 0)</f>
        <v>0</v>
      </c>
      <c r="P434" s="48">
        <f>IF(OR(Table24[[#This Row],[Status]]="Delivered",Table24[[#This Row],[Status]]="Shipped"),Table24[[#This Row],[Amount]],0)</f>
        <v>113.25</v>
      </c>
      <c r="Q434" s="48">
        <f>Table24[[#This Row],[Amount]]/Table24[[#This Row],[Qty]]</f>
        <v>2.0590909090909091</v>
      </c>
      <c r="R434" s="30" t="s">
        <v>173</v>
      </c>
      <c r="S434" s="30" t="s">
        <v>64</v>
      </c>
      <c r="T434" s="47" t="s">
        <v>758</v>
      </c>
      <c r="U434" s="30" t="s">
        <v>31</v>
      </c>
      <c r="V434" s="30" t="s">
        <v>22</v>
      </c>
    </row>
    <row r="435" spans="1:22" ht="14.25" hidden="1" customHeight="1">
      <c r="A435" s="47">
        <v>434</v>
      </c>
      <c r="B435" s="30">
        <v>644</v>
      </c>
      <c r="C435" s="1">
        <v>43963</v>
      </c>
      <c r="D435" t="s">
        <v>32</v>
      </c>
      <c r="E435" s="47">
        <f>IF(OR(Table24[[#This Row],[Status]]="Pending",Table24[[#This Row],[Status]]="Processing"),1,0)</f>
        <v>0</v>
      </c>
      <c r="F435" s="47" t="str">
        <f>IF(OR(Table24[[#This Row],[Status]]="Pending",Table24[[#This Row],[Status]]="Processing"),"Backlogs","Completed")</f>
        <v>Completed</v>
      </c>
      <c r="G435" s="47">
        <f>IF(Table24[[#This Row],[Status]]="Returned",1,0)</f>
        <v>1</v>
      </c>
      <c r="H435" s="30" t="s">
        <v>24</v>
      </c>
      <c r="I435" s="30" t="s">
        <v>37</v>
      </c>
      <c r="J435" s="30" t="s">
        <v>38</v>
      </c>
      <c r="K435" s="32">
        <v>2</v>
      </c>
      <c r="L435" s="30" t="s">
        <v>18</v>
      </c>
      <c r="M435" s="31">
        <v>390.75</v>
      </c>
      <c r="N435" s="48">
        <f>IF(Table24[[#This Row],[Status]]="Returned",Table24[[#This Row],[Amount]],0)</f>
        <v>390.75</v>
      </c>
      <c r="O435" s="48">
        <f>IF(OR(Table24[[#This Row],[Status]]="Pending", Table24[[#This Row],[Status]]="Processing"), Table24[[#This Row],[Amount]], 0)</f>
        <v>0</v>
      </c>
      <c r="P435" s="48">
        <f>IF(OR(Table24[[#This Row],[Status]]="Delivered",Table24[[#This Row],[Status]]="Shipped"),Table24[[#This Row],[Amount]],0)</f>
        <v>0</v>
      </c>
      <c r="Q435" s="48">
        <f>Table24[[#This Row],[Amount]]/Table24[[#This Row],[Qty]]</f>
        <v>195.375</v>
      </c>
      <c r="R435" s="30" t="s">
        <v>286</v>
      </c>
      <c r="S435" s="30" t="s">
        <v>50</v>
      </c>
      <c r="T435" s="47" t="s">
        <v>758</v>
      </c>
      <c r="U435" s="30" t="s">
        <v>31</v>
      </c>
      <c r="V435" s="30" t="s">
        <v>28</v>
      </c>
    </row>
    <row r="436" spans="1:22" ht="14.25" customHeight="1">
      <c r="A436" s="47">
        <v>435</v>
      </c>
      <c r="B436" s="30">
        <v>950</v>
      </c>
      <c r="C436" s="1">
        <v>44238</v>
      </c>
      <c r="D436" t="s">
        <v>54</v>
      </c>
      <c r="E436" s="47">
        <f>IF(OR(Table24[[#This Row],[Status]]="Pending",Table24[[#This Row],[Status]]="Processing"),1,0)</f>
        <v>1</v>
      </c>
      <c r="F436" s="47" t="str">
        <f>IF(OR(Table24[[#This Row],[Status]]="Pending",Table24[[#This Row],[Status]]="Processing"),"Backlogs","Completed")</f>
        <v>Backlogs</v>
      </c>
      <c r="G436" s="47">
        <f>IF(Table24[[#This Row],[Status]]="Returned",1,0)</f>
        <v>0</v>
      </c>
      <c r="H436" s="30" t="s">
        <v>24</v>
      </c>
      <c r="I436" s="30" t="s">
        <v>16</v>
      </c>
      <c r="J436" s="30" t="s">
        <v>33</v>
      </c>
      <c r="K436" s="32">
        <v>38</v>
      </c>
      <c r="L436" s="30" t="s">
        <v>18</v>
      </c>
      <c r="M436" s="31">
        <v>570.83000000000004</v>
      </c>
      <c r="N436" s="48">
        <f>IF(Table24[[#This Row],[Status]]="Returned",Table24[[#This Row],[Amount]],0)</f>
        <v>0</v>
      </c>
      <c r="O436" s="48">
        <f>IF(OR(Table24[[#This Row],[Status]]="Pending", Table24[[#This Row],[Status]]="Processing"), Table24[[#This Row],[Amount]], 0)</f>
        <v>570.83000000000004</v>
      </c>
      <c r="P436" s="48">
        <f>IF(OR(Table24[[#This Row],[Status]]="Delivered",Table24[[#This Row],[Status]]="Shipped"),Table24[[#This Row],[Amount]],0)</f>
        <v>0</v>
      </c>
      <c r="Q436" s="48">
        <f>Table24[[#This Row],[Amount]]/Table24[[#This Row],[Qty]]</f>
        <v>15.021842105263159</v>
      </c>
      <c r="R436" s="30" t="s">
        <v>69</v>
      </c>
      <c r="S436" s="30" t="s">
        <v>46</v>
      </c>
      <c r="T436" s="47" t="s">
        <v>11</v>
      </c>
      <c r="U436" s="30" t="s">
        <v>21</v>
      </c>
      <c r="V436" s="30" t="s">
        <v>22</v>
      </c>
    </row>
    <row r="437" spans="1:22" ht="14.25" hidden="1" customHeight="1">
      <c r="A437" s="47">
        <v>436</v>
      </c>
      <c r="B437" s="30">
        <v>197</v>
      </c>
      <c r="C437" s="1">
        <v>43892</v>
      </c>
      <c r="D437" t="s">
        <v>14</v>
      </c>
      <c r="E437" s="47">
        <f>IF(OR(Table24[[#This Row],[Status]]="Pending",Table24[[#This Row],[Status]]="Processing"),1,0)</f>
        <v>1</v>
      </c>
      <c r="F437" s="47" t="str">
        <f>IF(OR(Table24[[#This Row],[Status]]="Pending",Table24[[#This Row],[Status]]="Processing"),"Backlogs","Completed")</f>
        <v>Backlogs</v>
      </c>
      <c r="G437" s="47">
        <f>IF(Table24[[#This Row],[Status]]="Returned",1,0)</f>
        <v>0</v>
      </c>
      <c r="H437" s="30" t="s">
        <v>24</v>
      </c>
      <c r="I437" s="30" t="s">
        <v>25</v>
      </c>
      <c r="J437" s="30" t="s">
        <v>17</v>
      </c>
      <c r="K437" s="32">
        <v>100</v>
      </c>
      <c r="L437" s="30" t="s">
        <v>18</v>
      </c>
      <c r="M437" s="31">
        <v>37.090000000000003</v>
      </c>
      <c r="N437" s="48">
        <f>IF(Table24[[#This Row],[Status]]="Returned",Table24[[#This Row],[Amount]],0)</f>
        <v>0</v>
      </c>
      <c r="O437" s="48">
        <f>IF(OR(Table24[[#This Row],[Status]]="Pending", Table24[[#This Row],[Status]]="Processing"), Table24[[#This Row],[Amount]], 0)</f>
        <v>37.090000000000003</v>
      </c>
      <c r="P437" s="48">
        <f>IF(OR(Table24[[#This Row],[Status]]="Delivered",Table24[[#This Row],[Status]]="Shipped"),Table24[[#This Row],[Amount]],0)</f>
        <v>0</v>
      </c>
      <c r="Q437" s="48">
        <f>Table24[[#This Row],[Amount]]/Table24[[#This Row],[Qty]]</f>
        <v>0.37090000000000001</v>
      </c>
      <c r="R437" s="30" t="s">
        <v>250</v>
      </c>
      <c r="S437" s="30" t="s">
        <v>58</v>
      </c>
      <c r="T437" s="47" t="s">
        <v>758</v>
      </c>
      <c r="U437" s="30" t="s">
        <v>27</v>
      </c>
      <c r="V437" s="30" t="s">
        <v>28</v>
      </c>
    </row>
    <row r="438" spans="1:22" ht="14.25" customHeight="1">
      <c r="A438" s="47">
        <v>437</v>
      </c>
      <c r="B438" s="30">
        <v>208</v>
      </c>
      <c r="C438" s="1">
        <v>44055</v>
      </c>
      <c r="D438" t="s">
        <v>14</v>
      </c>
      <c r="E438" s="47">
        <f>IF(OR(Table24[[#This Row],[Status]]="Pending",Table24[[#This Row],[Status]]="Processing"),1,0)</f>
        <v>1</v>
      </c>
      <c r="F438" s="47" t="str">
        <f>IF(OR(Table24[[#This Row],[Status]]="Pending",Table24[[#This Row],[Status]]="Processing"),"Backlogs","Completed")</f>
        <v>Backlogs</v>
      </c>
      <c r="G438" s="47">
        <f>IF(Table24[[#This Row],[Status]]="Returned",1,0)</f>
        <v>0</v>
      </c>
      <c r="H438" s="30" t="s">
        <v>15</v>
      </c>
      <c r="I438" s="30" t="s">
        <v>25</v>
      </c>
      <c r="J438" s="30" t="s">
        <v>33</v>
      </c>
      <c r="K438" s="32">
        <v>39</v>
      </c>
      <c r="L438" s="30" t="s">
        <v>18</v>
      </c>
      <c r="M438" s="31">
        <v>378.58</v>
      </c>
      <c r="N438" s="48">
        <f>IF(Table24[[#This Row],[Status]]="Returned",Table24[[#This Row],[Amount]],0)</f>
        <v>0</v>
      </c>
      <c r="O438" s="48">
        <f>IF(OR(Table24[[#This Row],[Status]]="Pending", Table24[[#This Row],[Status]]="Processing"), Table24[[#This Row],[Amount]], 0)</f>
        <v>378.58</v>
      </c>
      <c r="P438" s="48">
        <f>IF(OR(Table24[[#This Row],[Status]]="Delivered",Table24[[#This Row],[Status]]="Shipped"),Table24[[#This Row],[Amount]],0)</f>
        <v>0</v>
      </c>
      <c r="Q438" s="48">
        <f>Table24[[#This Row],[Amount]]/Table24[[#This Row],[Qty]]</f>
        <v>9.7071794871794861</v>
      </c>
      <c r="R438" s="30" t="s">
        <v>69</v>
      </c>
      <c r="S438" s="30" t="s">
        <v>46</v>
      </c>
      <c r="T438" s="47" t="s">
        <v>11</v>
      </c>
      <c r="U438" s="30" t="s">
        <v>31</v>
      </c>
      <c r="V438" s="30" t="s">
        <v>22</v>
      </c>
    </row>
    <row r="439" spans="1:22" ht="14.25" hidden="1" customHeight="1">
      <c r="A439" s="47">
        <v>438</v>
      </c>
      <c r="B439" s="30">
        <v>403</v>
      </c>
      <c r="C439" s="1">
        <v>44509</v>
      </c>
      <c r="D439" t="s">
        <v>14</v>
      </c>
      <c r="E439" s="47">
        <f>IF(OR(Table24[[#This Row],[Status]]="Pending",Table24[[#This Row],[Status]]="Processing"),1,0)</f>
        <v>1</v>
      </c>
      <c r="F439" s="47" t="str">
        <f>IF(OR(Table24[[#This Row],[Status]]="Pending",Table24[[#This Row],[Status]]="Processing"),"Backlogs","Completed")</f>
        <v>Backlogs</v>
      </c>
      <c r="G439" s="47">
        <f>IF(Table24[[#This Row],[Status]]="Returned",1,0)</f>
        <v>0</v>
      </c>
      <c r="H439" s="30" t="s">
        <v>24</v>
      </c>
      <c r="I439" s="30" t="s">
        <v>16</v>
      </c>
      <c r="J439" s="30" t="s">
        <v>17</v>
      </c>
      <c r="K439" s="32">
        <v>66</v>
      </c>
      <c r="L439" s="30" t="s">
        <v>18</v>
      </c>
      <c r="M439" s="31">
        <v>349.8</v>
      </c>
      <c r="N439" s="48">
        <f>IF(Table24[[#This Row],[Status]]="Returned",Table24[[#This Row],[Amount]],0)</f>
        <v>0</v>
      </c>
      <c r="O439" s="48">
        <f>IF(OR(Table24[[#This Row],[Status]]="Pending", Table24[[#This Row],[Status]]="Processing"), Table24[[#This Row],[Amount]], 0)</f>
        <v>349.8</v>
      </c>
      <c r="P439" s="48">
        <f>IF(OR(Table24[[#This Row],[Status]]="Delivered",Table24[[#This Row],[Status]]="Shipped"),Table24[[#This Row],[Amount]],0)</f>
        <v>0</v>
      </c>
      <c r="Q439" s="48">
        <f>Table24[[#This Row],[Amount]]/Table24[[#This Row],[Qty]]</f>
        <v>5.3</v>
      </c>
      <c r="R439" s="30" t="s">
        <v>126</v>
      </c>
      <c r="S439" s="30" t="s">
        <v>87</v>
      </c>
      <c r="T439" s="47" t="s">
        <v>11</v>
      </c>
      <c r="U439" s="30" t="s">
        <v>44</v>
      </c>
      <c r="V439" s="30" t="s">
        <v>22</v>
      </c>
    </row>
    <row r="440" spans="1:22" ht="14.25" customHeight="1">
      <c r="A440" s="47">
        <v>439</v>
      </c>
      <c r="B440" s="30">
        <v>260</v>
      </c>
      <c r="C440" s="1">
        <v>44166</v>
      </c>
      <c r="D440" t="s">
        <v>54</v>
      </c>
      <c r="E440" s="47">
        <f>IF(OR(Table24[[#This Row],[Status]]="Pending",Table24[[#This Row],[Status]]="Processing"),1,0)</f>
        <v>1</v>
      </c>
      <c r="F440" s="47" t="str">
        <f>IF(OR(Table24[[#This Row],[Status]]="Pending",Table24[[#This Row],[Status]]="Processing"),"Backlogs","Completed")</f>
        <v>Backlogs</v>
      </c>
      <c r="G440" s="47">
        <f>IF(Table24[[#This Row],[Status]]="Returned",1,0)</f>
        <v>0</v>
      </c>
      <c r="H440" s="30" t="s">
        <v>47</v>
      </c>
      <c r="I440" s="30" t="s">
        <v>25</v>
      </c>
      <c r="J440" s="30" t="s">
        <v>33</v>
      </c>
      <c r="K440" s="32">
        <v>91</v>
      </c>
      <c r="L440" s="30" t="s">
        <v>18</v>
      </c>
      <c r="M440" s="31">
        <v>859.28</v>
      </c>
      <c r="N440" s="48">
        <f>IF(Table24[[#This Row],[Status]]="Returned",Table24[[#This Row],[Amount]],0)</f>
        <v>0</v>
      </c>
      <c r="O440" s="48">
        <f>IF(OR(Table24[[#This Row],[Status]]="Pending", Table24[[#This Row],[Status]]="Processing"), Table24[[#This Row],[Amount]], 0)</f>
        <v>859.28</v>
      </c>
      <c r="P440" s="48">
        <f>IF(OR(Table24[[#This Row],[Status]]="Delivered",Table24[[#This Row],[Status]]="Shipped"),Table24[[#This Row],[Amount]],0)</f>
        <v>0</v>
      </c>
      <c r="Q440" s="48">
        <f>Table24[[#This Row],[Amount]]/Table24[[#This Row],[Qty]]</f>
        <v>9.4426373626373632</v>
      </c>
      <c r="R440" s="30" t="s">
        <v>69</v>
      </c>
      <c r="S440" s="30" t="s">
        <v>46</v>
      </c>
      <c r="T440" s="47" t="s">
        <v>11</v>
      </c>
      <c r="U440" s="30" t="s">
        <v>21</v>
      </c>
      <c r="V440" s="30" t="s">
        <v>22</v>
      </c>
    </row>
    <row r="441" spans="1:22" ht="14.25" hidden="1" customHeight="1">
      <c r="A441" s="47">
        <v>440</v>
      </c>
      <c r="B441" s="30">
        <v>82</v>
      </c>
      <c r="C441" s="1">
        <v>44498</v>
      </c>
      <c r="D441" t="s">
        <v>14</v>
      </c>
      <c r="E441" s="47">
        <f>IF(OR(Table24[[#This Row],[Status]]="Pending",Table24[[#This Row],[Status]]="Processing"),1,0)</f>
        <v>1</v>
      </c>
      <c r="F441" s="47" t="str">
        <f>IF(OR(Table24[[#This Row],[Status]]="Pending",Table24[[#This Row],[Status]]="Processing"),"Backlogs","Completed")</f>
        <v>Backlogs</v>
      </c>
      <c r="G441" s="47">
        <f>IF(Table24[[#This Row],[Status]]="Returned",1,0)</f>
        <v>0</v>
      </c>
      <c r="H441" s="30" t="s">
        <v>15</v>
      </c>
      <c r="I441" s="30" t="s">
        <v>25</v>
      </c>
      <c r="J441" s="30" t="s">
        <v>38</v>
      </c>
      <c r="K441" s="32">
        <v>78</v>
      </c>
      <c r="L441" s="30" t="s">
        <v>18</v>
      </c>
      <c r="M441" s="31">
        <v>422.53</v>
      </c>
      <c r="N441" s="48">
        <f>IF(Table24[[#This Row],[Status]]="Returned",Table24[[#This Row],[Amount]],0)</f>
        <v>0</v>
      </c>
      <c r="O441" s="48">
        <f>IF(OR(Table24[[#This Row],[Status]]="Pending", Table24[[#This Row],[Status]]="Processing"), Table24[[#This Row],[Amount]], 0)</f>
        <v>422.53</v>
      </c>
      <c r="P441" s="48">
        <f>IF(OR(Table24[[#This Row],[Status]]="Delivered",Table24[[#This Row],[Status]]="Shipped"),Table24[[#This Row],[Amount]],0)</f>
        <v>0</v>
      </c>
      <c r="Q441" s="48">
        <f>Table24[[#This Row],[Amount]]/Table24[[#This Row],[Qty]]</f>
        <v>5.4170512820512817</v>
      </c>
      <c r="R441" s="30" t="s">
        <v>50</v>
      </c>
      <c r="S441" s="30" t="s">
        <v>51</v>
      </c>
      <c r="T441" s="47" t="s">
        <v>11</v>
      </c>
      <c r="U441" s="30" t="s">
        <v>21</v>
      </c>
      <c r="V441" s="30" t="s">
        <v>22</v>
      </c>
    </row>
    <row r="442" spans="1:22" ht="14.25" hidden="1" customHeight="1">
      <c r="A442" s="47">
        <v>441</v>
      </c>
      <c r="B442" s="30">
        <v>133</v>
      </c>
      <c r="C442" s="1">
        <v>44142</v>
      </c>
      <c r="D442" t="s">
        <v>54</v>
      </c>
      <c r="E442" s="47">
        <f>IF(OR(Table24[[#This Row],[Status]]="Pending",Table24[[#This Row],[Status]]="Processing"),1,0)</f>
        <v>1</v>
      </c>
      <c r="F442" s="47" t="str">
        <f>IF(OR(Table24[[#This Row],[Status]]="Pending",Table24[[#This Row],[Status]]="Processing"),"Backlogs","Completed")</f>
        <v>Backlogs</v>
      </c>
      <c r="G442" s="47">
        <f>IF(Table24[[#This Row],[Status]]="Returned",1,0)</f>
        <v>0</v>
      </c>
      <c r="H442" s="30" t="s">
        <v>24</v>
      </c>
      <c r="I442" s="30" t="s">
        <v>16</v>
      </c>
      <c r="J442" s="30" t="s">
        <v>38</v>
      </c>
      <c r="K442" s="32">
        <v>15</v>
      </c>
      <c r="L442" s="30" t="s">
        <v>18</v>
      </c>
      <c r="M442" s="31">
        <v>224.87</v>
      </c>
      <c r="N442" s="48">
        <f>IF(Table24[[#This Row],[Status]]="Returned",Table24[[#This Row],[Amount]],0)</f>
        <v>0</v>
      </c>
      <c r="O442" s="48">
        <f>IF(OR(Table24[[#This Row],[Status]]="Pending", Table24[[#This Row],[Status]]="Processing"), Table24[[#This Row],[Amount]], 0)</f>
        <v>224.87</v>
      </c>
      <c r="P442" s="48">
        <f>IF(OR(Table24[[#This Row],[Status]]="Delivered",Table24[[#This Row],[Status]]="Shipped"),Table24[[#This Row],[Amount]],0)</f>
        <v>0</v>
      </c>
      <c r="Q442" s="48">
        <f>Table24[[#This Row],[Amount]]/Table24[[#This Row],[Qty]]</f>
        <v>14.991333333333333</v>
      </c>
      <c r="R442" s="30" t="s">
        <v>59</v>
      </c>
      <c r="S442" s="30" t="s">
        <v>20</v>
      </c>
      <c r="T442" s="47" t="s">
        <v>758</v>
      </c>
      <c r="U442" s="30" t="s">
        <v>31</v>
      </c>
      <c r="V442" s="30" t="s">
        <v>22</v>
      </c>
    </row>
    <row r="443" spans="1:22" ht="14.25" customHeight="1">
      <c r="A443" s="47">
        <v>442</v>
      </c>
      <c r="B443" s="30">
        <v>725</v>
      </c>
      <c r="C443" s="1">
        <v>43833</v>
      </c>
      <c r="D443" t="s">
        <v>23</v>
      </c>
      <c r="E443" s="47">
        <f>IF(OR(Table24[[#This Row],[Status]]="Pending",Table24[[#This Row],[Status]]="Processing"),1,0)</f>
        <v>0</v>
      </c>
      <c r="F443" s="47" t="str">
        <f>IF(OR(Table24[[#This Row],[Status]]="Pending",Table24[[#This Row],[Status]]="Processing"),"Backlogs","Completed")</f>
        <v>Completed</v>
      </c>
      <c r="G443" s="47">
        <f>IF(Table24[[#This Row],[Status]]="Returned",1,0)</f>
        <v>0</v>
      </c>
      <c r="H443" s="30" t="s">
        <v>24</v>
      </c>
      <c r="I443" s="30" t="s">
        <v>25</v>
      </c>
      <c r="J443" s="30" t="s">
        <v>33</v>
      </c>
      <c r="K443" s="32">
        <v>50</v>
      </c>
      <c r="L443" s="30" t="s">
        <v>18</v>
      </c>
      <c r="M443" s="31">
        <v>139.68</v>
      </c>
      <c r="N443" s="48">
        <f>IF(Table24[[#This Row],[Status]]="Returned",Table24[[#This Row],[Amount]],0)</f>
        <v>0</v>
      </c>
      <c r="O443" s="48">
        <f>IF(OR(Table24[[#This Row],[Status]]="Pending", Table24[[#This Row],[Status]]="Processing"), Table24[[#This Row],[Amount]], 0)</f>
        <v>0</v>
      </c>
      <c r="P443" s="48">
        <f>IF(OR(Table24[[#This Row],[Status]]="Delivered",Table24[[#This Row],[Status]]="Shipped"),Table24[[#This Row],[Amount]],0)</f>
        <v>139.68</v>
      </c>
      <c r="Q443" s="48">
        <f>Table24[[#This Row],[Amount]]/Table24[[#This Row],[Qty]]</f>
        <v>2.7936000000000001</v>
      </c>
      <c r="R443" s="30" t="s">
        <v>287</v>
      </c>
      <c r="S443" s="30" t="s">
        <v>20</v>
      </c>
      <c r="T443" s="47" t="s">
        <v>758</v>
      </c>
      <c r="U443" s="30" t="s">
        <v>21</v>
      </c>
      <c r="V443" s="30" t="s">
        <v>22</v>
      </c>
    </row>
    <row r="444" spans="1:22" ht="14.25" hidden="1" customHeight="1">
      <c r="A444" s="47">
        <v>443</v>
      </c>
      <c r="B444" s="30">
        <v>967</v>
      </c>
      <c r="C444" s="1">
        <v>44520</v>
      </c>
      <c r="D444" t="s">
        <v>14</v>
      </c>
      <c r="E444" s="47">
        <f>IF(OR(Table24[[#This Row],[Status]]="Pending",Table24[[#This Row],[Status]]="Processing"),1,0)</f>
        <v>1</v>
      </c>
      <c r="F444" s="47" t="str">
        <f>IF(OR(Table24[[#This Row],[Status]]="Pending",Table24[[#This Row],[Status]]="Processing"),"Backlogs","Completed")</f>
        <v>Backlogs</v>
      </c>
      <c r="G444" s="47">
        <f>IF(Table24[[#This Row],[Status]]="Returned",1,0)</f>
        <v>0</v>
      </c>
      <c r="H444" s="30" t="s">
        <v>15</v>
      </c>
      <c r="I444" s="30" t="s">
        <v>16</v>
      </c>
      <c r="J444" s="30" t="s">
        <v>17</v>
      </c>
      <c r="K444" s="32">
        <v>22</v>
      </c>
      <c r="L444" s="30" t="s">
        <v>18</v>
      </c>
      <c r="M444" s="31">
        <v>119.65</v>
      </c>
      <c r="N444" s="48">
        <f>IF(Table24[[#This Row],[Status]]="Returned",Table24[[#This Row],[Amount]],0)</f>
        <v>0</v>
      </c>
      <c r="O444" s="48">
        <f>IF(OR(Table24[[#This Row],[Status]]="Pending", Table24[[#This Row],[Status]]="Processing"), Table24[[#This Row],[Amount]], 0)</f>
        <v>119.65</v>
      </c>
      <c r="P444" s="48">
        <f>IF(OR(Table24[[#This Row],[Status]]="Delivered",Table24[[#This Row],[Status]]="Shipped"),Table24[[#This Row],[Amount]],0)</f>
        <v>0</v>
      </c>
      <c r="Q444" s="48">
        <f>Table24[[#This Row],[Amount]]/Table24[[#This Row],[Qty]]</f>
        <v>5.4386363636363635</v>
      </c>
      <c r="R444" s="30" t="s">
        <v>288</v>
      </c>
      <c r="S444" s="30" t="s">
        <v>289</v>
      </c>
      <c r="T444" s="47" t="s">
        <v>11</v>
      </c>
      <c r="U444" s="30" t="s">
        <v>21</v>
      </c>
      <c r="V444" s="30" t="s">
        <v>22</v>
      </c>
    </row>
    <row r="445" spans="1:22" ht="14.25" hidden="1" customHeight="1">
      <c r="A445" s="47">
        <v>444</v>
      </c>
      <c r="B445" s="30">
        <v>964</v>
      </c>
      <c r="C445" s="1">
        <v>43835</v>
      </c>
      <c r="D445" t="s">
        <v>36</v>
      </c>
      <c r="E445" s="47">
        <f>IF(OR(Table24[[#This Row],[Status]]="Pending",Table24[[#This Row],[Status]]="Processing"),1,0)</f>
        <v>0</v>
      </c>
      <c r="F445" s="47" t="str">
        <f>IF(OR(Table24[[#This Row],[Status]]="Pending",Table24[[#This Row],[Status]]="Processing"),"Backlogs","Completed")</f>
        <v>Completed</v>
      </c>
      <c r="G445" s="47">
        <f>IF(Table24[[#This Row],[Status]]="Returned",1,0)</f>
        <v>0</v>
      </c>
      <c r="H445" s="30" t="s">
        <v>24</v>
      </c>
      <c r="I445" s="30" t="s">
        <v>16</v>
      </c>
      <c r="J445" s="30" t="s">
        <v>17</v>
      </c>
      <c r="K445" s="32">
        <v>28</v>
      </c>
      <c r="L445" s="30" t="s">
        <v>18</v>
      </c>
      <c r="M445" s="31">
        <v>871.46</v>
      </c>
      <c r="N445" s="48">
        <f>IF(Table24[[#This Row],[Status]]="Returned",Table24[[#This Row],[Amount]],0)</f>
        <v>0</v>
      </c>
      <c r="O445" s="48">
        <f>IF(OR(Table24[[#This Row],[Status]]="Pending", Table24[[#This Row],[Status]]="Processing"), Table24[[#This Row],[Amount]], 0)</f>
        <v>0</v>
      </c>
      <c r="P445" s="48">
        <f>IF(OR(Table24[[#This Row],[Status]]="Delivered",Table24[[#This Row],[Status]]="Shipped"),Table24[[#This Row],[Amount]],0)</f>
        <v>871.46</v>
      </c>
      <c r="Q445" s="48">
        <f>Table24[[#This Row],[Amount]]/Table24[[#This Row],[Qty]]</f>
        <v>31.123571428571431</v>
      </c>
      <c r="R445" s="30" t="s">
        <v>95</v>
      </c>
      <c r="S445" s="30" t="s">
        <v>77</v>
      </c>
      <c r="T445" s="47" t="s">
        <v>758</v>
      </c>
      <c r="U445" s="30" t="s">
        <v>21</v>
      </c>
      <c r="V445" s="30" t="s">
        <v>22</v>
      </c>
    </row>
    <row r="446" spans="1:22" ht="14.25" hidden="1" customHeight="1">
      <c r="A446" s="47">
        <v>445</v>
      </c>
      <c r="B446" s="30">
        <v>150</v>
      </c>
      <c r="C446" s="1">
        <v>44232</v>
      </c>
      <c r="D446" t="s">
        <v>54</v>
      </c>
      <c r="E446" s="47">
        <f>IF(OR(Table24[[#This Row],[Status]]="Pending",Table24[[#This Row],[Status]]="Processing"),1,0)</f>
        <v>1</v>
      </c>
      <c r="F446" s="47" t="str">
        <f>IF(OR(Table24[[#This Row],[Status]]="Pending",Table24[[#This Row],[Status]]="Processing"),"Backlogs","Completed")</f>
        <v>Backlogs</v>
      </c>
      <c r="G446" s="47">
        <f>IF(Table24[[#This Row],[Status]]="Returned",1,0)</f>
        <v>0</v>
      </c>
      <c r="H446" s="30" t="s">
        <v>24</v>
      </c>
      <c r="I446" s="30" t="s">
        <v>25</v>
      </c>
      <c r="J446" s="30" t="s">
        <v>17</v>
      </c>
      <c r="K446" s="32">
        <v>82</v>
      </c>
      <c r="L446" s="30" t="s">
        <v>18</v>
      </c>
      <c r="M446" s="31">
        <v>299.68</v>
      </c>
      <c r="N446" s="48">
        <f>IF(Table24[[#This Row],[Status]]="Returned",Table24[[#This Row],[Amount]],0)</f>
        <v>0</v>
      </c>
      <c r="O446" s="48">
        <f>IF(OR(Table24[[#This Row],[Status]]="Pending", Table24[[#This Row],[Status]]="Processing"), Table24[[#This Row],[Amount]], 0)</f>
        <v>299.68</v>
      </c>
      <c r="P446" s="48">
        <f>IF(OR(Table24[[#This Row],[Status]]="Delivered",Table24[[#This Row],[Status]]="Shipped"),Table24[[#This Row],[Amount]],0)</f>
        <v>0</v>
      </c>
      <c r="Q446" s="48">
        <f>Table24[[#This Row],[Amount]]/Table24[[#This Row],[Qty]]</f>
        <v>3.6546341463414636</v>
      </c>
      <c r="R446" s="30" t="s">
        <v>230</v>
      </c>
      <c r="S446" s="30" t="s">
        <v>53</v>
      </c>
      <c r="T446" s="47" t="s">
        <v>11</v>
      </c>
      <c r="U446" s="30" t="s">
        <v>21</v>
      </c>
      <c r="V446" s="30" t="s">
        <v>22</v>
      </c>
    </row>
    <row r="447" spans="1:22" ht="14.25" hidden="1" customHeight="1">
      <c r="A447" s="47">
        <v>446</v>
      </c>
      <c r="B447" s="30">
        <v>655</v>
      </c>
      <c r="C447" s="1">
        <v>44406</v>
      </c>
      <c r="D447" t="s">
        <v>36</v>
      </c>
      <c r="E447" s="47">
        <f>IF(OR(Table24[[#This Row],[Status]]="Pending",Table24[[#This Row],[Status]]="Processing"),1,0)</f>
        <v>0</v>
      </c>
      <c r="F447" s="47" t="str">
        <f>IF(OR(Table24[[#This Row],[Status]]="Pending",Table24[[#This Row],[Status]]="Processing"),"Backlogs","Completed")</f>
        <v>Completed</v>
      </c>
      <c r="G447" s="47">
        <f>IF(Table24[[#This Row],[Status]]="Returned",1,0)</f>
        <v>0</v>
      </c>
      <c r="H447" s="30" t="s">
        <v>24</v>
      </c>
      <c r="I447" s="30" t="s">
        <v>25</v>
      </c>
      <c r="J447" s="30" t="s">
        <v>17</v>
      </c>
      <c r="K447" s="32">
        <v>47</v>
      </c>
      <c r="L447" s="30" t="s">
        <v>18</v>
      </c>
      <c r="M447" s="31">
        <v>991.19</v>
      </c>
      <c r="N447" s="48">
        <f>IF(Table24[[#This Row],[Status]]="Returned",Table24[[#This Row],[Amount]],0)</f>
        <v>0</v>
      </c>
      <c r="O447" s="48">
        <f>IF(OR(Table24[[#This Row],[Status]]="Pending", Table24[[#This Row],[Status]]="Processing"), Table24[[#This Row],[Amount]], 0)</f>
        <v>0</v>
      </c>
      <c r="P447" s="48">
        <f>IF(OR(Table24[[#This Row],[Status]]="Delivered",Table24[[#This Row],[Status]]="Shipped"),Table24[[#This Row],[Amount]],0)</f>
        <v>991.19</v>
      </c>
      <c r="Q447" s="48">
        <f>Table24[[#This Row],[Amount]]/Table24[[#This Row],[Qty]]</f>
        <v>21.089148936170215</v>
      </c>
      <c r="R447" s="30" t="s">
        <v>253</v>
      </c>
      <c r="S447" s="30" t="s">
        <v>89</v>
      </c>
      <c r="T447" s="47" t="s">
        <v>758</v>
      </c>
      <c r="U447" s="30" t="s">
        <v>31</v>
      </c>
      <c r="V447" s="30" t="s">
        <v>22</v>
      </c>
    </row>
    <row r="448" spans="1:22" ht="14.25" hidden="1" customHeight="1">
      <c r="A448" s="47">
        <v>447</v>
      </c>
      <c r="B448" s="30">
        <v>327</v>
      </c>
      <c r="C448" s="1">
        <v>44484</v>
      </c>
      <c r="D448" t="s">
        <v>23</v>
      </c>
      <c r="E448" s="47">
        <f>IF(OR(Table24[[#This Row],[Status]]="Pending",Table24[[#This Row],[Status]]="Processing"),1,0)</f>
        <v>0</v>
      </c>
      <c r="F448" s="47" t="str">
        <f>IF(OR(Table24[[#This Row],[Status]]="Pending",Table24[[#This Row],[Status]]="Processing"),"Backlogs","Completed")</f>
        <v>Completed</v>
      </c>
      <c r="G448" s="47">
        <f>IF(Table24[[#This Row],[Status]]="Returned",1,0)</f>
        <v>0</v>
      </c>
      <c r="H448" s="30" t="s">
        <v>24</v>
      </c>
      <c r="I448" s="30" t="s">
        <v>16</v>
      </c>
      <c r="J448" s="30" t="s">
        <v>17</v>
      </c>
      <c r="K448" s="32">
        <v>65</v>
      </c>
      <c r="L448" s="30" t="s">
        <v>18</v>
      </c>
      <c r="M448" s="31">
        <v>160.1</v>
      </c>
      <c r="N448" s="48">
        <f>IF(Table24[[#This Row],[Status]]="Returned",Table24[[#This Row],[Amount]],0)</f>
        <v>0</v>
      </c>
      <c r="O448" s="48">
        <f>IF(OR(Table24[[#This Row],[Status]]="Pending", Table24[[#This Row],[Status]]="Processing"), Table24[[#This Row],[Amount]], 0)</f>
        <v>0</v>
      </c>
      <c r="P448" s="48">
        <f>IF(OR(Table24[[#This Row],[Status]]="Delivered",Table24[[#This Row],[Status]]="Shipped"),Table24[[#This Row],[Amount]],0)</f>
        <v>160.1</v>
      </c>
      <c r="Q448" s="48">
        <f>Table24[[#This Row],[Amount]]/Table24[[#This Row],[Qty]]</f>
        <v>2.4630769230769229</v>
      </c>
      <c r="R448" s="30" t="s">
        <v>42</v>
      </c>
      <c r="S448" s="30" t="s">
        <v>43</v>
      </c>
      <c r="T448" s="47" t="s">
        <v>758</v>
      </c>
      <c r="U448" s="30" t="s">
        <v>31</v>
      </c>
      <c r="V448" s="30" t="s">
        <v>22</v>
      </c>
    </row>
    <row r="449" spans="1:22" ht="14.25" hidden="1" customHeight="1">
      <c r="A449" s="47">
        <v>448</v>
      </c>
      <c r="B449" s="30">
        <v>954</v>
      </c>
      <c r="C449" s="1">
        <v>44400</v>
      </c>
      <c r="D449" t="s">
        <v>54</v>
      </c>
      <c r="E449" s="47">
        <f>IF(OR(Table24[[#This Row],[Status]]="Pending",Table24[[#This Row],[Status]]="Processing"),1,0)</f>
        <v>1</v>
      </c>
      <c r="F449" s="47" t="str">
        <f>IF(OR(Table24[[#This Row],[Status]]="Pending",Table24[[#This Row],[Status]]="Processing"),"Backlogs","Completed")</f>
        <v>Backlogs</v>
      </c>
      <c r="G449" s="47">
        <f>IF(Table24[[#This Row],[Status]]="Returned",1,0)</f>
        <v>0</v>
      </c>
      <c r="H449" s="30" t="s">
        <v>15</v>
      </c>
      <c r="I449" s="30" t="s">
        <v>16</v>
      </c>
      <c r="J449" s="30" t="s">
        <v>17</v>
      </c>
      <c r="K449" s="32">
        <v>54</v>
      </c>
      <c r="L449" s="30" t="s">
        <v>18</v>
      </c>
      <c r="M449" s="31">
        <v>528.23</v>
      </c>
      <c r="N449" s="48">
        <f>IF(Table24[[#This Row],[Status]]="Returned",Table24[[#This Row],[Amount]],0)</f>
        <v>0</v>
      </c>
      <c r="O449" s="48">
        <f>IF(OR(Table24[[#This Row],[Status]]="Pending", Table24[[#This Row],[Status]]="Processing"), Table24[[#This Row],[Amount]], 0)</f>
        <v>528.23</v>
      </c>
      <c r="P449" s="48">
        <f>IF(OR(Table24[[#This Row],[Status]]="Delivered",Table24[[#This Row],[Status]]="Shipped"),Table24[[#This Row],[Amount]],0)</f>
        <v>0</v>
      </c>
      <c r="Q449" s="48">
        <f>Table24[[#This Row],[Amount]]/Table24[[#This Row],[Qty]]</f>
        <v>9.7820370370370373</v>
      </c>
      <c r="R449" s="30" t="s">
        <v>173</v>
      </c>
      <c r="S449" s="30" t="s">
        <v>64</v>
      </c>
      <c r="T449" s="47" t="s">
        <v>11</v>
      </c>
      <c r="U449" s="30" t="s">
        <v>44</v>
      </c>
      <c r="V449" s="30" t="s">
        <v>22</v>
      </c>
    </row>
    <row r="450" spans="1:22" ht="14.25" customHeight="1">
      <c r="A450" s="47">
        <v>449</v>
      </c>
      <c r="B450" s="30">
        <v>249</v>
      </c>
      <c r="C450" s="1">
        <v>44208</v>
      </c>
      <c r="D450" t="s">
        <v>23</v>
      </c>
      <c r="E450" s="47">
        <f>IF(OR(Table24[[#This Row],[Status]]="Pending",Table24[[#This Row],[Status]]="Processing"),1,0)</f>
        <v>0</v>
      </c>
      <c r="F450" s="47" t="str">
        <f>IF(OR(Table24[[#This Row],[Status]]="Pending",Table24[[#This Row],[Status]]="Processing"),"Backlogs","Completed")</f>
        <v>Completed</v>
      </c>
      <c r="G450" s="47">
        <f>IF(Table24[[#This Row],[Status]]="Returned",1,0)</f>
        <v>0</v>
      </c>
      <c r="H450" s="30" t="s">
        <v>47</v>
      </c>
      <c r="I450" s="30" t="s">
        <v>16</v>
      </c>
      <c r="J450" s="30" t="s">
        <v>33</v>
      </c>
      <c r="K450" s="32">
        <v>26</v>
      </c>
      <c r="L450" s="30" t="s">
        <v>18</v>
      </c>
      <c r="M450" s="31">
        <v>717.9</v>
      </c>
      <c r="N450" s="48">
        <f>IF(Table24[[#This Row],[Status]]="Returned",Table24[[#This Row],[Amount]],0)</f>
        <v>0</v>
      </c>
      <c r="O450" s="48">
        <f>IF(OR(Table24[[#This Row],[Status]]="Pending", Table24[[#This Row],[Status]]="Processing"), Table24[[#This Row],[Amount]], 0)</f>
        <v>0</v>
      </c>
      <c r="P450" s="48">
        <f>IF(OR(Table24[[#This Row],[Status]]="Delivered",Table24[[#This Row],[Status]]="Shipped"),Table24[[#This Row],[Amount]],0)</f>
        <v>717.9</v>
      </c>
      <c r="Q450" s="48">
        <f>Table24[[#This Row],[Amount]]/Table24[[#This Row],[Qty]]</f>
        <v>27.611538461538462</v>
      </c>
      <c r="R450" s="30" t="s">
        <v>107</v>
      </c>
      <c r="S450" s="30" t="s">
        <v>106</v>
      </c>
      <c r="T450" s="47" t="s">
        <v>758</v>
      </c>
      <c r="U450" s="30" t="s">
        <v>27</v>
      </c>
      <c r="V450" s="30" t="s">
        <v>22</v>
      </c>
    </row>
    <row r="451" spans="1:22" ht="14.25" customHeight="1">
      <c r="A451" s="47">
        <v>450</v>
      </c>
      <c r="B451" s="30">
        <v>733</v>
      </c>
      <c r="C451" s="1">
        <v>43979</v>
      </c>
      <c r="D451" t="s">
        <v>23</v>
      </c>
      <c r="E451" s="47">
        <f>IF(OR(Table24[[#This Row],[Status]]="Pending",Table24[[#This Row],[Status]]="Processing"),1,0)</f>
        <v>0</v>
      </c>
      <c r="F451" s="47" t="str">
        <f>IF(OR(Table24[[#This Row],[Status]]="Pending",Table24[[#This Row],[Status]]="Processing"),"Backlogs","Completed")</f>
        <v>Completed</v>
      </c>
      <c r="G451" s="47">
        <f>IF(Table24[[#This Row],[Status]]="Returned",1,0)</f>
        <v>0</v>
      </c>
      <c r="H451" s="30" t="s">
        <v>47</v>
      </c>
      <c r="I451" s="30" t="s">
        <v>25</v>
      </c>
      <c r="J451" s="30" t="s">
        <v>33</v>
      </c>
      <c r="K451" s="32">
        <v>49</v>
      </c>
      <c r="L451" s="30" t="s">
        <v>18</v>
      </c>
      <c r="M451" s="31">
        <v>24.49</v>
      </c>
      <c r="N451" s="48">
        <f>IF(Table24[[#This Row],[Status]]="Returned",Table24[[#This Row],[Amount]],0)</f>
        <v>0</v>
      </c>
      <c r="O451" s="48">
        <f>IF(OR(Table24[[#This Row],[Status]]="Pending", Table24[[#This Row],[Status]]="Processing"), Table24[[#This Row],[Amount]], 0)</f>
        <v>0</v>
      </c>
      <c r="P451" s="48">
        <f>IF(OR(Table24[[#This Row],[Status]]="Delivered",Table24[[#This Row],[Status]]="Shipped"),Table24[[#This Row],[Amount]],0)</f>
        <v>24.49</v>
      </c>
      <c r="Q451" s="48">
        <f>Table24[[#This Row],[Amount]]/Table24[[#This Row],[Qty]]</f>
        <v>0.49979591836734688</v>
      </c>
      <c r="R451" s="30" t="s">
        <v>290</v>
      </c>
      <c r="S451" s="30" t="s">
        <v>106</v>
      </c>
      <c r="T451" s="47" t="s">
        <v>758</v>
      </c>
      <c r="U451" s="30" t="s">
        <v>44</v>
      </c>
      <c r="V451" s="30" t="s">
        <v>22</v>
      </c>
    </row>
    <row r="452" spans="1:22" ht="14.25" customHeight="1">
      <c r="A452" s="47">
        <v>451</v>
      </c>
      <c r="B452" s="30">
        <v>184</v>
      </c>
      <c r="C452" s="1">
        <v>44233</v>
      </c>
      <c r="D452" t="s">
        <v>54</v>
      </c>
      <c r="E452" s="47">
        <f>IF(OR(Table24[[#This Row],[Status]]="Pending",Table24[[#This Row],[Status]]="Processing"),1,0)</f>
        <v>1</v>
      </c>
      <c r="F452" s="47" t="str">
        <f>IF(OR(Table24[[#This Row],[Status]]="Pending",Table24[[#This Row],[Status]]="Processing"),"Backlogs","Completed")</f>
        <v>Backlogs</v>
      </c>
      <c r="G452" s="47">
        <f>IF(Table24[[#This Row],[Status]]="Returned",1,0)</f>
        <v>0</v>
      </c>
      <c r="H452" s="30" t="s">
        <v>15</v>
      </c>
      <c r="I452" s="30" t="s">
        <v>16</v>
      </c>
      <c r="J452" s="30" t="s">
        <v>33</v>
      </c>
      <c r="K452" s="32">
        <v>40</v>
      </c>
      <c r="L452" s="30" t="s">
        <v>18</v>
      </c>
      <c r="M452" s="31">
        <v>886.08</v>
      </c>
      <c r="N452" s="48">
        <f>IF(Table24[[#This Row],[Status]]="Returned",Table24[[#This Row],[Amount]],0)</f>
        <v>0</v>
      </c>
      <c r="O452" s="48">
        <f>IF(OR(Table24[[#This Row],[Status]]="Pending", Table24[[#This Row],[Status]]="Processing"), Table24[[#This Row],[Amount]], 0)</f>
        <v>886.08</v>
      </c>
      <c r="P452" s="48">
        <f>IF(OR(Table24[[#This Row],[Status]]="Delivered",Table24[[#This Row],[Status]]="Shipped"),Table24[[#This Row],[Amount]],0)</f>
        <v>0</v>
      </c>
      <c r="Q452" s="48">
        <f>Table24[[#This Row],[Amount]]/Table24[[#This Row],[Qty]]</f>
        <v>22.152000000000001</v>
      </c>
      <c r="R452" s="30" t="s">
        <v>71</v>
      </c>
      <c r="S452" s="30" t="s">
        <v>64</v>
      </c>
      <c r="T452" s="47" t="s">
        <v>758</v>
      </c>
      <c r="U452" s="30" t="s">
        <v>44</v>
      </c>
      <c r="V452" s="30" t="s">
        <v>22</v>
      </c>
    </row>
    <row r="453" spans="1:22" ht="14.25" hidden="1" customHeight="1">
      <c r="A453" s="47">
        <v>452</v>
      </c>
      <c r="B453" s="30">
        <v>668</v>
      </c>
      <c r="C453" s="1">
        <v>44465</v>
      </c>
      <c r="D453" t="s">
        <v>32</v>
      </c>
      <c r="E453" s="47">
        <f>IF(OR(Table24[[#This Row],[Status]]="Pending",Table24[[#This Row],[Status]]="Processing"),1,0)</f>
        <v>0</v>
      </c>
      <c r="F453" s="47" t="str">
        <f>IF(OR(Table24[[#This Row],[Status]]="Pending",Table24[[#This Row],[Status]]="Processing"),"Backlogs","Completed")</f>
        <v>Completed</v>
      </c>
      <c r="G453" s="47">
        <f>IF(Table24[[#This Row],[Status]]="Returned",1,0)</f>
        <v>1</v>
      </c>
      <c r="H453" s="30" t="s">
        <v>24</v>
      </c>
      <c r="I453" s="30" t="s">
        <v>16</v>
      </c>
      <c r="J453" s="30" t="s">
        <v>17</v>
      </c>
      <c r="K453" s="32">
        <v>53</v>
      </c>
      <c r="L453" s="30" t="s">
        <v>18</v>
      </c>
      <c r="M453" s="31">
        <v>453.24</v>
      </c>
      <c r="N453" s="48">
        <f>IF(Table24[[#This Row],[Status]]="Returned",Table24[[#This Row],[Amount]],0)</f>
        <v>453.24</v>
      </c>
      <c r="O453" s="48">
        <f>IF(OR(Table24[[#This Row],[Status]]="Pending", Table24[[#This Row],[Status]]="Processing"), Table24[[#This Row],[Amount]], 0)</f>
        <v>0</v>
      </c>
      <c r="P453" s="48">
        <f>IF(OR(Table24[[#This Row],[Status]]="Delivered",Table24[[#This Row],[Status]]="Shipped"),Table24[[#This Row],[Amount]],0)</f>
        <v>0</v>
      </c>
      <c r="Q453" s="48">
        <f>Table24[[#This Row],[Amount]]/Table24[[#This Row],[Qty]]</f>
        <v>8.5516981132075465</v>
      </c>
      <c r="R453" s="30" t="s">
        <v>62</v>
      </c>
      <c r="S453" s="30" t="s">
        <v>20</v>
      </c>
      <c r="T453" s="47" t="s">
        <v>11</v>
      </c>
      <c r="U453" s="30" t="s">
        <v>21</v>
      </c>
      <c r="V453" s="30" t="s">
        <v>22</v>
      </c>
    </row>
    <row r="454" spans="1:22" ht="14.25" hidden="1" customHeight="1">
      <c r="A454" s="47">
        <v>453</v>
      </c>
      <c r="B454" s="30">
        <v>494</v>
      </c>
      <c r="C454" s="1">
        <v>44051</v>
      </c>
      <c r="D454" t="s">
        <v>32</v>
      </c>
      <c r="E454" s="47">
        <f>IF(OR(Table24[[#This Row],[Status]]="Pending",Table24[[#This Row],[Status]]="Processing"),1,0)</f>
        <v>0</v>
      </c>
      <c r="F454" s="47" t="str">
        <f>IF(OR(Table24[[#This Row],[Status]]="Pending",Table24[[#This Row],[Status]]="Processing"),"Backlogs","Completed")</f>
        <v>Completed</v>
      </c>
      <c r="G454" s="47">
        <f>IF(Table24[[#This Row],[Status]]="Returned",1,0)</f>
        <v>1</v>
      </c>
      <c r="H454" s="30" t="s">
        <v>15</v>
      </c>
      <c r="I454" s="30" t="s">
        <v>37</v>
      </c>
      <c r="J454" s="30" t="s">
        <v>38</v>
      </c>
      <c r="K454" s="32">
        <v>64</v>
      </c>
      <c r="L454" s="30" t="s">
        <v>18</v>
      </c>
      <c r="M454" s="31">
        <v>966.31</v>
      </c>
      <c r="N454" s="48">
        <f>IF(Table24[[#This Row],[Status]]="Returned",Table24[[#This Row],[Amount]],0)</f>
        <v>966.31</v>
      </c>
      <c r="O454" s="48">
        <f>IF(OR(Table24[[#This Row],[Status]]="Pending", Table24[[#This Row],[Status]]="Processing"), Table24[[#This Row],[Amount]], 0)</f>
        <v>0</v>
      </c>
      <c r="P454" s="48">
        <f>IF(OR(Table24[[#This Row],[Status]]="Delivered",Table24[[#This Row],[Status]]="Shipped"),Table24[[#This Row],[Amount]],0)</f>
        <v>0</v>
      </c>
      <c r="Q454" s="48">
        <f>Table24[[#This Row],[Amount]]/Table24[[#This Row],[Qty]]</f>
        <v>15.098593749999999</v>
      </c>
      <c r="R454" s="30" t="s">
        <v>196</v>
      </c>
      <c r="S454" s="30" t="s">
        <v>43</v>
      </c>
      <c r="T454" s="47" t="s">
        <v>758</v>
      </c>
      <c r="U454" s="30" t="s">
        <v>21</v>
      </c>
      <c r="V454" s="30" t="s">
        <v>28</v>
      </c>
    </row>
    <row r="455" spans="1:22" ht="14.25" hidden="1" customHeight="1">
      <c r="A455" s="47">
        <v>454</v>
      </c>
      <c r="B455" s="30">
        <v>671</v>
      </c>
      <c r="C455" s="1">
        <v>44355</v>
      </c>
      <c r="D455" t="s">
        <v>36</v>
      </c>
      <c r="E455" s="47">
        <f>IF(OR(Table24[[#This Row],[Status]]="Pending",Table24[[#This Row],[Status]]="Processing"),1,0)</f>
        <v>0</v>
      </c>
      <c r="F455" s="47" t="str">
        <f>IF(OR(Table24[[#This Row],[Status]]="Pending",Table24[[#This Row],[Status]]="Processing"),"Backlogs","Completed")</f>
        <v>Completed</v>
      </c>
      <c r="G455" s="47">
        <f>IF(Table24[[#This Row],[Status]]="Returned",1,0)</f>
        <v>0</v>
      </c>
      <c r="H455" s="30" t="s">
        <v>24</v>
      </c>
      <c r="I455" s="30" t="s">
        <v>25</v>
      </c>
      <c r="J455" s="30" t="s">
        <v>17</v>
      </c>
      <c r="K455" s="32">
        <v>90</v>
      </c>
      <c r="L455" s="30" t="s">
        <v>18</v>
      </c>
      <c r="M455" s="31">
        <v>889.7</v>
      </c>
      <c r="N455" s="48">
        <f>IF(Table24[[#This Row],[Status]]="Returned",Table24[[#This Row],[Amount]],0)</f>
        <v>0</v>
      </c>
      <c r="O455" s="48">
        <f>IF(OR(Table24[[#This Row],[Status]]="Pending", Table24[[#This Row],[Status]]="Processing"), Table24[[#This Row],[Amount]], 0)</f>
        <v>0</v>
      </c>
      <c r="P455" s="48">
        <f>IF(OR(Table24[[#This Row],[Status]]="Delivered",Table24[[#This Row],[Status]]="Shipped"),Table24[[#This Row],[Amount]],0)</f>
        <v>889.7</v>
      </c>
      <c r="Q455" s="48">
        <f>Table24[[#This Row],[Amount]]/Table24[[#This Row],[Qty]]</f>
        <v>9.8855555555555554</v>
      </c>
      <c r="R455" s="30" t="s">
        <v>291</v>
      </c>
      <c r="S455" s="30" t="s">
        <v>58</v>
      </c>
      <c r="T455" s="47" t="s">
        <v>11</v>
      </c>
      <c r="U455" s="30" t="s">
        <v>31</v>
      </c>
      <c r="V455" s="30" t="s">
        <v>22</v>
      </c>
    </row>
    <row r="456" spans="1:22" ht="14.25" hidden="1" customHeight="1">
      <c r="A456" s="47">
        <v>455</v>
      </c>
      <c r="B456" s="30">
        <v>617</v>
      </c>
      <c r="C456" s="1">
        <v>43893</v>
      </c>
      <c r="D456" t="s">
        <v>36</v>
      </c>
      <c r="E456" s="47">
        <f>IF(OR(Table24[[#This Row],[Status]]="Pending",Table24[[#This Row],[Status]]="Processing"),1,0)</f>
        <v>0</v>
      </c>
      <c r="F456" s="47" t="str">
        <f>IF(OR(Table24[[#This Row],[Status]]="Pending",Table24[[#This Row],[Status]]="Processing"),"Backlogs","Completed")</f>
        <v>Completed</v>
      </c>
      <c r="G456" s="47">
        <f>IF(Table24[[#This Row],[Status]]="Returned",1,0)</f>
        <v>0</v>
      </c>
      <c r="H456" s="30" t="s">
        <v>47</v>
      </c>
      <c r="I456" s="30" t="s">
        <v>16</v>
      </c>
      <c r="J456" s="30" t="s">
        <v>17</v>
      </c>
      <c r="K456" s="32">
        <v>68</v>
      </c>
      <c r="L456" s="30" t="s">
        <v>18</v>
      </c>
      <c r="M456" s="31">
        <v>26.16</v>
      </c>
      <c r="N456" s="48">
        <f>IF(Table24[[#This Row],[Status]]="Returned",Table24[[#This Row],[Amount]],0)</f>
        <v>0</v>
      </c>
      <c r="O456" s="48">
        <f>IF(OR(Table24[[#This Row],[Status]]="Pending", Table24[[#This Row],[Status]]="Processing"), Table24[[#This Row],[Amount]], 0)</f>
        <v>0</v>
      </c>
      <c r="P456" s="48">
        <f>IF(OR(Table24[[#This Row],[Status]]="Delivered",Table24[[#This Row],[Status]]="Shipped"),Table24[[#This Row],[Amount]],0)</f>
        <v>26.16</v>
      </c>
      <c r="Q456" s="48">
        <f>Table24[[#This Row],[Amount]]/Table24[[#This Row],[Qty]]</f>
        <v>0.38470588235294118</v>
      </c>
      <c r="R456" s="30" t="s">
        <v>163</v>
      </c>
      <c r="S456" s="30" t="s">
        <v>153</v>
      </c>
      <c r="T456" s="47" t="s">
        <v>758</v>
      </c>
      <c r="U456" s="30" t="s">
        <v>21</v>
      </c>
      <c r="V456" s="30" t="s">
        <v>22</v>
      </c>
    </row>
    <row r="457" spans="1:22" ht="14.25" hidden="1" customHeight="1">
      <c r="A457" s="47">
        <v>456</v>
      </c>
      <c r="B457" s="30">
        <v>669</v>
      </c>
      <c r="C457" s="1">
        <v>44158</v>
      </c>
      <c r="D457" t="s">
        <v>14</v>
      </c>
      <c r="E457" s="47">
        <f>IF(OR(Table24[[#This Row],[Status]]="Pending",Table24[[#This Row],[Status]]="Processing"),1,0)</f>
        <v>1</v>
      </c>
      <c r="F457" s="47" t="str">
        <f>IF(OR(Table24[[#This Row],[Status]]="Pending",Table24[[#This Row],[Status]]="Processing"),"Backlogs","Completed")</f>
        <v>Backlogs</v>
      </c>
      <c r="G457" s="47">
        <f>IF(Table24[[#This Row],[Status]]="Returned",1,0)</f>
        <v>0</v>
      </c>
      <c r="H457" s="30" t="s">
        <v>24</v>
      </c>
      <c r="I457" s="30" t="s">
        <v>16</v>
      </c>
      <c r="J457" s="30" t="s">
        <v>38</v>
      </c>
      <c r="K457" s="32">
        <v>74</v>
      </c>
      <c r="L457" s="30" t="s">
        <v>18</v>
      </c>
      <c r="M457" s="31">
        <v>339</v>
      </c>
      <c r="N457" s="48">
        <f>IF(Table24[[#This Row],[Status]]="Returned",Table24[[#This Row],[Amount]],0)</f>
        <v>0</v>
      </c>
      <c r="O457" s="48">
        <f>IF(OR(Table24[[#This Row],[Status]]="Pending", Table24[[#This Row],[Status]]="Processing"), Table24[[#This Row],[Amount]], 0)</f>
        <v>339</v>
      </c>
      <c r="P457" s="48">
        <f>IF(OR(Table24[[#This Row],[Status]]="Delivered",Table24[[#This Row],[Status]]="Shipped"),Table24[[#This Row],[Amount]],0)</f>
        <v>0</v>
      </c>
      <c r="Q457" s="48">
        <f>Table24[[#This Row],[Amount]]/Table24[[#This Row],[Qty]]</f>
        <v>4.5810810810810807</v>
      </c>
      <c r="R457" s="30" t="s">
        <v>292</v>
      </c>
      <c r="S457" s="30" t="s">
        <v>20</v>
      </c>
      <c r="T457" s="47" t="s">
        <v>758</v>
      </c>
      <c r="U457" s="30" t="s">
        <v>44</v>
      </c>
      <c r="V457" s="30" t="s">
        <v>22</v>
      </c>
    </row>
    <row r="458" spans="1:22" ht="14.25" hidden="1" customHeight="1">
      <c r="A458" s="47">
        <v>457</v>
      </c>
      <c r="B458" s="30">
        <v>62</v>
      </c>
      <c r="C458" s="1">
        <v>44351</v>
      </c>
      <c r="D458" t="s">
        <v>23</v>
      </c>
      <c r="E458" s="47">
        <f>IF(OR(Table24[[#This Row],[Status]]="Pending",Table24[[#This Row],[Status]]="Processing"),1,0)</f>
        <v>0</v>
      </c>
      <c r="F458" s="47" t="str">
        <f>IF(OR(Table24[[#This Row],[Status]]="Pending",Table24[[#This Row],[Status]]="Processing"),"Backlogs","Completed")</f>
        <v>Completed</v>
      </c>
      <c r="G458" s="47">
        <f>IF(Table24[[#This Row],[Status]]="Returned",1,0)</f>
        <v>0</v>
      </c>
      <c r="H458" s="30" t="s">
        <v>15</v>
      </c>
      <c r="I458" s="30" t="s">
        <v>16</v>
      </c>
      <c r="J458" s="30" t="s">
        <v>38</v>
      </c>
      <c r="K458" s="32">
        <v>61</v>
      </c>
      <c r="L458" s="30" t="s">
        <v>18</v>
      </c>
      <c r="M458" s="31">
        <v>892.17</v>
      </c>
      <c r="N458" s="48">
        <f>IF(Table24[[#This Row],[Status]]="Returned",Table24[[#This Row],[Amount]],0)</f>
        <v>0</v>
      </c>
      <c r="O458" s="48">
        <f>IF(OR(Table24[[#This Row],[Status]]="Pending", Table24[[#This Row],[Status]]="Processing"), Table24[[#This Row],[Amount]], 0)</f>
        <v>0</v>
      </c>
      <c r="P458" s="48">
        <f>IF(OR(Table24[[#This Row],[Status]]="Delivered",Table24[[#This Row],[Status]]="Shipped"),Table24[[#This Row],[Amount]],0)</f>
        <v>892.17</v>
      </c>
      <c r="Q458" s="48">
        <f>Table24[[#This Row],[Amount]]/Table24[[#This Row],[Qty]]</f>
        <v>14.625737704918032</v>
      </c>
      <c r="R458" s="30" t="s">
        <v>102</v>
      </c>
      <c r="S458" s="30" t="s">
        <v>58</v>
      </c>
      <c r="T458" s="47" t="s">
        <v>758</v>
      </c>
      <c r="U458" s="30" t="s">
        <v>21</v>
      </c>
      <c r="V458" s="30" t="s">
        <v>22</v>
      </c>
    </row>
    <row r="459" spans="1:22" ht="14.25" customHeight="1">
      <c r="A459" s="47">
        <v>458</v>
      </c>
      <c r="B459" s="30">
        <v>623</v>
      </c>
      <c r="C459" s="1">
        <v>44461</v>
      </c>
      <c r="D459" t="s">
        <v>14</v>
      </c>
      <c r="E459" s="47">
        <f>IF(OR(Table24[[#This Row],[Status]]="Pending",Table24[[#This Row],[Status]]="Processing"),1,0)</f>
        <v>1</v>
      </c>
      <c r="F459" s="47" t="str">
        <f>IF(OR(Table24[[#This Row],[Status]]="Pending",Table24[[#This Row],[Status]]="Processing"),"Backlogs","Completed")</f>
        <v>Backlogs</v>
      </c>
      <c r="G459" s="47">
        <f>IF(Table24[[#This Row],[Status]]="Returned",1,0)</f>
        <v>0</v>
      </c>
      <c r="H459" s="30" t="s">
        <v>47</v>
      </c>
      <c r="I459" s="30" t="s">
        <v>37</v>
      </c>
      <c r="J459" s="30" t="s">
        <v>33</v>
      </c>
      <c r="K459" s="32">
        <v>20</v>
      </c>
      <c r="L459" s="30" t="s">
        <v>18</v>
      </c>
      <c r="M459" s="31">
        <v>378.32</v>
      </c>
      <c r="N459" s="48">
        <f>IF(Table24[[#This Row],[Status]]="Returned",Table24[[#This Row],[Amount]],0)</f>
        <v>0</v>
      </c>
      <c r="O459" s="48">
        <f>IF(OR(Table24[[#This Row],[Status]]="Pending", Table24[[#This Row],[Status]]="Processing"), Table24[[#This Row],[Amount]], 0)</f>
        <v>378.32</v>
      </c>
      <c r="P459" s="48">
        <f>IF(OR(Table24[[#This Row],[Status]]="Delivered",Table24[[#This Row],[Status]]="Shipped"),Table24[[#This Row],[Amount]],0)</f>
        <v>0</v>
      </c>
      <c r="Q459" s="48">
        <f>Table24[[#This Row],[Amount]]/Table24[[#This Row],[Qty]]</f>
        <v>18.916</v>
      </c>
      <c r="R459" s="30" t="s">
        <v>243</v>
      </c>
      <c r="S459" s="30" t="s">
        <v>106</v>
      </c>
      <c r="T459" s="47" t="s">
        <v>11</v>
      </c>
      <c r="U459" s="30" t="s">
        <v>31</v>
      </c>
      <c r="V459" s="30" t="s">
        <v>22</v>
      </c>
    </row>
    <row r="460" spans="1:22" ht="14.25" hidden="1" customHeight="1">
      <c r="A460" s="47">
        <v>459</v>
      </c>
      <c r="B460" s="30">
        <v>867</v>
      </c>
      <c r="C460" s="1">
        <v>43831</v>
      </c>
      <c r="D460" t="s">
        <v>32</v>
      </c>
      <c r="E460" s="47">
        <f>IF(OR(Table24[[#This Row],[Status]]="Pending",Table24[[#This Row],[Status]]="Processing"),1,0)</f>
        <v>0</v>
      </c>
      <c r="F460" s="47" t="str">
        <f>IF(OR(Table24[[#This Row],[Status]]="Pending",Table24[[#This Row],[Status]]="Processing"),"Backlogs","Completed")</f>
        <v>Completed</v>
      </c>
      <c r="G460" s="47">
        <f>IF(Table24[[#This Row],[Status]]="Returned",1,0)</f>
        <v>1</v>
      </c>
      <c r="H460" s="30" t="s">
        <v>24</v>
      </c>
      <c r="I460" s="30" t="s">
        <v>25</v>
      </c>
      <c r="J460" s="30" t="s">
        <v>38</v>
      </c>
      <c r="K460" s="32">
        <v>77</v>
      </c>
      <c r="L460" s="30" t="s">
        <v>18</v>
      </c>
      <c r="M460" s="31">
        <v>587.49</v>
      </c>
      <c r="N460" s="48">
        <f>IF(Table24[[#This Row],[Status]]="Returned",Table24[[#This Row],[Amount]],0)</f>
        <v>587.49</v>
      </c>
      <c r="O460" s="48">
        <f>IF(OR(Table24[[#This Row],[Status]]="Pending", Table24[[#This Row],[Status]]="Processing"), Table24[[#This Row],[Amount]], 0)</f>
        <v>0</v>
      </c>
      <c r="P460" s="48">
        <f>IF(OR(Table24[[#This Row],[Status]]="Delivered",Table24[[#This Row],[Status]]="Shipped"),Table24[[#This Row],[Amount]],0)</f>
        <v>0</v>
      </c>
      <c r="Q460" s="48">
        <f>Table24[[#This Row],[Amount]]/Table24[[#This Row],[Qty]]</f>
        <v>7.6297402597402595</v>
      </c>
      <c r="R460" s="30" t="s">
        <v>168</v>
      </c>
      <c r="S460" s="30" t="s">
        <v>58</v>
      </c>
      <c r="T460" s="47" t="s">
        <v>758</v>
      </c>
      <c r="U460" s="30" t="s">
        <v>27</v>
      </c>
      <c r="V460" s="30" t="s">
        <v>28</v>
      </c>
    </row>
    <row r="461" spans="1:22" ht="14.25" hidden="1" customHeight="1">
      <c r="A461" s="47">
        <v>460</v>
      </c>
      <c r="B461" s="30">
        <v>607</v>
      </c>
      <c r="C461" s="1">
        <v>44306</v>
      </c>
      <c r="D461" t="s">
        <v>36</v>
      </c>
      <c r="E461" s="47">
        <f>IF(OR(Table24[[#This Row],[Status]]="Pending",Table24[[#This Row],[Status]]="Processing"),1,0)</f>
        <v>0</v>
      </c>
      <c r="F461" s="47" t="str">
        <f>IF(OR(Table24[[#This Row],[Status]]="Pending",Table24[[#This Row],[Status]]="Processing"),"Backlogs","Completed")</f>
        <v>Completed</v>
      </c>
      <c r="G461" s="47">
        <f>IF(Table24[[#This Row],[Status]]="Returned",1,0)</f>
        <v>0</v>
      </c>
      <c r="H461" s="30" t="s">
        <v>24</v>
      </c>
      <c r="I461" s="30" t="s">
        <v>16</v>
      </c>
      <c r="J461" s="30" t="s">
        <v>17</v>
      </c>
      <c r="K461" s="32">
        <v>22</v>
      </c>
      <c r="L461" s="30" t="s">
        <v>18</v>
      </c>
      <c r="M461" s="31">
        <v>883.3</v>
      </c>
      <c r="N461" s="48">
        <f>IF(Table24[[#This Row],[Status]]="Returned",Table24[[#This Row],[Amount]],0)</f>
        <v>0</v>
      </c>
      <c r="O461" s="48">
        <f>IF(OR(Table24[[#This Row],[Status]]="Pending", Table24[[#This Row],[Status]]="Processing"), Table24[[#This Row],[Amount]], 0)</f>
        <v>0</v>
      </c>
      <c r="P461" s="48">
        <f>IF(OR(Table24[[#This Row],[Status]]="Delivered",Table24[[#This Row],[Status]]="Shipped"),Table24[[#This Row],[Amount]],0)</f>
        <v>883.3</v>
      </c>
      <c r="Q461" s="48">
        <f>Table24[[#This Row],[Amount]]/Table24[[#This Row],[Qty]]</f>
        <v>40.15</v>
      </c>
      <c r="R461" s="30" t="s">
        <v>108</v>
      </c>
      <c r="S461" s="30" t="s">
        <v>66</v>
      </c>
      <c r="T461" s="47" t="s">
        <v>11</v>
      </c>
      <c r="U461" s="30" t="s">
        <v>31</v>
      </c>
      <c r="V461" s="30" t="s">
        <v>22</v>
      </c>
    </row>
    <row r="462" spans="1:22" ht="14.25" customHeight="1">
      <c r="A462" s="47">
        <v>461</v>
      </c>
      <c r="B462" s="30">
        <v>187</v>
      </c>
      <c r="C462" s="1">
        <v>44074</v>
      </c>
      <c r="D462" t="s">
        <v>14</v>
      </c>
      <c r="E462" s="47">
        <f>IF(OR(Table24[[#This Row],[Status]]="Pending",Table24[[#This Row],[Status]]="Processing"),1,0)</f>
        <v>1</v>
      </c>
      <c r="F462" s="47" t="str">
        <f>IF(OR(Table24[[#This Row],[Status]]="Pending",Table24[[#This Row],[Status]]="Processing"),"Backlogs","Completed")</f>
        <v>Backlogs</v>
      </c>
      <c r="G462" s="47">
        <f>IF(Table24[[#This Row],[Status]]="Returned",1,0)</f>
        <v>0</v>
      </c>
      <c r="H462" s="30" t="s">
        <v>15</v>
      </c>
      <c r="I462" s="30" t="s">
        <v>16</v>
      </c>
      <c r="J462" s="30" t="s">
        <v>33</v>
      </c>
      <c r="K462" s="32">
        <v>66</v>
      </c>
      <c r="L462" s="30" t="s">
        <v>18</v>
      </c>
      <c r="M462" s="31">
        <v>408.55</v>
      </c>
      <c r="N462" s="48">
        <f>IF(Table24[[#This Row],[Status]]="Returned",Table24[[#This Row],[Amount]],0)</f>
        <v>0</v>
      </c>
      <c r="O462" s="48">
        <f>IF(OR(Table24[[#This Row],[Status]]="Pending", Table24[[#This Row],[Status]]="Processing"), Table24[[#This Row],[Amount]], 0)</f>
        <v>408.55</v>
      </c>
      <c r="P462" s="48">
        <f>IF(OR(Table24[[#This Row],[Status]]="Delivered",Table24[[#This Row],[Status]]="Shipped"),Table24[[#This Row],[Amount]],0)</f>
        <v>0</v>
      </c>
      <c r="Q462" s="48">
        <f>Table24[[#This Row],[Amount]]/Table24[[#This Row],[Qty]]</f>
        <v>6.1901515151515154</v>
      </c>
      <c r="R462" s="30" t="s">
        <v>241</v>
      </c>
      <c r="S462" s="30" t="s">
        <v>236</v>
      </c>
      <c r="T462" s="47" t="s">
        <v>758</v>
      </c>
      <c r="U462" s="30" t="s">
        <v>27</v>
      </c>
      <c r="V462" s="30" t="s">
        <v>22</v>
      </c>
    </row>
    <row r="463" spans="1:22" ht="14.25" hidden="1" customHeight="1">
      <c r="A463" s="47">
        <v>462</v>
      </c>
      <c r="B463" s="30">
        <v>385</v>
      </c>
      <c r="C463" s="1">
        <v>44408</v>
      </c>
      <c r="D463" t="s">
        <v>54</v>
      </c>
      <c r="E463" s="47">
        <f>IF(OR(Table24[[#This Row],[Status]]="Pending",Table24[[#This Row],[Status]]="Processing"),1,0)</f>
        <v>1</v>
      </c>
      <c r="F463" s="47" t="str">
        <f>IF(OR(Table24[[#This Row],[Status]]="Pending",Table24[[#This Row],[Status]]="Processing"),"Backlogs","Completed")</f>
        <v>Backlogs</v>
      </c>
      <c r="G463" s="47">
        <f>IF(Table24[[#This Row],[Status]]="Returned",1,0)</f>
        <v>0</v>
      </c>
      <c r="H463" s="30" t="s">
        <v>47</v>
      </c>
      <c r="I463" s="30" t="s">
        <v>37</v>
      </c>
      <c r="J463" s="30" t="s">
        <v>38</v>
      </c>
      <c r="K463" s="32">
        <v>23</v>
      </c>
      <c r="L463" s="30" t="s">
        <v>18</v>
      </c>
      <c r="M463" s="31">
        <v>590.29999999999995</v>
      </c>
      <c r="N463" s="48">
        <f>IF(Table24[[#This Row],[Status]]="Returned",Table24[[#This Row],[Amount]],0)</f>
        <v>0</v>
      </c>
      <c r="O463" s="48">
        <f>IF(OR(Table24[[#This Row],[Status]]="Pending", Table24[[#This Row],[Status]]="Processing"), Table24[[#This Row],[Amount]], 0)</f>
        <v>590.29999999999995</v>
      </c>
      <c r="P463" s="48">
        <f>IF(OR(Table24[[#This Row],[Status]]="Delivered",Table24[[#This Row],[Status]]="Shipped"),Table24[[#This Row],[Amount]],0)</f>
        <v>0</v>
      </c>
      <c r="Q463" s="48">
        <f>Table24[[#This Row],[Amount]]/Table24[[#This Row],[Qty]]</f>
        <v>25.665217391304346</v>
      </c>
      <c r="R463" s="30" t="s">
        <v>293</v>
      </c>
      <c r="S463" s="30" t="s">
        <v>101</v>
      </c>
      <c r="T463" s="47" t="s">
        <v>758</v>
      </c>
      <c r="U463" s="30" t="s">
        <v>27</v>
      </c>
      <c r="V463" s="30" t="s">
        <v>22</v>
      </c>
    </row>
    <row r="464" spans="1:22" ht="14.25" hidden="1" customHeight="1">
      <c r="A464" s="47">
        <v>463</v>
      </c>
      <c r="B464" s="30">
        <v>655</v>
      </c>
      <c r="C464" s="1">
        <v>44421</v>
      </c>
      <c r="D464" t="s">
        <v>32</v>
      </c>
      <c r="E464" s="47">
        <f>IF(OR(Table24[[#This Row],[Status]]="Pending",Table24[[#This Row],[Status]]="Processing"),1,0)</f>
        <v>0</v>
      </c>
      <c r="F464" s="47" t="str">
        <f>IF(OR(Table24[[#This Row],[Status]]="Pending",Table24[[#This Row],[Status]]="Processing"),"Backlogs","Completed")</f>
        <v>Completed</v>
      </c>
      <c r="G464" s="47">
        <f>IF(Table24[[#This Row],[Status]]="Returned",1,0)</f>
        <v>1</v>
      </c>
      <c r="H464" s="30" t="s">
        <v>15</v>
      </c>
      <c r="I464" s="30" t="s">
        <v>25</v>
      </c>
      <c r="J464" s="30" t="s">
        <v>38</v>
      </c>
      <c r="K464" s="32">
        <v>17</v>
      </c>
      <c r="L464" s="30" t="s">
        <v>18</v>
      </c>
      <c r="M464" s="31">
        <v>826.44</v>
      </c>
      <c r="N464" s="48">
        <f>IF(Table24[[#This Row],[Status]]="Returned",Table24[[#This Row],[Amount]],0)</f>
        <v>826.44</v>
      </c>
      <c r="O464" s="48">
        <f>IF(OR(Table24[[#This Row],[Status]]="Pending", Table24[[#This Row],[Status]]="Processing"), Table24[[#This Row],[Amount]], 0)</f>
        <v>0</v>
      </c>
      <c r="P464" s="48">
        <f>IF(OR(Table24[[#This Row],[Status]]="Delivered",Table24[[#This Row],[Status]]="Shipped"),Table24[[#This Row],[Amount]],0)</f>
        <v>0</v>
      </c>
      <c r="Q464" s="48">
        <f>Table24[[#This Row],[Amount]]/Table24[[#This Row],[Qty]]</f>
        <v>48.614117647058826</v>
      </c>
      <c r="R464" s="30" t="s">
        <v>158</v>
      </c>
      <c r="S464" s="30" t="s">
        <v>124</v>
      </c>
      <c r="T464" s="47" t="s">
        <v>11</v>
      </c>
      <c r="U464" s="30" t="s">
        <v>27</v>
      </c>
      <c r="V464" s="30" t="s">
        <v>22</v>
      </c>
    </row>
    <row r="465" spans="1:22" ht="14.25" hidden="1" customHeight="1">
      <c r="A465" s="47">
        <v>464</v>
      </c>
      <c r="B465" s="30">
        <v>661</v>
      </c>
      <c r="C465" s="1">
        <v>44532</v>
      </c>
      <c r="D465" t="s">
        <v>36</v>
      </c>
      <c r="E465" s="47">
        <f>IF(OR(Table24[[#This Row],[Status]]="Pending",Table24[[#This Row],[Status]]="Processing"),1,0)</f>
        <v>0</v>
      </c>
      <c r="F465" s="47" t="str">
        <f>IF(OR(Table24[[#This Row],[Status]]="Pending",Table24[[#This Row],[Status]]="Processing"),"Backlogs","Completed")</f>
        <v>Completed</v>
      </c>
      <c r="G465" s="47">
        <f>IF(Table24[[#This Row],[Status]]="Returned",1,0)</f>
        <v>0</v>
      </c>
      <c r="H465" s="30" t="s">
        <v>47</v>
      </c>
      <c r="I465" s="30" t="s">
        <v>16</v>
      </c>
      <c r="J465" s="30" t="s">
        <v>17</v>
      </c>
      <c r="K465" s="32">
        <v>39</v>
      </c>
      <c r="L465" s="30" t="s">
        <v>18</v>
      </c>
      <c r="M465" s="31">
        <v>11.04</v>
      </c>
      <c r="N465" s="48">
        <f>IF(Table24[[#This Row],[Status]]="Returned",Table24[[#This Row],[Amount]],0)</f>
        <v>0</v>
      </c>
      <c r="O465" s="48">
        <f>IF(OR(Table24[[#This Row],[Status]]="Pending", Table24[[#This Row],[Status]]="Processing"), Table24[[#This Row],[Amount]], 0)</f>
        <v>0</v>
      </c>
      <c r="P465" s="48">
        <f>IF(OR(Table24[[#This Row],[Status]]="Delivered",Table24[[#This Row],[Status]]="Shipped"),Table24[[#This Row],[Amount]],0)</f>
        <v>11.04</v>
      </c>
      <c r="Q465" s="48">
        <f>Table24[[#This Row],[Amount]]/Table24[[#This Row],[Qty]]</f>
        <v>0.28307692307692306</v>
      </c>
      <c r="R465" s="30" t="s">
        <v>39</v>
      </c>
      <c r="S465" s="30" t="s">
        <v>40</v>
      </c>
      <c r="T465" s="47" t="s">
        <v>11</v>
      </c>
      <c r="U465" s="30" t="s">
        <v>21</v>
      </c>
      <c r="V465" s="30" t="s">
        <v>22</v>
      </c>
    </row>
    <row r="466" spans="1:22" ht="14.25" hidden="1" customHeight="1">
      <c r="A466" s="47">
        <v>465</v>
      </c>
      <c r="B466" s="30">
        <v>190</v>
      </c>
      <c r="C466" s="1">
        <v>44251</v>
      </c>
      <c r="D466" t="s">
        <v>54</v>
      </c>
      <c r="E466" s="47">
        <f>IF(OR(Table24[[#This Row],[Status]]="Pending",Table24[[#This Row],[Status]]="Processing"),1,0)</f>
        <v>1</v>
      </c>
      <c r="F466" s="47" t="str">
        <f>IF(OR(Table24[[#This Row],[Status]]="Pending",Table24[[#This Row],[Status]]="Processing"),"Backlogs","Completed")</f>
        <v>Backlogs</v>
      </c>
      <c r="G466" s="47">
        <f>IF(Table24[[#This Row],[Status]]="Returned",1,0)</f>
        <v>0</v>
      </c>
      <c r="H466" s="30" t="s">
        <v>47</v>
      </c>
      <c r="I466" s="30" t="s">
        <v>16</v>
      </c>
      <c r="J466" s="30" t="s">
        <v>38</v>
      </c>
      <c r="K466" s="32">
        <v>43</v>
      </c>
      <c r="L466" s="30" t="s">
        <v>18</v>
      </c>
      <c r="M466" s="31">
        <v>602.82000000000005</v>
      </c>
      <c r="N466" s="48">
        <f>IF(Table24[[#This Row],[Status]]="Returned",Table24[[#This Row],[Amount]],0)</f>
        <v>0</v>
      </c>
      <c r="O466" s="48">
        <f>IF(OR(Table24[[#This Row],[Status]]="Pending", Table24[[#This Row],[Status]]="Processing"), Table24[[#This Row],[Amount]], 0)</f>
        <v>602.82000000000005</v>
      </c>
      <c r="P466" s="48">
        <f>IF(OR(Table24[[#This Row],[Status]]="Delivered",Table24[[#This Row],[Status]]="Shipped"),Table24[[#This Row],[Amount]],0)</f>
        <v>0</v>
      </c>
      <c r="Q466" s="48">
        <f>Table24[[#This Row],[Amount]]/Table24[[#This Row],[Qty]]</f>
        <v>14.019069767441861</v>
      </c>
      <c r="R466" s="30" t="s">
        <v>48</v>
      </c>
      <c r="S466" s="30" t="s">
        <v>49</v>
      </c>
      <c r="T466" s="47" t="s">
        <v>758</v>
      </c>
      <c r="U466" s="30" t="s">
        <v>21</v>
      </c>
      <c r="V466" s="30" t="s">
        <v>22</v>
      </c>
    </row>
    <row r="467" spans="1:22" ht="14.25" customHeight="1">
      <c r="A467" s="47">
        <v>466</v>
      </c>
      <c r="B467" s="30">
        <v>848</v>
      </c>
      <c r="C467" s="1">
        <v>44196</v>
      </c>
      <c r="D467" t="s">
        <v>32</v>
      </c>
      <c r="E467" s="47">
        <f>IF(OR(Table24[[#This Row],[Status]]="Pending",Table24[[#This Row],[Status]]="Processing"),1,0)</f>
        <v>0</v>
      </c>
      <c r="F467" s="47" t="str">
        <f>IF(OR(Table24[[#This Row],[Status]]="Pending",Table24[[#This Row],[Status]]="Processing"),"Backlogs","Completed")</f>
        <v>Completed</v>
      </c>
      <c r="G467" s="47">
        <f>IF(Table24[[#This Row],[Status]]="Returned",1,0)</f>
        <v>1</v>
      </c>
      <c r="H467" s="30" t="s">
        <v>47</v>
      </c>
      <c r="I467" s="30" t="s">
        <v>25</v>
      </c>
      <c r="J467" s="30" t="s">
        <v>33</v>
      </c>
      <c r="K467" s="32">
        <v>64</v>
      </c>
      <c r="L467" s="30" t="s">
        <v>18</v>
      </c>
      <c r="M467" s="31">
        <v>725.9</v>
      </c>
      <c r="N467" s="48">
        <f>IF(Table24[[#This Row],[Status]]="Returned",Table24[[#This Row],[Amount]],0)</f>
        <v>725.9</v>
      </c>
      <c r="O467" s="48">
        <f>IF(OR(Table24[[#This Row],[Status]]="Pending", Table24[[#This Row],[Status]]="Processing"), Table24[[#This Row],[Amount]], 0)</f>
        <v>0</v>
      </c>
      <c r="P467" s="48">
        <f>IF(OR(Table24[[#This Row],[Status]]="Delivered",Table24[[#This Row],[Status]]="Shipped"),Table24[[#This Row],[Amount]],0)</f>
        <v>0</v>
      </c>
      <c r="Q467" s="48">
        <f>Table24[[#This Row],[Amount]]/Table24[[#This Row],[Qty]]</f>
        <v>11.3421875</v>
      </c>
      <c r="R467" s="30" t="s">
        <v>157</v>
      </c>
      <c r="S467" s="30" t="s">
        <v>137</v>
      </c>
      <c r="T467" s="47" t="s">
        <v>758</v>
      </c>
      <c r="U467" s="30" t="s">
        <v>21</v>
      </c>
      <c r="V467" s="30" t="s">
        <v>28</v>
      </c>
    </row>
    <row r="468" spans="1:22" ht="14.25" hidden="1" customHeight="1">
      <c r="A468" s="47">
        <v>467</v>
      </c>
      <c r="B468" s="30">
        <v>765</v>
      </c>
      <c r="C468" s="1">
        <v>43923</v>
      </c>
      <c r="D468" t="s">
        <v>36</v>
      </c>
      <c r="E468" s="47">
        <f>IF(OR(Table24[[#This Row],[Status]]="Pending",Table24[[#This Row],[Status]]="Processing"),1,0)</f>
        <v>0</v>
      </c>
      <c r="F468" s="47" t="str">
        <f>IF(OR(Table24[[#This Row],[Status]]="Pending",Table24[[#This Row],[Status]]="Processing"),"Backlogs","Completed")</f>
        <v>Completed</v>
      </c>
      <c r="G468" s="47">
        <f>IF(Table24[[#This Row],[Status]]="Returned",1,0)</f>
        <v>0</v>
      </c>
      <c r="H468" s="30" t="s">
        <v>24</v>
      </c>
      <c r="I468" s="30" t="s">
        <v>16</v>
      </c>
      <c r="J468" s="30" t="s">
        <v>17</v>
      </c>
      <c r="K468" s="32">
        <v>60</v>
      </c>
      <c r="L468" s="30" t="s">
        <v>18</v>
      </c>
      <c r="M468" s="31">
        <v>257.88</v>
      </c>
      <c r="N468" s="48">
        <f>IF(Table24[[#This Row],[Status]]="Returned",Table24[[#This Row],[Amount]],0)</f>
        <v>0</v>
      </c>
      <c r="O468" s="48">
        <f>IF(OR(Table24[[#This Row],[Status]]="Pending", Table24[[#This Row],[Status]]="Processing"), Table24[[#This Row],[Amount]], 0)</f>
        <v>0</v>
      </c>
      <c r="P468" s="48">
        <f>IF(OR(Table24[[#This Row],[Status]]="Delivered",Table24[[#This Row],[Status]]="Shipped"),Table24[[#This Row],[Amount]],0)</f>
        <v>257.88</v>
      </c>
      <c r="Q468" s="48">
        <f>Table24[[#This Row],[Amount]]/Table24[[#This Row],[Qty]]</f>
        <v>4.298</v>
      </c>
      <c r="R468" s="30" t="s">
        <v>203</v>
      </c>
      <c r="S468" s="30" t="s">
        <v>147</v>
      </c>
      <c r="T468" s="47" t="s">
        <v>11</v>
      </c>
      <c r="U468" s="30" t="s">
        <v>44</v>
      </c>
      <c r="V468" s="30" t="s">
        <v>22</v>
      </c>
    </row>
    <row r="469" spans="1:22" ht="14.25" hidden="1" customHeight="1">
      <c r="A469" s="47">
        <v>468</v>
      </c>
      <c r="B469" s="30">
        <v>225</v>
      </c>
      <c r="C469" s="1">
        <v>44547</v>
      </c>
      <c r="D469" t="s">
        <v>32</v>
      </c>
      <c r="E469" s="47">
        <f>IF(OR(Table24[[#This Row],[Status]]="Pending",Table24[[#This Row],[Status]]="Processing"),1,0)</f>
        <v>0</v>
      </c>
      <c r="F469" s="47" t="str">
        <f>IF(OR(Table24[[#This Row],[Status]]="Pending",Table24[[#This Row],[Status]]="Processing"),"Backlogs","Completed")</f>
        <v>Completed</v>
      </c>
      <c r="G469" s="47">
        <f>IF(Table24[[#This Row],[Status]]="Returned",1,0)</f>
        <v>1</v>
      </c>
      <c r="H469" s="30" t="s">
        <v>24</v>
      </c>
      <c r="I469" s="30" t="s">
        <v>16</v>
      </c>
      <c r="J469" s="30" t="s">
        <v>17</v>
      </c>
      <c r="K469" s="32">
        <v>71</v>
      </c>
      <c r="L469" s="30" t="s">
        <v>18</v>
      </c>
      <c r="M469" s="31">
        <v>741.16</v>
      </c>
      <c r="N469" s="48">
        <f>IF(Table24[[#This Row],[Status]]="Returned",Table24[[#This Row],[Amount]],0)</f>
        <v>741.16</v>
      </c>
      <c r="O469" s="48">
        <f>IF(OR(Table24[[#This Row],[Status]]="Pending", Table24[[#This Row],[Status]]="Processing"), Table24[[#This Row],[Amount]], 0)</f>
        <v>0</v>
      </c>
      <c r="P469" s="48">
        <f>IF(OR(Table24[[#This Row],[Status]]="Delivered",Table24[[#This Row],[Status]]="Shipped"),Table24[[#This Row],[Amount]],0)</f>
        <v>0</v>
      </c>
      <c r="Q469" s="48">
        <f>Table24[[#This Row],[Amount]]/Table24[[#This Row],[Qty]]</f>
        <v>10.438873239436619</v>
      </c>
      <c r="R469" s="30" t="s">
        <v>252</v>
      </c>
      <c r="S469" s="30" t="s">
        <v>89</v>
      </c>
      <c r="T469" s="47" t="s">
        <v>11</v>
      </c>
      <c r="U469" s="30" t="s">
        <v>44</v>
      </c>
      <c r="V469" s="30" t="s">
        <v>22</v>
      </c>
    </row>
    <row r="470" spans="1:22" ht="14.25" hidden="1" customHeight="1">
      <c r="A470" s="47">
        <v>469</v>
      </c>
      <c r="B470" s="30">
        <v>325</v>
      </c>
      <c r="C470" s="1">
        <v>44025</v>
      </c>
      <c r="D470" t="s">
        <v>36</v>
      </c>
      <c r="E470" s="47">
        <f>IF(OR(Table24[[#This Row],[Status]]="Pending",Table24[[#This Row],[Status]]="Processing"),1,0)</f>
        <v>0</v>
      </c>
      <c r="F470" s="47" t="str">
        <f>IF(OR(Table24[[#This Row],[Status]]="Pending",Table24[[#This Row],[Status]]="Processing"),"Backlogs","Completed")</f>
        <v>Completed</v>
      </c>
      <c r="G470" s="47">
        <f>IF(Table24[[#This Row],[Status]]="Returned",1,0)</f>
        <v>0</v>
      </c>
      <c r="H470" s="30" t="s">
        <v>24</v>
      </c>
      <c r="I470" s="30" t="s">
        <v>16</v>
      </c>
      <c r="J470" s="30" t="s">
        <v>17</v>
      </c>
      <c r="K470" s="32">
        <v>35</v>
      </c>
      <c r="L470" s="30" t="s">
        <v>18</v>
      </c>
      <c r="M470" s="31">
        <v>649.54</v>
      </c>
      <c r="N470" s="48">
        <f>IF(Table24[[#This Row],[Status]]="Returned",Table24[[#This Row],[Amount]],0)</f>
        <v>0</v>
      </c>
      <c r="O470" s="48">
        <f>IF(OR(Table24[[#This Row],[Status]]="Pending", Table24[[#This Row],[Status]]="Processing"), Table24[[#This Row],[Amount]], 0)</f>
        <v>0</v>
      </c>
      <c r="P470" s="48">
        <f>IF(OR(Table24[[#This Row],[Status]]="Delivered",Table24[[#This Row],[Status]]="Shipped"),Table24[[#This Row],[Amount]],0)</f>
        <v>649.54</v>
      </c>
      <c r="Q470" s="48">
        <f>Table24[[#This Row],[Amount]]/Table24[[#This Row],[Qty]]</f>
        <v>18.558285714285713</v>
      </c>
      <c r="R470" s="30" t="s">
        <v>165</v>
      </c>
      <c r="S470" s="30" t="s">
        <v>64</v>
      </c>
      <c r="T470" s="47" t="s">
        <v>11</v>
      </c>
      <c r="U470" s="30" t="s">
        <v>27</v>
      </c>
      <c r="V470" s="30" t="s">
        <v>22</v>
      </c>
    </row>
    <row r="471" spans="1:22" ht="14.25" hidden="1" customHeight="1">
      <c r="A471" s="47">
        <v>470</v>
      </c>
      <c r="B471" s="30">
        <v>336</v>
      </c>
      <c r="C471" s="1">
        <v>44506</v>
      </c>
      <c r="D471" t="s">
        <v>23</v>
      </c>
      <c r="E471" s="47">
        <f>IF(OR(Table24[[#This Row],[Status]]="Pending",Table24[[#This Row],[Status]]="Processing"),1,0)</f>
        <v>0</v>
      </c>
      <c r="F471" s="47" t="str">
        <f>IF(OR(Table24[[#This Row],[Status]]="Pending",Table24[[#This Row],[Status]]="Processing"),"Backlogs","Completed")</f>
        <v>Completed</v>
      </c>
      <c r="G471" s="47">
        <f>IF(Table24[[#This Row],[Status]]="Returned",1,0)</f>
        <v>0</v>
      </c>
      <c r="H471" s="30" t="s">
        <v>15</v>
      </c>
      <c r="I471" s="30" t="s">
        <v>25</v>
      </c>
      <c r="J471" s="30" t="s">
        <v>17</v>
      </c>
      <c r="K471" s="32">
        <v>100</v>
      </c>
      <c r="L471" s="30" t="s">
        <v>18</v>
      </c>
      <c r="M471" s="31">
        <v>140.75</v>
      </c>
      <c r="N471" s="48">
        <f>IF(Table24[[#This Row],[Status]]="Returned",Table24[[#This Row],[Amount]],0)</f>
        <v>0</v>
      </c>
      <c r="O471" s="48">
        <f>IF(OR(Table24[[#This Row],[Status]]="Pending", Table24[[#This Row],[Status]]="Processing"), Table24[[#This Row],[Amount]], 0)</f>
        <v>0</v>
      </c>
      <c r="P471" s="48">
        <f>IF(OR(Table24[[#This Row],[Status]]="Delivered",Table24[[#This Row],[Status]]="Shipped"),Table24[[#This Row],[Amount]],0)</f>
        <v>140.75</v>
      </c>
      <c r="Q471" s="48">
        <f>Table24[[#This Row],[Amount]]/Table24[[#This Row],[Qty]]</f>
        <v>1.4075</v>
      </c>
      <c r="R471" s="30" t="s">
        <v>83</v>
      </c>
      <c r="S471" s="30" t="s">
        <v>64</v>
      </c>
      <c r="T471" s="47" t="s">
        <v>11</v>
      </c>
      <c r="U471" s="30" t="s">
        <v>21</v>
      </c>
      <c r="V471" s="30" t="s">
        <v>28</v>
      </c>
    </row>
    <row r="472" spans="1:22" ht="14.25" customHeight="1">
      <c r="A472" s="47">
        <v>471</v>
      </c>
      <c r="B472" s="30">
        <v>170</v>
      </c>
      <c r="C472" s="1">
        <v>44139</v>
      </c>
      <c r="D472" t="s">
        <v>14</v>
      </c>
      <c r="E472" s="47">
        <f>IF(OR(Table24[[#This Row],[Status]]="Pending",Table24[[#This Row],[Status]]="Processing"),1,0)</f>
        <v>1</v>
      </c>
      <c r="F472" s="47" t="str">
        <f>IF(OR(Table24[[#This Row],[Status]]="Pending",Table24[[#This Row],[Status]]="Processing"),"Backlogs","Completed")</f>
        <v>Backlogs</v>
      </c>
      <c r="G472" s="47">
        <f>IF(Table24[[#This Row],[Status]]="Returned",1,0)</f>
        <v>0</v>
      </c>
      <c r="H472" s="30" t="s">
        <v>47</v>
      </c>
      <c r="I472" s="30" t="s">
        <v>16</v>
      </c>
      <c r="J472" s="30" t="s">
        <v>33</v>
      </c>
      <c r="K472" s="32">
        <v>2</v>
      </c>
      <c r="L472" s="30" t="s">
        <v>18</v>
      </c>
      <c r="M472" s="31">
        <v>834.48</v>
      </c>
      <c r="N472" s="48">
        <f>IF(Table24[[#This Row],[Status]]="Returned",Table24[[#This Row],[Amount]],0)</f>
        <v>0</v>
      </c>
      <c r="O472" s="48">
        <f>IF(OR(Table24[[#This Row],[Status]]="Pending", Table24[[#This Row],[Status]]="Processing"), Table24[[#This Row],[Amount]], 0)</f>
        <v>834.48</v>
      </c>
      <c r="P472" s="48">
        <f>IF(OR(Table24[[#This Row],[Status]]="Delivered",Table24[[#This Row],[Status]]="Shipped"),Table24[[#This Row],[Amount]],0)</f>
        <v>0</v>
      </c>
      <c r="Q472" s="48">
        <f>Table24[[#This Row],[Amount]]/Table24[[#This Row],[Qty]]</f>
        <v>417.24</v>
      </c>
      <c r="R472" s="30" t="s">
        <v>161</v>
      </c>
      <c r="S472" s="30" t="s">
        <v>61</v>
      </c>
      <c r="T472" s="47" t="s">
        <v>758</v>
      </c>
      <c r="U472" s="30" t="s">
        <v>31</v>
      </c>
      <c r="V472" s="30" t="s">
        <v>22</v>
      </c>
    </row>
    <row r="473" spans="1:22" ht="14.25" hidden="1" customHeight="1">
      <c r="A473" s="47">
        <v>472</v>
      </c>
      <c r="B473" s="30">
        <v>91</v>
      </c>
      <c r="C473" s="1">
        <v>44495</v>
      </c>
      <c r="D473" t="s">
        <v>23</v>
      </c>
      <c r="E473" s="47">
        <f>IF(OR(Table24[[#This Row],[Status]]="Pending",Table24[[#This Row],[Status]]="Processing"),1,0)</f>
        <v>0</v>
      </c>
      <c r="F473" s="47" t="str">
        <f>IF(OR(Table24[[#This Row],[Status]]="Pending",Table24[[#This Row],[Status]]="Processing"),"Backlogs","Completed")</f>
        <v>Completed</v>
      </c>
      <c r="G473" s="47">
        <f>IF(Table24[[#This Row],[Status]]="Returned",1,0)</f>
        <v>0</v>
      </c>
      <c r="H473" s="30" t="s">
        <v>47</v>
      </c>
      <c r="I473" s="30" t="s">
        <v>25</v>
      </c>
      <c r="J473" s="30" t="s">
        <v>17</v>
      </c>
      <c r="K473" s="32">
        <v>60</v>
      </c>
      <c r="L473" s="30" t="s">
        <v>18</v>
      </c>
      <c r="M473" s="31">
        <v>646.54999999999995</v>
      </c>
      <c r="N473" s="48">
        <f>IF(Table24[[#This Row],[Status]]="Returned",Table24[[#This Row],[Amount]],0)</f>
        <v>0</v>
      </c>
      <c r="O473" s="48">
        <f>IF(OR(Table24[[#This Row],[Status]]="Pending", Table24[[#This Row],[Status]]="Processing"), Table24[[#This Row],[Amount]], 0)</f>
        <v>0</v>
      </c>
      <c r="P473" s="48">
        <f>IF(OR(Table24[[#This Row],[Status]]="Delivered",Table24[[#This Row],[Status]]="Shipped"),Table24[[#This Row],[Amount]],0)</f>
        <v>646.54999999999995</v>
      </c>
      <c r="Q473" s="48">
        <f>Table24[[#This Row],[Amount]]/Table24[[#This Row],[Qty]]</f>
        <v>10.775833333333333</v>
      </c>
      <c r="R473" s="30" t="s">
        <v>294</v>
      </c>
      <c r="S473" s="30" t="s">
        <v>89</v>
      </c>
      <c r="T473" s="47" t="s">
        <v>11</v>
      </c>
      <c r="U473" s="30" t="s">
        <v>27</v>
      </c>
      <c r="V473" s="30" t="s">
        <v>22</v>
      </c>
    </row>
    <row r="474" spans="1:22" ht="14.25" customHeight="1">
      <c r="A474" s="47">
        <v>473</v>
      </c>
      <c r="B474" s="30">
        <v>960</v>
      </c>
      <c r="C474" s="1">
        <v>44072</v>
      </c>
      <c r="D474" t="s">
        <v>54</v>
      </c>
      <c r="E474" s="47">
        <f>IF(OR(Table24[[#This Row],[Status]]="Pending",Table24[[#This Row],[Status]]="Processing"),1,0)</f>
        <v>1</v>
      </c>
      <c r="F474" s="47" t="str">
        <f>IF(OR(Table24[[#This Row],[Status]]="Pending",Table24[[#This Row],[Status]]="Processing"),"Backlogs","Completed")</f>
        <v>Backlogs</v>
      </c>
      <c r="G474" s="47">
        <f>IF(Table24[[#This Row],[Status]]="Returned",1,0)</f>
        <v>0</v>
      </c>
      <c r="H474" s="30" t="s">
        <v>24</v>
      </c>
      <c r="I474" s="30" t="s">
        <v>37</v>
      </c>
      <c r="J474" s="30" t="s">
        <v>33</v>
      </c>
      <c r="K474" s="32">
        <v>35</v>
      </c>
      <c r="L474" s="30" t="s">
        <v>18</v>
      </c>
      <c r="M474" s="31">
        <v>888.92</v>
      </c>
      <c r="N474" s="48">
        <f>IF(Table24[[#This Row],[Status]]="Returned",Table24[[#This Row],[Amount]],0)</f>
        <v>0</v>
      </c>
      <c r="O474" s="48">
        <f>IF(OR(Table24[[#This Row],[Status]]="Pending", Table24[[#This Row],[Status]]="Processing"), Table24[[#This Row],[Amount]], 0)</f>
        <v>888.92</v>
      </c>
      <c r="P474" s="48">
        <f>IF(OR(Table24[[#This Row],[Status]]="Delivered",Table24[[#This Row],[Status]]="Shipped"),Table24[[#This Row],[Amount]],0)</f>
        <v>0</v>
      </c>
      <c r="Q474" s="48">
        <f>Table24[[#This Row],[Amount]]/Table24[[#This Row],[Qty]]</f>
        <v>25.397714285714283</v>
      </c>
      <c r="R474" s="30" t="s">
        <v>295</v>
      </c>
      <c r="S474" s="30" t="s">
        <v>74</v>
      </c>
      <c r="T474" s="47" t="s">
        <v>758</v>
      </c>
      <c r="U474" s="30" t="s">
        <v>21</v>
      </c>
      <c r="V474" s="30" t="s">
        <v>22</v>
      </c>
    </row>
    <row r="475" spans="1:22" ht="14.25" hidden="1" customHeight="1">
      <c r="A475" s="47">
        <v>474</v>
      </c>
      <c r="B475" s="30">
        <v>831</v>
      </c>
      <c r="C475" s="1">
        <v>43965</v>
      </c>
      <c r="D475" t="s">
        <v>32</v>
      </c>
      <c r="E475" s="47">
        <f>IF(OR(Table24[[#This Row],[Status]]="Pending",Table24[[#This Row],[Status]]="Processing"),1,0)</f>
        <v>0</v>
      </c>
      <c r="F475" s="47" t="str">
        <f>IF(OR(Table24[[#This Row],[Status]]="Pending",Table24[[#This Row],[Status]]="Processing"),"Backlogs","Completed")</f>
        <v>Completed</v>
      </c>
      <c r="G475" s="47">
        <f>IF(Table24[[#This Row],[Status]]="Returned",1,0)</f>
        <v>1</v>
      </c>
      <c r="H475" s="30" t="s">
        <v>47</v>
      </c>
      <c r="I475" s="30" t="s">
        <v>16</v>
      </c>
      <c r="J475" s="30" t="s">
        <v>17</v>
      </c>
      <c r="K475" s="32">
        <v>5</v>
      </c>
      <c r="L475" s="30" t="s">
        <v>18</v>
      </c>
      <c r="M475" s="31">
        <v>820.46</v>
      </c>
      <c r="N475" s="48">
        <f>IF(Table24[[#This Row],[Status]]="Returned",Table24[[#This Row],[Amount]],0)</f>
        <v>820.46</v>
      </c>
      <c r="O475" s="48">
        <f>IF(OR(Table24[[#This Row],[Status]]="Pending", Table24[[#This Row],[Status]]="Processing"), Table24[[#This Row],[Amount]], 0)</f>
        <v>0</v>
      </c>
      <c r="P475" s="48">
        <f>IF(OR(Table24[[#This Row],[Status]]="Delivered",Table24[[#This Row],[Status]]="Shipped"),Table24[[#This Row],[Amount]],0)</f>
        <v>0</v>
      </c>
      <c r="Q475" s="48">
        <f>Table24[[#This Row],[Amount]]/Table24[[#This Row],[Qty]]</f>
        <v>164.09200000000001</v>
      </c>
      <c r="R475" s="30" t="s">
        <v>296</v>
      </c>
      <c r="S475" s="30" t="s">
        <v>58</v>
      </c>
      <c r="T475" s="47" t="s">
        <v>758</v>
      </c>
      <c r="U475" s="30" t="s">
        <v>44</v>
      </c>
      <c r="V475" s="30" t="s">
        <v>28</v>
      </c>
    </row>
    <row r="476" spans="1:22" ht="14.25" hidden="1" customHeight="1">
      <c r="A476" s="47">
        <v>475</v>
      </c>
      <c r="B476" s="30">
        <v>345</v>
      </c>
      <c r="C476" s="1">
        <v>44168</v>
      </c>
      <c r="D476" t="s">
        <v>36</v>
      </c>
      <c r="E476" s="47">
        <f>IF(OR(Table24[[#This Row],[Status]]="Pending",Table24[[#This Row],[Status]]="Processing"),1,0)</f>
        <v>0</v>
      </c>
      <c r="F476" s="47" t="str">
        <f>IF(OR(Table24[[#This Row],[Status]]="Pending",Table24[[#This Row],[Status]]="Processing"),"Backlogs","Completed")</f>
        <v>Completed</v>
      </c>
      <c r="G476" s="47">
        <f>IF(Table24[[#This Row],[Status]]="Returned",1,0)</f>
        <v>0</v>
      </c>
      <c r="H476" s="30" t="s">
        <v>47</v>
      </c>
      <c r="I476" s="30" t="s">
        <v>16</v>
      </c>
      <c r="J476" s="30" t="s">
        <v>38</v>
      </c>
      <c r="K476" s="32">
        <v>2</v>
      </c>
      <c r="L476" s="30" t="s">
        <v>18</v>
      </c>
      <c r="M476" s="31">
        <v>143.72</v>
      </c>
      <c r="N476" s="48">
        <f>IF(Table24[[#This Row],[Status]]="Returned",Table24[[#This Row],[Amount]],0)</f>
        <v>0</v>
      </c>
      <c r="O476" s="48">
        <f>IF(OR(Table24[[#This Row],[Status]]="Pending", Table24[[#This Row],[Status]]="Processing"), Table24[[#This Row],[Amount]], 0)</f>
        <v>0</v>
      </c>
      <c r="P476" s="48">
        <f>IF(OR(Table24[[#This Row],[Status]]="Delivered",Table24[[#This Row],[Status]]="Shipped"),Table24[[#This Row],[Amount]],0)</f>
        <v>143.72</v>
      </c>
      <c r="Q476" s="48">
        <f>Table24[[#This Row],[Amount]]/Table24[[#This Row],[Qty]]</f>
        <v>71.86</v>
      </c>
      <c r="R476" s="30" t="s">
        <v>297</v>
      </c>
      <c r="S476" s="30" t="s">
        <v>66</v>
      </c>
      <c r="T476" s="47" t="s">
        <v>758</v>
      </c>
      <c r="U476" s="30" t="s">
        <v>44</v>
      </c>
      <c r="V476" s="30" t="s">
        <v>28</v>
      </c>
    </row>
    <row r="477" spans="1:22" ht="14.25" customHeight="1">
      <c r="A477" s="47">
        <v>476</v>
      </c>
      <c r="B477" s="30">
        <v>708</v>
      </c>
      <c r="C477" s="1">
        <v>44074</v>
      </c>
      <c r="D477" t="s">
        <v>32</v>
      </c>
      <c r="E477" s="47">
        <f>IF(OR(Table24[[#This Row],[Status]]="Pending",Table24[[#This Row],[Status]]="Processing"),1,0)</f>
        <v>0</v>
      </c>
      <c r="F477" s="47" t="str">
        <f>IF(OR(Table24[[#This Row],[Status]]="Pending",Table24[[#This Row],[Status]]="Processing"),"Backlogs","Completed")</f>
        <v>Completed</v>
      </c>
      <c r="G477" s="47">
        <f>IF(Table24[[#This Row],[Status]]="Returned",1,0)</f>
        <v>1</v>
      </c>
      <c r="H477" s="30" t="s">
        <v>24</v>
      </c>
      <c r="I477" s="30" t="s">
        <v>25</v>
      </c>
      <c r="J477" s="30" t="s">
        <v>33</v>
      </c>
      <c r="K477" s="32">
        <v>47</v>
      </c>
      <c r="L477" s="30" t="s">
        <v>18</v>
      </c>
      <c r="M477" s="31">
        <v>617.73</v>
      </c>
      <c r="N477" s="48">
        <f>IF(Table24[[#This Row],[Status]]="Returned",Table24[[#This Row],[Amount]],0)</f>
        <v>617.73</v>
      </c>
      <c r="O477" s="48">
        <f>IF(OR(Table24[[#This Row],[Status]]="Pending", Table24[[#This Row],[Status]]="Processing"), Table24[[#This Row],[Amount]], 0)</f>
        <v>0</v>
      </c>
      <c r="P477" s="48">
        <f>IF(OR(Table24[[#This Row],[Status]]="Delivered",Table24[[#This Row],[Status]]="Shipped"),Table24[[#This Row],[Amount]],0)</f>
        <v>0</v>
      </c>
      <c r="Q477" s="48">
        <f>Table24[[#This Row],[Amount]]/Table24[[#This Row],[Qty]]</f>
        <v>13.143191489361703</v>
      </c>
      <c r="R477" s="30" t="s">
        <v>197</v>
      </c>
      <c r="S477" s="30" t="s">
        <v>93</v>
      </c>
      <c r="T477" s="47" t="s">
        <v>11</v>
      </c>
      <c r="U477" s="30" t="s">
        <v>21</v>
      </c>
      <c r="V477" s="30" t="s">
        <v>28</v>
      </c>
    </row>
    <row r="478" spans="1:22" ht="14.25" hidden="1" customHeight="1">
      <c r="A478" s="47">
        <v>477</v>
      </c>
      <c r="B478" s="30">
        <v>374</v>
      </c>
      <c r="C478" s="1">
        <v>44418</v>
      </c>
      <c r="D478" t="s">
        <v>14</v>
      </c>
      <c r="E478" s="47">
        <f>IF(OR(Table24[[#This Row],[Status]]="Pending",Table24[[#This Row],[Status]]="Processing"),1,0)</f>
        <v>1</v>
      </c>
      <c r="F478" s="47" t="str">
        <f>IF(OR(Table24[[#This Row],[Status]]="Pending",Table24[[#This Row],[Status]]="Processing"),"Backlogs","Completed")</f>
        <v>Backlogs</v>
      </c>
      <c r="G478" s="47">
        <f>IF(Table24[[#This Row],[Status]]="Returned",1,0)</f>
        <v>0</v>
      </c>
      <c r="H478" s="30" t="s">
        <v>24</v>
      </c>
      <c r="I478" s="30" t="s">
        <v>37</v>
      </c>
      <c r="J478" s="30" t="s">
        <v>38</v>
      </c>
      <c r="K478" s="32">
        <v>95</v>
      </c>
      <c r="L478" s="30" t="s">
        <v>18</v>
      </c>
      <c r="M478" s="31">
        <v>629.51</v>
      </c>
      <c r="N478" s="48">
        <f>IF(Table24[[#This Row],[Status]]="Returned",Table24[[#This Row],[Amount]],0)</f>
        <v>0</v>
      </c>
      <c r="O478" s="48">
        <f>IF(OR(Table24[[#This Row],[Status]]="Pending", Table24[[#This Row],[Status]]="Processing"), Table24[[#This Row],[Amount]], 0)</f>
        <v>629.51</v>
      </c>
      <c r="P478" s="48">
        <f>IF(OR(Table24[[#This Row],[Status]]="Delivered",Table24[[#This Row],[Status]]="Shipped"),Table24[[#This Row],[Amount]],0)</f>
        <v>0</v>
      </c>
      <c r="Q478" s="48">
        <f>Table24[[#This Row],[Amount]]/Table24[[#This Row],[Qty]]</f>
        <v>6.6264210526315788</v>
      </c>
      <c r="R478" s="30" t="s">
        <v>298</v>
      </c>
      <c r="S478" s="30" t="s">
        <v>64</v>
      </c>
      <c r="T478" s="47" t="s">
        <v>758</v>
      </c>
      <c r="U478" s="30" t="s">
        <v>31</v>
      </c>
      <c r="V478" s="30" t="s">
        <v>28</v>
      </c>
    </row>
    <row r="479" spans="1:22" ht="14.25" hidden="1" customHeight="1">
      <c r="A479" s="47">
        <v>478</v>
      </c>
      <c r="B479" s="30">
        <v>31</v>
      </c>
      <c r="C479" s="1">
        <v>44433</v>
      </c>
      <c r="D479" t="s">
        <v>36</v>
      </c>
      <c r="E479" s="47">
        <f>IF(OR(Table24[[#This Row],[Status]]="Pending",Table24[[#This Row],[Status]]="Processing"),1,0)</f>
        <v>0</v>
      </c>
      <c r="F479" s="47" t="str">
        <f>IF(OR(Table24[[#This Row],[Status]]="Pending",Table24[[#This Row],[Status]]="Processing"),"Backlogs","Completed")</f>
        <v>Completed</v>
      </c>
      <c r="G479" s="47">
        <f>IF(Table24[[#This Row],[Status]]="Returned",1,0)</f>
        <v>0</v>
      </c>
      <c r="H479" s="30" t="s">
        <v>24</v>
      </c>
      <c r="I479" s="30" t="s">
        <v>25</v>
      </c>
      <c r="J479" s="30" t="s">
        <v>17</v>
      </c>
      <c r="K479" s="32">
        <v>10</v>
      </c>
      <c r="L479" s="30" t="s">
        <v>18</v>
      </c>
      <c r="M479" s="31">
        <v>384.16</v>
      </c>
      <c r="N479" s="48">
        <f>IF(Table24[[#This Row],[Status]]="Returned",Table24[[#This Row],[Amount]],0)</f>
        <v>0</v>
      </c>
      <c r="O479" s="48">
        <f>IF(OR(Table24[[#This Row],[Status]]="Pending", Table24[[#This Row],[Status]]="Processing"), Table24[[#This Row],[Amount]], 0)</f>
        <v>0</v>
      </c>
      <c r="P479" s="48">
        <f>IF(OR(Table24[[#This Row],[Status]]="Delivered",Table24[[#This Row],[Status]]="Shipped"),Table24[[#This Row],[Amount]],0)</f>
        <v>384.16</v>
      </c>
      <c r="Q479" s="48">
        <f>Table24[[#This Row],[Amount]]/Table24[[#This Row],[Qty]]</f>
        <v>38.416000000000004</v>
      </c>
      <c r="R479" s="30" t="s">
        <v>98</v>
      </c>
      <c r="S479" s="30" t="s">
        <v>99</v>
      </c>
      <c r="T479" s="47" t="s">
        <v>11</v>
      </c>
      <c r="U479" s="30" t="s">
        <v>44</v>
      </c>
      <c r="V479" s="30" t="s">
        <v>28</v>
      </c>
    </row>
    <row r="480" spans="1:22" ht="14.25" hidden="1" customHeight="1">
      <c r="A480" s="47">
        <v>479</v>
      </c>
      <c r="B480" s="30">
        <v>393</v>
      </c>
      <c r="C480" s="1">
        <v>44029</v>
      </c>
      <c r="D480" t="s">
        <v>36</v>
      </c>
      <c r="E480" s="47">
        <f>IF(OR(Table24[[#This Row],[Status]]="Pending",Table24[[#This Row],[Status]]="Processing"),1,0)</f>
        <v>0</v>
      </c>
      <c r="F480" s="47" t="str">
        <f>IF(OR(Table24[[#This Row],[Status]]="Pending",Table24[[#This Row],[Status]]="Processing"),"Backlogs","Completed")</f>
        <v>Completed</v>
      </c>
      <c r="G480" s="47">
        <f>IF(Table24[[#This Row],[Status]]="Returned",1,0)</f>
        <v>0</v>
      </c>
      <c r="H480" s="30" t="s">
        <v>15</v>
      </c>
      <c r="I480" s="30" t="s">
        <v>16</v>
      </c>
      <c r="J480" s="30" t="s">
        <v>38</v>
      </c>
      <c r="K480" s="32">
        <v>42</v>
      </c>
      <c r="L480" s="30" t="s">
        <v>18</v>
      </c>
      <c r="M480" s="31">
        <v>885.54</v>
      </c>
      <c r="N480" s="48">
        <f>IF(Table24[[#This Row],[Status]]="Returned",Table24[[#This Row],[Amount]],0)</f>
        <v>0</v>
      </c>
      <c r="O480" s="48">
        <f>IF(OR(Table24[[#This Row],[Status]]="Pending", Table24[[#This Row],[Status]]="Processing"), Table24[[#This Row],[Amount]], 0)</f>
        <v>0</v>
      </c>
      <c r="P480" s="48">
        <f>IF(OR(Table24[[#This Row],[Status]]="Delivered",Table24[[#This Row],[Status]]="Shipped"),Table24[[#This Row],[Amount]],0)</f>
        <v>885.54</v>
      </c>
      <c r="Q480" s="48">
        <f>Table24[[#This Row],[Amount]]/Table24[[#This Row],[Qty]]</f>
        <v>21.084285714285713</v>
      </c>
      <c r="R480" s="30" t="s">
        <v>80</v>
      </c>
      <c r="S480" s="30" t="s">
        <v>20</v>
      </c>
      <c r="T480" s="47" t="s">
        <v>11</v>
      </c>
      <c r="U480" s="30" t="s">
        <v>44</v>
      </c>
      <c r="V480" s="30" t="s">
        <v>28</v>
      </c>
    </row>
    <row r="481" spans="1:22" ht="14.25" hidden="1" customHeight="1">
      <c r="A481" s="47">
        <v>480</v>
      </c>
      <c r="B481" s="30">
        <v>458</v>
      </c>
      <c r="C481" s="1">
        <v>44222</v>
      </c>
      <c r="D481" t="s">
        <v>14</v>
      </c>
      <c r="E481" s="47">
        <f>IF(OR(Table24[[#This Row],[Status]]="Pending",Table24[[#This Row],[Status]]="Processing"),1,0)</f>
        <v>1</v>
      </c>
      <c r="F481" s="47" t="str">
        <f>IF(OR(Table24[[#This Row],[Status]]="Pending",Table24[[#This Row],[Status]]="Processing"),"Backlogs","Completed")</f>
        <v>Backlogs</v>
      </c>
      <c r="G481" s="47">
        <f>IF(Table24[[#This Row],[Status]]="Returned",1,0)</f>
        <v>0</v>
      </c>
      <c r="H481" s="30" t="s">
        <v>15</v>
      </c>
      <c r="I481" s="30" t="s">
        <v>16</v>
      </c>
      <c r="J481" s="30" t="s">
        <v>38</v>
      </c>
      <c r="K481" s="32">
        <v>68</v>
      </c>
      <c r="L481" s="30" t="s">
        <v>18</v>
      </c>
      <c r="M481" s="31">
        <v>489.24</v>
      </c>
      <c r="N481" s="48">
        <f>IF(Table24[[#This Row],[Status]]="Returned",Table24[[#This Row],[Amount]],0)</f>
        <v>0</v>
      </c>
      <c r="O481" s="48">
        <f>IF(OR(Table24[[#This Row],[Status]]="Pending", Table24[[#This Row],[Status]]="Processing"), Table24[[#This Row],[Amount]], 0)</f>
        <v>489.24</v>
      </c>
      <c r="P481" s="48">
        <f>IF(OR(Table24[[#This Row],[Status]]="Delivered",Table24[[#This Row],[Status]]="Shipped"),Table24[[#This Row],[Amount]],0)</f>
        <v>0</v>
      </c>
      <c r="Q481" s="48">
        <f>Table24[[#This Row],[Amount]]/Table24[[#This Row],[Qty]]</f>
        <v>7.1947058823529417</v>
      </c>
      <c r="R481" s="30" t="s">
        <v>182</v>
      </c>
      <c r="S481" s="30" t="s">
        <v>64</v>
      </c>
      <c r="T481" s="47" t="s">
        <v>758</v>
      </c>
      <c r="U481" s="30" t="s">
        <v>44</v>
      </c>
      <c r="V481" s="30" t="s">
        <v>22</v>
      </c>
    </row>
    <row r="482" spans="1:22" ht="14.25" hidden="1" customHeight="1">
      <c r="A482" s="47">
        <v>481</v>
      </c>
      <c r="B482" s="30">
        <v>548</v>
      </c>
      <c r="C482" s="1">
        <v>43941</v>
      </c>
      <c r="D482" t="s">
        <v>54</v>
      </c>
      <c r="E482" s="47">
        <f>IF(OR(Table24[[#This Row],[Status]]="Pending",Table24[[#This Row],[Status]]="Processing"),1,0)</f>
        <v>1</v>
      </c>
      <c r="F482" s="47" t="str">
        <f>IF(OR(Table24[[#This Row],[Status]]="Pending",Table24[[#This Row],[Status]]="Processing"),"Backlogs","Completed")</f>
        <v>Backlogs</v>
      </c>
      <c r="G482" s="47">
        <f>IF(Table24[[#This Row],[Status]]="Returned",1,0)</f>
        <v>0</v>
      </c>
      <c r="H482" s="30" t="s">
        <v>15</v>
      </c>
      <c r="I482" s="30" t="s">
        <v>37</v>
      </c>
      <c r="J482" s="30" t="s">
        <v>38</v>
      </c>
      <c r="K482" s="32">
        <v>67</v>
      </c>
      <c r="L482" s="30" t="s">
        <v>18</v>
      </c>
      <c r="M482" s="31">
        <v>700.37</v>
      </c>
      <c r="N482" s="48">
        <f>IF(Table24[[#This Row],[Status]]="Returned",Table24[[#This Row],[Amount]],0)</f>
        <v>0</v>
      </c>
      <c r="O482" s="48">
        <f>IF(OR(Table24[[#This Row],[Status]]="Pending", Table24[[#This Row],[Status]]="Processing"), Table24[[#This Row],[Amount]], 0)</f>
        <v>700.37</v>
      </c>
      <c r="P482" s="48">
        <f>IF(OR(Table24[[#This Row],[Status]]="Delivered",Table24[[#This Row],[Status]]="Shipped"),Table24[[#This Row],[Amount]],0)</f>
        <v>0</v>
      </c>
      <c r="Q482" s="48">
        <f>Table24[[#This Row],[Amount]]/Table24[[#This Row],[Qty]]</f>
        <v>10.453283582089552</v>
      </c>
      <c r="R482" s="30" t="s">
        <v>88</v>
      </c>
      <c r="S482" s="30" t="s">
        <v>89</v>
      </c>
      <c r="T482" s="47" t="s">
        <v>11</v>
      </c>
      <c r="U482" s="30" t="s">
        <v>44</v>
      </c>
      <c r="V482" s="30" t="s">
        <v>22</v>
      </c>
    </row>
    <row r="483" spans="1:22" ht="14.25" customHeight="1">
      <c r="A483" s="47">
        <v>482</v>
      </c>
      <c r="B483" s="30">
        <v>75</v>
      </c>
      <c r="C483" s="1">
        <v>44171</v>
      </c>
      <c r="D483" t="s">
        <v>14</v>
      </c>
      <c r="E483" s="47">
        <f>IF(OR(Table24[[#This Row],[Status]]="Pending",Table24[[#This Row],[Status]]="Processing"),1,0)</f>
        <v>1</v>
      </c>
      <c r="F483" s="47" t="str">
        <f>IF(OR(Table24[[#This Row],[Status]]="Pending",Table24[[#This Row],[Status]]="Processing"),"Backlogs","Completed")</f>
        <v>Backlogs</v>
      </c>
      <c r="G483" s="47">
        <f>IF(Table24[[#This Row],[Status]]="Returned",1,0)</f>
        <v>0</v>
      </c>
      <c r="H483" s="30" t="s">
        <v>24</v>
      </c>
      <c r="I483" s="30" t="s">
        <v>16</v>
      </c>
      <c r="J483" s="30" t="s">
        <v>33</v>
      </c>
      <c r="K483" s="32">
        <v>49</v>
      </c>
      <c r="L483" s="30" t="s">
        <v>18</v>
      </c>
      <c r="M483" s="31">
        <v>716.59</v>
      </c>
      <c r="N483" s="48">
        <f>IF(Table24[[#This Row],[Status]]="Returned",Table24[[#This Row],[Amount]],0)</f>
        <v>0</v>
      </c>
      <c r="O483" s="48">
        <f>IF(OR(Table24[[#This Row],[Status]]="Pending", Table24[[#This Row],[Status]]="Processing"), Table24[[#This Row],[Amount]], 0)</f>
        <v>716.59</v>
      </c>
      <c r="P483" s="48">
        <f>IF(OR(Table24[[#This Row],[Status]]="Delivered",Table24[[#This Row],[Status]]="Shipped"),Table24[[#This Row],[Amount]],0)</f>
        <v>0</v>
      </c>
      <c r="Q483" s="48">
        <f>Table24[[#This Row],[Amount]]/Table24[[#This Row],[Qty]]</f>
        <v>14.624285714285715</v>
      </c>
      <c r="R483" s="30" t="s">
        <v>90</v>
      </c>
      <c r="S483" s="30" t="s">
        <v>91</v>
      </c>
      <c r="T483" s="47" t="s">
        <v>758</v>
      </c>
      <c r="U483" s="30" t="s">
        <v>21</v>
      </c>
      <c r="V483" s="30" t="s">
        <v>22</v>
      </c>
    </row>
    <row r="484" spans="1:22" ht="14.25" customHeight="1">
      <c r="A484" s="47">
        <v>483</v>
      </c>
      <c r="B484" s="30">
        <v>624</v>
      </c>
      <c r="C484" s="1">
        <v>44228</v>
      </c>
      <c r="D484" t="s">
        <v>14</v>
      </c>
      <c r="E484" s="47">
        <f>IF(OR(Table24[[#This Row],[Status]]="Pending",Table24[[#This Row],[Status]]="Processing"),1,0)</f>
        <v>1</v>
      </c>
      <c r="F484" s="47" t="str">
        <f>IF(OR(Table24[[#This Row],[Status]]="Pending",Table24[[#This Row],[Status]]="Processing"),"Backlogs","Completed")</f>
        <v>Backlogs</v>
      </c>
      <c r="G484" s="47">
        <f>IF(Table24[[#This Row],[Status]]="Returned",1,0)</f>
        <v>0</v>
      </c>
      <c r="H484" s="30" t="s">
        <v>24</v>
      </c>
      <c r="I484" s="30" t="s">
        <v>37</v>
      </c>
      <c r="J484" s="30" t="s">
        <v>33</v>
      </c>
      <c r="K484" s="32">
        <v>68</v>
      </c>
      <c r="L484" s="30" t="s">
        <v>18</v>
      </c>
      <c r="M484" s="31">
        <v>477.85</v>
      </c>
      <c r="N484" s="48">
        <f>IF(Table24[[#This Row],[Status]]="Returned",Table24[[#This Row],[Amount]],0)</f>
        <v>0</v>
      </c>
      <c r="O484" s="48">
        <f>IF(OR(Table24[[#This Row],[Status]]="Pending", Table24[[#This Row],[Status]]="Processing"), Table24[[#This Row],[Amount]], 0)</f>
        <v>477.85</v>
      </c>
      <c r="P484" s="48">
        <f>IF(OR(Table24[[#This Row],[Status]]="Delivered",Table24[[#This Row],[Status]]="Shipped"),Table24[[#This Row],[Amount]],0)</f>
        <v>0</v>
      </c>
      <c r="Q484" s="48">
        <f>Table24[[#This Row],[Amount]]/Table24[[#This Row],[Qty]]</f>
        <v>7.0272058823529413</v>
      </c>
      <c r="R484" s="30" t="s">
        <v>29</v>
      </c>
      <c r="S484" s="30" t="s">
        <v>30</v>
      </c>
      <c r="T484" s="47" t="s">
        <v>758</v>
      </c>
      <c r="U484" s="30" t="s">
        <v>27</v>
      </c>
      <c r="V484" s="30" t="s">
        <v>28</v>
      </c>
    </row>
    <row r="485" spans="1:22" ht="14.25" hidden="1" customHeight="1">
      <c r="A485" s="47">
        <v>484</v>
      </c>
      <c r="B485" s="30">
        <v>862</v>
      </c>
      <c r="C485" s="1">
        <v>43976</v>
      </c>
      <c r="D485" t="s">
        <v>23</v>
      </c>
      <c r="E485" s="47">
        <f>IF(OR(Table24[[#This Row],[Status]]="Pending",Table24[[#This Row],[Status]]="Processing"),1,0)</f>
        <v>0</v>
      </c>
      <c r="F485" s="47" t="str">
        <f>IF(OR(Table24[[#This Row],[Status]]="Pending",Table24[[#This Row],[Status]]="Processing"),"Backlogs","Completed")</f>
        <v>Completed</v>
      </c>
      <c r="G485" s="47">
        <f>IF(Table24[[#This Row],[Status]]="Returned",1,0)</f>
        <v>0</v>
      </c>
      <c r="H485" s="30" t="s">
        <v>24</v>
      </c>
      <c r="I485" s="30" t="s">
        <v>37</v>
      </c>
      <c r="J485" s="30" t="s">
        <v>17</v>
      </c>
      <c r="K485" s="32">
        <v>44</v>
      </c>
      <c r="L485" s="30" t="s">
        <v>18</v>
      </c>
      <c r="M485" s="31">
        <v>673.23</v>
      </c>
      <c r="N485" s="48">
        <f>IF(Table24[[#This Row],[Status]]="Returned",Table24[[#This Row],[Amount]],0)</f>
        <v>0</v>
      </c>
      <c r="O485" s="48">
        <f>IF(OR(Table24[[#This Row],[Status]]="Pending", Table24[[#This Row],[Status]]="Processing"), Table24[[#This Row],[Amount]], 0)</f>
        <v>0</v>
      </c>
      <c r="P485" s="48">
        <f>IF(OR(Table24[[#This Row],[Status]]="Delivered",Table24[[#This Row],[Status]]="Shipped"),Table24[[#This Row],[Amount]],0)</f>
        <v>673.23</v>
      </c>
      <c r="Q485" s="48">
        <f>Table24[[#This Row],[Amount]]/Table24[[#This Row],[Qty]]</f>
        <v>15.300681818181818</v>
      </c>
      <c r="R485" s="30" t="s">
        <v>145</v>
      </c>
      <c r="S485" s="30" t="s">
        <v>91</v>
      </c>
      <c r="T485" s="47" t="s">
        <v>11</v>
      </c>
      <c r="U485" s="30" t="s">
        <v>21</v>
      </c>
      <c r="V485" s="30" t="s">
        <v>28</v>
      </c>
    </row>
    <row r="486" spans="1:22" ht="14.25" customHeight="1">
      <c r="A486" s="47">
        <v>485</v>
      </c>
      <c r="B486" s="30">
        <v>914</v>
      </c>
      <c r="C486" s="1">
        <v>44505</v>
      </c>
      <c r="D486" t="s">
        <v>14</v>
      </c>
      <c r="E486" s="47">
        <f>IF(OR(Table24[[#This Row],[Status]]="Pending",Table24[[#This Row],[Status]]="Processing"),1,0)</f>
        <v>1</v>
      </c>
      <c r="F486" s="47" t="str">
        <f>IF(OR(Table24[[#This Row],[Status]]="Pending",Table24[[#This Row],[Status]]="Processing"),"Backlogs","Completed")</f>
        <v>Backlogs</v>
      </c>
      <c r="G486" s="47">
        <f>IF(Table24[[#This Row],[Status]]="Returned",1,0)</f>
        <v>0</v>
      </c>
      <c r="H486" s="30" t="s">
        <v>47</v>
      </c>
      <c r="I486" s="30" t="s">
        <v>37</v>
      </c>
      <c r="J486" s="30" t="s">
        <v>33</v>
      </c>
      <c r="K486" s="32">
        <v>65</v>
      </c>
      <c r="L486" s="30" t="s">
        <v>18</v>
      </c>
      <c r="M486" s="31">
        <v>147.84</v>
      </c>
      <c r="N486" s="48">
        <f>IF(Table24[[#This Row],[Status]]="Returned",Table24[[#This Row],[Amount]],0)</f>
        <v>0</v>
      </c>
      <c r="O486" s="48">
        <f>IF(OR(Table24[[#This Row],[Status]]="Pending", Table24[[#This Row],[Status]]="Processing"), Table24[[#This Row],[Amount]], 0)</f>
        <v>147.84</v>
      </c>
      <c r="P486" s="48">
        <f>IF(OR(Table24[[#This Row],[Status]]="Delivered",Table24[[#This Row],[Status]]="Shipped"),Table24[[#This Row],[Amount]],0)</f>
        <v>0</v>
      </c>
      <c r="Q486" s="48">
        <f>Table24[[#This Row],[Amount]]/Table24[[#This Row],[Qty]]</f>
        <v>2.2744615384615385</v>
      </c>
      <c r="R486" s="30" t="s">
        <v>250</v>
      </c>
      <c r="S486" s="30" t="s">
        <v>58</v>
      </c>
      <c r="T486" s="47" t="s">
        <v>758</v>
      </c>
      <c r="U486" s="30" t="s">
        <v>27</v>
      </c>
      <c r="V486" s="30" t="s">
        <v>22</v>
      </c>
    </row>
    <row r="487" spans="1:22" ht="14.25" customHeight="1">
      <c r="A487" s="47">
        <v>486</v>
      </c>
      <c r="B487" s="30">
        <v>659</v>
      </c>
      <c r="C487" s="1">
        <v>44272</v>
      </c>
      <c r="D487" t="s">
        <v>36</v>
      </c>
      <c r="E487" s="47">
        <f>IF(OR(Table24[[#This Row],[Status]]="Pending",Table24[[#This Row],[Status]]="Processing"),1,0)</f>
        <v>0</v>
      </c>
      <c r="F487" s="47" t="str">
        <f>IF(OR(Table24[[#This Row],[Status]]="Pending",Table24[[#This Row],[Status]]="Processing"),"Backlogs","Completed")</f>
        <v>Completed</v>
      </c>
      <c r="G487" s="47">
        <f>IF(Table24[[#This Row],[Status]]="Returned",1,0)</f>
        <v>0</v>
      </c>
      <c r="H487" s="30" t="s">
        <v>24</v>
      </c>
      <c r="I487" s="30" t="s">
        <v>16</v>
      </c>
      <c r="J487" s="30" t="s">
        <v>33</v>
      </c>
      <c r="K487" s="32">
        <v>70</v>
      </c>
      <c r="L487" s="30" t="s">
        <v>18</v>
      </c>
      <c r="M487" s="31">
        <v>439.77</v>
      </c>
      <c r="N487" s="48">
        <f>IF(Table24[[#This Row],[Status]]="Returned",Table24[[#This Row],[Amount]],0)</f>
        <v>0</v>
      </c>
      <c r="O487" s="48">
        <f>IF(OR(Table24[[#This Row],[Status]]="Pending", Table24[[#This Row],[Status]]="Processing"), Table24[[#This Row],[Amount]], 0)</f>
        <v>0</v>
      </c>
      <c r="P487" s="48">
        <f>IF(OR(Table24[[#This Row],[Status]]="Delivered",Table24[[#This Row],[Status]]="Shipped"),Table24[[#This Row],[Amount]],0)</f>
        <v>439.77</v>
      </c>
      <c r="Q487" s="48">
        <f>Table24[[#This Row],[Amount]]/Table24[[#This Row],[Qty]]</f>
        <v>6.2824285714285715</v>
      </c>
      <c r="R487" s="30" t="s">
        <v>158</v>
      </c>
      <c r="S487" s="30" t="s">
        <v>124</v>
      </c>
      <c r="T487" s="47" t="s">
        <v>758</v>
      </c>
      <c r="U487" s="30" t="s">
        <v>31</v>
      </c>
      <c r="V487" s="30" t="s">
        <v>22</v>
      </c>
    </row>
    <row r="488" spans="1:22" ht="14.25" hidden="1" customHeight="1">
      <c r="A488" s="47">
        <v>487</v>
      </c>
      <c r="B488" s="30">
        <v>134</v>
      </c>
      <c r="C488" s="1">
        <v>44327</v>
      </c>
      <c r="D488" t="s">
        <v>32</v>
      </c>
      <c r="E488" s="47">
        <f>IF(OR(Table24[[#This Row],[Status]]="Pending",Table24[[#This Row],[Status]]="Processing"),1,0)</f>
        <v>0</v>
      </c>
      <c r="F488" s="47" t="str">
        <f>IF(OR(Table24[[#This Row],[Status]]="Pending",Table24[[#This Row],[Status]]="Processing"),"Backlogs","Completed")</f>
        <v>Completed</v>
      </c>
      <c r="G488" s="47">
        <f>IF(Table24[[#This Row],[Status]]="Returned",1,0)</f>
        <v>1</v>
      </c>
      <c r="H488" s="30" t="s">
        <v>15</v>
      </c>
      <c r="I488" s="30" t="s">
        <v>16</v>
      </c>
      <c r="J488" s="30" t="s">
        <v>38</v>
      </c>
      <c r="K488" s="32">
        <v>85</v>
      </c>
      <c r="L488" s="30" t="s">
        <v>18</v>
      </c>
      <c r="M488" s="31">
        <v>740.08</v>
      </c>
      <c r="N488" s="48">
        <f>IF(Table24[[#This Row],[Status]]="Returned",Table24[[#This Row],[Amount]],0)</f>
        <v>740.08</v>
      </c>
      <c r="O488" s="48">
        <f>IF(OR(Table24[[#This Row],[Status]]="Pending", Table24[[#This Row],[Status]]="Processing"), Table24[[#This Row],[Amount]], 0)</f>
        <v>0</v>
      </c>
      <c r="P488" s="48">
        <f>IF(OR(Table24[[#This Row],[Status]]="Delivered",Table24[[#This Row],[Status]]="Shipped"),Table24[[#This Row],[Amount]],0)</f>
        <v>0</v>
      </c>
      <c r="Q488" s="48">
        <f>Table24[[#This Row],[Amount]]/Table24[[#This Row],[Qty]]</f>
        <v>8.706823529411766</v>
      </c>
      <c r="R488" s="30" t="s">
        <v>120</v>
      </c>
      <c r="S488" s="30" t="s">
        <v>121</v>
      </c>
      <c r="T488" s="47" t="s">
        <v>11</v>
      </c>
      <c r="U488" s="30" t="s">
        <v>27</v>
      </c>
      <c r="V488" s="30" t="s">
        <v>28</v>
      </c>
    </row>
    <row r="489" spans="1:22" ht="14.25" hidden="1" customHeight="1">
      <c r="A489" s="47">
        <v>488</v>
      </c>
      <c r="B489" s="30">
        <v>594</v>
      </c>
      <c r="C489" s="1">
        <v>43968</v>
      </c>
      <c r="D489" t="s">
        <v>54</v>
      </c>
      <c r="E489" s="47">
        <f>IF(OR(Table24[[#This Row],[Status]]="Pending",Table24[[#This Row],[Status]]="Processing"),1,0)</f>
        <v>1</v>
      </c>
      <c r="F489" s="47" t="str">
        <f>IF(OR(Table24[[#This Row],[Status]]="Pending",Table24[[#This Row],[Status]]="Processing"),"Backlogs","Completed")</f>
        <v>Backlogs</v>
      </c>
      <c r="G489" s="47">
        <f>IF(Table24[[#This Row],[Status]]="Returned",1,0)</f>
        <v>0</v>
      </c>
      <c r="H489" s="30" t="s">
        <v>47</v>
      </c>
      <c r="I489" s="30" t="s">
        <v>25</v>
      </c>
      <c r="J489" s="30" t="s">
        <v>17</v>
      </c>
      <c r="K489" s="32">
        <v>11</v>
      </c>
      <c r="L489" s="30" t="s">
        <v>18</v>
      </c>
      <c r="M489" s="31">
        <v>766.37</v>
      </c>
      <c r="N489" s="48">
        <f>IF(Table24[[#This Row],[Status]]="Returned",Table24[[#This Row],[Amount]],0)</f>
        <v>0</v>
      </c>
      <c r="O489" s="48">
        <f>IF(OR(Table24[[#This Row],[Status]]="Pending", Table24[[#This Row],[Status]]="Processing"), Table24[[#This Row],[Amount]], 0)</f>
        <v>766.37</v>
      </c>
      <c r="P489" s="48">
        <f>IF(OR(Table24[[#This Row],[Status]]="Delivered",Table24[[#This Row],[Status]]="Shipped"),Table24[[#This Row],[Amount]],0)</f>
        <v>0</v>
      </c>
      <c r="Q489" s="48">
        <f>Table24[[#This Row],[Amount]]/Table24[[#This Row],[Qty]]</f>
        <v>69.67</v>
      </c>
      <c r="R489" s="30" t="s">
        <v>221</v>
      </c>
      <c r="S489" s="30" t="s">
        <v>58</v>
      </c>
      <c r="T489" s="47" t="s">
        <v>758</v>
      </c>
      <c r="U489" s="30" t="s">
        <v>44</v>
      </c>
      <c r="V489" s="30" t="s">
        <v>28</v>
      </c>
    </row>
    <row r="490" spans="1:22" ht="14.25" hidden="1" customHeight="1">
      <c r="A490" s="47">
        <v>489</v>
      </c>
      <c r="B490" s="30">
        <v>776</v>
      </c>
      <c r="C490" s="1">
        <v>44163</v>
      </c>
      <c r="D490" t="s">
        <v>23</v>
      </c>
      <c r="E490" s="47">
        <f>IF(OR(Table24[[#This Row],[Status]]="Pending",Table24[[#This Row],[Status]]="Processing"),1,0)</f>
        <v>0</v>
      </c>
      <c r="F490" s="47" t="str">
        <f>IF(OR(Table24[[#This Row],[Status]]="Pending",Table24[[#This Row],[Status]]="Processing"),"Backlogs","Completed")</f>
        <v>Completed</v>
      </c>
      <c r="G490" s="47">
        <f>IF(Table24[[#This Row],[Status]]="Returned",1,0)</f>
        <v>0</v>
      </c>
      <c r="H490" s="30" t="s">
        <v>24</v>
      </c>
      <c r="I490" s="30" t="s">
        <v>25</v>
      </c>
      <c r="J490" s="30" t="s">
        <v>17</v>
      </c>
      <c r="K490" s="32">
        <v>67</v>
      </c>
      <c r="L490" s="30" t="s">
        <v>18</v>
      </c>
      <c r="M490" s="31">
        <v>120.71</v>
      </c>
      <c r="N490" s="48">
        <f>IF(Table24[[#This Row],[Status]]="Returned",Table24[[#This Row],[Amount]],0)</f>
        <v>0</v>
      </c>
      <c r="O490" s="48">
        <f>IF(OR(Table24[[#This Row],[Status]]="Pending", Table24[[#This Row],[Status]]="Processing"), Table24[[#This Row],[Amount]], 0)</f>
        <v>0</v>
      </c>
      <c r="P490" s="48">
        <f>IF(OR(Table24[[#This Row],[Status]]="Delivered",Table24[[#This Row],[Status]]="Shipped"),Table24[[#This Row],[Amount]],0)</f>
        <v>120.71</v>
      </c>
      <c r="Q490" s="48">
        <f>Table24[[#This Row],[Amount]]/Table24[[#This Row],[Qty]]</f>
        <v>1.801641791044776</v>
      </c>
      <c r="R490" s="30" t="s">
        <v>195</v>
      </c>
      <c r="S490" s="30" t="s">
        <v>87</v>
      </c>
      <c r="T490" s="47" t="s">
        <v>758</v>
      </c>
      <c r="U490" s="30" t="s">
        <v>31</v>
      </c>
      <c r="V490" s="30" t="s">
        <v>22</v>
      </c>
    </row>
    <row r="491" spans="1:22" ht="14.25" customHeight="1">
      <c r="A491" s="47">
        <v>490</v>
      </c>
      <c r="B491" s="30">
        <v>861</v>
      </c>
      <c r="C491" s="1">
        <v>44288</v>
      </c>
      <c r="D491" t="s">
        <v>32</v>
      </c>
      <c r="E491" s="47">
        <f>IF(OR(Table24[[#This Row],[Status]]="Pending",Table24[[#This Row],[Status]]="Processing"),1,0)</f>
        <v>0</v>
      </c>
      <c r="F491" s="47" t="str">
        <f>IF(OR(Table24[[#This Row],[Status]]="Pending",Table24[[#This Row],[Status]]="Processing"),"Backlogs","Completed")</f>
        <v>Completed</v>
      </c>
      <c r="G491" s="47">
        <f>IF(Table24[[#This Row],[Status]]="Returned",1,0)</f>
        <v>1</v>
      </c>
      <c r="H491" s="30" t="s">
        <v>47</v>
      </c>
      <c r="I491" s="30" t="s">
        <v>25</v>
      </c>
      <c r="J491" s="30" t="s">
        <v>33</v>
      </c>
      <c r="K491" s="32">
        <v>50</v>
      </c>
      <c r="L491" s="30" t="s">
        <v>18</v>
      </c>
      <c r="M491" s="31">
        <v>853.62</v>
      </c>
      <c r="N491" s="48">
        <f>IF(Table24[[#This Row],[Status]]="Returned",Table24[[#This Row],[Amount]],0)</f>
        <v>853.62</v>
      </c>
      <c r="O491" s="48">
        <f>IF(OR(Table24[[#This Row],[Status]]="Pending", Table24[[#This Row],[Status]]="Processing"), Table24[[#This Row],[Amount]], 0)</f>
        <v>0</v>
      </c>
      <c r="P491" s="48">
        <f>IF(OR(Table24[[#This Row],[Status]]="Delivered",Table24[[#This Row],[Status]]="Shipped"),Table24[[#This Row],[Amount]],0)</f>
        <v>0</v>
      </c>
      <c r="Q491" s="48">
        <f>Table24[[#This Row],[Amount]]/Table24[[#This Row],[Qty]]</f>
        <v>17.072400000000002</v>
      </c>
      <c r="R491" s="30" t="s">
        <v>155</v>
      </c>
      <c r="S491" s="30" t="s">
        <v>64</v>
      </c>
      <c r="T491" s="47" t="s">
        <v>11</v>
      </c>
      <c r="U491" s="30" t="s">
        <v>31</v>
      </c>
      <c r="V491" s="30" t="s">
        <v>22</v>
      </c>
    </row>
    <row r="492" spans="1:22" ht="14.25" customHeight="1">
      <c r="A492" s="47">
        <v>491</v>
      </c>
      <c r="B492" s="30">
        <v>594</v>
      </c>
      <c r="C492" s="1">
        <v>44020</v>
      </c>
      <c r="D492" t="s">
        <v>14</v>
      </c>
      <c r="E492" s="47">
        <f>IF(OR(Table24[[#This Row],[Status]]="Pending",Table24[[#This Row],[Status]]="Processing"),1,0)</f>
        <v>1</v>
      </c>
      <c r="F492" s="47" t="str">
        <f>IF(OR(Table24[[#This Row],[Status]]="Pending",Table24[[#This Row],[Status]]="Processing"),"Backlogs","Completed")</f>
        <v>Backlogs</v>
      </c>
      <c r="G492" s="47">
        <f>IF(Table24[[#This Row],[Status]]="Returned",1,0)</f>
        <v>0</v>
      </c>
      <c r="H492" s="30" t="s">
        <v>15</v>
      </c>
      <c r="I492" s="30" t="s">
        <v>37</v>
      </c>
      <c r="J492" s="30" t="s">
        <v>33</v>
      </c>
      <c r="K492" s="32">
        <v>7</v>
      </c>
      <c r="L492" s="30" t="s">
        <v>18</v>
      </c>
      <c r="M492" s="31">
        <v>339.39</v>
      </c>
      <c r="N492" s="48">
        <f>IF(Table24[[#This Row],[Status]]="Returned",Table24[[#This Row],[Amount]],0)</f>
        <v>0</v>
      </c>
      <c r="O492" s="48">
        <f>IF(OR(Table24[[#This Row],[Status]]="Pending", Table24[[#This Row],[Status]]="Processing"), Table24[[#This Row],[Amount]], 0)</f>
        <v>339.39</v>
      </c>
      <c r="P492" s="48">
        <f>IF(OR(Table24[[#This Row],[Status]]="Delivered",Table24[[#This Row],[Status]]="Shipped"),Table24[[#This Row],[Amount]],0)</f>
        <v>0</v>
      </c>
      <c r="Q492" s="48">
        <f>Table24[[#This Row],[Amount]]/Table24[[#This Row],[Qty]]</f>
        <v>48.484285714285711</v>
      </c>
      <c r="R492" s="30" t="s">
        <v>299</v>
      </c>
      <c r="S492" s="30" t="s">
        <v>99</v>
      </c>
      <c r="T492" s="47" t="s">
        <v>758</v>
      </c>
      <c r="U492" s="30" t="s">
        <v>21</v>
      </c>
      <c r="V492" s="30" t="s">
        <v>28</v>
      </c>
    </row>
    <row r="493" spans="1:22" ht="14.25" hidden="1" customHeight="1">
      <c r="A493" s="47">
        <v>492</v>
      </c>
      <c r="B493" s="30">
        <v>411</v>
      </c>
      <c r="C493" s="1">
        <v>44155</v>
      </c>
      <c r="D493" t="s">
        <v>32</v>
      </c>
      <c r="E493" s="47">
        <f>IF(OR(Table24[[#This Row],[Status]]="Pending",Table24[[#This Row],[Status]]="Processing"),1,0)</f>
        <v>0</v>
      </c>
      <c r="F493" s="47" t="str">
        <f>IF(OR(Table24[[#This Row],[Status]]="Pending",Table24[[#This Row],[Status]]="Processing"),"Backlogs","Completed")</f>
        <v>Completed</v>
      </c>
      <c r="G493" s="47">
        <f>IF(Table24[[#This Row],[Status]]="Returned",1,0)</f>
        <v>1</v>
      </c>
      <c r="H493" s="30" t="s">
        <v>24</v>
      </c>
      <c r="I493" s="30" t="s">
        <v>25</v>
      </c>
      <c r="J493" s="30" t="s">
        <v>38</v>
      </c>
      <c r="K493" s="32">
        <v>9</v>
      </c>
      <c r="L493" s="30" t="s">
        <v>18</v>
      </c>
      <c r="M493" s="31">
        <v>670.97</v>
      </c>
      <c r="N493" s="48">
        <f>IF(Table24[[#This Row],[Status]]="Returned",Table24[[#This Row],[Amount]],0)</f>
        <v>670.97</v>
      </c>
      <c r="O493" s="48">
        <f>IF(OR(Table24[[#This Row],[Status]]="Pending", Table24[[#This Row],[Status]]="Processing"), Table24[[#This Row],[Amount]], 0)</f>
        <v>0</v>
      </c>
      <c r="P493" s="48">
        <f>IF(OR(Table24[[#This Row],[Status]]="Delivered",Table24[[#This Row],[Status]]="Shipped"),Table24[[#This Row],[Amount]],0)</f>
        <v>0</v>
      </c>
      <c r="Q493" s="48">
        <f>Table24[[#This Row],[Amount]]/Table24[[#This Row],[Qty]]</f>
        <v>74.552222222222227</v>
      </c>
      <c r="R493" s="30" t="s">
        <v>290</v>
      </c>
      <c r="S493" s="30" t="s">
        <v>106</v>
      </c>
      <c r="T493" s="47" t="s">
        <v>758</v>
      </c>
      <c r="U493" s="30" t="s">
        <v>21</v>
      </c>
      <c r="V493" s="30" t="s">
        <v>22</v>
      </c>
    </row>
    <row r="494" spans="1:22" ht="14.25" customHeight="1">
      <c r="A494" s="47">
        <v>493</v>
      </c>
      <c r="B494" s="30">
        <v>814</v>
      </c>
      <c r="C494" s="1">
        <v>44521</v>
      </c>
      <c r="D494" t="s">
        <v>14</v>
      </c>
      <c r="E494" s="47">
        <f>IF(OR(Table24[[#This Row],[Status]]="Pending",Table24[[#This Row],[Status]]="Processing"),1,0)</f>
        <v>1</v>
      </c>
      <c r="F494" s="47" t="str">
        <f>IF(OR(Table24[[#This Row],[Status]]="Pending",Table24[[#This Row],[Status]]="Processing"),"Backlogs","Completed")</f>
        <v>Backlogs</v>
      </c>
      <c r="G494" s="47">
        <f>IF(Table24[[#This Row],[Status]]="Returned",1,0)</f>
        <v>0</v>
      </c>
      <c r="H494" s="30" t="s">
        <v>15</v>
      </c>
      <c r="I494" s="30" t="s">
        <v>25</v>
      </c>
      <c r="J494" s="30" t="s">
        <v>33</v>
      </c>
      <c r="K494" s="32">
        <v>61</v>
      </c>
      <c r="L494" s="30" t="s">
        <v>18</v>
      </c>
      <c r="M494" s="31">
        <v>869.79</v>
      </c>
      <c r="N494" s="48">
        <f>IF(Table24[[#This Row],[Status]]="Returned",Table24[[#This Row],[Amount]],0)</f>
        <v>0</v>
      </c>
      <c r="O494" s="48">
        <f>IF(OR(Table24[[#This Row],[Status]]="Pending", Table24[[#This Row],[Status]]="Processing"), Table24[[#This Row],[Amount]], 0)</f>
        <v>869.79</v>
      </c>
      <c r="P494" s="48">
        <f>IF(OR(Table24[[#This Row],[Status]]="Delivered",Table24[[#This Row],[Status]]="Shipped"),Table24[[#This Row],[Amount]],0)</f>
        <v>0</v>
      </c>
      <c r="Q494" s="48">
        <f>Table24[[#This Row],[Amount]]/Table24[[#This Row],[Qty]]</f>
        <v>14.258852459016392</v>
      </c>
      <c r="R494" s="30" t="s">
        <v>272</v>
      </c>
      <c r="S494" s="30" t="s">
        <v>20</v>
      </c>
      <c r="T494" s="47" t="s">
        <v>758</v>
      </c>
      <c r="U494" s="30" t="s">
        <v>31</v>
      </c>
      <c r="V494" s="30" t="s">
        <v>28</v>
      </c>
    </row>
    <row r="495" spans="1:22" ht="14.25" customHeight="1">
      <c r="A495" s="47">
        <v>494</v>
      </c>
      <c r="B495" s="30">
        <v>750</v>
      </c>
      <c r="C495" s="1">
        <v>44206</v>
      </c>
      <c r="D495" t="s">
        <v>14</v>
      </c>
      <c r="E495" s="47">
        <f>IF(OR(Table24[[#This Row],[Status]]="Pending",Table24[[#This Row],[Status]]="Processing"),1,0)</f>
        <v>1</v>
      </c>
      <c r="F495" s="47" t="str">
        <f>IF(OR(Table24[[#This Row],[Status]]="Pending",Table24[[#This Row],[Status]]="Processing"),"Backlogs","Completed")</f>
        <v>Backlogs</v>
      </c>
      <c r="G495" s="47">
        <f>IF(Table24[[#This Row],[Status]]="Returned",1,0)</f>
        <v>0</v>
      </c>
      <c r="H495" s="30" t="s">
        <v>15</v>
      </c>
      <c r="I495" s="30" t="s">
        <v>25</v>
      </c>
      <c r="J495" s="30" t="s">
        <v>33</v>
      </c>
      <c r="K495" s="32">
        <v>86</v>
      </c>
      <c r="L495" s="30" t="s">
        <v>18</v>
      </c>
      <c r="M495" s="31">
        <v>85.58</v>
      </c>
      <c r="N495" s="48">
        <f>IF(Table24[[#This Row],[Status]]="Returned",Table24[[#This Row],[Amount]],0)</f>
        <v>0</v>
      </c>
      <c r="O495" s="48">
        <f>IF(OR(Table24[[#This Row],[Status]]="Pending", Table24[[#This Row],[Status]]="Processing"), Table24[[#This Row],[Amount]], 0)</f>
        <v>85.58</v>
      </c>
      <c r="P495" s="48">
        <f>IF(OR(Table24[[#This Row],[Status]]="Delivered",Table24[[#This Row],[Status]]="Shipped"),Table24[[#This Row],[Amount]],0)</f>
        <v>0</v>
      </c>
      <c r="Q495" s="48">
        <f>Table24[[#This Row],[Amount]]/Table24[[#This Row],[Qty]]</f>
        <v>0.99511627906976741</v>
      </c>
      <c r="R495" s="30" t="s">
        <v>155</v>
      </c>
      <c r="S495" s="30" t="s">
        <v>64</v>
      </c>
      <c r="T495" s="47" t="s">
        <v>758</v>
      </c>
      <c r="U495" s="30" t="s">
        <v>21</v>
      </c>
      <c r="V495" s="30" t="s">
        <v>22</v>
      </c>
    </row>
    <row r="496" spans="1:22" ht="14.25" customHeight="1">
      <c r="A496" s="47">
        <v>495</v>
      </c>
      <c r="B496" s="30">
        <v>215</v>
      </c>
      <c r="C496" s="1">
        <v>43883</v>
      </c>
      <c r="D496" t="s">
        <v>14</v>
      </c>
      <c r="E496" s="47">
        <f>IF(OR(Table24[[#This Row],[Status]]="Pending",Table24[[#This Row],[Status]]="Processing"),1,0)</f>
        <v>1</v>
      </c>
      <c r="F496" s="47" t="str">
        <f>IF(OR(Table24[[#This Row],[Status]]="Pending",Table24[[#This Row],[Status]]="Processing"),"Backlogs","Completed")</f>
        <v>Backlogs</v>
      </c>
      <c r="G496" s="47">
        <f>IF(Table24[[#This Row],[Status]]="Returned",1,0)</f>
        <v>0</v>
      </c>
      <c r="H496" s="30" t="s">
        <v>47</v>
      </c>
      <c r="I496" s="30" t="s">
        <v>37</v>
      </c>
      <c r="J496" s="30" t="s">
        <v>33</v>
      </c>
      <c r="K496" s="32">
        <v>78</v>
      </c>
      <c r="L496" s="30" t="s">
        <v>18</v>
      </c>
      <c r="M496" s="31">
        <v>650.35</v>
      </c>
      <c r="N496" s="48">
        <f>IF(Table24[[#This Row],[Status]]="Returned",Table24[[#This Row],[Amount]],0)</f>
        <v>0</v>
      </c>
      <c r="O496" s="48">
        <f>IF(OR(Table24[[#This Row],[Status]]="Pending", Table24[[#This Row],[Status]]="Processing"), Table24[[#This Row],[Amount]], 0)</f>
        <v>650.35</v>
      </c>
      <c r="P496" s="48">
        <f>IF(OR(Table24[[#This Row],[Status]]="Delivered",Table24[[#This Row],[Status]]="Shipped"),Table24[[#This Row],[Amount]],0)</f>
        <v>0</v>
      </c>
      <c r="Q496" s="48">
        <f>Table24[[#This Row],[Amount]]/Table24[[#This Row],[Qty]]</f>
        <v>8.3378205128205138</v>
      </c>
      <c r="R496" s="30" t="s">
        <v>132</v>
      </c>
      <c r="S496" s="30" t="s">
        <v>20</v>
      </c>
      <c r="T496" s="47" t="s">
        <v>11</v>
      </c>
      <c r="U496" s="30" t="s">
        <v>27</v>
      </c>
      <c r="V496" s="30" t="s">
        <v>28</v>
      </c>
    </row>
    <row r="497" spans="1:22" ht="14.25" customHeight="1">
      <c r="A497" s="47">
        <v>496</v>
      </c>
      <c r="B497" s="30">
        <v>691</v>
      </c>
      <c r="C497" s="1">
        <v>44212</v>
      </c>
      <c r="D497" t="s">
        <v>32</v>
      </c>
      <c r="E497" s="47">
        <f>IF(OR(Table24[[#This Row],[Status]]="Pending",Table24[[#This Row],[Status]]="Processing"),1,0)</f>
        <v>0</v>
      </c>
      <c r="F497" s="47" t="str">
        <f>IF(OR(Table24[[#This Row],[Status]]="Pending",Table24[[#This Row],[Status]]="Processing"),"Backlogs","Completed")</f>
        <v>Completed</v>
      </c>
      <c r="G497" s="47">
        <f>IF(Table24[[#This Row],[Status]]="Returned",1,0)</f>
        <v>1</v>
      </c>
      <c r="H497" s="30" t="s">
        <v>47</v>
      </c>
      <c r="I497" s="30" t="s">
        <v>25</v>
      </c>
      <c r="J497" s="30" t="s">
        <v>33</v>
      </c>
      <c r="K497" s="32">
        <v>17</v>
      </c>
      <c r="L497" s="30" t="s">
        <v>18</v>
      </c>
      <c r="M497" s="31">
        <v>284.68</v>
      </c>
      <c r="N497" s="48">
        <f>IF(Table24[[#This Row],[Status]]="Returned",Table24[[#This Row],[Amount]],0)</f>
        <v>284.68</v>
      </c>
      <c r="O497" s="48">
        <f>IF(OR(Table24[[#This Row],[Status]]="Pending", Table24[[#This Row],[Status]]="Processing"), Table24[[#This Row],[Amount]], 0)</f>
        <v>0</v>
      </c>
      <c r="P497" s="48">
        <f>IF(OR(Table24[[#This Row],[Status]]="Delivered",Table24[[#This Row],[Status]]="Shipped"),Table24[[#This Row],[Amount]],0)</f>
        <v>0</v>
      </c>
      <c r="Q497" s="48">
        <f>Table24[[#This Row],[Amount]]/Table24[[#This Row],[Qty]]</f>
        <v>16.745882352941177</v>
      </c>
      <c r="R497" s="30" t="s">
        <v>213</v>
      </c>
      <c r="S497" s="30" t="s">
        <v>20</v>
      </c>
      <c r="T497" s="47" t="s">
        <v>758</v>
      </c>
      <c r="U497" s="30" t="s">
        <v>44</v>
      </c>
      <c r="V497" s="30" t="s">
        <v>22</v>
      </c>
    </row>
    <row r="498" spans="1:22" ht="14.25" hidden="1" customHeight="1">
      <c r="A498" s="47">
        <v>497</v>
      </c>
      <c r="B498" s="30">
        <v>308</v>
      </c>
      <c r="C498" s="1">
        <v>44423</v>
      </c>
      <c r="D498" t="s">
        <v>32</v>
      </c>
      <c r="E498" s="47">
        <f>IF(OR(Table24[[#This Row],[Status]]="Pending",Table24[[#This Row],[Status]]="Processing"),1,0)</f>
        <v>0</v>
      </c>
      <c r="F498" s="47" t="str">
        <f>IF(OR(Table24[[#This Row],[Status]]="Pending",Table24[[#This Row],[Status]]="Processing"),"Backlogs","Completed")</f>
        <v>Completed</v>
      </c>
      <c r="G498" s="47">
        <f>IF(Table24[[#This Row],[Status]]="Returned",1,0)</f>
        <v>1</v>
      </c>
      <c r="H498" s="30" t="s">
        <v>15</v>
      </c>
      <c r="I498" s="30" t="s">
        <v>16</v>
      </c>
      <c r="J498" s="30" t="s">
        <v>17</v>
      </c>
      <c r="K498" s="32">
        <v>67</v>
      </c>
      <c r="L498" s="30" t="s">
        <v>18</v>
      </c>
      <c r="M498" s="31">
        <v>266.55</v>
      </c>
      <c r="N498" s="48">
        <f>IF(Table24[[#This Row],[Status]]="Returned",Table24[[#This Row],[Amount]],0)</f>
        <v>266.55</v>
      </c>
      <c r="O498" s="48">
        <f>IF(OR(Table24[[#This Row],[Status]]="Pending", Table24[[#This Row],[Status]]="Processing"), Table24[[#This Row],[Amount]], 0)</f>
        <v>0</v>
      </c>
      <c r="P498" s="48">
        <f>IF(OR(Table24[[#This Row],[Status]]="Delivered",Table24[[#This Row],[Status]]="Shipped"),Table24[[#This Row],[Amount]],0)</f>
        <v>0</v>
      </c>
      <c r="Q498" s="48">
        <f>Table24[[#This Row],[Amount]]/Table24[[#This Row],[Qty]]</f>
        <v>3.9783582089552239</v>
      </c>
      <c r="R498" s="30" t="s">
        <v>105</v>
      </c>
      <c r="S498" s="30" t="s">
        <v>106</v>
      </c>
      <c r="T498" s="47" t="s">
        <v>758</v>
      </c>
      <c r="U498" s="30" t="s">
        <v>44</v>
      </c>
      <c r="V498" s="30" t="s">
        <v>22</v>
      </c>
    </row>
    <row r="499" spans="1:22" ht="14.25" hidden="1" customHeight="1">
      <c r="A499" s="47">
        <v>498</v>
      </c>
      <c r="B499" s="30">
        <v>815</v>
      </c>
      <c r="C499" s="1">
        <v>44005</v>
      </c>
      <c r="D499" t="s">
        <v>23</v>
      </c>
      <c r="E499" s="47">
        <f>IF(OR(Table24[[#This Row],[Status]]="Pending",Table24[[#This Row],[Status]]="Processing"),1,0)</f>
        <v>0</v>
      </c>
      <c r="F499" s="47" t="str">
        <f>IF(OR(Table24[[#This Row],[Status]]="Pending",Table24[[#This Row],[Status]]="Processing"),"Backlogs","Completed")</f>
        <v>Completed</v>
      </c>
      <c r="G499" s="47">
        <f>IF(Table24[[#This Row],[Status]]="Returned",1,0)</f>
        <v>0</v>
      </c>
      <c r="H499" s="30" t="s">
        <v>15</v>
      </c>
      <c r="I499" s="30" t="s">
        <v>37</v>
      </c>
      <c r="J499" s="30" t="s">
        <v>17</v>
      </c>
      <c r="K499" s="32">
        <v>88</v>
      </c>
      <c r="L499" s="30" t="s">
        <v>18</v>
      </c>
      <c r="M499" s="31">
        <v>192.73</v>
      </c>
      <c r="N499" s="48">
        <f>IF(Table24[[#This Row],[Status]]="Returned",Table24[[#This Row],[Amount]],0)</f>
        <v>0</v>
      </c>
      <c r="O499" s="48">
        <f>IF(OR(Table24[[#This Row],[Status]]="Pending", Table24[[#This Row],[Status]]="Processing"), Table24[[#This Row],[Amount]], 0)</f>
        <v>0</v>
      </c>
      <c r="P499" s="48">
        <f>IF(OR(Table24[[#This Row],[Status]]="Delivered",Table24[[#This Row],[Status]]="Shipped"),Table24[[#This Row],[Amount]],0)</f>
        <v>192.73</v>
      </c>
      <c r="Q499" s="48">
        <f>Table24[[#This Row],[Amount]]/Table24[[#This Row],[Qty]]</f>
        <v>2.1901136363636362</v>
      </c>
      <c r="R499" s="30" t="s">
        <v>162</v>
      </c>
      <c r="S499" s="30" t="s">
        <v>50</v>
      </c>
      <c r="T499" s="47" t="s">
        <v>11</v>
      </c>
      <c r="U499" s="30" t="s">
        <v>21</v>
      </c>
      <c r="V499" s="30" t="s">
        <v>28</v>
      </c>
    </row>
    <row r="500" spans="1:22" ht="14.25" customHeight="1">
      <c r="A500" s="47">
        <v>499</v>
      </c>
      <c r="B500" s="30">
        <v>941</v>
      </c>
      <c r="C500" s="1">
        <v>44196</v>
      </c>
      <c r="D500" t="s">
        <v>32</v>
      </c>
      <c r="E500" s="47">
        <f>IF(OR(Table24[[#This Row],[Status]]="Pending",Table24[[#This Row],[Status]]="Processing"),1,0)</f>
        <v>0</v>
      </c>
      <c r="F500" s="47" t="str">
        <f>IF(OR(Table24[[#This Row],[Status]]="Pending",Table24[[#This Row],[Status]]="Processing"),"Backlogs","Completed")</f>
        <v>Completed</v>
      </c>
      <c r="G500" s="47">
        <f>IF(Table24[[#This Row],[Status]]="Returned",1,0)</f>
        <v>1</v>
      </c>
      <c r="H500" s="30" t="s">
        <v>24</v>
      </c>
      <c r="I500" s="30" t="s">
        <v>16</v>
      </c>
      <c r="J500" s="30" t="s">
        <v>33</v>
      </c>
      <c r="K500" s="32">
        <v>25</v>
      </c>
      <c r="L500" s="30" t="s">
        <v>18</v>
      </c>
      <c r="M500" s="31">
        <v>145.96</v>
      </c>
      <c r="N500" s="48">
        <f>IF(Table24[[#This Row],[Status]]="Returned",Table24[[#This Row],[Amount]],0)</f>
        <v>145.96</v>
      </c>
      <c r="O500" s="48">
        <f>IF(OR(Table24[[#This Row],[Status]]="Pending", Table24[[#This Row],[Status]]="Processing"), Table24[[#This Row],[Amount]], 0)</f>
        <v>0</v>
      </c>
      <c r="P500" s="48">
        <f>IF(OR(Table24[[#This Row],[Status]]="Delivered",Table24[[#This Row],[Status]]="Shipped"),Table24[[#This Row],[Amount]],0)</f>
        <v>0</v>
      </c>
      <c r="Q500" s="48">
        <f>Table24[[#This Row],[Amount]]/Table24[[#This Row],[Qty]]</f>
        <v>5.8384</v>
      </c>
      <c r="R500" s="30" t="s">
        <v>300</v>
      </c>
      <c r="S500" s="30" t="s">
        <v>58</v>
      </c>
      <c r="T500" s="47" t="s">
        <v>11</v>
      </c>
      <c r="U500" s="30" t="s">
        <v>21</v>
      </c>
      <c r="V500" s="30" t="s">
        <v>22</v>
      </c>
    </row>
    <row r="501" spans="1:22" ht="14.25" customHeight="1">
      <c r="A501" s="47">
        <v>500</v>
      </c>
      <c r="B501" s="30">
        <v>580</v>
      </c>
      <c r="C501" s="1">
        <v>44474</v>
      </c>
      <c r="D501" t="s">
        <v>36</v>
      </c>
      <c r="E501" s="47">
        <f>IF(OR(Table24[[#This Row],[Status]]="Pending",Table24[[#This Row],[Status]]="Processing"),1,0)</f>
        <v>0</v>
      </c>
      <c r="F501" s="47" t="str">
        <f>IF(OR(Table24[[#This Row],[Status]]="Pending",Table24[[#This Row],[Status]]="Processing"),"Backlogs","Completed")</f>
        <v>Completed</v>
      </c>
      <c r="G501" s="47">
        <f>IF(Table24[[#This Row],[Status]]="Returned",1,0)</f>
        <v>0</v>
      </c>
      <c r="H501" s="30" t="s">
        <v>24</v>
      </c>
      <c r="I501" s="30" t="s">
        <v>37</v>
      </c>
      <c r="J501" s="30" t="s">
        <v>33</v>
      </c>
      <c r="K501" s="32">
        <v>15</v>
      </c>
      <c r="L501" s="30" t="s">
        <v>18</v>
      </c>
      <c r="M501" s="31">
        <v>708.22</v>
      </c>
      <c r="N501" s="48">
        <f>IF(Table24[[#This Row],[Status]]="Returned",Table24[[#This Row],[Amount]],0)</f>
        <v>0</v>
      </c>
      <c r="O501" s="48">
        <f>IF(OR(Table24[[#This Row],[Status]]="Pending", Table24[[#This Row],[Status]]="Processing"), Table24[[#This Row],[Amount]], 0)</f>
        <v>0</v>
      </c>
      <c r="P501" s="48">
        <f>IF(OR(Table24[[#This Row],[Status]]="Delivered",Table24[[#This Row],[Status]]="Shipped"),Table24[[#This Row],[Amount]],0)</f>
        <v>708.22</v>
      </c>
      <c r="Q501" s="48">
        <f>Table24[[#This Row],[Amount]]/Table24[[#This Row],[Qty]]</f>
        <v>47.214666666666666</v>
      </c>
      <c r="R501" s="30" t="s">
        <v>301</v>
      </c>
      <c r="S501" s="30" t="s">
        <v>240</v>
      </c>
      <c r="T501" s="47" t="s">
        <v>758</v>
      </c>
      <c r="U501" s="30" t="s">
        <v>44</v>
      </c>
      <c r="V501" s="30" t="s">
        <v>22</v>
      </c>
    </row>
    <row r="502" spans="1:22" ht="14.25" hidden="1" customHeight="1">
      <c r="A502" s="47">
        <v>501</v>
      </c>
      <c r="B502" s="30">
        <v>922</v>
      </c>
      <c r="C502" s="1">
        <v>44077</v>
      </c>
      <c r="D502" t="s">
        <v>23</v>
      </c>
      <c r="E502" s="47">
        <f>IF(OR(Table24[[#This Row],[Status]]="Pending",Table24[[#This Row],[Status]]="Processing"),1,0)</f>
        <v>0</v>
      </c>
      <c r="F502" s="47" t="str">
        <f>IF(OR(Table24[[#This Row],[Status]]="Pending",Table24[[#This Row],[Status]]="Processing"),"Backlogs","Completed")</f>
        <v>Completed</v>
      </c>
      <c r="G502" s="47">
        <f>IF(Table24[[#This Row],[Status]]="Returned",1,0)</f>
        <v>0</v>
      </c>
      <c r="H502" s="30" t="s">
        <v>47</v>
      </c>
      <c r="I502" s="30" t="s">
        <v>37</v>
      </c>
      <c r="J502" s="30" t="s">
        <v>38</v>
      </c>
      <c r="K502" s="32">
        <v>46</v>
      </c>
      <c r="L502" s="30" t="s">
        <v>18</v>
      </c>
      <c r="M502" s="31">
        <v>312.60000000000002</v>
      </c>
      <c r="N502" s="48">
        <f>IF(Table24[[#This Row],[Status]]="Returned",Table24[[#This Row],[Amount]],0)</f>
        <v>0</v>
      </c>
      <c r="O502" s="48">
        <f>IF(OR(Table24[[#This Row],[Status]]="Pending", Table24[[#This Row],[Status]]="Processing"), Table24[[#This Row],[Amount]], 0)</f>
        <v>0</v>
      </c>
      <c r="P502" s="48">
        <f>IF(OR(Table24[[#This Row],[Status]]="Delivered",Table24[[#This Row],[Status]]="Shipped"),Table24[[#This Row],[Amount]],0)</f>
        <v>312.60000000000002</v>
      </c>
      <c r="Q502" s="48">
        <f>Table24[[#This Row],[Amount]]/Table24[[#This Row],[Qty]]</f>
        <v>6.7956521739130435</v>
      </c>
      <c r="R502" s="30" t="s">
        <v>88</v>
      </c>
      <c r="S502" s="30" t="s">
        <v>89</v>
      </c>
      <c r="T502" s="47" t="s">
        <v>758</v>
      </c>
      <c r="U502" s="30" t="s">
        <v>31</v>
      </c>
      <c r="V502" s="30" t="s">
        <v>22</v>
      </c>
    </row>
    <row r="503" spans="1:22" ht="14.25" hidden="1" customHeight="1">
      <c r="A503" s="47">
        <v>502</v>
      </c>
      <c r="B503" s="30">
        <v>520</v>
      </c>
      <c r="C503" s="1">
        <v>44322</v>
      </c>
      <c r="D503" t="s">
        <v>36</v>
      </c>
      <c r="E503" s="47">
        <f>IF(OR(Table24[[#This Row],[Status]]="Pending",Table24[[#This Row],[Status]]="Processing"),1,0)</f>
        <v>0</v>
      </c>
      <c r="F503" s="47" t="str">
        <f>IF(OR(Table24[[#This Row],[Status]]="Pending",Table24[[#This Row],[Status]]="Processing"),"Backlogs","Completed")</f>
        <v>Completed</v>
      </c>
      <c r="G503" s="47">
        <f>IF(Table24[[#This Row],[Status]]="Returned",1,0)</f>
        <v>0</v>
      </c>
      <c r="H503" s="30" t="s">
        <v>24</v>
      </c>
      <c r="I503" s="30" t="s">
        <v>37</v>
      </c>
      <c r="J503" s="30" t="s">
        <v>17</v>
      </c>
      <c r="K503" s="32">
        <v>16</v>
      </c>
      <c r="L503" s="30" t="s">
        <v>18</v>
      </c>
      <c r="M503" s="31">
        <v>967.02</v>
      </c>
      <c r="N503" s="48">
        <f>IF(Table24[[#This Row],[Status]]="Returned",Table24[[#This Row],[Amount]],0)</f>
        <v>0</v>
      </c>
      <c r="O503" s="48">
        <f>IF(OR(Table24[[#This Row],[Status]]="Pending", Table24[[#This Row],[Status]]="Processing"), Table24[[#This Row],[Amount]], 0)</f>
        <v>0</v>
      </c>
      <c r="P503" s="48">
        <f>IF(OR(Table24[[#This Row],[Status]]="Delivered",Table24[[#This Row],[Status]]="Shipped"),Table24[[#This Row],[Amount]],0)</f>
        <v>967.02</v>
      </c>
      <c r="Q503" s="48">
        <f>Table24[[#This Row],[Amount]]/Table24[[#This Row],[Qty]]</f>
        <v>60.438749999999999</v>
      </c>
      <c r="R503" s="30" t="s">
        <v>302</v>
      </c>
      <c r="S503" s="30" t="s">
        <v>224</v>
      </c>
      <c r="T503" s="47" t="s">
        <v>11</v>
      </c>
      <c r="U503" s="30" t="s">
        <v>31</v>
      </c>
      <c r="V503" s="30" t="s">
        <v>28</v>
      </c>
    </row>
    <row r="504" spans="1:22" ht="14.25" hidden="1" customHeight="1">
      <c r="A504" s="47">
        <v>503</v>
      </c>
      <c r="B504" s="30">
        <v>536</v>
      </c>
      <c r="C504" s="1">
        <v>43938</v>
      </c>
      <c r="D504" t="s">
        <v>23</v>
      </c>
      <c r="E504" s="47">
        <f>IF(OR(Table24[[#This Row],[Status]]="Pending",Table24[[#This Row],[Status]]="Processing"),1,0)</f>
        <v>0</v>
      </c>
      <c r="F504" s="47" t="str">
        <f>IF(OR(Table24[[#This Row],[Status]]="Pending",Table24[[#This Row],[Status]]="Processing"),"Backlogs","Completed")</f>
        <v>Completed</v>
      </c>
      <c r="G504" s="47">
        <f>IF(Table24[[#This Row],[Status]]="Returned",1,0)</f>
        <v>0</v>
      </c>
      <c r="H504" s="30" t="s">
        <v>15</v>
      </c>
      <c r="I504" s="30" t="s">
        <v>25</v>
      </c>
      <c r="J504" s="30" t="s">
        <v>38</v>
      </c>
      <c r="K504" s="32">
        <v>56</v>
      </c>
      <c r="L504" s="30" t="s">
        <v>18</v>
      </c>
      <c r="M504" s="31">
        <v>777.26</v>
      </c>
      <c r="N504" s="48">
        <f>IF(Table24[[#This Row],[Status]]="Returned",Table24[[#This Row],[Amount]],0)</f>
        <v>0</v>
      </c>
      <c r="O504" s="48">
        <f>IF(OR(Table24[[#This Row],[Status]]="Pending", Table24[[#This Row],[Status]]="Processing"), Table24[[#This Row],[Amount]], 0)</f>
        <v>0</v>
      </c>
      <c r="P504" s="48">
        <f>IF(OR(Table24[[#This Row],[Status]]="Delivered",Table24[[#This Row],[Status]]="Shipped"),Table24[[#This Row],[Amount]],0)</f>
        <v>777.26</v>
      </c>
      <c r="Q504" s="48">
        <f>Table24[[#This Row],[Amount]]/Table24[[#This Row],[Qty]]</f>
        <v>13.879642857142857</v>
      </c>
      <c r="R504" s="30" t="s">
        <v>301</v>
      </c>
      <c r="S504" s="30" t="s">
        <v>240</v>
      </c>
      <c r="T504" s="47" t="s">
        <v>11</v>
      </c>
      <c r="U504" s="30" t="s">
        <v>27</v>
      </c>
      <c r="V504" s="30" t="s">
        <v>22</v>
      </c>
    </row>
    <row r="505" spans="1:22" ht="14.25" customHeight="1">
      <c r="A505" s="47">
        <v>504</v>
      </c>
      <c r="B505" s="30">
        <v>706</v>
      </c>
      <c r="C505" s="1">
        <v>43941</v>
      </c>
      <c r="D505" t="s">
        <v>36</v>
      </c>
      <c r="E505" s="47">
        <f>IF(OR(Table24[[#This Row],[Status]]="Pending",Table24[[#This Row],[Status]]="Processing"),1,0)</f>
        <v>0</v>
      </c>
      <c r="F505" s="47" t="str">
        <f>IF(OR(Table24[[#This Row],[Status]]="Pending",Table24[[#This Row],[Status]]="Processing"),"Backlogs","Completed")</f>
        <v>Completed</v>
      </c>
      <c r="G505" s="47">
        <f>IF(Table24[[#This Row],[Status]]="Returned",1,0)</f>
        <v>0</v>
      </c>
      <c r="H505" s="30" t="s">
        <v>47</v>
      </c>
      <c r="I505" s="30" t="s">
        <v>37</v>
      </c>
      <c r="J505" s="30" t="s">
        <v>33</v>
      </c>
      <c r="K505" s="32">
        <v>91</v>
      </c>
      <c r="L505" s="30" t="s">
        <v>18</v>
      </c>
      <c r="M505" s="31">
        <v>114.65</v>
      </c>
      <c r="N505" s="48">
        <f>IF(Table24[[#This Row],[Status]]="Returned",Table24[[#This Row],[Amount]],0)</f>
        <v>0</v>
      </c>
      <c r="O505" s="48">
        <f>IF(OR(Table24[[#This Row],[Status]]="Pending", Table24[[#This Row],[Status]]="Processing"), Table24[[#This Row],[Amount]], 0)</f>
        <v>0</v>
      </c>
      <c r="P505" s="48">
        <f>IF(OR(Table24[[#This Row],[Status]]="Delivered",Table24[[#This Row],[Status]]="Shipped"),Table24[[#This Row],[Amount]],0)</f>
        <v>114.65</v>
      </c>
      <c r="Q505" s="48">
        <f>Table24[[#This Row],[Amount]]/Table24[[#This Row],[Qty]]</f>
        <v>1.2598901098901099</v>
      </c>
      <c r="R505" s="30" t="s">
        <v>84</v>
      </c>
      <c r="S505" s="30" t="s">
        <v>85</v>
      </c>
      <c r="T505" s="47" t="s">
        <v>758</v>
      </c>
      <c r="U505" s="30" t="s">
        <v>31</v>
      </c>
      <c r="V505" s="30" t="s">
        <v>28</v>
      </c>
    </row>
    <row r="506" spans="1:22" ht="14.25" hidden="1" customHeight="1">
      <c r="A506" s="47">
        <v>505</v>
      </c>
      <c r="B506" s="30">
        <v>916</v>
      </c>
      <c r="C506" s="1">
        <v>44103</v>
      </c>
      <c r="D506" t="s">
        <v>23</v>
      </c>
      <c r="E506" s="47">
        <f>IF(OR(Table24[[#This Row],[Status]]="Pending",Table24[[#This Row],[Status]]="Processing"),1,0)</f>
        <v>0</v>
      </c>
      <c r="F506" s="47" t="str">
        <f>IF(OR(Table24[[#This Row],[Status]]="Pending",Table24[[#This Row],[Status]]="Processing"),"Backlogs","Completed")</f>
        <v>Completed</v>
      </c>
      <c r="G506" s="47">
        <f>IF(Table24[[#This Row],[Status]]="Returned",1,0)</f>
        <v>0</v>
      </c>
      <c r="H506" s="30" t="s">
        <v>24</v>
      </c>
      <c r="I506" s="30" t="s">
        <v>37</v>
      </c>
      <c r="J506" s="30" t="s">
        <v>38</v>
      </c>
      <c r="K506" s="32">
        <v>98</v>
      </c>
      <c r="L506" s="30" t="s">
        <v>18</v>
      </c>
      <c r="M506" s="31">
        <v>663.95</v>
      </c>
      <c r="N506" s="48">
        <f>IF(Table24[[#This Row],[Status]]="Returned",Table24[[#This Row],[Amount]],0)</f>
        <v>0</v>
      </c>
      <c r="O506" s="48">
        <f>IF(OR(Table24[[#This Row],[Status]]="Pending", Table24[[#This Row],[Status]]="Processing"), Table24[[#This Row],[Amount]], 0)</f>
        <v>0</v>
      </c>
      <c r="P506" s="48">
        <f>IF(OR(Table24[[#This Row],[Status]]="Delivered",Table24[[#This Row],[Status]]="Shipped"),Table24[[#This Row],[Amount]],0)</f>
        <v>663.95</v>
      </c>
      <c r="Q506" s="48">
        <f>Table24[[#This Row],[Amount]]/Table24[[#This Row],[Qty]]</f>
        <v>6.7750000000000004</v>
      </c>
      <c r="R506" s="30" t="s">
        <v>92</v>
      </c>
      <c r="S506" s="30" t="s">
        <v>93</v>
      </c>
      <c r="T506" s="47" t="s">
        <v>11</v>
      </c>
      <c r="U506" s="30" t="s">
        <v>44</v>
      </c>
      <c r="V506" s="30" t="s">
        <v>28</v>
      </c>
    </row>
    <row r="507" spans="1:22" ht="14.25" hidden="1" customHeight="1">
      <c r="A507" s="47">
        <v>506</v>
      </c>
      <c r="B507" s="30">
        <v>885</v>
      </c>
      <c r="C507" s="1">
        <v>43987</v>
      </c>
      <c r="D507" t="s">
        <v>36</v>
      </c>
      <c r="E507" s="47">
        <f>IF(OR(Table24[[#This Row],[Status]]="Pending",Table24[[#This Row],[Status]]="Processing"),1,0)</f>
        <v>0</v>
      </c>
      <c r="F507" s="47" t="str">
        <f>IF(OR(Table24[[#This Row],[Status]]="Pending",Table24[[#This Row],[Status]]="Processing"),"Backlogs","Completed")</f>
        <v>Completed</v>
      </c>
      <c r="G507" s="47">
        <f>IF(Table24[[#This Row],[Status]]="Returned",1,0)</f>
        <v>0</v>
      </c>
      <c r="H507" s="30" t="s">
        <v>24</v>
      </c>
      <c r="I507" s="30" t="s">
        <v>25</v>
      </c>
      <c r="J507" s="30" t="s">
        <v>17</v>
      </c>
      <c r="K507" s="32">
        <v>37</v>
      </c>
      <c r="L507" s="30" t="s">
        <v>18</v>
      </c>
      <c r="M507" s="31">
        <v>402.12</v>
      </c>
      <c r="N507" s="48">
        <f>IF(Table24[[#This Row],[Status]]="Returned",Table24[[#This Row],[Amount]],0)</f>
        <v>0</v>
      </c>
      <c r="O507" s="48">
        <f>IF(OR(Table24[[#This Row],[Status]]="Pending", Table24[[#This Row],[Status]]="Processing"), Table24[[#This Row],[Amount]], 0)</f>
        <v>0</v>
      </c>
      <c r="P507" s="48">
        <f>IF(OR(Table24[[#This Row],[Status]]="Delivered",Table24[[#This Row],[Status]]="Shipped"),Table24[[#This Row],[Amount]],0)</f>
        <v>402.12</v>
      </c>
      <c r="Q507" s="48">
        <f>Table24[[#This Row],[Amount]]/Table24[[#This Row],[Qty]]</f>
        <v>10.868108108108109</v>
      </c>
      <c r="R507" s="30" t="s">
        <v>86</v>
      </c>
      <c r="S507" s="30" t="s">
        <v>87</v>
      </c>
      <c r="T507" s="47" t="s">
        <v>758</v>
      </c>
      <c r="U507" s="30" t="s">
        <v>21</v>
      </c>
      <c r="V507" s="30" t="s">
        <v>22</v>
      </c>
    </row>
    <row r="508" spans="1:22" ht="14.25" hidden="1" customHeight="1">
      <c r="A508" s="47">
        <v>507</v>
      </c>
      <c r="B508" s="30">
        <v>109</v>
      </c>
      <c r="C508" s="1">
        <v>43836</v>
      </c>
      <c r="D508" t="s">
        <v>36</v>
      </c>
      <c r="E508" s="47">
        <f>IF(OR(Table24[[#This Row],[Status]]="Pending",Table24[[#This Row],[Status]]="Processing"),1,0)</f>
        <v>0</v>
      </c>
      <c r="F508" s="47" t="str">
        <f>IF(OR(Table24[[#This Row],[Status]]="Pending",Table24[[#This Row],[Status]]="Processing"),"Backlogs","Completed")</f>
        <v>Completed</v>
      </c>
      <c r="G508" s="47">
        <f>IF(Table24[[#This Row],[Status]]="Returned",1,0)</f>
        <v>0</v>
      </c>
      <c r="H508" s="30" t="s">
        <v>24</v>
      </c>
      <c r="I508" s="30" t="s">
        <v>16</v>
      </c>
      <c r="J508" s="30" t="s">
        <v>38</v>
      </c>
      <c r="K508" s="32">
        <v>48</v>
      </c>
      <c r="L508" s="30" t="s">
        <v>18</v>
      </c>
      <c r="M508" s="31">
        <v>480.47</v>
      </c>
      <c r="N508" s="48">
        <f>IF(Table24[[#This Row],[Status]]="Returned",Table24[[#This Row],[Amount]],0)</f>
        <v>0</v>
      </c>
      <c r="O508" s="48">
        <f>IF(OR(Table24[[#This Row],[Status]]="Pending", Table24[[#This Row],[Status]]="Processing"), Table24[[#This Row],[Amount]], 0)</f>
        <v>0</v>
      </c>
      <c r="P508" s="48">
        <f>IF(OR(Table24[[#This Row],[Status]]="Delivered",Table24[[#This Row],[Status]]="Shipped"),Table24[[#This Row],[Amount]],0)</f>
        <v>480.47</v>
      </c>
      <c r="Q508" s="48">
        <f>Table24[[#This Row],[Amount]]/Table24[[#This Row],[Qty]]</f>
        <v>10.009791666666667</v>
      </c>
      <c r="R508" s="30" t="s">
        <v>208</v>
      </c>
      <c r="S508" s="30" t="s">
        <v>172</v>
      </c>
      <c r="T508" s="47" t="s">
        <v>758</v>
      </c>
      <c r="U508" s="30" t="s">
        <v>27</v>
      </c>
      <c r="V508" s="30" t="s">
        <v>22</v>
      </c>
    </row>
    <row r="509" spans="1:22" ht="14.25" hidden="1" customHeight="1">
      <c r="A509" s="47">
        <v>508</v>
      </c>
      <c r="B509" s="30">
        <v>810</v>
      </c>
      <c r="C509" s="1">
        <v>44337</v>
      </c>
      <c r="D509" t="s">
        <v>36</v>
      </c>
      <c r="E509" s="47">
        <f>IF(OR(Table24[[#This Row],[Status]]="Pending",Table24[[#This Row],[Status]]="Processing"),1,0)</f>
        <v>0</v>
      </c>
      <c r="F509" s="47" t="str">
        <f>IF(OR(Table24[[#This Row],[Status]]="Pending",Table24[[#This Row],[Status]]="Processing"),"Backlogs","Completed")</f>
        <v>Completed</v>
      </c>
      <c r="G509" s="47">
        <f>IF(Table24[[#This Row],[Status]]="Returned",1,0)</f>
        <v>0</v>
      </c>
      <c r="H509" s="30" t="s">
        <v>24</v>
      </c>
      <c r="I509" s="30" t="s">
        <v>37</v>
      </c>
      <c r="J509" s="30" t="s">
        <v>38</v>
      </c>
      <c r="K509" s="32">
        <v>60</v>
      </c>
      <c r="L509" s="30" t="s">
        <v>18</v>
      </c>
      <c r="M509" s="31">
        <v>895.71</v>
      </c>
      <c r="N509" s="48">
        <f>IF(Table24[[#This Row],[Status]]="Returned",Table24[[#This Row],[Amount]],0)</f>
        <v>0</v>
      </c>
      <c r="O509" s="48">
        <f>IF(OR(Table24[[#This Row],[Status]]="Pending", Table24[[#This Row],[Status]]="Processing"), Table24[[#This Row],[Amount]], 0)</f>
        <v>0</v>
      </c>
      <c r="P509" s="48">
        <f>IF(OR(Table24[[#This Row],[Status]]="Delivered",Table24[[#This Row],[Status]]="Shipped"),Table24[[#This Row],[Amount]],0)</f>
        <v>895.71</v>
      </c>
      <c r="Q509" s="48">
        <f>Table24[[#This Row],[Amount]]/Table24[[#This Row],[Qty]]</f>
        <v>14.928500000000001</v>
      </c>
      <c r="R509" s="30" t="s">
        <v>303</v>
      </c>
      <c r="S509" s="30" t="s">
        <v>20</v>
      </c>
      <c r="T509" s="47" t="s">
        <v>758</v>
      </c>
      <c r="U509" s="30" t="s">
        <v>21</v>
      </c>
      <c r="V509" s="30" t="s">
        <v>22</v>
      </c>
    </row>
    <row r="510" spans="1:22" ht="14.25" hidden="1" customHeight="1">
      <c r="A510" s="47">
        <v>509</v>
      </c>
      <c r="B510" s="30">
        <v>328</v>
      </c>
      <c r="C510" s="1">
        <v>44094</v>
      </c>
      <c r="D510" t="s">
        <v>23</v>
      </c>
      <c r="E510" s="47">
        <f>IF(OR(Table24[[#This Row],[Status]]="Pending",Table24[[#This Row],[Status]]="Processing"),1,0)</f>
        <v>0</v>
      </c>
      <c r="F510" s="47" t="str">
        <f>IF(OR(Table24[[#This Row],[Status]]="Pending",Table24[[#This Row],[Status]]="Processing"),"Backlogs","Completed")</f>
        <v>Completed</v>
      </c>
      <c r="G510" s="47">
        <f>IF(Table24[[#This Row],[Status]]="Returned",1,0)</f>
        <v>0</v>
      </c>
      <c r="H510" s="30" t="s">
        <v>47</v>
      </c>
      <c r="I510" s="30" t="s">
        <v>16</v>
      </c>
      <c r="J510" s="30" t="s">
        <v>17</v>
      </c>
      <c r="K510" s="32">
        <v>34</v>
      </c>
      <c r="L510" s="30" t="s">
        <v>18</v>
      </c>
      <c r="M510" s="31">
        <v>345.42</v>
      </c>
      <c r="N510" s="48">
        <f>IF(Table24[[#This Row],[Status]]="Returned",Table24[[#This Row],[Amount]],0)</f>
        <v>0</v>
      </c>
      <c r="O510" s="48">
        <f>IF(OR(Table24[[#This Row],[Status]]="Pending", Table24[[#This Row],[Status]]="Processing"), Table24[[#This Row],[Amount]], 0)</f>
        <v>0</v>
      </c>
      <c r="P510" s="48">
        <f>IF(OR(Table24[[#This Row],[Status]]="Delivered",Table24[[#This Row],[Status]]="Shipped"),Table24[[#This Row],[Amount]],0)</f>
        <v>345.42</v>
      </c>
      <c r="Q510" s="48">
        <f>Table24[[#This Row],[Amount]]/Table24[[#This Row],[Qty]]</f>
        <v>10.159411764705883</v>
      </c>
      <c r="R510" s="30" t="s">
        <v>237</v>
      </c>
      <c r="S510" s="30" t="s">
        <v>202</v>
      </c>
      <c r="T510" s="47" t="s">
        <v>758</v>
      </c>
      <c r="U510" s="30" t="s">
        <v>27</v>
      </c>
      <c r="V510" s="30" t="s">
        <v>22</v>
      </c>
    </row>
    <row r="511" spans="1:22" ht="14.25" customHeight="1">
      <c r="A511" s="47">
        <v>510</v>
      </c>
      <c r="B511" s="30">
        <v>823</v>
      </c>
      <c r="C511" s="1">
        <v>44188</v>
      </c>
      <c r="D511" t="s">
        <v>32</v>
      </c>
      <c r="E511" s="47">
        <f>IF(OR(Table24[[#This Row],[Status]]="Pending",Table24[[#This Row],[Status]]="Processing"),1,0)</f>
        <v>0</v>
      </c>
      <c r="F511" s="47" t="str">
        <f>IF(OR(Table24[[#This Row],[Status]]="Pending",Table24[[#This Row],[Status]]="Processing"),"Backlogs","Completed")</f>
        <v>Completed</v>
      </c>
      <c r="G511" s="47">
        <f>IF(Table24[[#This Row],[Status]]="Returned",1,0)</f>
        <v>1</v>
      </c>
      <c r="H511" s="30" t="s">
        <v>47</v>
      </c>
      <c r="I511" s="30" t="s">
        <v>25</v>
      </c>
      <c r="J511" s="30" t="s">
        <v>33</v>
      </c>
      <c r="K511" s="32">
        <v>31</v>
      </c>
      <c r="L511" s="30" t="s">
        <v>18</v>
      </c>
      <c r="M511" s="31">
        <v>687.76</v>
      </c>
      <c r="N511" s="48">
        <f>IF(Table24[[#This Row],[Status]]="Returned",Table24[[#This Row],[Amount]],0)</f>
        <v>687.76</v>
      </c>
      <c r="O511" s="48">
        <f>IF(OR(Table24[[#This Row],[Status]]="Pending", Table24[[#This Row],[Status]]="Processing"), Table24[[#This Row],[Amount]], 0)</f>
        <v>0</v>
      </c>
      <c r="P511" s="48">
        <f>IF(OR(Table24[[#This Row],[Status]]="Delivered",Table24[[#This Row],[Status]]="Shipped"),Table24[[#This Row],[Amount]],0)</f>
        <v>0</v>
      </c>
      <c r="Q511" s="48">
        <f>Table24[[#This Row],[Amount]]/Table24[[#This Row],[Qty]]</f>
        <v>22.185806451612901</v>
      </c>
      <c r="R511" s="30" t="s">
        <v>113</v>
      </c>
      <c r="S511" s="30" t="s">
        <v>79</v>
      </c>
      <c r="T511" s="47" t="s">
        <v>758</v>
      </c>
      <c r="U511" s="30" t="s">
        <v>27</v>
      </c>
      <c r="V511" s="30" t="s">
        <v>22</v>
      </c>
    </row>
    <row r="512" spans="1:22" ht="14.25" hidden="1" customHeight="1">
      <c r="A512" s="47">
        <v>511</v>
      </c>
      <c r="B512" s="30">
        <v>443</v>
      </c>
      <c r="C512" s="1">
        <v>44237</v>
      </c>
      <c r="D512" t="s">
        <v>23</v>
      </c>
      <c r="E512" s="47">
        <f>IF(OR(Table24[[#This Row],[Status]]="Pending",Table24[[#This Row],[Status]]="Processing"),1,0)</f>
        <v>0</v>
      </c>
      <c r="F512" s="47" t="str">
        <f>IF(OR(Table24[[#This Row],[Status]]="Pending",Table24[[#This Row],[Status]]="Processing"),"Backlogs","Completed")</f>
        <v>Completed</v>
      </c>
      <c r="G512" s="47">
        <f>IF(Table24[[#This Row],[Status]]="Returned",1,0)</f>
        <v>0</v>
      </c>
      <c r="H512" s="30" t="s">
        <v>47</v>
      </c>
      <c r="I512" s="30" t="s">
        <v>25</v>
      </c>
      <c r="J512" s="30" t="s">
        <v>38</v>
      </c>
      <c r="K512" s="32">
        <v>90</v>
      </c>
      <c r="L512" s="30" t="s">
        <v>18</v>
      </c>
      <c r="M512" s="31">
        <v>764.15</v>
      </c>
      <c r="N512" s="48">
        <f>IF(Table24[[#This Row],[Status]]="Returned",Table24[[#This Row],[Amount]],0)</f>
        <v>0</v>
      </c>
      <c r="O512" s="48">
        <f>IF(OR(Table24[[#This Row],[Status]]="Pending", Table24[[#This Row],[Status]]="Processing"), Table24[[#This Row],[Amount]], 0)</f>
        <v>0</v>
      </c>
      <c r="P512" s="48">
        <f>IF(OR(Table24[[#This Row],[Status]]="Delivered",Table24[[#This Row],[Status]]="Shipped"),Table24[[#This Row],[Amount]],0)</f>
        <v>764.15</v>
      </c>
      <c r="Q512" s="48">
        <f>Table24[[#This Row],[Amount]]/Table24[[#This Row],[Qty]]</f>
        <v>8.4905555555555559</v>
      </c>
      <c r="R512" s="30" t="s">
        <v>205</v>
      </c>
      <c r="S512" s="30" t="s">
        <v>30</v>
      </c>
      <c r="T512" s="47" t="s">
        <v>11</v>
      </c>
      <c r="U512" s="30" t="s">
        <v>31</v>
      </c>
      <c r="V512" s="30" t="s">
        <v>22</v>
      </c>
    </row>
    <row r="513" spans="1:22" ht="14.25" hidden="1" customHeight="1">
      <c r="A513" s="47">
        <v>512</v>
      </c>
      <c r="B513" s="30">
        <v>606</v>
      </c>
      <c r="C513" s="1">
        <v>44044</v>
      </c>
      <c r="D513" t="s">
        <v>23</v>
      </c>
      <c r="E513" s="47">
        <f>IF(OR(Table24[[#This Row],[Status]]="Pending",Table24[[#This Row],[Status]]="Processing"),1,0)</f>
        <v>0</v>
      </c>
      <c r="F513" s="47" t="str">
        <f>IF(OR(Table24[[#This Row],[Status]]="Pending",Table24[[#This Row],[Status]]="Processing"),"Backlogs","Completed")</f>
        <v>Completed</v>
      </c>
      <c r="G513" s="47">
        <f>IF(Table24[[#This Row],[Status]]="Returned",1,0)</f>
        <v>0</v>
      </c>
      <c r="H513" s="30" t="s">
        <v>47</v>
      </c>
      <c r="I513" s="30" t="s">
        <v>25</v>
      </c>
      <c r="J513" s="30" t="s">
        <v>38</v>
      </c>
      <c r="K513" s="32">
        <v>67</v>
      </c>
      <c r="L513" s="30" t="s">
        <v>18</v>
      </c>
      <c r="M513" s="31">
        <v>243.34</v>
      </c>
      <c r="N513" s="48">
        <f>IF(Table24[[#This Row],[Status]]="Returned",Table24[[#This Row],[Amount]],0)</f>
        <v>0</v>
      </c>
      <c r="O513" s="48">
        <f>IF(OR(Table24[[#This Row],[Status]]="Pending", Table24[[#This Row],[Status]]="Processing"), Table24[[#This Row],[Amount]], 0)</f>
        <v>0</v>
      </c>
      <c r="P513" s="48">
        <f>IF(OR(Table24[[#This Row],[Status]]="Delivered",Table24[[#This Row],[Status]]="Shipped"),Table24[[#This Row],[Amount]],0)</f>
        <v>243.34</v>
      </c>
      <c r="Q513" s="48">
        <f>Table24[[#This Row],[Amount]]/Table24[[#This Row],[Qty]]</f>
        <v>3.6319402985074629</v>
      </c>
      <c r="R513" s="30" t="s">
        <v>193</v>
      </c>
      <c r="S513" s="30" t="s">
        <v>64</v>
      </c>
      <c r="T513" s="47" t="s">
        <v>11</v>
      </c>
      <c r="U513" s="30" t="s">
        <v>21</v>
      </c>
      <c r="V513" s="30" t="s">
        <v>22</v>
      </c>
    </row>
    <row r="514" spans="1:22" ht="14.25" customHeight="1">
      <c r="A514" s="47">
        <v>513</v>
      </c>
      <c r="B514" s="30">
        <v>564</v>
      </c>
      <c r="C514" s="1">
        <v>44414</v>
      </c>
      <c r="D514" t="s">
        <v>54</v>
      </c>
      <c r="E514" s="47">
        <f>IF(OR(Table24[[#This Row],[Status]]="Pending",Table24[[#This Row],[Status]]="Processing"),1,0)</f>
        <v>1</v>
      </c>
      <c r="F514" s="47" t="str">
        <f>IF(OR(Table24[[#This Row],[Status]]="Pending",Table24[[#This Row],[Status]]="Processing"),"Backlogs","Completed")</f>
        <v>Backlogs</v>
      </c>
      <c r="G514" s="47">
        <f>IF(Table24[[#This Row],[Status]]="Returned",1,0)</f>
        <v>0</v>
      </c>
      <c r="H514" s="30" t="s">
        <v>24</v>
      </c>
      <c r="I514" s="30" t="s">
        <v>25</v>
      </c>
      <c r="J514" s="30" t="s">
        <v>33</v>
      </c>
      <c r="K514" s="32">
        <v>41</v>
      </c>
      <c r="L514" s="30" t="s">
        <v>18</v>
      </c>
      <c r="M514" s="31">
        <v>939.1</v>
      </c>
      <c r="N514" s="48">
        <f>IF(Table24[[#This Row],[Status]]="Returned",Table24[[#This Row],[Amount]],0)</f>
        <v>0</v>
      </c>
      <c r="O514" s="48">
        <f>IF(OR(Table24[[#This Row],[Status]]="Pending", Table24[[#This Row],[Status]]="Processing"), Table24[[#This Row],[Amount]], 0)</f>
        <v>939.1</v>
      </c>
      <c r="P514" s="48">
        <f>IF(OR(Table24[[#This Row],[Status]]="Delivered",Table24[[#This Row],[Status]]="Shipped"),Table24[[#This Row],[Amount]],0)</f>
        <v>0</v>
      </c>
      <c r="Q514" s="48">
        <f>Table24[[#This Row],[Amount]]/Table24[[#This Row],[Qty]]</f>
        <v>22.904878048780489</v>
      </c>
      <c r="R514" s="30" t="s">
        <v>204</v>
      </c>
      <c r="S514" s="30" t="s">
        <v>58</v>
      </c>
      <c r="T514" s="47" t="s">
        <v>11</v>
      </c>
      <c r="U514" s="30" t="s">
        <v>21</v>
      </c>
      <c r="V514" s="30" t="s">
        <v>28</v>
      </c>
    </row>
    <row r="515" spans="1:22" ht="14.25" hidden="1" customHeight="1">
      <c r="A515" s="47">
        <v>514</v>
      </c>
      <c r="B515" s="30">
        <v>588</v>
      </c>
      <c r="C515" s="1">
        <v>44070</v>
      </c>
      <c r="D515" t="s">
        <v>36</v>
      </c>
      <c r="E515" s="47">
        <f>IF(OR(Table24[[#This Row],[Status]]="Pending",Table24[[#This Row],[Status]]="Processing"),1,0)</f>
        <v>0</v>
      </c>
      <c r="F515" s="47" t="str">
        <f>IF(OR(Table24[[#This Row],[Status]]="Pending",Table24[[#This Row],[Status]]="Processing"),"Backlogs","Completed")</f>
        <v>Completed</v>
      </c>
      <c r="G515" s="47">
        <f>IF(Table24[[#This Row],[Status]]="Returned",1,0)</f>
        <v>0</v>
      </c>
      <c r="H515" s="30" t="s">
        <v>47</v>
      </c>
      <c r="I515" s="30" t="s">
        <v>16</v>
      </c>
      <c r="J515" s="30" t="s">
        <v>17</v>
      </c>
      <c r="K515" s="32">
        <v>57</v>
      </c>
      <c r="L515" s="30" t="s">
        <v>18</v>
      </c>
      <c r="M515" s="31">
        <v>679.32</v>
      </c>
      <c r="N515" s="48">
        <f>IF(Table24[[#This Row],[Status]]="Returned",Table24[[#This Row],[Amount]],0)</f>
        <v>0</v>
      </c>
      <c r="O515" s="48">
        <f>IF(OR(Table24[[#This Row],[Status]]="Pending", Table24[[#This Row],[Status]]="Processing"), Table24[[#This Row],[Amount]], 0)</f>
        <v>0</v>
      </c>
      <c r="P515" s="48">
        <f>IF(OR(Table24[[#This Row],[Status]]="Delivered",Table24[[#This Row],[Status]]="Shipped"),Table24[[#This Row],[Amount]],0)</f>
        <v>679.32</v>
      </c>
      <c r="Q515" s="48">
        <f>Table24[[#This Row],[Amount]]/Table24[[#This Row],[Qty]]</f>
        <v>11.917894736842106</v>
      </c>
      <c r="R515" s="30" t="s">
        <v>83</v>
      </c>
      <c r="S515" s="30" t="s">
        <v>64</v>
      </c>
      <c r="T515" s="47" t="s">
        <v>11</v>
      </c>
      <c r="U515" s="30" t="s">
        <v>21</v>
      </c>
      <c r="V515" s="30" t="s">
        <v>22</v>
      </c>
    </row>
    <row r="516" spans="1:22" ht="14.25" hidden="1" customHeight="1">
      <c r="A516" s="47">
        <v>515</v>
      </c>
      <c r="B516" s="30">
        <v>252</v>
      </c>
      <c r="C516" s="1">
        <v>44483</v>
      </c>
      <c r="D516" t="s">
        <v>23</v>
      </c>
      <c r="E516" s="47">
        <f>IF(OR(Table24[[#This Row],[Status]]="Pending",Table24[[#This Row],[Status]]="Processing"),1,0)</f>
        <v>0</v>
      </c>
      <c r="F516" s="47" t="str">
        <f>IF(OR(Table24[[#This Row],[Status]]="Pending",Table24[[#This Row],[Status]]="Processing"),"Backlogs","Completed")</f>
        <v>Completed</v>
      </c>
      <c r="G516" s="47">
        <f>IF(Table24[[#This Row],[Status]]="Returned",1,0)</f>
        <v>0</v>
      </c>
      <c r="H516" s="30" t="s">
        <v>47</v>
      </c>
      <c r="I516" s="30" t="s">
        <v>25</v>
      </c>
      <c r="J516" s="30" t="s">
        <v>38</v>
      </c>
      <c r="K516" s="32">
        <v>72</v>
      </c>
      <c r="L516" s="30" t="s">
        <v>18</v>
      </c>
      <c r="M516" s="31">
        <v>357.13</v>
      </c>
      <c r="N516" s="48">
        <f>IF(Table24[[#This Row],[Status]]="Returned",Table24[[#This Row],[Amount]],0)</f>
        <v>0</v>
      </c>
      <c r="O516" s="48">
        <f>IF(OR(Table24[[#This Row],[Status]]="Pending", Table24[[#This Row],[Status]]="Processing"), Table24[[#This Row],[Amount]], 0)</f>
        <v>0</v>
      </c>
      <c r="P516" s="48">
        <f>IF(OR(Table24[[#This Row],[Status]]="Delivered",Table24[[#This Row],[Status]]="Shipped"),Table24[[#This Row],[Amount]],0)</f>
        <v>357.13</v>
      </c>
      <c r="Q516" s="48">
        <f>Table24[[#This Row],[Amount]]/Table24[[#This Row],[Qty]]</f>
        <v>4.9601388888888884</v>
      </c>
      <c r="R516" s="30" t="s">
        <v>84</v>
      </c>
      <c r="S516" s="30" t="s">
        <v>85</v>
      </c>
      <c r="T516" s="47" t="s">
        <v>758</v>
      </c>
      <c r="U516" s="30" t="s">
        <v>44</v>
      </c>
      <c r="V516" s="30" t="s">
        <v>22</v>
      </c>
    </row>
    <row r="517" spans="1:22" ht="14.25" customHeight="1">
      <c r="A517" s="47">
        <v>516</v>
      </c>
      <c r="B517" s="30">
        <v>212</v>
      </c>
      <c r="C517" s="1">
        <v>43928</v>
      </c>
      <c r="D517" t="s">
        <v>14</v>
      </c>
      <c r="E517" s="47">
        <f>IF(OR(Table24[[#This Row],[Status]]="Pending",Table24[[#This Row],[Status]]="Processing"),1,0)</f>
        <v>1</v>
      </c>
      <c r="F517" s="47" t="str">
        <f>IF(OR(Table24[[#This Row],[Status]]="Pending",Table24[[#This Row],[Status]]="Processing"),"Backlogs","Completed")</f>
        <v>Backlogs</v>
      </c>
      <c r="G517" s="47">
        <f>IF(Table24[[#This Row],[Status]]="Returned",1,0)</f>
        <v>0</v>
      </c>
      <c r="H517" s="30" t="s">
        <v>15</v>
      </c>
      <c r="I517" s="30" t="s">
        <v>37</v>
      </c>
      <c r="J517" s="30" t="s">
        <v>33</v>
      </c>
      <c r="K517" s="32">
        <v>38</v>
      </c>
      <c r="L517" s="30" t="s">
        <v>18</v>
      </c>
      <c r="M517" s="31">
        <v>475.05</v>
      </c>
      <c r="N517" s="48">
        <f>IF(Table24[[#This Row],[Status]]="Returned",Table24[[#This Row],[Amount]],0)</f>
        <v>0</v>
      </c>
      <c r="O517" s="48">
        <f>IF(OR(Table24[[#This Row],[Status]]="Pending", Table24[[#This Row],[Status]]="Processing"), Table24[[#This Row],[Amount]], 0)</f>
        <v>475.05</v>
      </c>
      <c r="P517" s="48">
        <f>IF(OR(Table24[[#This Row],[Status]]="Delivered",Table24[[#This Row],[Status]]="Shipped"),Table24[[#This Row],[Amount]],0)</f>
        <v>0</v>
      </c>
      <c r="Q517" s="48">
        <f>Table24[[#This Row],[Amount]]/Table24[[#This Row],[Qty]]</f>
        <v>12.501315789473685</v>
      </c>
      <c r="R517" s="30" t="s">
        <v>50</v>
      </c>
      <c r="S517" s="30" t="s">
        <v>51</v>
      </c>
      <c r="T517" s="47" t="s">
        <v>11</v>
      </c>
      <c r="U517" s="30" t="s">
        <v>44</v>
      </c>
      <c r="V517" s="30" t="s">
        <v>28</v>
      </c>
    </row>
    <row r="518" spans="1:22" ht="14.25" customHeight="1">
      <c r="A518" s="47">
        <v>517</v>
      </c>
      <c r="B518" s="30">
        <v>878</v>
      </c>
      <c r="C518" s="1">
        <v>44056</v>
      </c>
      <c r="D518" t="s">
        <v>54</v>
      </c>
      <c r="E518" s="47">
        <f>IF(OR(Table24[[#This Row],[Status]]="Pending",Table24[[#This Row],[Status]]="Processing"),1,0)</f>
        <v>1</v>
      </c>
      <c r="F518" s="47" t="str">
        <f>IF(OR(Table24[[#This Row],[Status]]="Pending",Table24[[#This Row],[Status]]="Processing"),"Backlogs","Completed")</f>
        <v>Backlogs</v>
      </c>
      <c r="G518" s="47">
        <f>IF(Table24[[#This Row],[Status]]="Returned",1,0)</f>
        <v>0</v>
      </c>
      <c r="H518" s="30" t="s">
        <v>47</v>
      </c>
      <c r="I518" s="30" t="s">
        <v>37</v>
      </c>
      <c r="J518" s="30" t="s">
        <v>33</v>
      </c>
      <c r="K518" s="32">
        <v>14</v>
      </c>
      <c r="L518" s="30" t="s">
        <v>18</v>
      </c>
      <c r="M518" s="31">
        <v>975.48</v>
      </c>
      <c r="N518" s="48">
        <f>IF(Table24[[#This Row],[Status]]="Returned",Table24[[#This Row],[Amount]],0)</f>
        <v>0</v>
      </c>
      <c r="O518" s="48">
        <f>IF(OR(Table24[[#This Row],[Status]]="Pending", Table24[[#This Row],[Status]]="Processing"), Table24[[#This Row],[Amount]], 0)</f>
        <v>975.48</v>
      </c>
      <c r="P518" s="48">
        <f>IF(OR(Table24[[#This Row],[Status]]="Delivered",Table24[[#This Row],[Status]]="Shipped"),Table24[[#This Row],[Amount]],0)</f>
        <v>0</v>
      </c>
      <c r="Q518" s="48">
        <f>Table24[[#This Row],[Amount]]/Table24[[#This Row],[Qty]]</f>
        <v>69.677142857142854</v>
      </c>
      <c r="R518" s="30" t="s">
        <v>219</v>
      </c>
      <c r="S518" s="30" t="s">
        <v>153</v>
      </c>
      <c r="T518" s="47" t="s">
        <v>11</v>
      </c>
      <c r="U518" s="30" t="s">
        <v>21</v>
      </c>
      <c r="V518" s="30" t="s">
        <v>28</v>
      </c>
    </row>
    <row r="519" spans="1:22" ht="14.25" customHeight="1">
      <c r="A519" s="47">
        <v>518</v>
      </c>
      <c r="B519" s="30">
        <v>256</v>
      </c>
      <c r="C519" s="1">
        <v>44474</v>
      </c>
      <c r="D519" t="s">
        <v>32</v>
      </c>
      <c r="E519" s="47">
        <f>IF(OR(Table24[[#This Row],[Status]]="Pending",Table24[[#This Row],[Status]]="Processing"),1,0)</f>
        <v>0</v>
      </c>
      <c r="F519" s="47" t="str">
        <f>IF(OR(Table24[[#This Row],[Status]]="Pending",Table24[[#This Row],[Status]]="Processing"),"Backlogs","Completed")</f>
        <v>Completed</v>
      </c>
      <c r="G519" s="47">
        <f>IF(Table24[[#This Row],[Status]]="Returned",1,0)</f>
        <v>1</v>
      </c>
      <c r="H519" s="30" t="s">
        <v>24</v>
      </c>
      <c r="I519" s="30" t="s">
        <v>16</v>
      </c>
      <c r="J519" s="30" t="s">
        <v>33</v>
      </c>
      <c r="K519" s="32">
        <v>89</v>
      </c>
      <c r="L519" s="30" t="s">
        <v>18</v>
      </c>
      <c r="M519" s="31">
        <v>60.97</v>
      </c>
      <c r="N519" s="48">
        <f>IF(Table24[[#This Row],[Status]]="Returned",Table24[[#This Row],[Amount]],0)</f>
        <v>60.97</v>
      </c>
      <c r="O519" s="48">
        <f>IF(OR(Table24[[#This Row],[Status]]="Pending", Table24[[#This Row],[Status]]="Processing"), Table24[[#This Row],[Amount]], 0)</f>
        <v>0</v>
      </c>
      <c r="P519" s="48">
        <f>IF(OR(Table24[[#This Row],[Status]]="Delivered",Table24[[#This Row],[Status]]="Shipped"),Table24[[#This Row],[Amount]],0)</f>
        <v>0</v>
      </c>
      <c r="Q519" s="48">
        <f>Table24[[#This Row],[Amount]]/Table24[[#This Row],[Qty]]</f>
        <v>0.68505617977528088</v>
      </c>
      <c r="R519" s="30" t="s">
        <v>304</v>
      </c>
      <c r="S519" s="30" t="s">
        <v>50</v>
      </c>
      <c r="T519" s="47" t="s">
        <v>758</v>
      </c>
      <c r="U519" s="30" t="s">
        <v>21</v>
      </c>
      <c r="V519" s="30" t="s">
        <v>22</v>
      </c>
    </row>
    <row r="520" spans="1:22" ht="14.25" customHeight="1">
      <c r="A520" s="47">
        <v>519</v>
      </c>
      <c r="B520" s="30">
        <v>155</v>
      </c>
      <c r="C520" s="1">
        <v>44260</v>
      </c>
      <c r="D520" t="s">
        <v>14</v>
      </c>
      <c r="E520" s="47">
        <f>IF(OR(Table24[[#This Row],[Status]]="Pending",Table24[[#This Row],[Status]]="Processing"),1,0)</f>
        <v>1</v>
      </c>
      <c r="F520" s="47" t="str">
        <f>IF(OR(Table24[[#This Row],[Status]]="Pending",Table24[[#This Row],[Status]]="Processing"),"Backlogs","Completed")</f>
        <v>Backlogs</v>
      </c>
      <c r="G520" s="47">
        <f>IF(Table24[[#This Row],[Status]]="Returned",1,0)</f>
        <v>0</v>
      </c>
      <c r="H520" s="30" t="s">
        <v>24</v>
      </c>
      <c r="I520" s="30" t="s">
        <v>37</v>
      </c>
      <c r="J520" s="30" t="s">
        <v>33</v>
      </c>
      <c r="K520" s="32">
        <v>41</v>
      </c>
      <c r="L520" s="30" t="s">
        <v>18</v>
      </c>
      <c r="M520" s="31">
        <v>978.36</v>
      </c>
      <c r="N520" s="48">
        <f>IF(Table24[[#This Row],[Status]]="Returned",Table24[[#This Row],[Amount]],0)</f>
        <v>0</v>
      </c>
      <c r="O520" s="48">
        <f>IF(OR(Table24[[#This Row],[Status]]="Pending", Table24[[#This Row],[Status]]="Processing"), Table24[[#This Row],[Amount]], 0)</f>
        <v>978.36</v>
      </c>
      <c r="P520" s="48">
        <f>IF(OR(Table24[[#This Row],[Status]]="Delivered",Table24[[#This Row],[Status]]="Shipped"),Table24[[#This Row],[Amount]],0)</f>
        <v>0</v>
      </c>
      <c r="Q520" s="48">
        <f>Table24[[#This Row],[Amount]]/Table24[[#This Row],[Qty]]</f>
        <v>23.862439024390245</v>
      </c>
      <c r="R520" s="30" t="s">
        <v>305</v>
      </c>
      <c r="S520" s="30" t="s">
        <v>20</v>
      </c>
      <c r="T520" s="47" t="s">
        <v>758</v>
      </c>
      <c r="U520" s="30" t="s">
        <v>21</v>
      </c>
      <c r="V520" s="30" t="s">
        <v>22</v>
      </c>
    </row>
    <row r="521" spans="1:22" ht="14.25" hidden="1" customHeight="1">
      <c r="A521" s="47">
        <v>520</v>
      </c>
      <c r="B521" s="30">
        <v>745</v>
      </c>
      <c r="C521" s="1">
        <v>44143</v>
      </c>
      <c r="D521" t="s">
        <v>32</v>
      </c>
      <c r="E521" s="47">
        <f>IF(OR(Table24[[#This Row],[Status]]="Pending",Table24[[#This Row],[Status]]="Processing"),1,0)</f>
        <v>0</v>
      </c>
      <c r="F521" s="47" t="str">
        <f>IF(OR(Table24[[#This Row],[Status]]="Pending",Table24[[#This Row],[Status]]="Processing"),"Backlogs","Completed")</f>
        <v>Completed</v>
      </c>
      <c r="G521" s="47">
        <f>IF(Table24[[#This Row],[Status]]="Returned",1,0)</f>
        <v>1</v>
      </c>
      <c r="H521" s="30" t="s">
        <v>47</v>
      </c>
      <c r="I521" s="30" t="s">
        <v>16</v>
      </c>
      <c r="J521" s="30" t="s">
        <v>38</v>
      </c>
      <c r="K521" s="32">
        <v>77</v>
      </c>
      <c r="L521" s="30" t="s">
        <v>18</v>
      </c>
      <c r="M521" s="31">
        <v>905.01</v>
      </c>
      <c r="N521" s="48">
        <f>IF(Table24[[#This Row],[Status]]="Returned",Table24[[#This Row],[Amount]],0)</f>
        <v>905.01</v>
      </c>
      <c r="O521" s="48">
        <f>IF(OR(Table24[[#This Row],[Status]]="Pending", Table24[[#This Row],[Status]]="Processing"), Table24[[#This Row],[Amount]], 0)</f>
        <v>0</v>
      </c>
      <c r="P521" s="48">
        <f>IF(OR(Table24[[#This Row],[Status]]="Delivered",Table24[[#This Row],[Status]]="Shipped"),Table24[[#This Row],[Amount]],0)</f>
        <v>0</v>
      </c>
      <c r="Q521" s="48">
        <f>Table24[[#This Row],[Amount]]/Table24[[#This Row],[Qty]]</f>
        <v>11.753376623376623</v>
      </c>
      <c r="R521" s="30" t="s">
        <v>237</v>
      </c>
      <c r="S521" s="30" t="s">
        <v>202</v>
      </c>
      <c r="T521" s="47" t="s">
        <v>758</v>
      </c>
      <c r="U521" s="30" t="s">
        <v>31</v>
      </c>
      <c r="V521" s="30" t="s">
        <v>22</v>
      </c>
    </row>
    <row r="522" spans="1:22" ht="14.25" hidden="1" customHeight="1">
      <c r="A522" s="47">
        <v>521</v>
      </c>
      <c r="B522" s="30">
        <v>770</v>
      </c>
      <c r="C522" s="1">
        <v>44532</v>
      </c>
      <c r="D522" t="s">
        <v>14</v>
      </c>
      <c r="E522" s="47">
        <f>IF(OR(Table24[[#This Row],[Status]]="Pending",Table24[[#This Row],[Status]]="Processing"),1,0)</f>
        <v>1</v>
      </c>
      <c r="F522" s="47" t="str">
        <f>IF(OR(Table24[[#This Row],[Status]]="Pending",Table24[[#This Row],[Status]]="Processing"),"Backlogs","Completed")</f>
        <v>Backlogs</v>
      </c>
      <c r="G522" s="47">
        <f>IF(Table24[[#This Row],[Status]]="Returned",1,0)</f>
        <v>0</v>
      </c>
      <c r="H522" s="30" t="s">
        <v>24</v>
      </c>
      <c r="I522" s="30" t="s">
        <v>16</v>
      </c>
      <c r="J522" s="30" t="s">
        <v>38</v>
      </c>
      <c r="K522" s="32">
        <v>90</v>
      </c>
      <c r="L522" s="30" t="s">
        <v>18</v>
      </c>
      <c r="M522" s="31">
        <v>632.4</v>
      </c>
      <c r="N522" s="48">
        <f>IF(Table24[[#This Row],[Status]]="Returned",Table24[[#This Row],[Amount]],0)</f>
        <v>0</v>
      </c>
      <c r="O522" s="48">
        <f>IF(OR(Table24[[#This Row],[Status]]="Pending", Table24[[#This Row],[Status]]="Processing"), Table24[[#This Row],[Amount]], 0)</f>
        <v>632.4</v>
      </c>
      <c r="P522" s="48">
        <f>IF(OR(Table24[[#This Row],[Status]]="Delivered",Table24[[#This Row],[Status]]="Shipped"),Table24[[#This Row],[Amount]],0)</f>
        <v>0</v>
      </c>
      <c r="Q522" s="48">
        <f>Table24[[#This Row],[Amount]]/Table24[[#This Row],[Qty]]</f>
        <v>7.0266666666666664</v>
      </c>
      <c r="R522" s="30" t="s">
        <v>306</v>
      </c>
      <c r="S522" s="30" t="s">
        <v>307</v>
      </c>
      <c r="T522" s="47" t="s">
        <v>11</v>
      </c>
      <c r="U522" s="30" t="s">
        <v>21</v>
      </c>
      <c r="V522" s="30" t="s">
        <v>28</v>
      </c>
    </row>
    <row r="523" spans="1:22" ht="14.25" hidden="1" customHeight="1">
      <c r="A523" s="47">
        <v>522</v>
      </c>
      <c r="B523" s="30">
        <v>430</v>
      </c>
      <c r="C523" s="1">
        <v>44444</v>
      </c>
      <c r="D523" t="s">
        <v>32</v>
      </c>
      <c r="E523" s="47">
        <f>IF(OR(Table24[[#This Row],[Status]]="Pending",Table24[[#This Row],[Status]]="Processing"),1,0)</f>
        <v>0</v>
      </c>
      <c r="F523" s="47" t="str">
        <f>IF(OR(Table24[[#This Row],[Status]]="Pending",Table24[[#This Row],[Status]]="Processing"),"Backlogs","Completed")</f>
        <v>Completed</v>
      </c>
      <c r="G523" s="47">
        <f>IF(Table24[[#This Row],[Status]]="Returned",1,0)</f>
        <v>1</v>
      </c>
      <c r="H523" s="30" t="s">
        <v>24</v>
      </c>
      <c r="I523" s="30" t="s">
        <v>16</v>
      </c>
      <c r="J523" s="30" t="s">
        <v>17</v>
      </c>
      <c r="K523" s="32">
        <v>67</v>
      </c>
      <c r="L523" s="30" t="s">
        <v>18</v>
      </c>
      <c r="M523" s="31">
        <v>715.49</v>
      </c>
      <c r="N523" s="48">
        <f>IF(Table24[[#This Row],[Status]]="Returned",Table24[[#This Row],[Amount]],0)</f>
        <v>715.49</v>
      </c>
      <c r="O523" s="48">
        <f>IF(OR(Table24[[#This Row],[Status]]="Pending", Table24[[#This Row],[Status]]="Processing"), Table24[[#This Row],[Amount]], 0)</f>
        <v>0</v>
      </c>
      <c r="P523" s="48">
        <f>IF(OR(Table24[[#This Row],[Status]]="Delivered",Table24[[#This Row],[Status]]="Shipped"),Table24[[#This Row],[Amount]],0)</f>
        <v>0</v>
      </c>
      <c r="Q523" s="48">
        <f>Table24[[#This Row],[Amount]]/Table24[[#This Row],[Qty]]</f>
        <v>10.678955223880598</v>
      </c>
      <c r="R523" s="30" t="s">
        <v>90</v>
      </c>
      <c r="S523" s="30" t="s">
        <v>91</v>
      </c>
      <c r="T523" s="47" t="s">
        <v>11</v>
      </c>
      <c r="U523" s="30" t="s">
        <v>44</v>
      </c>
      <c r="V523" s="30" t="s">
        <v>28</v>
      </c>
    </row>
    <row r="524" spans="1:22" ht="14.25" hidden="1" customHeight="1">
      <c r="A524" s="47">
        <v>523</v>
      </c>
      <c r="B524" s="30">
        <v>508</v>
      </c>
      <c r="C524" s="1">
        <v>44138</v>
      </c>
      <c r="D524" t="s">
        <v>32</v>
      </c>
      <c r="E524" s="47">
        <f>IF(OR(Table24[[#This Row],[Status]]="Pending",Table24[[#This Row],[Status]]="Processing"),1,0)</f>
        <v>0</v>
      </c>
      <c r="F524" s="47" t="str">
        <f>IF(OR(Table24[[#This Row],[Status]]="Pending",Table24[[#This Row],[Status]]="Processing"),"Backlogs","Completed")</f>
        <v>Completed</v>
      </c>
      <c r="G524" s="47">
        <f>IF(Table24[[#This Row],[Status]]="Returned",1,0)</f>
        <v>1</v>
      </c>
      <c r="H524" s="30" t="s">
        <v>47</v>
      </c>
      <c r="I524" s="30" t="s">
        <v>37</v>
      </c>
      <c r="J524" s="30" t="s">
        <v>38</v>
      </c>
      <c r="K524" s="32">
        <v>92</v>
      </c>
      <c r="L524" s="30" t="s">
        <v>18</v>
      </c>
      <c r="M524" s="31">
        <v>205.92</v>
      </c>
      <c r="N524" s="48">
        <f>IF(Table24[[#This Row],[Status]]="Returned",Table24[[#This Row],[Amount]],0)</f>
        <v>205.92</v>
      </c>
      <c r="O524" s="48">
        <f>IF(OR(Table24[[#This Row],[Status]]="Pending", Table24[[#This Row],[Status]]="Processing"), Table24[[#This Row],[Amount]], 0)</f>
        <v>0</v>
      </c>
      <c r="P524" s="48">
        <f>IF(OR(Table24[[#This Row],[Status]]="Delivered",Table24[[#This Row],[Status]]="Shipped"),Table24[[#This Row],[Amount]],0)</f>
        <v>0</v>
      </c>
      <c r="Q524" s="48">
        <f>Table24[[#This Row],[Amount]]/Table24[[#This Row],[Qty]]</f>
        <v>2.2382608695652171</v>
      </c>
      <c r="R524" s="30" t="s">
        <v>19</v>
      </c>
      <c r="S524" s="30" t="s">
        <v>20</v>
      </c>
      <c r="T524" s="47" t="s">
        <v>11</v>
      </c>
      <c r="U524" s="30" t="s">
        <v>44</v>
      </c>
      <c r="V524" s="30" t="s">
        <v>28</v>
      </c>
    </row>
    <row r="525" spans="1:22" ht="14.25" hidden="1" customHeight="1">
      <c r="A525" s="47">
        <v>524</v>
      </c>
      <c r="B525" s="30">
        <v>656</v>
      </c>
      <c r="C525" s="1">
        <v>43944</v>
      </c>
      <c r="D525" t="s">
        <v>23</v>
      </c>
      <c r="E525" s="47">
        <f>IF(OR(Table24[[#This Row],[Status]]="Pending",Table24[[#This Row],[Status]]="Processing"),1,0)</f>
        <v>0</v>
      </c>
      <c r="F525" s="47" t="str">
        <f>IF(OR(Table24[[#This Row],[Status]]="Pending",Table24[[#This Row],[Status]]="Processing"),"Backlogs","Completed")</f>
        <v>Completed</v>
      </c>
      <c r="G525" s="47">
        <f>IF(Table24[[#This Row],[Status]]="Returned",1,0)</f>
        <v>0</v>
      </c>
      <c r="H525" s="30" t="s">
        <v>47</v>
      </c>
      <c r="I525" s="30" t="s">
        <v>25</v>
      </c>
      <c r="J525" s="30" t="s">
        <v>17</v>
      </c>
      <c r="K525" s="32">
        <v>8</v>
      </c>
      <c r="L525" s="30" t="s">
        <v>18</v>
      </c>
      <c r="M525" s="31">
        <v>487.56</v>
      </c>
      <c r="N525" s="48">
        <f>IF(Table24[[#This Row],[Status]]="Returned",Table24[[#This Row],[Amount]],0)</f>
        <v>0</v>
      </c>
      <c r="O525" s="48">
        <f>IF(OR(Table24[[#This Row],[Status]]="Pending", Table24[[#This Row],[Status]]="Processing"), Table24[[#This Row],[Amount]], 0)</f>
        <v>0</v>
      </c>
      <c r="P525" s="48">
        <f>IF(OR(Table24[[#This Row],[Status]]="Delivered",Table24[[#This Row],[Status]]="Shipped"),Table24[[#This Row],[Amount]],0)</f>
        <v>487.56</v>
      </c>
      <c r="Q525" s="48">
        <f>Table24[[#This Row],[Amount]]/Table24[[#This Row],[Qty]]</f>
        <v>60.945</v>
      </c>
      <c r="R525" s="30" t="s">
        <v>308</v>
      </c>
      <c r="S525" s="30" t="s">
        <v>93</v>
      </c>
      <c r="T525" s="47" t="s">
        <v>11</v>
      </c>
      <c r="U525" s="30" t="s">
        <v>27</v>
      </c>
      <c r="V525" s="30" t="s">
        <v>22</v>
      </c>
    </row>
    <row r="526" spans="1:22" ht="14.25" hidden="1" customHeight="1">
      <c r="A526" s="47">
        <v>525</v>
      </c>
      <c r="B526" s="30">
        <v>951</v>
      </c>
      <c r="C526" s="1">
        <v>44112</v>
      </c>
      <c r="D526" t="s">
        <v>36</v>
      </c>
      <c r="E526" s="47">
        <f>IF(OR(Table24[[#This Row],[Status]]="Pending",Table24[[#This Row],[Status]]="Processing"),1,0)</f>
        <v>0</v>
      </c>
      <c r="F526" s="47" t="str">
        <f>IF(OR(Table24[[#This Row],[Status]]="Pending",Table24[[#This Row],[Status]]="Processing"),"Backlogs","Completed")</f>
        <v>Completed</v>
      </c>
      <c r="G526" s="47">
        <f>IF(Table24[[#This Row],[Status]]="Returned",1,0)</f>
        <v>0</v>
      </c>
      <c r="H526" s="30" t="s">
        <v>15</v>
      </c>
      <c r="I526" s="30" t="s">
        <v>37</v>
      </c>
      <c r="J526" s="30" t="s">
        <v>38</v>
      </c>
      <c r="K526" s="32">
        <v>61</v>
      </c>
      <c r="L526" s="30" t="s">
        <v>18</v>
      </c>
      <c r="M526" s="31">
        <v>102.44</v>
      </c>
      <c r="N526" s="48">
        <f>IF(Table24[[#This Row],[Status]]="Returned",Table24[[#This Row],[Amount]],0)</f>
        <v>0</v>
      </c>
      <c r="O526" s="48">
        <f>IF(OR(Table24[[#This Row],[Status]]="Pending", Table24[[#This Row],[Status]]="Processing"), Table24[[#This Row],[Amount]], 0)</f>
        <v>0</v>
      </c>
      <c r="P526" s="48">
        <f>IF(OR(Table24[[#This Row],[Status]]="Delivered",Table24[[#This Row],[Status]]="Shipped"),Table24[[#This Row],[Amount]],0)</f>
        <v>102.44</v>
      </c>
      <c r="Q526" s="48">
        <f>Table24[[#This Row],[Amount]]/Table24[[#This Row],[Qty]]</f>
        <v>1.6793442622950818</v>
      </c>
      <c r="R526" s="30" t="s">
        <v>221</v>
      </c>
      <c r="S526" s="30" t="s">
        <v>58</v>
      </c>
      <c r="T526" s="47" t="s">
        <v>11</v>
      </c>
      <c r="U526" s="30" t="s">
        <v>27</v>
      </c>
      <c r="V526" s="30" t="s">
        <v>22</v>
      </c>
    </row>
    <row r="527" spans="1:22" ht="14.25" hidden="1" customHeight="1">
      <c r="A527" s="47">
        <v>526</v>
      </c>
      <c r="B527" s="30">
        <v>875</v>
      </c>
      <c r="C527" s="1">
        <v>44425</v>
      </c>
      <c r="D527" t="s">
        <v>14</v>
      </c>
      <c r="E527" s="47">
        <f>IF(OR(Table24[[#This Row],[Status]]="Pending",Table24[[#This Row],[Status]]="Processing"),1,0)</f>
        <v>1</v>
      </c>
      <c r="F527" s="47" t="str">
        <f>IF(OR(Table24[[#This Row],[Status]]="Pending",Table24[[#This Row],[Status]]="Processing"),"Backlogs","Completed")</f>
        <v>Backlogs</v>
      </c>
      <c r="G527" s="47">
        <f>IF(Table24[[#This Row],[Status]]="Returned",1,0)</f>
        <v>0</v>
      </c>
      <c r="H527" s="30" t="s">
        <v>15</v>
      </c>
      <c r="I527" s="30" t="s">
        <v>37</v>
      </c>
      <c r="J527" s="30" t="s">
        <v>38</v>
      </c>
      <c r="K527" s="32">
        <v>67</v>
      </c>
      <c r="L527" s="30" t="s">
        <v>18</v>
      </c>
      <c r="M527" s="31">
        <v>279.31</v>
      </c>
      <c r="N527" s="48">
        <f>IF(Table24[[#This Row],[Status]]="Returned",Table24[[#This Row],[Amount]],0)</f>
        <v>0</v>
      </c>
      <c r="O527" s="48">
        <f>IF(OR(Table24[[#This Row],[Status]]="Pending", Table24[[#This Row],[Status]]="Processing"), Table24[[#This Row],[Amount]], 0)</f>
        <v>279.31</v>
      </c>
      <c r="P527" s="48">
        <f>IF(OR(Table24[[#This Row],[Status]]="Delivered",Table24[[#This Row],[Status]]="Shipped"),Table24[[#This Row],[Amount]],0)</f>
        <v>0</v>
      </c>
      <c r="Q527" s="48">
        <f>Table24[[#This Row],[Amount]]/Table24[[#This Row],[Qty]]</f>
        <v>4.1688059701492541</v>
      </c>
      <c r="R527" s="30" t="s">
        <v>83</v>
      </c>
      <c r="S527" s="30" t="s">
        <v>64</v>
      </c>
      <c r="T527" s="47" t="s">
        <v>11</v>
      </c>
      <c r="U527" s="30" t="s">
        <v>44</v>
      </c>
      <c r="V527" s="30" t="s">
        <v>22</v>
      </c>
    </row>
    <row r="528" spans="1:22" ht="14.25" customHeight="1">
      <c r="A528" s="47">
        <v>527</v>
      </c>
      <c r="B528" s="30">
        <v>262</v>
      </c>
      <c r="C528" s="1">
        <v>43840</v>
      </c>
      <c r="D528" t="s">
        <v>54</v>
      </c>
      <c r="E528" s="47">
        <f>IF(OR(Table24[[#This Row],[Status]]="Pending",Table24[[#This Row],[Status]]="Processing"),1,0)</f>
        <v>1</v>
      </c>
      <c r="F528" s="47" t="str">
        <f>IF(OR(Table24[[#This Row],[Status]]="Pending",Table24[[#This Row],[Status]]="Processing"),"Backlogs","Completed")</f>
        <v>Backlogs</v>
      </c>
      <c r="G528" s="47">
        <f>IF(Table24[[#This Row],[Status]]="Returned",1,0)</f>
        <v>0</v>
      </c>
      <c r="H528" s="30" t="s">
        <v>15</v>
      </c>
      <c r="I528" s="30" t="s">
        <v>25</v>
      </c>
      <c r="J528" s="30" t="s">
        <v>33</v>
      </c>
      <c r="K528" s="32">
        <v>26</v>
      </c>
      <c r="L528" s="30" t="s">
        <v>18</v>
      </c>
      <c r="M528" s="31">
        <v>569.27</v>
      </c>
      <c r="N528" s="48">
        <f>IF(Table24[[#This Row],[Status]]="Returned",Table24[[#This Row],[Amount]],0)</f>
        <v>0</v>
      </c>
      <c r="O528" s="48">
        <f>IF(OR(Table24[[#This Row],[Status]]="Pending", Table24[[#This Row],[Status]]="Processing"), Table24[[#This Row],[Amount]], 0)</f>
        <v>569.27</v>
      </c>
      <c r="P528" s="48">
        <f>IF(OR(Table24[[#This Row],[Status]]="Delivered",Table24[[#This Row],[Status]]="Shipped"),Table24[[#This Row],[Amount]],0)</f>
        <v>0</v>
      </c>
      <c r="Q528" s="48">
        <f>Table24[[#This Row],[Amount]]/Table24[[#This Row],[Qty]]</f>
        <v>21.895</v>
      </c>
      <c r="R528" s="30" t="s">
        <v>229</v>
      </c>
      <c r="S528" s="30" t="s">
        <v>58</v>
      </c>
      <c r="T528" s="47" t="s">
        <v>11</v>
      </c>
      <c r="U528" s="30" t="s">
        <v>44</v>
      </c>
      <c r="V528" s="30" t="s">
        <v>22</v>
      </c>
    </row>
    <row r="529" spans="1:22" ht="14.25" hidden="1" customHeight="1">
      <c r="A529" s="47">
        <v>528</v>
      </c>
      <c r="B529" s="30">
        <v>946</v>
      </c>
      <c r="C529" s="1">
        <v>44236</v>
      </c>
      <c r="D529" t="s">
        <v>36</v>
      </c>
      <c r="E529" s="47">
        <f>IF(OR(Table24[[#This Row],[Status]]="Pending",Table24[[#This Row],[Status]]="Processing"),1,0)</f>
        <v>0</v>
      </c>
      <c r="F529" s="47" t="str">
        <f>IF(OR(Table24[[#This Row],[Status]]="Pending",Table24[[#This Row],[Status]]="Processing"),"Backlogs","Completed")</f>
        <v>Completed</v>
      </c>
      <c r="G529" s="47">
        <f>IF(Table24[[#This Row],[Status]]="Returned",1,0)</f>
        <v>0</v>
      </c>
      <c r="H529" s="30" t="s">
        <v>15</v>
      </c>
      <c r="I529" s="30" t="s">
        <v>16</v>
      </c>
      <c r="J529" s="30" t="s">
        <v>38</v>
      </c>
      <c r="K529" s="32">
        <v>55</v>
      </c>
      <c r="L529" s="30" t="s">
        <v>18</v>
      </c>
      <c r="M529" s="31">
        <v>60.92</v>
      </c>
      <c r="N529" s="48">
        <f>IF(Table24[[#This Row],[Status]]="Returned",Table24[[#This Row],[Amount]],0)</f>
        <v>0</v>
      </c>
      <c r="O529" s="48">
        <f>IF(OR(Table24[[#This Row],[Status]]="Pending", Table24[[#This Row],[Status]]="Processing"), Table24[[#This Row],[Amount]], 0)</f>
        <v>0</v>
      </c>
      <c r="P529" s="48">
        <f>IF(OR(Table24[[#This Row],[Status]]="Delivered",Table24[[#This Row],[Status]]="Shipped"),Table24[[#This Row],[Amount]],0)</f>
        <v>60.92</v>
      </c>
      <c r="Q529" s="48">
        <f>Table24[[#This Row],[Amount]]/Table24[[#This Row],[Qty]]</f>
        <v>1.1076363636363638</v>
      </c>
      <c r="R529" s="30" t="s">
        <v>198</v>
      </c>
      <c r="S529" s="30" t="s">
        <v>137</v>
      </c>
      <c r="T529" s="47" t="s">
        <v>758</v>
      </c>
      <c r="U529" s="30" t="s">
        <v>21</v>
      </c>
      <c r="V529" s="30" t="s">
        <v>22</v>
      </c>
    </row>
    <row r="530" spans="1:22" ht="14.25" hidden="1" customHeight="1">
      <c r="A530" s="47">
        <v>529</v>
      </c>
      <c r="B530" s="30">
        <v>768</v>
      </c>
      <c r="C530" s="1">
        <v>44194</v>
      </c>
      <c r="D530" t="s">
        <v>32</v>
      </c>
      <c r="E530" s="47">
        <f>IF(OR(Table24[[#This Row],[Status]]="Pending",Table24[[#This Row],[Status]]="Processing"),1,0)</f>
        <v>0</v>
      </c>
      <c r="F530" s="47" t="str">
        <f>IF(OR(Table24[[#This Row],[Status]]="Pending",Table24[[#This Row],[Status]]="Processing"),"Backlogs","Completed")</f>
        <v>Completed</v>
      </c>
      <c r="G530" s="47">
        <f>IF(Table24[[#This Row],[Status]]="Returned",1,0)</f>
        <v>1</v>
      </c>
      <c r="H530" s="30" t="s">
        <v>24</v>
      </c>
      <c r="I530" s="30" t="s">
        <v>25</v>
      </c>
      <c r="J530" s="30" t="s">
        <v>38</v>
      </c>
      <c r="K530" s="32">
        <v>65</v>
      </c>
      <c r="L530" s="30" t="s">
        <v>18</v>
      </c>
      <c r="M530" s="31">
        <v>993.78</v>
      </c>
      <c r="N530" s="48">
        <f>IF(Table24[[#This Row],[Status]]="Returned",Table24[[#This Row],[Amount]],0)</f>
        <v>993.78</v>
      </c>
      <c r="O530" s="48">
        <f>IF(OR(Table24[[#This Row],[Status]]="Pending", Table24[[#This Row],[Status]]="Processing"), Table24[[#This Row],[Amount]], 0)</f>
        <v>0</v>
      </c>
      <c r="P530" s="48">
        <f>IF(OR(Table24[[#This Row],[Status]]="Delivered",Table24[[#This Row],[Status]]="Shipped"),Table24[[#This Row],[Amount]],0)</f>
        <v>0</v>
      </c>
      <c r="Q530" s="48">
        <f>Table24[[#This Row],[Amount]]/Table24[[#This Row],[Qty]]</f>
        <v>15.288923076923076</v>
      </c>
      <c r="R530" s="30" t="s">
        <v>309</v>
      </c>
      <c r="S530" s="30" t="s">
        <v>74</v>
      </c>
      <c r="T530" s="47" t="s">
        <v>758</v>
      </c>
      <c r="U530" s="30" t="s">
        <v>44</v>
      </c>
      <c r="V530" s="30" t="s">
        <v>22</v>
      </c>
    </row>
    <row r="531" spans="1:22" ht="14.25" hidden="1" customHeight="1">
      <c r="A531" s="47">
        <v>530</v>
      </c>
      <c r="B531" s="30">
        <v>452</v>
      </c>
      <c r="C531" s="1">
        <v>43847</v>
      </c>
      <c r="D531" t="s">
        <v>32</v>
      </c>
      <c r="E531" s="47">
        <f>IF(OR(Table24[[#This Row],[Status]]="Pending",Table24[[#This Row],[Status]]="Processing"),1,0)</f>
        <v>0</v>
      </c>
      <c r="F531" s="47" t="str">
        <f>IF(OR(Table24[[#This Row],[Status]]="Pending",Table24[[#This Row],[Status]]="Processing"),"Backlogs","Completed")</f>
        <v>Completed</v>
      </c>
      <c r="G531" s="47">
        <f>IF(Table24[[#This Row],[Status]]="Returned",1,0)</f>
        <v>1</v>
      </c>
      <c r="H531" s="30" t="s">
        <v>24</v>
      </c>
      <c r="I531" s="30" t="s">
        <v>37</v>
      </c>
      <c r="J531" s="30" t="s">
        <v>17</v>
      </c>
      <c r="K531" s="32">
        <v>43</v>
      </c>
      <c r="L531" s="30" t="s">
        <v>18</v>
      </c>
      <c r="M531" s="31">
        <v>229.02</v>
      </c>
      <c r="N531" s="48">
        <f>IF(Table24[[#This Row],[Status]]="Returned",Table24[[#This Row],[Amount]],0)</f>
        <v>229.02</v>
      </c>
      <c r="O531" s="48">
        <f>IF(OR(Table24[[#This Row],[Status]]="Pending", Table24[[#This Row],[Status]]="Processing"), Table24[[#This Row],[Amount]], 0)</f>
        <v>0</v>
      </c>
      <c r="P531" s="48">
        <f>IF(OR(Table24[[#This Row],[Status]]="Delivered",Table24[[#This Row],[Status]]="Shipped"),Table24[[#This Row],[Amount]],0)</f>
        <v>0</v>
      </c>
      <c r="Q531" s="48">
        <f>Table24[[#This Row],[Amount]]/Table24[[#This Row],[Qty]]</f>
        <v>5.326046511627907</v>
      </c>
      <c r="R531" s="30" t="s">
        <v>237</v>
      </c>
      <c r="S531" s="30" t="s">
        <v>202</v>
      </c>
      <c r="T531" s="47" t="s">
        <v>758</v>
      </c>
      <c r="U531" s="30" t="s">
        <v>27</v>
      </c>
      <c r="V531" s="30" t="s">
        <v>22</v>
      </c>
    </row>
    <row r="532" spans="1:22" ht="14.25" hidden="1" customHeight="1">
      <c r="A532" s="47">
        <v>531</v>
      </c>
      <c r="B532" s="30">
        <v>296</v>
      </c>
      <c r="C532" s="1">
        <v>44285</v>
      </c>
      <c r="D532" t="s">
        <v>32</v>
      </c>
      <c r="E532" s="47">
        <f>IF(OR(Table24[[#This Row],[Status]]="Pending",Table24[[#This Row],[Status]]="Processing"),1,0)</f>
        <v>0</v>
      </c>
      <c r="F532" s="47" t="str">
        <f>IF(OR(Table24[[#This Row],[Status]]="Pending",Table24[[#This Row],[Status]]="Processing"),"Backlogs","Completed")</f>
        <v>Completed</v>
      </c>
      <c r="G532" s="47">
        <f>IF(Table24[[#This Row],[Status]]="Returned",1,0)</f>
        <v>1</v>
      </c>
      <c r="H532" s="30" t="s">
        <v>24</v>
      </c>
      <c r="I532" s="30" t="s">
        <v>25</v>
      </c>
      <c r="J532" s="30" t="s">
        <v>17</v>
      </c>
      <c r="K532" s="32">
        <v>67</v>
      </c>
      <c r="L532" s="30" t="s">
        <v>18</v>
      </c>
      <c r="M532" s="31">
        <v>278.64999999999998</v>
      </c>
      <c r="N532" s="48">
        <f>IF(Table24[[#This Row],[Status]]="Returned",Table24[[#This Row],[Amount]],0)</f>
        <v>278.64999999999998</v>
      </c>
      <c r="O532" s="48">
        <f>IF(OR(Table24[[#This Row],[Status]]="Pending", Table24[[#This Row],[Status]]="Processing"), Table24[[#This Row],[Amount]], 0)</f>
        <v>0</v>
      </c>
      <c r="P532" s="48">
        <f>IF(OR(Table24[[#This Row],[Status]]="Delivered",Table24[[#This Row],[Status]]="Shipped"),Table24[[#This Row],[Amount]],0)</f>
        <v>0</v>
      </c>
      <c r="Q532" s="48">
        <f>Table24[[#This Row],[Amount]]/Table24[[#This Row],[Qty]]</f>
        <v>4.1589552238805965</v>
      </c>
      <c r="R532" s="30" t="s">
        <v>34</v>
      </c>
      <c r="S532" s="30" t="s">
        <v>35</v>
      </c>
      <c r="T532" s="47" t="s">
        <v>11</v>
      </c>
      <c r="U532" s="30" t="s">
        <v>21</v>
      </c>
      <c r="V532" s="30" t="s">
        <v>28</v>
      </c>
    </row>
    <row r="533" spans="1:22" ht="14.25" hidden="1" customHeight="1">
      <c r="A533" s="47">
        <v>532</v>
      </c>
      <c r="B533" s="30">
        <v>802</v>
      </c>
      <c r="C533" s="1">
        <v>44298</v>
      </c>
      <c r="D533" t="s">
        <v>14</v>
      </c>
      <c r="E533" s="47">
        <f>IF(OR(Table24[[#This Row],[Status]]="Pending",Table24[[#This Row],[Status]]="Processing"),1,0)</f>
        <v>1</v>
      </c>
      <c r="F533" s="47" t="str">
        <f>IF(OR(Table24[[#This Row],[Status]]="Pending",Table24[[#This Row],[Status]]="Processing"),"Backlogs","Completed")</f>
        <v>Backlogs</v>
      </c>
      <c r="G533" s="47">
        <f>IF(Table24[[#This Row],[Status]]="Returned",1,0)</f>
        <v>0</v>
      </c>
      <c r="H533" s="30" t="s">
        <v>24</v>
      </c>
      <c r="I533" s="30" t="s">
        <v>25</v>
      </c>
      <c r="J533" s="30" t="s">
        <v>38</v>
      </c>
      <c r="K533" s="32">
        <v>77</v>
      </c>
      <c r="L533" s="30" t="s">
        <v>18</v>
      </c>
      <c r="M533" s="31">
        <v>616.84</v>
      </c>
      <c r="N533" s="48">
        <f>IF(Table24[[#This Row],[Status]]="Returned",Table24[[#This Row],[Amount]],0)</f>
        <v>0</v>
      </c>
      <c r="O533" s="48">
        <f>IF(OR(Table24[[#This Row],[Status]]="Pending", Table24[[#This Row],[Status]]="Processing"), Table24[[#This Row],[Amount]], 0)</f>
        <v>616.84</v>
      </c>
      <c r="P533" s="48">
        <f>IF(OR(Table24[[#This Row],[Status]]="Delivered",Table24[[#This Row],[Status]]="Shipped"),Table24[[#This Row],[Amount]],0)</f>
        <v>0</v>
      </c>
      <c r="Q533" s="48">
        <f>Table24[[#This Row],[Amount]]/Table24[[#This Row],[Qty]]</f>
        <v>8.0109090909090916</v>
      </c>
      <c r="R533" s="30" t="s">
        <v>88</v>
      </c>
      <c r="S533" s="30" t="s">
        <v>89</v>
      </c>
      <c r="T533" s="47" t="s">
        <v>11</v>
      </c>
      <c r="U533" s="30" t="s">
        <v>44</v>
      </c>
      <c r="V533" s="30" t="s">
        <v>22</v>
      </c>
    </row>
    <row r="534" spans="1:22" ht="14.25" hidden="1" customHeight="1">
      <c r="A534" s="47">
        <v>533</v>
      </c>
      <c r="B534" s="30">
        <v>714</v>
      </c>
      <c r="C534" s="1">
        <v>44465</v>
      </c>
      <c r="D534" t="s">
        <v>54</v>
      </c>
      <c r="E534" s="47">
        <f>IF(OR(Table24[[#This Row],[Status]]="Pending",Table24[[#This Row],[Status]]="Processing"),1,0)</f>
        <v>1</v>
      </c>
      <c r="F534" s="47" t="str">
        <f>IF(OR(Table24[[#This Row],[Status]]="Pending",Table24[[#This Row],[Status]]="Processing"),"Backlogs","Completed")</f>
        <v>Backlogs</v>
      </c>
      <c r="G534" s="47">
        <f>IF(Table24[[#This Row],[Status]]="Returned",1,0)</f>
        <v>0</v>
      </c>
      <c r="H534" s="30" t="s">
        <v>15</v>
      </c>
      <c r="I534" s="30" t="s">
        <v>16</v>
      </c>
      <c r="J534" s="30" t="s">
        <v>17</v>
      </c>
      <c r="K534" s="32">
        <v>20</v>
      </c>
      <c r="L534" s="30" t="s">
        <v>18</v>
      </c>
      <c r="M534" s="31">
        <v>223.78</v>
      </c>
      <c r="N534" s="48">
        <f>IF(Table24[[#This Row],[Status]]="Returned",Table24[[#This Row],[Amount]],0)</f>
        <v>0</v>
      </c>
      <c r="O534" s="48">
        <f>IF(OR(Table24[[#This Row],[Status]]="Pending", Table24[[#This Row],[Status]]="Processing"), Table24[[#This Row],[Amount]], 0)</f>
        <v>223.78</v>
      </c>
      <c r="P534" s="48">
        <f>IF(OR(Table24[[#This Row],[Status]]="Delivered",Table24[[#This Row],[Status]]="Shipped"),Table24[[#This Row],[Amount]],0)</f>
        <v>0</v>
      </c>
      <c r="Q534" s="48">
        <f>Table24[[#This Row],[Amount]]/Table24[[#This Row],[Qty]]</f>
        <v>11.189</v>
      </c>
      <c r="R534" s="30" t="s">
        <v>173</v>
      </c>
      <c r="S534" s="30" t="s">
        <v>64</v>
      </c>
      <c r="T534" s="47" t="s">
        <v>11</v>
      </c>
      <c r="U534" s="30" t="s">
        <v>27</v>
      </c>
      <c r="V534" s="30" t="s">
        <v>22</v>
      </c>
    </row>
    <row r="535" spans="1:22" ht="14.25" hidden="1" customHeight="1">
      <c r="A535" s="47">
        <v>534</v>
      </c>
      <c r="B535" s="30">
        <v>28</v>
      </c>
      <c r="C535" s="1">
        <v>44300</v>
      </c>
      <c r="D535" t="s">
        <v>54</v>
      </c>
      <c r="E535" s="47">
        <f>IF(OR(Table24[[#This Row],[Status]]="Pending",Table24[[#This Row],[Status]]="Processing"),1,0)</f>
        <v>1</v>
      </c>
      <c r="F535" s="47" t="str">
        <f>IF(OR(Table24[[#This Row],[Status]]="Pending",Table24[[#This Row],[Status]]="Processing"),"Backlogs","Completed")</f>
        <v>Backlogs</v>
      </c>
      <c r="G535" s="47">
        <f>IF(Table24[[#This Row],[Status]]="Returned",1,0)</f>
        <v>0</v>
      </c>
      <c r="H535" s="30" t="s">
        <v>24</v>
      </c>
      <c r="I535" s="30" t="s">
        <v>37</v>
      </c>
      <c r="J535" s="30" t="s">
        <v>38</v>
      </c>
      <c r="K535" s="32">
        <v>1</v>
      </c>
      <c r="L535" s="30" t="s">
        <v>18</v>
      </c>
      <c r="M535" s="31">
        <v>92.82</v>
      </c>
      <c r="N535" s="48">
        <f>IF(Table24[[#This Row],[Status]]="Returned",Table24[[#This Row],[Amount]],0)</f>
        <v>0</v>
      </c>
      <c r="O535" s="48">
        <f>IF(OR(Table24[[#This Row],[Status]]="Pending", Table24[[#This Row],[Status]]="Processing"), Table24[[#This Row],[Amount]], 0)</f>
        <v>92.82</v>
      </c>
      <c r="P535" s="48">
        <f>IF(OR(Table24[[#This Row],[Status]]="Delivered",Table24[[#This Row],[Status]]="Shipped"),Table24[[#This Row],[Amount]],0)</f>
        <v>0</v>
      </c>
      <c r="Q535" s="48">
        <f>Table24[[#This Row],[Amount]]/Table24[[#This Row],[Qty]]</f>
        <v>92.82</v>
      </c>
      <c r="R535" s="30" t="s">
        <v>310</v>
      </c>
      <c r="S535" s="30" t="s">
        <v>121</v>
      </c>
      <c r="T535" s="47" t="s">
        <v>11</v>
      </c>
      <c r="U535" s="30" t="s">
        <v>44</v>
      </c>
      <c r="V535" s="30" t="s">
        <v>22</v>
      </c>
    </row>
    <row r="536" spans="1:22" ht="14.25" hidden="1" customHeight="1">
      <c r="A536" s="47">
        <v>535</v>
      </c>
      <c r="B536" s="30">
        <v>58</v>
      </c>
      <c r="C536" s="1">
        <v>44214</v>
      </c>
      <c r="D536" t="s">
        <v>14</v>
      </c>
      <c r="E536" s="47">
        <f>IF(OR(Table24[[#This Row],[Status]]="Pending",Table24[[#This Row],[Status]]="Processing"),1,0)</f>
        <v>1</v>
      </c>
      <c r="F536" s="47" t="str">
        <f>IF(OR(Table24[[#This Row],[Status]]="Pending",Table24[[#This Row],[Status]]="Processing"),"Backlogs","Completed")</f>
        <v>Backlogs</v>
      </c>
      <c r="G536" s="47">
        <f>IF(Table24[[#This Row],[Status]]="Returned",1,0)</f>
        <v>0</v>
      </c>
      <c r="H536" s="30" t="s">
        <v>47</v>
      </c>
      <c r="I536" s="30" t="s">
        <v>25</v>
      </c>
      <c r="J536" s="30" t="s">
        <v>38</v>
      </c>
      <c r="K536" s="32">
        <v>57</v>
      </c>
      <c r="L536" s="30" t="s">
        <v>18</v>
      </c>
      <c r="M536" s="31">
        <v>554.91999999999996</v>
      </c>
      <c r="N536" s="48">
        <f>IF(Table24[[#This Row],[Status]]="Returned",Table24[[#This Row],[Amount]],0)</f>
        <v>0</v>
      </c>
      <c r="O536" s="48">
        <f>IF(OR(Table24[[#This Row],[Status]]="Pending", Table24[[#This Row],[Status]]="Processing"), Table24[[#This Row],[Amount]], 0)</f>
        <v>554.91999999999996</v>
      </c>
      <c r="P536" s="48">
        <f>IF(OR(Table24[[#This Row],[Status]]="Delivered",Table24[[#This Row],[Status]]="Shipped"),Table24[[#This Row],[Amount]],0)</f>
        <v>0</v>
      </c>
      <c r="Q536" s="48">
        <f>Table24[[#This Row],[Amount]]/Table24[[#This Row],[Qty]]</f>
        <v>9.7354385964912282</v>
      </c>
      <c r="R536" s="30" t="s">
        <v>311</v>
      </c>
      <c r="S536" s="30" t="s">
        <v>104</v>
      </c>
      <c r="T536" s="47" t="s">
        <v>11</v>
      </c>
      <c r="U536" s="30" t="s">
        <v>44</v>
      </c>
      <c r="V536" s="30" t="s">
        <v>28</v>
      </c>
    </row>
    <row r="537" spans="1:22" ht="14.25" hidden="1" customHeight="1">
      <c r="A537" s="47">
        <v>536</v>
      </c>
      <c r="B537" s="30">
        <v>337</v>
      </c>
      <c r="C537" s="1">
        <v>44266</v>
      </c>
      <c r="D537" t="s">
        <v>23</v>
      </c>
      <c r="E537" s="47">
        <f>IF(OR(Table24[[#This Row],[Status]]="Pending",Table24[[#This Row],[Status]]="Processing"),1,0)</f>
        <v>0</v>
      </c>
      <c r="F537" s="47" t="str">
        <f>IF(OR(Table24[[#This Row],[Status]]="Pending",Table24[[#This Row],[Status]]="Processing"),"Backlogs","Completed")</f>
        <v>Completed</v>
      </c>
      <c r="G537" s="47">
        <f>IF(Table24[[#This Row],[Status]]="Returned",1,0)</f>
        <v>0</v>
      </c>
      <c r="H537" s="30" t="s">
        <v>47</v>
      </c>
      <c r="I537" s="30" t="s">
        <v>16</v>
      </c>
      <c r="J537" s="30" t="s">
        <v>17</v>
      </c>
      <c r="K537" s="32">
        <v>98</v>
      </c>
      <c r="L537" s="30" t="s">
        <v>18</v>
      </c>
      <c r="M537" s="31">
        <v>382.97</v>
      </c>
      <c r="N537" s="48">
        <f>IF(Table24[[#This Row],[Status]]="Returned",Table24[[#This Row],[Amount]],0)</f>
        <v>0</v>
      </c>
      <c r="O537" s="48">
        <f>IF(OR(Table24[[#This Row],[Status]]="Pending", Table24[[#This Row],[Status]]="Processing"), Table24[[#This Row],[Amount]], 0)</f>
        <v>0</v>
      </c>
      <c r="P537" s="48">
        <f>IF(OR(Table24[[#This Row],[Status]]="Delivered",Table24[[#This Row],[Status]]="Shipped"),Table24[[#This Row],[Amount]],0)</f>
        <v>382.97</v>
      </c>
      <c r="Q537" s="48">
        <f>Table24[[#This Row],[Amount]]/Table24[[#This Row],[Qty]]</f>
        <v>3.9078571428571429</v>
      </c>
      <c r="R537" s="30" t="s">
        <v>296</v>
      </c>
      <c r="S537" s="30" t="s">
        <v>58</v>
      </c>
      <c r="T537" s="47" t="s">
        <v>758</v>
      </c>
      <c r="U537" s="30" t="s">
        <v>31</v>
      </c>
      <c r="V537" s="30" t="s">
        <v>22</v>
      </c>
    </row>
    <row r="538" spans="1:22" ht="14.25" hidden="1" customHeight="1">
      <c r="A538" s="47">
        <v>537</v>
      </c>
      <c r="B538" s="30">
        <v>923</v>
      </c>
      <c r="C538" s="1">
        <v>44175</v>
      </c>
      <c r="D538" t="s">
        <v>36</v>
      </c>
      <c r="E538" s="47">
        <f>IF(OR(Table24[[#This Row],[Status]]="Pending",Table24[[#This Row],[Status]]="Processing"),1,0)</f>
        <v>0</v>
      </c>
      <c r="F538" s="47" t="str">
        <f>IF(OR(Table24[[#This Row],[Status]]="Pending",Table24[[#This Row],[Status]]="Processing"),"Backlogs","Completed")</f>
        <v>Completed</v>
      </c>
      <c r="G538" s="47">
        <f>IF(Table24[[#This Row],[Status]]="Returned",1,0)</f>
        <v>0</v>
      </c>
      <c r="H538" s="30" t="s">
        <v>47</v>
      </c>
      <c r="I538" s="30" t="s">
        <v>37</v>
      </c>
      <c r="J538" s="30" t="s">
        <v>17</v>
      </c>
      <c r="K538" s="32">
        <v>72</v>
      </c>
      <c r="L538" s="30" t="s">
        <v>18</v>
      </c>
      <c r="M538" s="31">
        <v>457.27</v>
      </c>
      <c r="N538" s="48">
        <f>IF(Table24[[#This Row],[Status]]="Returned",Table24[[#This Row],[Amount]],0)</f>
        <v>0</v>
      </c>
      <c r="O538" s="48">
        <f>IF(OR(Table24[[#This Row],[Status]]="Pending", Table24[[#This Row],[Status]]="Processing"), Table24[[#This Row],[Amount]], 0)</f>
        <v>0</v>
      </c>
      <c r="P538" s="48">
        <f>IF(OR(Table24[[#This Row],[Status]]="Delivered",Table24[[#This Row],[Status]]="Shipped"),Table24[[#This Row],[Amount]],0)</f>
        <v>457.27</v>
      </c>
      <c r="Q538" s="48">
        <f>Table24[[#This Row],[Amount]]/Table24[[#This Row],[Qty]]</f>
        <v>6.3509722222222216</v>
      </c>
      <c r="R538" s="30" t="s">
        <v>166</v>
      </c>
      <c r="S538" s="30" t="s">
        <v>167</v>
      </c>
      <c r="T538" s="47" t="s">
        <v>11</v>
      </c>
      <c r="U538" s="30" t="s">
        <v>31</v>
      </c>
      <c r="V538" s="30" t="s">
        <v>22</v>
      </c>
    </row>
    <row r="539" spans="1:22" ht="14.25" hidden="1" customHeight="1">
      <c r="A539" s="47">
        <v>538</v>
      </c>
      <c r="B539" s="30">
        <v>859</v>
      </c>
      <c r="C539" s="1">
        <v>44155</v>
      </c>
      <c r="D539" t="s">
        <v>14</v>
      </c>
      <c r="E539" s="47">
        <f>IF(OR(Table24[[#This Row],[Status]]="Pending",Table24[[#This Row],[Status]]="Processing"),1,0)</f>
        <v>1</v>
      </c>
      <c r="F539" s="47" t="str">
        <f>IF(OR(Table24[[#This Row],[Status]]="Pending",Table24[[#This Row],[Status]]="Processing"),"Backlogs","Completed")</f>
        <v>Backlogs</v>
      </c>
      <c r="G539" s="47">
        <f>IF(Table24[[#This Row],[Status]]="Returned",1,0)</f>
        <v>0</v>
      </c>
      <c r="H539" s="30" t="s">
        <v>47</v>
      </c>
      <c r="I539" s="30" t="s">
        <v>37</v>
      </c>
      <c r="J539" s="30" t="s">
        <v>38</v>
      </c>
      <c r="K539" s="32">
        <v>65</v>
      </c>
      <c r="L539" s="30" t="s">
        <v>18</v>
      </c>
      <c r="M539" s="31">
        <v>572.09</v>
      </c>
      <c r="N539" s="48">
        <f>IF(Table24[[#This Row],[Status]]="Returned",Table24[[#This Row],[Amount]],0)</f>
        <v>0</v>
      </c>
      <c r="O539" s="48">
        <f>IF(OR(Table24[[#This Row],[Status]]="Pending", Table24[[#This Row],[Status]]="Processing"), Table24[[#This Row],[Amount]], 0)</f>
        <v>572.09</v>
      </c>
      <c r="P539" s="48">
        <f>IF(OR(Table24[[#This Row],[Status]]="Delivered",Table24[[#This Row],[Status]]="Shipped"),Table24[[#This Row],[Amount]],0)</f>
        <v>0</v>
      </c>
      <c r="Q539" s="48">
        <f>Table24[[#This Row],[Amount]]/Table24[[#This Row],[Qty]]</f>
        <v>8.8013846153846167</v>
      </c>
      <c r="R539" s="30" t="s">
        <v>92</v>
      </c>
      <c r="S539" s="30" t="s">
        <v>93</v>
      </c>
      <c r="T539" s="47" t="s">
        <v>758</v>
      </c>
      <c r="U539" s="30" t="s">
        <v>27</v>
      </c>
      <c r="V539" s="30" t="s">
        <v>22</v>
      </c>
    </row>
    <row r="540" spans="1:22" ht="14.25" customHeight="1">
      <c r="A540" s="47">
        <v>539</v>
      </c>
      <c r="B540" s="30">
        <v>691</v>
      </c>
      <c r="C540" s="1">
        <v>44311</v>
      </c>
      <c r="D540" t="s">
        <v>32</v>
      </c>
      <c r="E540" s="47">
        <f>IF(OR(Table24[[#This Row],[Status]]="Pending",Table24[[#This Row],[Status]]="Processing"),1,0)</f>
        <v>0</v>
      </c>
      <c r="F540" s="47" t="str">
        <f>IF(OR(Table24[[#This Row],[Status]]="Pending",Table24[[#This Row],[Status]]="Processing"),"Backlogs","Completed")</f>
        <v>Completed</v>
      </c>
      <c r="G540" s="47">
        <f>IF(Table24[[#This Row],[Status]]="Returned",1,0)</f>
        <v>1</v>
      </c>
      <c r="H540" s="30" t="s">
        <v>15</v>
      </c>
      <c r="I540" s="30" t="s">
        <v>37</v>
      </c>
      <c r="J540" s="30" t="s">
        <v>33</v>
      </c>
      <c r="K540" s="32">
        <v>95</v>
      </c>
      <c r="L540" s="30" t="s">
        <v>18</v>
      </c>
      <c r="M540" s="31">
        <v>997.39</v>
      </c>
      <c r="N540" s="48">
        <f>IF(Table24[[#This Row],[Status]]="Returned",Table24[[#This Row],[Amount]],0)</f>
        <v>997.39</v>
      </c>
      <c r="O540" s="48">
        <f>IF(OR(Table24[[#This Row],[Status]]="Pending", Table24[[#This Row],[Status]]="Processing"), Table24[[#This Row],[Amount]], 0)</f>
        <v>0</v>
      </c>
      <c r="P540" s="48">
        <f>IF(OR(Table24[[#This Row],[Status]]="Delivered",Table24[[#This Row],[Status]]="Shipped"),Table24[[#This Row],[Amount]],0)</f>
        <v>0</v>
      </c>
      <c r="Q540" s="48">
        <f>Table24[[#This Row],[Amount]]/Table24[[#This Row],[Qty]]</f>
        <v>10.498842105263158</v>
      </c>
      <c r="R540" s="30" t="s">
        <v>135</v>
      </c>
      <c r="S540" s="30" t="s">
        <v>50</v>
      </c>
      <c r="T540" s="47" t="s">
        <v>11</v>
      </c>
      <c r="U540" s="30" t="s">
        <v>31</v>
      </c>
      <c r="V540" s="30" t="s">
        <v>28</v>
      </c>
    </row>
    <row r="541" spans="1:22" ht="14.25" hidden="1" customHeight="1">
      <c r="A541" s="47">
        <v>540</v>
      </c>
      <c r="B541" s="30">
        <v>80</v>
      </c>
      <c r="C541" s="1">
        <v>44310</v>
      </c>
      <c r="D541" t="s">
        <v>23</v>
      </c>
      <c r="E541" s="47">
        <f>IF(OR(Table24[[#This Row],[Status]]="Pending",Table24[[#This Row],[Status]]="Processing"),1,0)</f>
        <v>0</v>
      </c>
      <c r="F541" s="47" t="str">
        <f>IF(OR(Table24[[#This Row],[Status]]="Pending",Table24[[#This Row],[Status]]="Processing"),"Backlogs","Completed")</f>
        <v>Completed</v>
      </c>
      <c r="G541" s="47">
        <f>IF(Table24[[#This Row],[Status]]="Returned",1,0)</f>
        <v>0</v>
      </c>
      <c r="H541" s="30" t="s">
        <v>47</v>
      </c>
      <c r="I541" s="30" t="s">
        <v>25</v>
      </c>
      <c r="J541" s="30" t="s">
        <v>38</v>
      </c>
      <c r="K541" s="32">
        <v>1</v>
      </c>
      <c r="L541" s="30" t="s">
        <v>18</v>
      </c>
      <c r="M541" s="31">
        <v>862.64</v>
      </c>
      <c r="N541" s="48">
        <f>IF(Table24[[#This Row],[Status]]="Returned",Table24[[#This Row],[Amount]],0)</f>
        <v>0</v>
      </c>
      <c r="O541" s="48">
        <f>IF(OR(Table24[[#This Row],[Status]]="Pending", Table24[[#This Row],[Status]]="Processing"), Table24[[#This Row],[Amount]], 0)</f>
        <v>0</v>
      </c>
      <c r="P541" s="48">
        <f>IF(OR(Table24[[#This Row],[Status]]="Delivered",Table24[[#This Row],[Status]]="Shipped"),Table24[[#This Row],[Amount]],0)</f>
        <v>862.64</v>
      </c>
      <c r="Q541" s="48">
        <f>Table24[[#This Row],[Amount]]/Table24[[#This Row],[Qty]]</f>
        <v>862.64</v>
      </c>
      <c r="R541" s="30" t="s">
        <v>98</v>
      </c>
      <c r="S541" s="30" t="s">
        <v>99</v>
      </c>
      <c r="T541" s="47" t="s">
        <v>11</v>
      </c>
      <c r="U541" s="30" t="s">
        <v>27</v>
      </c>
      <c r="V541" s="30" t="s">
        <v>28</v>
      </c>
    </row>
    <row r="542" spans="1:22" ht="14.25" hidden="1" customHeight="1">
      <c r="A542" s="47">
        <v>541</v>
      </c>
      <c r="B542" s="30">
        <v>687</v>
      </c>
      <c r="C542" s="1">
        <v>44169</v>
      </c>
      <c r="D542" t="s">
        <v>14</v>
      </c>
      <c r="E542" s="47">
        <f>IF(OR(Table24[[#This Row],[Status]]="Pending",Table24[[#This Row],[Status]]="Processing"),1,0)</f>
        <v>1</v>
      </c>
      <c r="F542" s="47" t="str">
        <f>IF(OR(Table24[[#This Row],[Status]]="Pending",Table24[[#This Row],[Status]]="Processing"),"Backlogs","Completed")</f>
        <v>Backlogs</v>
      </c>
      <c r="G542" s="47">
        <f>IF(Table24[[#This Row],[Status]]="Returned",1,0)</f>
        <v>0</v>
      </c>
      <c r="H542" s="30" t="s">
        <v>47</v>
      </c>
      <c r="I542" s="30" t="s">
        <v>37</v>
      </c>
      <c r="J542" s="30" t="s">
        <v>17</v>
      </c>
      <c r="K542" s="32">
        <v>86</v>
      </c>
      <c r="L542" s="30" t="s">
        <v>18</v>
      </c>
      <c r="M542" s="31">
        <v>431.53</v>
      </c>
      <c r="N542" s="48">
        <f>IF(Table24[[#This Row],[Status]]="Returned",Table24[[#This Row],[Amount]],0)</f>
        <v>0</v>
      </c>
      <c r="O542" s="48">
        <f>IF(OR(Table24[[#This Row],[Status]]="Pending", Table24[[#This Row],[Status]]="Processing"), Table24[[#This Row],[Amount]], 0)</f>
        <v>431.53</v>
      </c>
      <c r="P542" s="48">
        <f>IF(OR(Table24[[#This Row],[Status]]="Delivered",Table24[[#This Row],[Status]]="Shipped"),Table24[[#This Row],[Amount]],0)</f>
        <v>0</v>
      </c>
      <c r="Q542" s="48">
        <f>Table24[[#This Row],[Amount]]/Table24[[#This Row],[Qty]]</f>
        <v>5.0177906976744184</v>
      </c>
      <c r="R542" s="30" t="s">
        <v>75</v>
      </c>
      <c r="S542" s="30" t="s">
        <v>64</v>
      </c>
      <c r="T542" s="47" t="s">
        <v>758</v>
      </c>
      <c r="U542" s="30" t="s">
        <v>31</v>
      </c>
      <c r="V542" s="30" t="s">
        <v>22</v>
      </c>
    </row>
    <row r="543" spans="1:22" ht="14.25" customHeight="1">
      <c r="A543" s="47">
        <v>542</v>
      </c>
      <c r="B543" s="30">
        <v>708</v>
      </c>
      <c r="C543" s="1">
        <v>44091</v>
      </c>
      <c r="D543" t="s">
        <v>54</v>
      </c>
      <c r="E543" s="47">
        <f>IF(OR(Table24[[#This Row],[Status]]="Pending",Table24[[#This Row],[Status]]="Processing"),1,0)</f>
        <v>1</v>
      </c>
      <c r="F543" s="47" t="str">
        <f>IF(OR(Table24[[#This Row],[Status]]="Pending",Table24[[#This Row],[Status]]="Processing"),"Backlogs","Completed")</f>
        <v>Backlogs</v>
      </c>
      <c r="G543" s="47">
        <f>IF(Table24[[#This Row],[Status]]="Returned",1,0)</f>
        <v>0</v>
      </c>
      <c r="H543" s="30" t="s">
        <v>47</v>
      </c>
      <c r="I543" s="30" t="s">
        <v>25</v>
      </c>
      <c r="J543" s="30" t="s">
        <v>33</v>
      </c>
      <c r="K543" s="32">
        <v>44</v>
      </c>
      <c r="L543" s="30" t="s">
        <v>18</v>
      </c>
      <c r="M543" s="31">
        <v>520.73</v>
      </c>
      <c r="N543" s="48">
        <f>IF(Table24[[#This Row],[Status]]="Returned",Table24[[#This Row],[Amount]],0)</f>
        <v>0</v>
      </c>
      <c r="O543" s="48">
        <f>IF(OR(Table24[[#This Row],[Status]]="Pending", Table24[[#This Row],[Status]]="Processing"), Table24[[#This Row],[Amount]], 0)</f>
        <v>520.73</v>
      </c>
      <c r="P543" s="48">
        <f>IF(OR(Table24[[#This Row],[Status]]="Delivered",Table24[[#This Row],[Status]]="Shipped"),Table24[[#This Row],[Amount]],0)</f>
        <v>0</v>
      </c>
      <c r="Q543" s="48">
        <f>Table24[[#This Row],[Amount]]/Table24[[#This Row],[Qty]]</f>
        <v>11.834772727272728</v>
      </c>
      <c r="R543" s="30" t="s">
        <v>65</v>
      </c>
      <c r="S543" s="30" t="s">
        <v>66</v>
      </c>
      <c r="T543" s="47" t="s">
        <v>758</v>
      </c>
      <c r="U543" s="30" t="s">
        <v>21</v>
      </c>
      <c r="V543" s="30" t="s">
        <v>22</v>
      </c>
    </row>
    <row r="544" spans="1:22" ht="14.25" customHeight="1">
      <c r="A544" s="47">
        <v>543</v>
      </c>
      <c r="B544" s="30">
        <v>117</v>
      </c>
      <c r="C544" s="1">
        <v>44382</v>
      </c>
      <c r="D544" t="s">
        <v>32</v>
      </c>
      <c r="E544" s="47">
        <f>IF(OR(Table24[[#This Row],[Status]]="Pending",Table24[[#This Row],[Status]]="Processing"),1,0)</f>
        <v>0</v>
      </c>
      <c r="F544" s="47" t="str">
        <f>IF(OR(Table24[[#This Row],[Status]]="Pending",Table24[[#This Row],[Status]]="Processing"),"Backlogs","Completed")</f>
        <v>Completed</v>
      </c>
      <c r="G544" s="47">
        <f>IF(Table24[[#This Row],[Status]]="Returned",1,0)</f>
        <v>1</v>
      </c>
      <c r="H544" s="30" t="s">
        <v>24</v>
      </c>
      <c r="I544" s="30" t="s">
        <v>16</v>
      </c>
      <c r="J544" s="30" t="s">
        <v>33</v>
      </c>
      <c r="K544" s="32">
        <v>23</v>
      </c>
      <c r="L544" s="30" t="s">
        <v>18</v>
      </c>
      <c r="M544" s="31">
        <v>913.36</v>
      </c>
      <c r="N544" s="48">
        <f>IF(Table24[[#This Row],[Status]]="Returned",Table24[[#This Row],[Amount]],0)</f>
        <v>913.36</v>
      </c>
      <c r="O544" s="48">
        <f>IF(OR(Table24[[#This Row],[Status]]="Pending", Table24[[#This Row],[Status]]="Processing"), Table24[[#This Row],[Amount]], 0)</f>
        <v>0</v>
      </c>
      <c r="P544" s="48">
        <f>IF(OR(Table24[[#This Row],[Status]]="Delivered",Table24[[#This Row],[Status]]="Shipped"),Table24[[#This Row],[Amount]],0)</f>
        <v>0</v>
      </c>
      <c r="Q544" s="48">
        <f>Table24[[#This Row],[Amount]]/Table24[[#This Row],[Qty]]</f>
        <v>39.711304347826086</v>
      </c>
      <c r="R544" s="30" t="s">
        <v>241</v>
      </c>
      <c r="S544" s="30" t="s">
        <v>236</v>
      </c>
      <c r="T544" s="47" t="s">
        <v>11</v>
      </c>
      <c r="U544" s="30" t="s">
        <v>31</v>
      </c>
      <c r="V544" s="30" t="s">
        <v>22</v>
      </c>
    </row>
    <row r="545" spans="1:22" ht="14.25" hidden="1" customHeight="1">
      <c r="A545" s="47">
        <v>544</v>
      </c>
      <c r="B545" s="30">
        <v>587</v>
      </c>
      <c r="C545" s="1">
        <v>44122</v>
      </c>
      <c r="D545" t="s">
        <v>23</v>
      </c>
      <c r="E545" s="47">
        <f>IF(OR(Table24[[#This Row],[Status]]="Pending",Table24[[#This Row],[Status]]="Processing"),1,0)</f>
        <v>0</v>
      </c>
      <c r="F545" s="47" t="str">
        <f>IF(OR(Table24[[#This Row],[Status]]="Pending",Table24[[#This Row],[Status]]="Processing"),"Backlogs","Completed")</f>
        <v>Completed</v>
      </c>
      <c r="G545" s="47">
        <f>IF(Table24[[#This Row],[Status]]="Returned",1,0)</f>
        <v>0</v>
      </c>
      <c r="H545" s="30" t="s">
        <v>24</v>
      </c>
      <c r="I545" s="30" t="s">
        <v>37</v>
      </c>
      <c r="J545" s="30" t="s">
        <v>17</v>
      </c>
      <c r="K545" s="32">
        <v>100</v>
      </c>
      <c r="L545" s="30" t="s">
        <v>18</v>
      </c>
      <c r="M545" s="31">
        <v>450.2</v>
      </c>
      <c r="N545" s="48">
        <f>IF(Table24[[#This Row],[Status]]="Returned",Table24[[#This Row],[Amount]],0)</f>
        <v>0</v>
      </c>
      <c r="O545" s="48">
        <f>IF(OR(Table24[[#This Row],[Status]]="Pending", Table24[[#This Row],[Status]]="Processing"), Table24[[#This Row],[Amount]], 0)</f>
        <v>0</v>
      </c>
      <c r="P545" s="48">
        <f>IF(OR(Table24[[#This Row],[Status]]="Delivered",Table24[[#This Row],[Status]]="Shipped"),Table24[[#This Row],[Amount]],0)</f>
        <v>450.2</v>
      </c>
      <c r="Q545" s="48">
        <f>Table24[[#This Row],[Amount]]/Table24[[#This Row],[Qty]]</f>
        <v>4.5019999999999998</v>
      </c>
      <c r="R545" s="30" t="s">
        <v>128</v>
      </c>
      <c r="S545" s="30" t="s">
        <v>129</v>
      </c>
      <c r="T545" s="47" t="s">
        <v>758</v>
      </c>
      <c r="U545" s="30" t="s">
        <v>44</v>
      </c>
      <c r="V545" s="30" t="s">
        <v>22</v>
      </c>
    </row>
    <row r="546" spans="1:22" ht="14.25" hidden="1" customHeight="1">
      <c r="A546" s="47">
        <v>545</v>
      </c>
      <c r="B546" s="30">
        <v>300</v>
      </c>
      <c r="C546" s="1">
        <v>44218</v>
      </c>
      <c r="D546" t="s">
        <v>23</v>
      </c>
      <c r="E546" s="47">
        <f>IF(OR(Table24[[#This Row],[Status]]="Pending",Table24[[#This Row],[Status]]="Processing"),1,0)</f>
        <v>0</v>
      </c>
      <c r="F546" s="47" t="str">
        <f>IF(OR(Table24[[#This Row],[Status]]="Pending",Table24[[#This Row],[Status]]="Processing"),"Backlogs","Completed")</f>
        <v>Completed</v>
      </c>
      <c r="G546" s="47">
        <f>IF(Table24[[#This Row],[Status]]="Returned",1,0)</f>
        <v>0</v>
      </c>
      <c r="H546" s="30" t="s">
        <v>15</v>
      </c>
      <c r="I546" s="30" t="s">
        <v>16</v>
      </c>
      <c r="J546" s="30" t="s">
        <v>38</v>
      </c>
      <c r="K546" s="32">
        <v>29</v>
      </c>
      <c r="L546" s="30" t="s">
        <v>18</v>
      </c>
      <c r="M546" s="31">
        <v>101.39</v>
      </c>
      <c r="N546" s="48">
        <f>IF(Table24[[#This Row],[Status]]="Returned",Table24[[#This Row],[Amount]],0)</f>
        <v>0</v>
      </c>
      <c r="O546" s="48">
        <f>IF(OR(Table24[[#This Row],[Status]]="Pending", Table24[[#This Row],[Status]]="Processing"), Table24[[#This Row],[Amount]], 0)</f>
        <v>0</v>
      </c>
      <c r="P546" s="48">
        <f>IF(OR(Table24[[#This Row],[Status]]="Delivered",Table24[[#This Row],[Status]]="Shipped"),Table24[[#This Row],[Amount]],0)</f>
        <v>101.39</v>
      </c>
      <c r="Q546" s="48">
        <f>Table24[[#This Row],[Amount]]/Table24[[#This Row],[Qty]]</f>
        <v>3.4962068965517243</v>
      </c>
      <c r="R546" s="30" t="s">
        <v>90</v>
      </c>
      <c r="S546" s="30" t="s">
        <v>91</v>
      </c>
      <c r="T546" s="47" t="s">
        <v>758</v>
      </c>
      <c r="U546" s="30" t="s">
        <v>21</v>
      </c>
      <c r="V546" s="30" t="s">
        <v>22</v>
      </c>
    </row>
    <row r="547" spans="1:22" ht="14.25" hidden="1" customHeight="1">
      <c r="A547" s="47">
        <v>546</v>
      </c>
      <c r="B547" s="30">
        <v>193</v>
      </c>
      <c r="C547" s="1">
        <v>44468</v>
      </c>
      <c r="D547" t="s">
        <v>54</v>
      </c>
      <c r="E547" s="47">
        <f>IF(OR(Table24[[#This Row],[Status]]="Pending",Table24[[#This Row],[Status]]="Processing"),1,0)</f>
        <v>1</v>
      </c>
      <c r="F547" s="47" t="str">
        <f>IF(OR(Table24[[#This Row],[Status]]="Pending",Table24[[#This Row],[Status]]="Processing"),"Backlogs","Completed")</f>
        <v>Backlogs</v>
      </c>
      <c r="G547" s="47">
        <f>IF(Table24[[#This Row],[Status]]="Returned",1,0)</f>
        <v>0</v>
      </c>
      <c r="H547" s="30" t="s">
        <v>47</v>
      </c>
      <c r="I547" s="30" t="s">
        <v>37</v>
      </c>
      <c r="J547" s="30" t="s">
        <v>17</v>
      </c>
      <c r="K547" s="32">
        <v>9</v>
      </c>
      <c r="L547" s="30" t="s">
        <v>18</v>
      </c>
      <c r="M547" s="31">
        <v>659.51</v>
      </c>
      <c r="N547" s="48">
        <f>IF(Table24[[#This Row],[Status]]="Returned",Table24[[#This Row],[Amount]],0)</f>
        <v>0</v>
      </c>
      <c r="O547" s="48">
        <f>IF(OR(Table24[[#This Row],[Status]]="Pending", Table24[[#This Row],[Status]]="Processing"), Table24[[#This Row],[Amount]], 0)</f>
        <v>659.51</v>
      </c>
      <c r="P547" s="48">
        <f>IF(OR(Table24[[#This Row],[Status]]="Delivered",Table24[[#This Row],[Status]]="Shipped"),Table24[[#This Row],[Amount]],0)</f>
        <v>0</v>
      </c>
      <c r="Q547" s="48">
        <f>Table24[[#This Row],[Amount]]/Table24[[#This Row],[Qty]]</f>
        <v>73.278888888888886</v>
      </c>
      <c r="R547" s="30" t="s">
        <v>83</v>
      </c>
      <c r="S547" s="30" t="s">
        <v>64</v>
      </c>
      <c r="T547" s="47" t="s">
        <v>11</v>
      </c>
      <c r="U547" s="30" t="s">
        <v>44</v>
      </c>
      <c r="V547" s="30" t="s">
        <v>28</v>
      </c>
    </row>
    <row r="548" spans="1:22" ht="14.25" customHeight="1">
      <c r="A548" s="47">
        <v>547</v>
      </c>
      <c r="B548" s="30">
        <v>251</v>
      </c>
      <c r="C548" s="1">
        <v>43908</v>
      </c>
      <c r="D548" t="s">
        <v>54</v>
      </c>
      <c r="E548" s="47">
        <f>IF(OR(Table24[[#This Row],[Status]]="Pending",Table24[[#This Row],[Status]]="Processing"),1,0)</f>
        <v>1</v>
      </c>
      <c r="F548" s="47" t="str">
        <f>IF(OR(Table24[[#This Row],[Status]]="Pending",Table24[[#This Row],[Status]]="Processing"),"Backlogs","Completed")</f>
        <v>Backlogs</v>
      </c>
      <c r="G548" s="47">
        <f>IF(Table24[[#This Row],[Status]]="Returned",1,0)</f>
        <v>0</v>
      </c>
      <c r="H548" s="30" t="s">
        <v>15</v>
      </c>
      <c r="I548" s="30" t="s">
        <v>25</v>
      </c>
      <c r="J548" s="30" t="s">
        <v>33</v>
      </c>
      <c r="K548" s="32">
        <v>38</v>
      </c>
      <c r="L548" s="30" t="s">
        <v>18</v>
      </c>
      <c r="M548" s="31">
        <v>903.9</v>
      </c>
      <c r="N548" s="48">
        <f>IF(Table24[[#This Row],[Status]]="Returned",Table24[[#This Row],[Amount]],0)</f>
        <v>0</v>
      </c>
      <c r="O548" s="48">
        <f>IF(OR(Table24[[#This Row],[Status]]="Pending", Table24[[#This Row],[Status]]="Processing"), Table24[[#This Row],[Amount]], 0)</f>
        <v>903.9</v>
      </c>
      <c r="P548" s="48">
        <f>IF(OR(Table24[[#This Row],[Status]]="Delivered",Table24[[#This Row],[Status]]="Shipped"),Table24[[#This Row],[Amount]],0)</f>
        <v>0</v>
      </c>
      <c r="Q548" s="48">
        <f>Table24[[#This Row],[Amount]]/Table24[[#This Row],[Qty]]</f>
        <v>23.786842105263158</v>
      </c>
      <c r="R548" s="30" t="s">
        <v>108</v>
      </c>
      <c r="S548" s="30" t="s">
        <v>66</v>
      </c>
      <c r="T548" s="47" t="s">
        <v>758</v>
      </c>
      <c r="U548" s="30" t="s">
        <v>21</v>
      </c>
      <c r="V548" s="30" t="s">
        <v>28</v>
      </c>
    </row>
    <row r="549" spans="1:22" ht="14.25" hidden="1" customHeight="1">
      <c r="A549" s="47">
        <v>548</v>
      </c>
      <c r="B549" s="30">
        <v>900</v>
      </c>
      <c r="C549" s="1">
        <v>44525</v>
      </c>
      <c r="D549" t="s">
        <v>54</v>
      </c>
      <c r="E549" s="47">
        <f>IF(OR(Table24[[#This Row],[Status]]="Pending",Table24[[#This Row],[Status]]="Processing"),1,0)</f>
        <v>1</v>
      </c>
      <c r="F549" s="47" t="str">
        <f>IF(OR(Table24[[#This Row],[Status]]="Pending",Table24[[#This Row],[Status]]="Processing"),"Backlogs","Completed")</f>
        <v>Backlogs</v>
      </c>
      <c r="G549" s="47">
        <f>IF(Table24[[#This Row],[Status]]="Returned",1,0)</f>
        <v>0</v>
      </c>
      <c r="H549" s="30" t="s">
        <v>47</v>
      </c>
      <c r="I549" s="30" t="s">
        <v>25</v>
      </c>
      <c r="J549" s="30" t="s">
        <v>38</v>
      </c>
      <c r="K549" s="32">
        <v>59</v>
      </c>
      <c r="L549" s="30" t="s">
        <v>18</v>
      </c>
      <c r="M549" s="31">
        <v>716.36</v>
      </c>
      <c r="N549" s="48">
        <f>IF(Table24[[#This Row],[Status]]="Returned",Table24[[#This Row],[Amount]],0)</f>
        <v>0</v>
      </c>
      <c r="O549" s="48">
        <f>IF(OR(Table24[[#This Row],[Status]]="Pending", Table24[[#This Row],[Status]]="Processing"), Table24[[#This Row],[Amount]], 0)</f>
        <v>716.36</v>
      </c>
      <c r="P549" s="48">
        <f>IF(OR(Table24[[#This Row],[Status]]="Delivered",Table24[[#This Row],[Status]]="Shipped"),Table24[[#This Row],[Amount]],0)</f>
        <v>0</v>
      </c>
      <c r="Q549" s="48">
        <f>Table24[[#This Row],[Amount]]/Table24[[#This Row],[Qty]]</f>
        <v>12.141694915254238</v>
      </c>
      <c r="R549" s="30" t="s">
        <v>95</v>
      </c>
      <c r="S549" s="30" t="s">
        <v>64</v>
      </c>
      <c r="T549" s="47" t="s">
        <v>758</v>
      </c>
      <c r="U549" s="30" t="s">
        <v>31</v>
      </c>
      <c r="V549" s="30" t="s">
        <v>28</v>
      </c>
    </row>
    <row r="550" spans="1:22" ht="14.25" hidden="1" customHeight="1">
      <c r="A550" s="47">
        <v>549</v>
      </c>
      <c r="B550" s="30">
        <v>876</v>
      </c>
      <c r="C550" s="1">
        <v>44224</v>
      </c>
      <c r="D550" t="s">
        <v>14</v>
      </c>
      <c r="E550" s="47">
        <f>IF(OR(Table24[[#This Row],[Status]]="Pending",Table24[[#This Row],[Status]]="Processing"),1,0)</f>
        <v>1</v>
      </c>
      <c r="F550" s="47" t="str">
        <f>IF(OR(Table24[[#This Row],[Status]]="Pending",Table24[[#This Row],[Status]]="Processing"),"Backlogs","Completed")</f>
        <v>Backlogs</v>
      </c>
      <c r="G550" s="47">
        <f>IF(Table24[[#This Row],[Status]]="Returned",1,0)</f>
        <v>0</v>
      </c>
      <c r="H550" s="30" t="s">
        <v>24</v>
      </c>
      <c r="I550" s="30" t="s">
        <v>16</v>
      </c>
      <c r="J550" s="30" t="s">
        <v>17</v>
      </c>
      <c r="K550" s="32">
        <v>23</v>
      </c>
      <c r="L550" s="30" t="s">
        <v>18</v>
      </c>
      <c r="M550" s="31">
        <v>549.17999999999995</v>
      </c>
      <c r="N550" s="48">
        <f>IF(Table24[[#This Row],[Status]]="Returned",Table24[[#This Row],[Amount]],0)</f>
        <v>0</v>
      </c>
      <c r="O550" s="48">
        <f>IF(OR(Table24[[#This Row],[Status]]="Pending", Table24[[#This Row],[Status]]="Processing"), Table24[[#This Row],[Amount]], 0)</f>
        <v>549.17999999999995</v>
      </c>
      <c r="P550" s="48">
        <f>IF(OR(Table24[[#This Row],[Status]]="Delivered",Table24[[#This Row],[Status]]="Shipped"),Table24[[#This Row],[Amount]],0)</f>
        <v>0</v>
      </c>
      <c r="Q550" s="48">
        <f>Table24[[#This Row],[Amount]]/Table24[[#This Row],[Qty]]</f>
        <v>23.877391304347825</v>
      </c>
      <c r="R550" s="30" t="s">
        <v>142</v>
      </c>
      <c r="S550" s="30" t="s">
        <v>64</v>
      </c>
      <c r="T550" s="47" t="s">
        <v>758</v>
      </c>
      <c r="U550" s="30" t="s">
        <v>27</v>
      </c>
      <c r="V550" s="30" t="s">
        <v>22</v>
      </c>
    </row>
    <row r="551" spans="1:22" ht="14.25" hidden="1" customHeight="1">
      <c r="A551" s="47">
        <v>550</v>
      </c>
      <c r="B551" s="30">
        <v>613</v>
      </c>
      <c r="C551" s="1">
        <v>44542</v>
      </c>
      <c r="D551" t="s">
        <v>36</v>
      </c>
      <c r="E551" s="47">
        <f>IF(OR(Table24[[#This Row],[Status]]="Pending",Table24[[#This Row],[Status]]="Processing"),1,0)</f>
        <v>0</v>
      </c>
      <c r="F551" s="47" t="str">
        <f>IF(OR(Table24[[#This Row],[Status]]="Pending",Table24[[#This Row],[Status]]="Processing"),"Backlogs","Completed")</f>
        <v>Completed</v>
      </c>
      <c r="G551" s="47">
        <f>IF(Table24[[#This Row],[Status]]="Returned",1,0)</f>
        <v>0</v>
      </c>
      <c r="H551" s="30" t="s">
        <v>47</v>
      </c>
      <c r="I551" s="30" t="s">
        <v>16</v>
      </c>
      <c r="J551" s="30" t="s">
        <v>17</v>
      </c>
      <c r="K551" s="32">
        <v>86</v>
      </c>
      <c r="L551" s="30" t="s">
        <v>18</v>
      </c>
      <c r="M551" s="31">
        <v>896.69</v>
      </c>
      <c r="N551" s="48">
        <f>IF(Table24[[#This Row],[Status]]="Returned",Table24[[#This Row],[Amount]],0)</f>
        <v>0</v>
      </c>
      <c r="O551" s="48">
        <f>IF(OR(Table24[[#This Row],[Status]]="Pending", Table24[[#This Row],[Status]]="Processing"), Table24[[#This Row],[Amount]], 0)</f>
        <v>0</v>
      </c>
      <c r="P551" s="48">
        <f>IF(OR(Table24[[#This Row],[Status]]="Delivered",Table24[[#This Row],[Status]]="Shipped"),Table24[[#This Row],[Amount]],0)</f>
        <v>896.69</v>
      </c>
      <c r="Q551" s="48">
        <f>Table24[[#This Row],[Amount]]/Table24[[#This Row],[Qty]]</f>
        <v>10.426627906976744</v>
      </c>
      <c r="R551" s="30" t="s">
        <v>310</v>
      </c>
      <c r="S551" s="30" t="s">
        <v>121</v>
      </c>
      <c r="T551" s="47" t="s">
        <v>11</v>
      </c>
      <c r="U551" s="30" t="s">
        <v>44</v>
      </c>
      <c r="V551" s="30" t="s">
        <v>22</v>
      </c>
    </row>
    <row r="552" spans="1:22" ht="14.25" hidden="1" customHeight="1">
      <c r="A552" s="47">
        <v>551</v>
      </c>
      <c r="B552" s="30">
        <v>813</v>
      </c>
      <c r="C552" s="1">
        <v>44221</v>
      </c>
      <c r="D552" t="s">
        <v>32</v>
      </c>
      <c r="E552" s="47">
        <f>IF(OR(Table24[[#This Row],[Status]]="Pending",Table24[[#This Row],[Status]]="Processing"),1,0)</f>
        <v>0</v>
      </c>
      <c r="F552" s="47" t="str">
        <f>IF(OR(Table24[[#This Row],[Status]]="Pending",Table24[[#This Row],[Status]]="Processing"),"Backlogs","Completed")</f>
        <v>Completed</v>
      </c>
      <c r="G552" s="47">
        <f>IF(Table24[[#This Row],[Status]]="Returned",1,0)</f>
        <v>1</v>
      </c>
      <c r="H552" s="30" t="s">
        <v>15</v>
      </c>
      <c r="I552" s="30" t="s">
        <v>16</v>
      </c>
      <c r="J552" s="30" t="s">
        <v>17</v>
      </c>
      <c r="K552" s="32">
        <v>42</v>
      </c>
      <c r="L552" s="30" t="s">
        <v>18</v>
      </c>
      <c r="M552" s="31">
        <v>884.34</v>
      </c>
      <c r="N552" s="48">
        <f>IF(Table24[[#This Row],[Status]]="Returned",Table24[[#This Row],[Amount]],0)</f>
        <v>884.34</v>
      </c>
      <c r="O552" s="48">
        <f>IF(OR(Table24[[#This Row],[Status]]="Pending", Table24[[#This Row],[Status]]="Processing"), Table24[[#This Row],[Amount]], 0)</f>
        <v>0</v>
      </c>
      <c r="P552" s="48">
        <f>IF(OR(Table24[[#This Row],[Status]]="Delivered",Table24[[#This Row],[Status]]="Shipped"),Table24[[#This Row],[Amount]],0)</f>
        <v>0</v>
      </c>
      <c r="Q552" s="48">
        <f>Table24[[#This Row],[Amount]]/Table24[[#This Row],[Qty]]</f>
        <v>21.055714285714288</v>
      </c>
      <c r="R552" s="30" t="s">
        <v>125</v>
      </c>
      <c r="S552" s="30" t="s">
        <v>101</v>
      </c>
      <c r="T552" s="47" t="s">
        <v>758</v>
      </c>
      <c r="U552" s="30" t="s">
        <v>44</v>
      </c>
      <c r="V552" s="30" t="s">
        <v>28</v>
      </c>
    </row>
    <row r="553" spans="1:22" ht="14.25" hidden="1" customHeight="1">
      <c r="A553" s="47">
        <v>552</v>
      </c>
      <c r="B553" s="30">
        <v>669</v>
      </c>
      <c r="C553" s="1">
        <v>44509</v>
      </c>
      <c r="D553" t="s">
        <v>23</v>
      </c>
      <c r="E553" s="47">
        <f>IF(OR(Table24[[#This Row],[Status]]="Pending",Table24[[#This Row],[Status]]="Processing"),1,0)</f>
        <v>0</v>
      </c>
      <c r="F553" s="47" t="str">
        <f>IF(OR(Table24[[#This Row],[Status]]="Pending",Table24[[#This Row],[Status]]="Processing"),"Backlogs","Completed")</f>
        <v>Completed</v>
      </c>
      <c r="G553" s="47">
        <f>IF(Table24[[#This Row],[Status]]="Returned",1,0)</f>
        <v>0</v>
      </c>
      <c r="H553" s="30" t="s">
        <v>15</v>
      </c>
      <c r="I553" s="30" t="s">
        <v>16</v>
      </c>
      <c r="J553" s="30" t="s">
        <v>17</v>
      </c>
      <c r="K553" s="32">
        <v>58</v>
      </c>
      <c r="L553" s="30" t="s">
        <v>18</v>
      </c>
      <c r="M553" s="31">
        <v>580.11</v>
      </c>
      <c r="N553" s="48">
        <f>IF(Table24[[#This Row],[Status]]="Returned",Table24[[#This Row],[Amount]],0)</f>
        <v>0</v>
      </c>
      <c r="O553" s="48">
        <f>IF(OR(Table24[[#This Row],[Status]]="Pending", Table24[[#This Row],[Status]]="Processing"), Table24[[#This Row],[Amount]], 0)</f>
        <v>0</v>
      </c>
      <c r="P553" s="48">
        <f>IF(OR(Table24[[#This Row],[Status]]="Delivered",Table24[[#This Row],[Status]]="Shipped"),Table24[[#This Row],[Amount]],0)</f>
        <v>580.11</v>
      </c>
      <c r="Q553" s="48">
        <f>Table24[[#This Row],[Amount]]/Table24[[#This Row],[Qty]]</f>
        <v>10.001896551724139</v>
      </c>
      <c r="R553" s="30" t="s">
        <v>215</v>
      </c>
      <c r="S553" s="30" t="s">
        <v>20</v>
      </c>
      <c r="T553" s="47" t="s">
        <v>11</v>
      </c>
      <c r="U553" s="30" t="s">
        <v>31</v>
      </c>
      <c r="V553" s="30" t="s">
        <v>22</v>
      </c>
    </row>
    <row r="554" spans="1:22" ht="14.25" hidden="1" customHeight="1">
      <c r="A554" s="47">
        <v>553</v>
      </c>
      <c r="B554" s="30">
        <v>531</v>
      </c>
      <c r="C554" s="1">
        <v>44066</v>
      </c>
      <c r="D554" t="s">
        <v>14</v>
      </c>
      <c r="E554" s="47">
        <f>IF(OR(Table24[[#This Row],[Status]]="Pending",Table24[[#This Row],[Status]]="Processing"),1,0)</f>
        <v>1</v>
      </c>
      <c r="F554" s="47" t="str">
        <f>IF(OR(Table24[[#This Row],[Status]]="Pending",Table24[[#This Row],[Status]]="Processing"),"Backlogs","Completed")</f>
        <v>Backlogs</v>
      </c>
      <c r="G554" s="47">
        <f>IF(Table24[[#This Row],[Status]]="Returned",1,0)</f>
        <v>0</v>
      </c>
      <c r="H554" s="30" t="s">
        <v>24</v>
      </c>
      <c r="I554" s="30" t="s">
        <v>37</v>
      </c>
      <c r="J554" s="30" t="s">
        <v>17</v>
      </c>
      <c r="K554" s="32">
        <v>90</v>
      </c>
      <c r="L554" s="30" t="s">
        <v>18</v>
      </c>
      <c r="M554" s="31">
        <v>49.18</v>
      </c>
      <c r="N554" s="48">
        <f>IF(Table24[[#This Row],[Status]]="Returned",Table24[[#This Row],[Amount]],0)</f>
        <v>0</v>
      </c>
      <c r="O554" s="48">
        <f>IF(OR(Table24[[#This Row],[Status]]="Pending", Table24[[#This Row],[Status]]="Processing"), Table24[[#This Row],[Amount]], 0)</f>
        <v>49.18</v>
      </c>
      <c r="P554" s="48">
        <f>IF(OR(Table24[[#This Row],[Status]]="Delivered",Table24[[#This Row],[Status]]="Shipped"),Table24[[#This Row],[Amount]],0)</f>
        <v>0</v>
      </c>
      <c r="Q554" s="48">
        <f>Table24[[#This Row],[Amount]]/Table24[[#This Row],[Qty]]</f>
        <v>0.5464444444444444</v>
      </c>
      <c r="R554" s="30" t="s">
        <v>117</v>
      </c>
      <c r="S554" s="30" t="s">
        <v>77</v>
      </c>
      <c r="T554" s="47" t="s">
        <v>758</v>
      </c>
      <c r="U554" s="30" t="s">
        <v>21</v>
      </c>
      <c r="V554" s="30" t="s">
        <v>28</v>
      </c>
    </row>
    <row r="555" spans="1:22" ht="14.25" hidden="1" customHeight="1">
      <c r="A555" s="47">
        <v>554</v>
      </c>
      <c r="B555" s="30">
        <v>755</v>
      </c>
      <c r="C555" s="1">
        <v>44285</v>
      </c>
      <c r="D555" t="s">
        <v>36</v>
      </c>
      <c r="E555" s="47">
        <f>IF(OR(Table24[[#This Row],[Status]]="Pending",Table24[[#This Row],[Status]]="Processing"),1,0)</f>
        <v>0</v>
      </c>
      <c r="F555" s="47" t="str">
        <f>IF(OR(Table24[[#This Row],[Status]]="Pending",Table24[[#This Row],[Status]]="Processing"),"Backlogs","Completed")</f>
        <v>Completed</v>
      </c>
      <c r="G555" s="47">
        <f>IF(Table24[[#This Row],[Status]]="Returned",1,0)</f>
        <v>0</v>
      </c>
      <c r="H555" s="30" t="s">
        <v>15</v>
      </c>
      <c r="I555" s="30" t="s">
        <v>37</v>
      </c>
      <c r="J555" s="30" t="s">
        <v>17</v>
      </c>
      <c r="K555" s="32">
        <v>69</v>
      </c>
      <c r="L555" s="30" t="s">
        <v>18</v>
      </c>
      <c r="M555" s="31">
        <v>458.33</v>
      </c>
      <c r="N555" s="48">
        <f>IF(Table24[[#This Row],[Status]]="Returned",Table24[[#This Row],[Amount]],0)</f>
        <v>0</v>
      </c>
      <c r="O555" s="48">
        <f>IF(OR(Table24[[#This Row],[Status]]="Pending", Table24[[#This Row],[Status]]="Processing"), Table24[[#This Row],[Amount]], 0)</f>
        <v>0</v>
      </c>
      <c r="P555" s="48">
        <f>IF(OR(Table24[[#This Row],[Status]]="Delivered",Table24[[#This Row],[Status]]="Shipped"),Table24[[#This Row],[Amount]],0)</f>
        <v>458.33</v>
      </c>
      <c r="Q555" s="48">
        <f>Table24[[#This Row],[Amount]]/Table24[[#This Row],[Qty]]</f>
        <v>6.6424637681159417</v>
      </c>
      <c r="R555" s="30" t="s">
        <v>92</v>
      </c>
      <c r="S555" s="30" t="s">
        <v>93</v>
      </c>
      <c r="T555" s="47" t="s">
        <v>758</v>
      </c>
      <c r="U555" s="30" t="s">
        <v>21</v>
      </c>
      <c r="V555" s="30" t="s">
        <v>22</v>
      </c>
    </row>
    <row r="556" spans="1:22" ht="14.25" customHeight="1">
      <c r="A556" s="47">
        <v>555</v>
      </c>
      <c r="B556" s="30">
        <v>560</v>
      </c>
      <c r="C556" s="1">
        <v>44097</v>
      </c>
      <c r="D556" t="s">
        <v>14</v>
      </c>
      <c r="E556" s="47">
        <f>IF(OR(Table24[[#This Row],[Status]]="Pending",Table24[[#This Row],[Status]]="Processing"),1,0)</f>
        <v>1</v>
      </c>
      <c r="F556" s="47" t="str">
        <f>IF(OR(Table24[[#This Row],[Status]]="Pending",Table24[[#This Row],[Status]]="Processing"),"Backlogs","Completed")</f>
        <v>Backlogs</v>
      </c>
      <c r="G556" s="47">
        <f>IF(Table24[[#This Row],[Status]]="Returned",1,0)</f>
        <v>0</v>
      </c>
      <c r="H556" s="30" t="s">
        <v>15</v>
      </c>
      <c r="I556" s="30" t="s">
        <v>25</v>
      </c>
      <c r="J556" s="30" t="s">
        <v>33</v>
      </c>
      <c r="K556" s="32">
        <v>52</v>
      </c>
      <c r="L556" s="30" t="s">
        <v>18</v>
      </c>
      <c r="M556" s="31">
        <v>967.77</v>
      </c>
      <c r="N556" s="48">
        <f>IF(Table24[[#This Row],[Status]]="Returned",Table24[[#This Row],[Amount]],0)</f>
        <v>0</v>
      </c>
      <c r="O556" s="48">
        <f>IF(OR(Table24[[#This Row],[Status]]="Pending", Table24[[#This Row],[Status]]="Processing"), Table24[[#This Row],[Amount]], 0)</f>
        <v>967.77</v>
      </c>
      <c r="P556" s="48">
        <f>IF(OR(Table24[[#This Row],[Status]]="Delivered",Table24[[#This Row],[Status]]="Shipped"),Table24[[#This Row],[Amount]],0)</f>
        <v>0</v>
      </c>
      <c r="Q556" s="48">
        <f>Table24[[#This Row],[Amount]]/Table24[[#This Row],[Qty]]</f>
        <v>18.610961538461538</v>
      </c>
      <c r="R556" s="30" t="s">
        <v>250</v>
      </c>
      <c r="S556" s="30" t="s">
        <v>58</v>
      </c>
      <c r="T556" s="47" t="s">
        <v>11</v>
      </c>
      <c r="U556" s="30" t="s">
        <v>27</v>
      </c>
      <c r="V556" s="30" t="s">
        <v>22</v>
      </c>
    </row>
    <row r="557" spans="1:22" ht="14.25" customHeight="1">
      <c r="A557" s="47">
        <v>556</v>
      </c>
      <c r="B557" s="30">
        <v>226</v>
      </c>
      <c r="C557" s="1">
        <v>44379</v>
      </c>
      <c r="D557" t="s">
        <v>14</v>
      </c>
      <c r="E557" s="47">
        <f>IF(OR(Table24[[#This Row],[Status]]="Pending",Table24[[#This Row],[Status]]="Processing"),1,0)</f>
        <v>1</v>
      </c>
      <c r="F557" s="47" t="str">
        <f>IF(OR(Table24[[#This Row],[Status]]="Pending",Table24[[#This Row],[Status]]="Processing"),"Backlogs","Completed")</f>
        <v>Backlogs</v>
      </c>
      <c r="G557" s="47">
        <f>IF(Table24[[#This Row],[Status]]="Returned",1,0)</f>
        <v>0</v>
      </c>
      <c r="H557" s="30" t="s">
        <v>47</v>
      </c>
      <c r="I557" s="30" t="s">
        <v>25</v>
      </c>
      <c r="J557" s="30" t="s">
        <v>33</v>
      </c>
      <c r="K557" s="32">
        <v>45</v>
      </c>
      <c r="L557" s="30" t="s">
        <v>18</v>
      </c>
      <c r="M557" s="31">
        <v>344.02</v>
      </c>
      <c r="N557" s="48">
        <f>IF(Table24[[#This Row],[Status]]="Returned",Table24[[#This Row],[Amount]],0)</f>
        <v>0</v>
      </c>
      <c r="O557" s="48">
        <f>IF(OR(Table24[[#This Row],[Status]]="Pending", Table24[[#This Row],[Status]]="Processing"), Table24[[#This Row],[Amount]], 0)</f>
        <v>344.02</v>
      </c>
      <c r="P557" s="48">
        <f>IF(OR(Table24[[#This Row],[Status]]="Delivered",Table24[[#This Row],[Status]]="Shipped"),Table24[[#This Row],[Amount]],0)</f>
        <v>0</v>
      </c>
      <c r="Q557" s="48">
        <f>Table24[[#This Row],[Amount]]/Table24[[#This Row],[Qty]]</f>
        <v>7.6448888888888886</v>
      </c>
      <c r="R557" s="30" t="s">
        <v>161</v>
      </c>
      <c r="S557" s="30" t="s">
        <v>61</v>
      </c>
      <c r="T557" s="47" t="s">
        <v>758</v>
      </c>
      <c r="U557" s="30" t="s">
        <v>21</v>
      </c>
      <c r="V557" s="30" t="s">
        <v>22</v>
      </c>
    </row>
    <row r="558" spans="1:22" ht="14.25" hidden="1" customHeight="1">
      <c r="A558" s="47">
        <v>557</v>
      </c>
      <c r="B558" s="30">
        <v>450</v>
      </c>
      <c r="C558" s="1">
        <v>43961</v>
      </c>
      <c r="D558" t="s">
        <v>32</v>
      </c>
      <c r="E558" s="47">
        <f>IF(OR(Table24[[#This Row],[Status]]="Pending",Table24[[#This Row],[Status]]="Processing"),1,0)</f>
        <v>0</v>
      </c>
      <c r="F558" s="47" t="str">
        <f>IF(OR(Table24[[#This Row],[Status]]="Pending",Table24[[#This Row],[Status]]="Processing"),"Backlogs","Completed")</f>
        <v>Completed</v>
      </c>
      <c r="G558" s="47">
        <f>IF(Table24[[#This Row],[Status]]="Returned",1,0)</f>
        <v>1</v>
      </c>
      <c r="H558" s="30" t="s">
        <v>47</v>
      </c>
      <c r="I558" s="30" t="s">
        <v>16</v>
      </c>
      <c r="J558" s="30" t="s">
        <v>17</v>
      </c>
      <c r="K558" s="32">
        <v>17</v>
      </c>
      <c r="L558" s="30" t="s">
        <v>18</v>
      </c>
      <c r="M558" s="31">
        <v>700.33</v>
      </c>
      <c r="N558" s="48">
        <f>IF(Table24[[#This Row],[Status]]="Returned",Table24[[#This Row],[Amount]],0)</f>
        <v>700.33</v>
      </c>
      <c r="O558" s="48">
        <f>IF(OR(Table24[[#This Row],[Status]]="Pending", Table24[[#This Row],[Status]]="Processing"), Table24[[#This Row],[Amount]], 0)</f>
        <v>0</v>
      </c>
      <c r="P558" s="48">
        <f>IF(OR(Table24[[#This Row],[Status]]="Delivered",Table24[[#This Row],[Status]]="Shipped"),Table24[[#This Row],[Amount]],0)</f>
        <v>0</v>
      </c>
      <c r="Q558" s="48">
        <f>Table24[[#This Row],[Amount]]/Table24[[#This Row],[Qty]]</f>
        <v>41.195882352941176</v>
      </c>
      <c r="R558" s="30" t="s">
        <v>127</v>
      </c>
      <c r="S558" s="30" t="s">
        <v>53</v>
      </c>
      <c r="T558" s="47" t="s">
        <v>11</v>
      </c>
      <c r="U558" s="30" t="s">
        <v>31</v>
      </c>
      <c r="V558" s="30" t="s">
        <v>22</v>
      </c>
    </row>
    <row r="559" spans="1:22" ht="14.25" customHeight="1">
      <c r="A559" s="47">
        <v>558</v>
      </c>
      <c r="B559" s="30">
        <v>512</v>
      </c>
      <c r="C559" s="1">
        <v>44330</v>
      </c>
      <c r="D559" t="s">
        <v>14</v>
      </c>
      <c r="E559" s="47">
        <f>IF(OR(Table24[[#This Row],[Status]]="Pending",Table24[[#This Row],[Status]]="Processing"),1,0)</f>
        <v>1</v>
      </c>
      <c r="F559" s="47" t="str">
        <f>IF(OR(Table24[[#This Row],[Status]]="Pending",Table24[[#This Row],[Status]]="Processing"),"Backlogs","Completed")</f>
        <v>Backlogs</v>
      </c>
      <c r="G559" s="47">
        <f>IF(Table24[[#This Row],[Status]]="Returned",1,0)</f>
        <v>0</v>
      </c>
      <c r="H559" s="30" t="s">
        <v>24</v>
      </c>
      <c r="I559" s="30" t="s">
        <v>16</v>
      </c>
      <c r="J559" s="30" t="s">
        <v>33</v>
      </c>
      <c r="K559" s="32">
        <v>62</v>
      </c>
      <c r="L559" s="30" t="s">
        <v>18</v>
      </c>
      <c r="M559" s="31">
        <v>572.26</v>
      </c>
      <c r="N559" s="48">
        <f>IF(Table24[[#This Row],[Status]]="Returned",Table24[[#This Row],[Amount]],0)</f>
        <v>0</v>
      </c>
      <c r="O559" s="48">
        <f>IF(OR(Table24[[#This Row],[Status]]="Pending", Table24[[#This Row],[Status]]="Processing"), Table24[[#This Row],[Amount]], 0)</f>
        <v>572.26</v>
      </c>
      <c r="P559" s="48">
        <f>IF(OR(Table24[[#This Row],[Status]]="Delivered",Table24[[#This Row],[Status]]="Shipped"),Table24[[#This Row],[Amount]],0)</f>
        <v>0</v>
      </c>
      <c r="Q559" s="48">
        <f>Table24[[#This Row],[Amount]]/Table24[[#This Row],[Qty]]</f>
        <v>9.23</v>
      </c>
      <c r="R559" s="30" t="s">
        <v>68</v>
      </c>
      <c r="S559" s="30" t="s">
        <v>50</v>
      </c>
      <c r="T559" s="47" t="s">
        <v>758</v>
      </c>
      <c r="U559" s="30" t="s">
        <v>21</v>
      </c>
      <c r="V559" s="30" t="s">
        <v>22</v>
      </c>
    </row>
    <row r="560" spans="1:22" ht="14.25" hidden="1" customHeight="1">
      <c r="A560" s="47">
        <v>559</v>
      </c>
      <c r="B560" s="30">
        <v>653</v>
      </c>
      <c r="C560" s="1">
        <v>44365</v>
      </c>
      <c r="D560" t="s">
        <v>36</v>
      </c>
      <c r="E560" s="47">
        <f>IF(OR(Table24[[#This Row],[Status]]="Pending",Table24[[#This Row],[Status]]="Processing"),1,0)</f>
        <v>0</v>
      </c>
      <c r="F560" s="47" t="str">
        <f>IF(OR(Table24[[#This Row],[Status]]="Pending",Table24[[#This Row],[Status]]="Processing"),"Backlogs","Completed")</f>
        <v>Completed</v>
      </c>
      <c r="G560" s="47">
        <f>IF(Table24[[#This Row],[Status]]="Returned",1,0)</f>
        <v>0</v>
      </c>
      <c r="H560" s="30" t="s">
        <v>24</v>
      </c>
      <c r="I560" s="30" t="s">
        <v>16</v>
      </c>
      <c r="J560" s="30" t="s">
        <v>38</v>
      </c>
      <c r="K560" s="32">
        <v>91</v>
      </c>
      <c r="L560" s="30" t="s">
        <v>18</v>
      </c>
      <c r="M560" s="31">
        <v>629.1</v>
      </c>
      <c r="N560" s="48">
        <f>IF(Table24[[#This Row],[Status]]="Returned",Table24[[#This Row],[Amount]],0)</f>
        <v>0</v>
      </c>
      <c r="O560" s="48">
        <f>IF(OR(Table24[[#This Row],[Status]]="Pending", Table24[[#This Row],[Status]]="Processing"), Table24[[#This Row],[Amount]], 0)</f>
        <v>0</v>
      </c>
      <c r="P560" s="48">
        <f>IF(OR(Table24[[#This Row],[Status]]="Delivered",Table24[[#This Row],[Status]]="Shipped"),Table24[[#This Row],[Amount]],0)</f>
        <v>629.1</v>
      </c>
      <c r="Q560" s="48">
        <f>Table24[[#This Row],[Amount]]/Table24[[#This Row],[Qty]]</f>
        <v>6.9131868131868135</v>
      </c>
      <c r="R560" s="30" t="s">
        <v>219</v>
      </c>
      <c r="S560" s="30" t="s">
        <v>89</v>
      </c>
      <c r="T560" s="47" t="s">
        <v>758</v>
      </c>
      <c r="U560" s="30" t="s">
        <v>31</v>
      </c>
      <c r="V560" s="30" t="s">
        <v>28</v>
      </c>
    </row>
    <row r="561" spans="1:22" ht="14.25" hidden="1" customHeight="1">
      <c r="A561" s="47">
        <v>560</v>
      </c>
      <c r="B561" s="30">
        <v>709</v>
      </c>
      <c r="C561" s="1">
        <v>44329</v>
      </c>
      <c r="D561" t="s">
        <v>32</v>
      </c>
      <c r="E561" s="47">
        <f>IF(OR(Table24[[#This Row],[Status]]="Pending",Table24[[#This Row],[Status]]="Processing"),1,0)</f>
        <v>0</v>
      </c>
      <c r="F561" s="47" t="str">
        <f>IF(OR(Table24[[#This Row],[Status]]="Pending",Table24[[#This Row],[Status]]="Processing"),"Backlogs","Completed")</f>
        <v>Completed</v>
      </c>
      <c r="G561" s="47">
        <f>IF(Table24[[#This Row],[Status]]="Returned",1,0)</f>
        <v>1</v>
      </c>
      <c r="H561" s="30" t="s">
        <v>24</v>
      </c>
      <c r="I561" s="30" t="s">
        <v>16</v>
      </c>
      <c r="J561" s="30" t="s">
        <v>17</v>
      </c>
      <c r="K561" s="32">
        <v>27</v>
      </c>
      <c r="L561" s="30" t="s">
        <v>18</v>
      </c>
      <c r="M561" s="31">
        <v>844.25</v>
      </c>
      <c r="N561" s="48">
        <f>IF(Table24[[#This Row],[Status]]="Returned",Table24[[#This Row],[Amount]],0)</f>
        <v>844.25</v>
      </c>
      <c r="O561" s="48">
        <f>IF(OR(Table24[[#This Row],[Status]]="Pending", Table24[[#This Row],[Status]]="Processing"), Table24[[#This Row],[Amount]], 0)</f>
        <v>0</v>
      </c>
      <c r="P561" s="48">
        <f>IF(OR(Table24[[#This Row],[Status]]="Delivered",Table24[[#This Row],[Status]]="Shipped"),Table24[[#This Row],[Amount]],0)</f>
        <v>0</v>
      </c>
      <c r="Q561" s="48">
        <f>Table24[[#This Row],[Amount]]/Table24[[#This Row],[Qty]]</f>
        <v>31.268518518518519</v>
      </c>
      <c r="R561" s="30" t="s">
        <v>123</v>
      </c>
      <c r="S561" s="30" t="s">
        <v>124</v>
      </c>
      <c r="T561" s="47" t="s">
        <v>11</v>
      </c>
      <c r="U561" s="30" t="s">
        <v>21</v>
      </c>
      <c r="V561" s="30" t="s">
        <v>22</v>
      </c>
    </row>
    <row r="562" spans="1:22" ht="14.25" hidden="1" customHeight="1">
      <c r="A562" s="47">
        <v>561</v>
      </c>
      <c r="B562" s="30">
        <v>394</v>
      </c>
      <c r="C562" s="1">
        <v>44340</v>
      </c>
      <c r="D562" t="s">
        <v>23</v>
      </c>
      <c r="E562" s="47">
        <f>IF(OR(Table24[[#This Row],[Status]]="Pending",Table24[[#This Row],[Status]]="Processing"),1,0)</f>
        <v>0</v>
      </c>
      <c r="F562" s="47" t="str">
        <f>IF(OR(Table24[[#This Row],[Status]]="Pending",Table24[[#This Row],[Status]]="Processing"),"Backlogs","Completed")</f>
        <v>Completed</v>
      </c>
      <c r="G562" s="47">
        <f>IF(Table24[[#This Row],[Status]]="Returned",1,0)</f>
        <v>0</v>
      </c>
      <c r="H562" s="30" t="s">
        <v>15</v>
      </c>
      <c r="I562" s="30" t="s">
        <v>16</v>
      </c>
      <c r="J562" s="30" t="s">
        <v>38</v>
      </c>
      <c r="K562" s="32">
        <v>96</v>
      </c>
      <c r="L562" s="30" t="s">
        <v>18</v>
      </c>
      <c r="M562" s="31">
        <v>856.7</v>
      </c>
      <c r="N562" s="48">
        <f>IF(Table24[[#This Row],[Status]]="Returned",Table24[[#This Row],[Amount]],0)</f>
        <v>0</v>
      </c>
      <c r="O562" s="48">
        <f>IF(OR(Table24[[#This Row],[Status]]="Pending", Table24[[#This Row],[Status]]="Processing"), Table24[[#This Row],[Amount]], 0)</f>
        <v>0</v>
      </c>
      <c r="P562" s="48">
        <f>IF(OR(Table24[[#This Row],[Status]]="Delivered",Table24[[#This Row],[Status]]="Shipped"),Table24[[#This Row],[Amount]],0)</f>
        <v>856.7</v>
      </c>
      <c r="Q562" s="48">
        <f>Table24[[#This Row],[Amount]]/Table24[[#This Row],[Qty]]</f>
        <v>8.9239583333333332</v>
      </c>
      <c r="R562" s="30" t="s">
        <v>312</v>
      </c>
      <c r="S562" s="30" t="s">
        <v>66</v>
      </c>
      <c r="T562" s="47" t="s">
        <v>758</v>
      </c>
      <c r="U562" s="30" t="s">
        <v>44</v>
      </c>
      <c r="V562" s="30" t="s">
        <v>28</v>
      </c>
    </row>
    <row r="563" spans="1:22" ht="14.25" hidden="1" customHeight="1">
      <c r="A563" s="47">
        <v>562</v>
      </c>
      <c r="B563" s="30">
        <v>966</v>
      </c>
      <c r="C563" s="1">
        <v>44108</v>
      </c>
      <c r="D563" t="s">
        <v>54</v>
      </c>
      <c r="E563" s="47">
        <f>IF(OR(Table24[[#This Row],[Status]]="Pending",Table24[[#This Row],[Status]]="Processing"),1,0)</f>
        <v>1</v>
      </c>
      <c r="F563" s="47" t="str">
        <f>IF(OR(Table24[[#This Row],[Status]]="Pending",Table24[[#This Row],[Status]]="Processing"),"Backlogs","Completed")</f>
        <v>Backlogs</v>
      </c>
      <c r="G563" s="47">
        <f>IF(Table24[[#This Row],[Status]]="Returned",1,0)</f>
        <v>0</v>
      </c>
      <c r="H563" s="30" t="s">
        <v>15</v>
      </c>
      <c r="I563" s="30" t="s">
        <v>37</v>
      </c>
      <c r="J563" s="30" t="s">
        <v>17</v>
      </c>
      <c r="K563" s="32">
        <v>98</v>
      </c>
      <c r="L563" s="30" t="s">
        <v>18</v>
      </c>
      <c r="M563" s="31">
        <v>525.65</v>
      </c>
      <c r="N563" s="48">
        <f>IF(Table24[[#This Row],[Status]]="Returned",Table24[[#This Row],[Amount]],0)</f>
        <v>0</v>
      </c>
      <c r="O563" s="48">
        <f>IF(OR(Table24[[#This Row],[Status]]="Pending", Table24[[#This Row],[Status]]="Processing"), Table24[[#This Row],[Amount]], 0)</f>
        <v>525.65</v>
      </c>
      <c r="P563" s="48">
        <f>IF(OR(Table24[[#This Row],[Status]]="Delivered",Table24[[#This Row],[Status]]="Shipped"),Table24[[#This Row],[Amount]],0)</f>
        <v>0</v>
      </c>
      <c r="Q563" s="48">
        <f>Table24[[#This Row],[Amount]]/Table24[[#This Row],[Qty]]</f>
        <v>5.3637755102040812</v>
      </c>
      <c r="R563" s="30" t="s">
        <v>163</v>
      </c>
      <c r="S563" s="30" t="s">
        <v>153</v>
      </c>
      <c r="T563" s="47" t="s">
        <v>758</v>
      </c>
      <c r="U563" s="30" t="s">
        <v>27</v>
      </c>
      <c r="V563" s="30" t="s">
        <v>28</v>
      </c>
    </row>
    <row r="564" spans="1:22" ht="14.25" hidden="1" customHeight="1">
      <c r="A564" s="47">
        <v>563</v>
      </c>
      <c r="B564" s="30">
        <v>47</v>
      </c>
      <c r="C564" s="1">
        <v>44327</v>
      </c>
      <c r="D564" t="s">
        <v>14</v>
      </c>
      <c r="E564" s="47">
        <f>IF(OR(Table24[[#This Row],[Status]]="Pending",Table24[[#This Row],[Status]]="Processing"),1,0)</f>
        <v>1</v>
      </c>
      <c r="F564" s="47" t="str">
        <f>IF(OR(Table24[[#This Row],[Status]]="Pending",Table24[[#This Row],[Status]]="Processing"),"Backlogs","Completed")</f>
        <v>Backlogs</v>
      </c>
      <c r="G564" s="47">
        <f>IF(Table24[[#This Row],[Status]]="Returned",1,0)</f>
        <v>0</v>
      </c>
      <c r="H564" s="30" t="s">
        <v>47</v>
      </c>
      <c r="I564" s="30" t="s">
        <v>16</v>
      </c>
      <c r="J564" s="30" t="s">
        <v>38</v>
      </c>
      <c r="K564" s="32">
        <v>22</v>
      </c>
      <c r="L564" s="30" t="s">
        <v>18</v>
      </c>
      <c r="M564" s="31">
        <v>332.67</v>
      </c>
      <c r="N564" s="48">
        <f>IF(Table24[[#This Row],[Status]]="Returned",Table24[[#This Row],[Amount]],0)</f>
        <v>0</v>
      </c>
      <c r="O564" s="48">
        <f>IF(OR(Table24[[#This Row],[Status]]="Pending", Table24[[#This Row],[Status]]="Processing"), Table24[[#This Row],[Amount]], 0)</f>
        <v>332.67</v>
      </c>
      <c r="P564" s="48">
        <f>IF(OR(Table24[[#This Row],[Status]]="Delivered",Table24[[#This Row],[Status]]="Shipped"),Table24[[#This Row],[Amount]],0)</f>
        <v>0</v>
      </c>
      <c r="Q564" s="48">
        <f>Table24[[#This Row],[Amount]]/Table24[[#This Row],[Qty]]</f>
        <v>15.121363636363638</v>
      </c>
      <c r="R564" s="30" t="s">
        <v>98</v>
      </c>
      <c r="S564" s="30" t="s">
        <v>99</v>
      </c>
      <c r="T564" s="47" t="s">
        <v>11</v>
      </c>
      <c r="U564" s="30" t="s">
        <v>21</v>
      </c>
      <c r="V564" s="30" t="s">
        <v>28</v>
      </c>
    </row>
    <row r="565" spans="1:22" ht="14.25" hidden="1" customHeight="1">
      <c r="A565" s="47">
        <v>564</v>
      </c>
      <c r="B565" s="30">
        <v>293</v>
      </c>
      <c r="C565" s="1">
        <v>43879</v>
      </c>
      <c r="D565" t="s">
        <v>14</v>
      </c>
      <c r="E565" s="47">
        <f>IF(OR(Table24[[#This Row],[Status]]="Pending",Table24[[#This Row],[Status]]="Processing"),1,0)</f>
        <v>1</v>
      </c>
      <c r="F565" s="47" t="str">
        <f>IF(OR(Table24[[#This Row],[Status]]="Pending",Table24[[#This Row],[Status]]="Processing"),"Backlogs","Completed")</f>
        <v>Backlogs</v>
      </c>
      <c r="G565" s="47">
        <f>IF(Table24[[#This Row],[Status]]="Returned",1,0)</f>
        <v>0</v>
      </c>
      <c r="H565" s="30" t="s">
        <v>47</v>
      </c>
      <c r="I565" s="30" t="s">
        <v>25</v>
      </c>
      <c r="J565" s="30" t="s">
        <v>38</v>
      </c>
      <c r="K565" s="32">
        <v>3</v>
      </c>
      <c r="L565" s="30" t="s">
        <v>18</v>
      </c>
      <c r="M565" s="31">
        <v>960.32</v>
      </c>
      <c r="N565" s="48">
        <f>IF(Table24[[#This Row],[Status]]="Returned",Table24[[#This Row],[Amount]],0)</f>
        <v>0</v>
      </c>
      <c r="O565" s="48">
        <f>IF(OR(Table24[[#This Row],[Status]]="Pending", Table24[[#This Row],[Status]]="Processing"), Table24[[#This Row],[Amount]], 0)</f>
        <v>960.32</v>
      </c>
      <c r="P565" s="48">
        <f>IF(OR(Table24[[#This Row],[Status]]="Delivered",Table24[[#This Row],[Status]]="Shipped"),Table24[[#This Row],[Amount]],0)</f>
        <v>0</v>
      </c>
      <c r="Q565" s="48">
        <f>Table24[[#This Row],[Amount]]/Table24[[#This Row],[Qty]]</f>
        <v>320.10666666666668</v>
      </c>
      <c r="R565" s="30" t="s">
        <v>188</v>
      </c>
      <c r="S565" s="30" t="s">
        <v>106</v>
      </c>
      <c r="T565" s="47" t="s">
        <v>11</v>
      </c>
      <c r="U565" s="30" t="s">
        <v>44</v>
      </c>
      <c r="V565" s="30" t="s">
        <v>22</v>
      </c>
    </row>
    <row r="566" spans="1:22" ht="14.25" customHeight="1">
      <c r="A566" s="47">
        <v>565</v>
      </c>
      <c r="B566" s="30">
        <v>166</v>
      </c>
      <c r="C566" s="1">
        <v>44139</v>
      </c>
      <c r="D566" t="s">
        <v>36</v>
      </c>
      <c r="E566" s="47">
        <f>IF(OR(Table24[[#This Row],[Status]]="Pending",Table24[[#This Row],[Status]]="Processing"),1,0)</f>
        <v>0</v>
      </c>
      <c r="F566" s="47" t="str">
        <f>IF(OR(Table24[[#This Row],[Status]]="Pending",Table24[[#This Row],[Status]]="Processing"),"Backlogs","Completed")</f>
        <v>Completed</v>
      </c>
      <c r="G566" s="47">
        <f>IF(Table24[[#This Row],[Status]]="Returned",1,0)</f>
        <v>0</v>
      </c>
      <c r="H566" s="30" t="s">
        <v>24</v>
      </c>
      <c r="I566" s="30" t="s">
        <v>37</v>
      </c>
      <c r="J566" s="30" t="s">
        <v>33</v>
      </c>
      <c r="K566" s="32">
        <v>81</v>
      </c>
      <c r="L566" s="30" t="s">
        <v>18</v>
      </c>
      <c r="M566" s="31">
        <v>734.65</v>
      </c>
      <c r="N566" s="48">
        <f>IF(Table24[[#This Row],[Status]]="Returned",Table24[[#This Row],[Amount]],0)</f>
        <v>0</v>
      </c>
      <c r="O566" s="48">
        <f>IF(OR(Table24[[#This Row],[Status]]="Pending", Table24[[#This Row],[Status]]="Processing"), Table24[[#This Row],[Amount]], 0)</f>
        <v>0</v>
      </c>
      <c r="P566" s="48">
        <f>IF(OR(Table24[[#This Row],[Status]]="Delivered",Table24[[#This Row],[Status]]="Shipped"),Table24[[#This Row],[Amount]],0)</f>
        <v>734.65</v>
      </c>
      <c r="Q566" s="48">
        <f>Table24[[#This Row],[Amount]]/Table24[[#This Row],[Qty]]</f>
        <v>9.0697530864197535</v>
      </c>
      <c r="R566" s="30" t="s">
        <v>50</v>
      </c>
      <c r="S566" s="30" t="s">
        <v>51</v>
      </c>
      <c r="T566" s="47" t="s">
        <v>11</v>
      </c>
      <c r="U566" s="30" t="s">
        <v>27</v>
      </c>
      <c r="V566" s="30" t="s">
        <v>22</v>
      </c>
    </row>
    <row r="567" spans="1:22" ht="14.25" hidden="1" customHeight="1">
      <c r="A567" s="47">
        <v>566</v>
      </c>
      <c r="B567" s="30">
        <v>515</v>
      </c>
      <c r="C567" s="1">
        <v>44067</v>
      </c>
      <c r="D567" t="s">
        <v>54</v>
      </c>
      <c r="E567" s="47">
        <f>IF(OR(Table24[[#This Row],[Status]]="Pending",Table24[[#This Row],[Status]]="Processing"),1,0)</f>
        <v>1</v>
      </c>
      <c r="F567" s="47" t="str">
        <f>IF(OR(Table24[[#This Row],[Status]]="Pending",Table24[[#This Row],[Status]]="Processing"),"Backlogs","Completed")</f>
        <v>Backlogs</v>
      </c>
      <c r="G567" s="47">
        <f>IF(Table24[[#This Row],[Status]]="Returned",1,0)</f>
        <v>0</v>
      </c>
      <c r="H567" s="30" t="s">
        <v>24</v>
      </c>
      <c r="I567" s="30" t="s">
        <v>37</v>
      </c>
      <c r="J567" s="30" t="s">
        <v>17</v>
      </c>
      <c r="K567" s="32">
        <v>52</v>
      </c>
      <c r="L567" s="30" t="s">
        <v>18</v>
      </c>
      <c r="M567" s="31">
        <v>922.44</v>
      </c>
      <c r="N567" s="48">
        <f>IF(Table24[[#This Row],[Status]]="Returned",Table24[[#This Row],[Amount]],0)</f>
        <v>0</v>
      </c>
      <c r="O567" s="48">
        <f>IF(OR(Table24[[#This Row],[Status]]="Pending", Table24[[#This Row],[Status]]="Processing"), Table24[[#This Row],[Amount]], 0)</f>
        <v>922.44</v>
      </c>
      <c r="P567" s="48">
        <f>IF(OR(Table24[[#This Row],[Status]]="Delivered",Table24[[#This Row],[Status]]="Shipped"),Table24[[#This Row],[Amount]],0)</f>
        <v>0</v>
      </c>
      <c r="Q567" s="48">
        <f>Table24[[#This Row],[Amount]]/Table24[[#This Row],[Qty]]</f>
        <v>17.739230769230769</v>
      </c>
      <c r="R567" s="30" t="s">
        <v>188</v>
      </c>
      <c r="S567" s="30" t="s">
        <v>106</v>
      </c>
      <c r="T567" s="47" t="s">
        <v>11</v>
      </c>
      <c r="U567" s="30" t="s">
        <v>31</v>
      </c>
      <c r="V567" s="30" t="s">
        <v>22</v>
      </c>
    </row>
    <row r="568" spans="1:22" ht="14.25" customHeight="1">
      <c r="A568" s="47">
        <v>567</v>
      </c>
      <c r="B568" s="30">
        <v>710</v>
      </c>
      <c r="C568" s="1">
        <v>43835</v>
      </c>
      <c r="D568" t="s">
        <v>54</v>
      </c>
      <c r="E568" s="47">
        <f>IF(OR(Table24[[#This Row],[Status]]="Pending",Table24[[#This Row],[Status]]="Processing"),1,0)</f>
        <v>1</v>
      </c>
      <c r="F568" s="47" t="str">
        <f>IF(OR(Table24[[#This Row],[Status]]="Pending",Table24[[#This Row],[Status]]="Processing"),"Backlogs","Completed")</f>
        <v>Backlogs</v>
      </c>
      <c r="G568" s="47">
        <f>IF(Table24[[#This Row],[Status]]="Returned",1,0)</f>
        <v>0</v>
      </c>
      <c r="H568" s="30" t="s">
        <v>15</v>
      </c>
      <c r="I568" s="30" t="s">
        <v>37</v>
      </c>
      <c r="J568" s="30" t="s">
        <v>33</v>
      </c>
      <c r="K568" s="32">
        <v>96</v>
      </c>
      <c r="L568" s="30" t="s">
        <v>18</v>
      </c>
      <c r="M568" s="31">
        <v>127.99</v>
      </c>
      <c r="N568" s="48">
        <f>IF(Table24[[#This Row],[Status]]="Returned",Table24[[#This Row],[Amount]],0)</f>
        <v>0</v>
      </c>
      <c r="O568" s="48">
        <f>IF(OR(Table24[[#This Row],[Status]]="Pending", Table24[[#This Row],[Status]]="Processing"), Table24[[#This Row],[Amount]], 0)</f>
        <v>127.99</v>
      </c>
      <c r="P568" s="48">
        <f>IF(OR(Table24[[#This Row],[Status]]="Delivered",Table24[[#This Row],[Status]]="Shipped"),Table24[[#This Row],[Amount]],0)</f>
        <v>0</v>
      </c>
      <c r="Q568" s="48">
        <f>Table24[[#This Row],[Amount]]/Table24[[#This Row],[Qty]]</f>
        <v>1.3332291666666667</v>
      </c>
      <c r="R568" s="30" t="s">
        <v>226</v>
      </c>
      <c r="S568" s="30" t="s">
        <v>58</v>
      </c>
      <c r="T568" s="47" t="s">
        <v>11</v>
      </c>
      <c r="U568" s="30" t="s">
        <v>21</v>
      </c>
      <c r="V568" s="30" t="s">
        <v>22</v>
      </c>
    </row>
    <row r="569" spans="1:22" ht="14.25" customHeight="1">
      <c r="A569" s="47">
        <v>568</v>
      </c>
      <c r="B569" s="30">
        <v>149</v>
      </c>
      <c r="C569" s="1">
        <v>44345</v>
      </c>
      <c r="D569" t="s">
        <v>23</v>
      </c>
      <c r="E569" s="47">
        <f>IF(OR(Table24[[#This Row],[Status]]="Pending",Table24[[#This Row],[Status]]="Processing"),1,0)</f>
        <v>0</v>
      </c>
      <c r="F569" s="47" t="str">
        <f>IF(OR(Table24[[#This Row],[Status]]="Pending",Table24[[#This Row],[Status]]="Processing"),"Backlogs","Completed")</f>
        <v>Completed</v>
      </c>
      <c r="G569" s="47">
        <f>IF(Table24[[#This Row],[Status]]="Returned",1,0)</f>
        <v>0</v>
      </c>
      <c r="H569" s="30" t="s">
        <v>47</v>
      </c>
      <c r="I569" s="30" t="s">
        <v>37</v>
      </c>
      <c r="J569" s="30" t="s">
        <v>33</v>
      </c>
      <c r="K569" s="32">
        <v>67</v>
      </c>
      <c r="L569" s="30" t="s">
        <v>18</v>
      </c>
      <c r="M569" s="31">
        <v>720.12</v>
      </c>
      <c r="N569" s="48">
        <f>IF(Table24[[#This Row],[Status]]="Returned",Table24[[#This Row],[Amount]],0)</f>
        <v>0</v>
      </c>
      <c r="O569" s="48">
        <f>IF(OR(Table24[[#This Row],[Status]]="Pending", Table24[[#This Row],[Status]]="Processing"), Table24[[#This Row],[Amount]], 0)</f>
        <v>0</v>
      </c>
      <c r="P569" s="48">
        <f>IF(OR(Table24[[#This Row],[Status]]="Delivered",Table24[[#This Row],[Status]]="Shipped"),Table24[[#This Row],[Amount]],0)</f>
        <v>720.12</v>
      </c>
      <c r="Q569" s="48">
        <f>Table24[[#This Row],[Amount]]/Table24[[#This Row],[Qty]]</f>
        <v>10.748059701492537</v>
      </c>
      <c r="R569" s="30" t="s">
        <v>313</v>
      </c>
      <c r="S569" s="30" t="s">
        <v>167</v>
      </c>
      <c r="T569" s="47" t="s">
        <v>11</v>
      </c>
      <c r="U569" s="30" t="s">
        <v>44</v>
      </c>
      <c r="V569" s="30" t="s">
        <v>22</v>
      </c>
    </row>
    <row r="570" spans="1:22" ht="14.25" customHeight="1">
      <c r="A570" s="47">
        <v>569</v>
      </c>
      <c r="B570" s="30">
        <v>962</v>
      </c>
      <c r="C570" s="1">
        <v>43967</v>
      </c>
      <c r="D570" t="s">
        <v>23</v>
      </c>
      <c r="E570" s="47">
        <f>IF(OR(Table24[[#This Row],[Status]]="Pending",Table24[[#This Row],[Status]]="Processing"),1,0)</f>
        <v>0</v>
      </c>
      <c r="F570" s="47" t="str">
        <f>IF(OR(Table24[[#This Row],[Status]]="Pending",Table24[[#This Row],[Status]]="Processing"),"Backlogs","Completed")</f>
        <v>Completed</v>
      </c>
      <c r="G570" s="47">
        <f>IF(Table24[[#This Row],[Status]]="Returned",1,0)</f>
        <v>0</v>
      </c>
      <c r="H570" s="30" t="s">
        <v>47</v>
      </c>
      <c r="I570" s="30" t="s">
        <v>25</v>
      </c>
      <c r="J570" s="30" t="s">
        <v>33</v>
      </c>
      <c r="K570" s="32">
        <v>47</v>
      </c>
      <c r="L570" s="30" t="s">
        <v>18</v>
      </c>
      <c r="M570" s="31">
        <v>571.37</v>
      </c>
      <c r="N570" s="48">
        <f>IF(Table24[[#This Row],[Status]]="Returned",Table24[[#This Row],[Amount]],0)</f>
        <v>0</v>
      </c>
      <c r="O570" s="48">
        <f>IF(OR(Table24[[#This Row],[Status]]="Pending", Table24[[#This Row],[Status]]="Processing"), Table24[[#This Row],[Amount]], 0)</f>
        <v>0</v>
      </c>
      <c r="P570" s="48">
        <f>IF(OR(Table24[[#This Row],[Status]]="Delivered",Table24[[#This Row],[Status]]="Shipped"),Table24[[#This Row],[Amount]],0)</f>
        <v>571.37</v>
      </c>
      <c r="Q570" s="48">
        <f>Table24[[#This Row],[Amount]]/Table24[[#This Row],[Qty]]</f>
        <v>12.156808510638298</v>
      </c>
      <c r="R570" s="30" t="s">
        <v>45</v>
      </c>
      <c r="S570" s="30" t="s">
        <v>46</v>
      </c>
      <c r="T570" s="47" t="s">
        <v>758</v>
      </c>
      <c r="U570" s="30" t="s">
        <v>31</v>
      </c>
      <c r="V570" s="30" t="s">
        <v>22</v>
      </c>
    </row>
    <row r="571" spans="1:22" ht="14.25" customHeight="1">
      <c r="A571" s="47">
        <v>570</v>
      </c>
      <c r="B571" s="30">
        <v>103</v>
      </c>
      <c r="C571" s="1">
        <v>44443</v>
      </c>
      <c r="D571" t="s">
        <v>54</v>
      </c>
      <c r="E571" s="47">
        <f>IF(OR(Table24[[#This Row],[Status]]="Pending",Table24[[#This Row],[Status]]="Processing"),1,0)</f>
        <v>1</v>
      </c>
      <c r="F571" s="47" t="str">
        <f>IF(OR(Table24[[#This Row],[Status]]="Pending",Table24[[#This Row],[Status]]="Processing"),"Backlogs","Completed")</f>
        <v>Backlogs</v>
      </c>
      <c r="G571" s="47">
        <f>IF(Table24[[#This Row],[Status]]="Returned",1,0)</f>
        <v>0</v>
      </c>
      <c r="H571" s="30" t="s">
        <v>47</v>
      </c>
      <c r="I571" s="30" t="s">
        <v>16</v>
      </c>
      <c r="J571" s="30" t="s">
        <v>33</v>
      </c>
      <c r="K571" s="32">
        <v>7</v>
      </c>
      <c r="L571" s="30" t="s">
        <v>18</v>
      </c>
      <c r="M571" s="31">
        <v>763.69</v>
      </c>
      <c r="N571" s="48">
        <f>IF(Table24[[#This Row],[Status]]="Returned",Table24[[#This Row],[Amount]],0)</f>
        <v>0</v>
      </c>
      <c r="O571" s="48">
        <f>IF(OR(Table24[[#This Row],[Status]]="Pending", Table24[[#This Row],[Status]]="Processing"), Table24[[#This Row],[Amount]], 0)</f>
        <v>763.69</v>
      </c>
      <c r="P571" s="48">
        <f>IF(OR(Table24[[#This Row],[Status]]="Delivered",Table24[[#This Row],[Status]]="Shipped"),Table24[[#This Row],[Amount]],0)</f>
        <v>0</v>
      </c>
      <c r="Q571" s="48">
        <f>Table24[[#This Row],[Amount]]/Table24[[#This Row],[Qty]]</f>
        <v>109.09857142857143</v>
      </c>
      <c r="R571" s="30" t="s">
        <v>118</v>
      </c>
      <c r="S571" s="30" t="s">
        <v>53</v>
      </c>
      <c r="T571" s="47" t="s">
        <v>758</v>
      </c>
      <c r="U571" s="30" t="s">
        <v>21</v>
      </c>
      <c r="V571" s="30" t="s">
        <v>22</v>
      </c>
    </row>
    <row r="572" spans="1:22" ht="14.25" hidden="1" customHeight="1">
      <c r="A572" s="47">
        <v>571</v>
      </c>
      <c r="B572" s="30">
        <v>402</v>
      </c>
      <c r="C572" s="1">
        <v>44165</v>
      </c>
      <c r="D572" t="s">
        <v>54</v>
      </c>
      <c r="E572" s="47">
        <f>IF(OR(Table24[[#This Row],[Status]]="Pending",Table24[[#This Row],[Status]]="Processing"),1,0)</f>
        <v>1</v>
      </c>
      <c r="F572" s="47" t="str">
        <f>IF(OR(Table24[[#This Row],[Status]]="Pending",Table24[[#This Row],[Status]]="Processing"),"Backlogs","Completed")</f>
        <v>Backlogs</v>
      </c>
      <c r="G572" s="47">
        <f>IF(Table24[[#This Row],[Status]]="Returned",1,0)</f>
        <v>0</v>
      </c>
      <c r="H572" s="30" t="s">
        <v>15</v>
      </c>
      <c r="I572" s="30" t="s">
        <v>37</v>
      </c>
      <c r="J572" s="30" t="s">
        <v>38</v>
      </c>
      <c r="K572" s="32">
        <v>16</v>
      </c>
      <c r="L572" s="30" t="s">
        <v>18</v>
      </c>
      <c r="M572" s="31">
        <v>631.73</v>
      </c>
      <c r="N572" s="48">
        <f>IF(Table24[[#This Row],[Status]]="Returned",Table24[[#This Row],[Amount]],0)</f>
        <v>0</v>
      </c>
      <c r="O572" s="48">
        <f>IF(OR(Table24[[#This Row],[Status]]="Pending", Table24[[#This Row],[Status]]="Processing"), Table24[[#This Row],[Amount]], 0)</f>
        <v>631.73</v>
      </c>
      <c r="P572" s="48">
        <f>IF(OR(Table24[[#This Row],[Status]]="Delivered",Table24[[#This Row],[Status]]="Shipped"),Table24[[#This Row],[Amount]],0)</f>
        <v>0</v>
      </c>
      <c r="Q572" s="48">
        <f>Table24[[#This Row],[Amount]]/Table24[[#This Row],[Qty]]</f>
        <v>39.483125000000001</v>
      </c>
      <c r="R572" s="30" t="s">
        <v>219</v>
      </c>
      <c r="S572" s="30" t="s">
        <v>89</v>
      </c>
      <c r="T572" s="47" t="s">
        <v>758</v>
      </c>
      <c r="U572" s="30" t="s">
        <v>21</v>
      </c>
      <c r="V572" s="30" t="s">
        <v>28</v>
      </c>
    </row>
    <row r="573" spans="1:22" ht="14.25" hidden="1" customHeight="1">
      <c r="A573" s="47">
        <v>572</v>
      </c>
      <c r="B573" s="30">
        <v>144</v>
      </c>
      <c r="C573" s="1">
        <v>44252</v>
      </c>
      <c r="D573" t="s">
        <v>32</v>
      </c>
      <c r="E573" s="47">
        <f>IF(OR(Table24[[#This Row],[Status]]="Pending",Table24[[#This Row],[Status]]="Processing"),1,0)</f>
        <v>0</v>
      </c>
      <c r="F573" s="47" t="str">
        <f>IF(OR(Table24[[#This Row],[Status]]="Pending",Table24[[#This Row],[Status]]="Processing"),"Backlogs","Completed")</f>
        <v>Completed</v>
      </c>
      <c r="G573" s="47">
        <f>IF(Table24[[#This Row],[Status]]="Returned",1,0)</f>
        <v>1</v>
      </c>
      <c r="H573" s="30" t="s">
        <v>24</v>
      </c>
      <c r="I573" s="30" t="s">
        <v>25</v>
      </c>
      <c r="J573" s="30" t="s">
        <v>38</v>
      </c>
      <c r="K573" s="32">
        <v>67</v>
      </c>
      <c r="L573" s="30" t="s">
        <v>18</v>
      </c>
      <c r="M573" s="31">
        <v>434.98</v>
      </c>
      <c r="N573" s="48">
        <f>IF(Table24[[#This Row],[Status]]="Returned",Table24[[#This Row],[Amount]],0)</f>
        <v>434.98</v>
      </c>
      <c r="O573" s="48">
        <f>IF(OR(Table24[[#This Row],[Status]]="Pending", Table24[[#This Row],[Status]]="Processing"), Table24[[#This Row],[Amount]], 0)</f>
        <v>0</v>
      </c>
      <c r="P573" s="48">
        <f>IF(OR(Table24[[#This Row],[Status]]="Delivered",Table24[[#This Row],[Status]]="Shipped"),Table24[[#This Row],[Amount]],0)</f>
        <v>0</v>
      </c>
      <c r="Q573" s="48">
        <f>Table24[[#This Row],[Amount]]/Table24[[#This Row],[Qty]]</f>
        <v>6.4922388059701497</v>
      </c>
      <c r="R573" s="30" t="s">
        <v>50</v>
      </c>
      <c r="S573" s="30" t="s">
        <v>51</v>
      </c>
      <c r="T573" s="47" t="s">
        <v>11</v>
      </c>
      <c r="U573" s="30" t="s">
        <v>21</v>
      </c>
      <c r="V573" s="30" t="s">
        <v>28</v>
      </c>
    </row>
    <row r="574" spans="1:22" ht="14.25" customHeight="1">
      <c r="A574" s="47">
        <v>573</v>
      </c>
      <c r="B574" s="30">
        <v>230</v>
      </c>
      <c r="C574" s="1">
        <v>44072</v>
      </c>
      <c r="D574" t="s">
        <v>36</v>
      </c>
      <c r="E574" s="47">
        <f>IF(OR(Table24[[#This Row],[Status]]="Pending",Table24[[#This Row],[Status]]="Processing"),1,0)</f>
        <v>0</v>
      </c>
      <c r="F574" s="47" t="str">
        <f>IF(OR(Table24[[#This Row],[Status]]="Pending",Table24[[#This Row],[Status]]="Processing"),"Backlogs","Completed")</f>
        <v>Completed</v>
      </c>
      <c r="G574" s="47">
        <f>IF(Table24[[#This Row],[Status]]="Returned",1,0)</f>
        <v>0</v>
      </c>
      <c r="H574" s="30" t="s">
        <v>24</v>
      </c>
      <c r="I574" s="30" t="s">
        <v>37</v>
      </c>
      <c r="J574" s="30" t="s">
        <v>33</v>
      </c>
      <c r="K574" s="32">
        <v>45</v>
      </c>
      <c r="L574" s="30" t="s">
        <v>18</v>
      </c>
      <c r="M574" s="31">
        <v>241.99</v>
      </c>
      <c r="N574" s="48">
        <f>IF(Table24[[#This Row],[Status]]="Returned",Table24[[#This Row],[Amount]],0)</f>
        <v>0</v>
      </c>
      <c r="O574" s="48">
        <f>IF(OR(Table24[[#This Row],[Status]]="Pending", Table24[[#This Row],[Status]]="Processing"), Table24[[#This Row],[Amount]], 0)</f>
        <v>0</v>
      </c>
      <c r="P574" s="48">
        <f>IF(OR(Table24[[#This Row],[Status]]="Delivered",Table24[[#This Row],[Status]]="Shipped"),Table24[[#This Row],[Amount]],0)</f>
        <v>241.99</v>
      </c>
      <c r="Q574" s="48">
        <f>Table24[[#This Row],[Amount]]/Table24[[#This Row],[Qty]]</f>
        <v>5.3775555555555554</v>
      </c>
      <c r="R574" s="30" t="s">
        <v>127</v>
      </c>
      <c r="S574" s="30" t="s">
        <v>53</v>
      </c>
      <c r="T574" s="47" t="s">
        <v>11</v>
      </c>
      <c r="U574" s="30" t="s">
        <v>44</v>
      </c>
      <c r="V574" s="30" t="s">
        <v>22</v>
      </c>
    </row>
    <row r="575" spans="1:22" ht="14.25" hidden="1" customHeight="1">
      <c r="A575" s="47">
        <v>574</v>
      </c>
      <c r="B575" s="30">
        <v>660</v>
      </c>
      <c r="C575" s="1">
        <v>44304</v>
      </c>
      <c r="D575" t="s">
        <v>32</v>
      </c>
      <c r="E575" s="47">
        <f>IF(OR(Table24[[#This Row],[Status]]="Pending",Table24[[#This Row],[Status]]="Processing"),1,0)</f>
        <v>0</v>
      </c>
      <c r="F575" s="47" t="str">
        <f>IF(OR(Table24[[#This Row],[Status]]="Pending",Table24[[#This Row],[Status]]="Processing"),"Backlogs","Completed")</f>
        <v>Completed</v>
      </c>
      <c r="G575" s="47">
        <f>IF(Table24[[#This Row],[Status]]="Returned",1,0)</f>
        <v>1</v>
      </c>
      <c r="H575" s="30" t="s">
        <v>47</v>
      </c>
      <c r="I575" s="30" t="s">
        <v>37</v>
      </c>
      <c r="J575" s="30" t="s">
        <v>17</v>
      </c>
      <c r="K575" s="32">
        <v>67</v>
      </c>
      <c r="L575" s="30" t="s">
        <v>18</v>
      </c>
      <c r="M575" s="31">
        <v>455.03</v>
      </c>
      <c r="N575" s="48">
        <f>IF(Table24[[#This Row],[Status]]="Returned",Table24[[#This Row],[Amount]],0)</f>
        <v>455.03</v>
      </c>
      <c r="O575" s="48">
        <f>IF(OR(Table24[[#This Row],[Status]]="Pending", Table24[[#This Row],[Status]]="Processing"), Table24[[#This Row],[Amount]], 0)</f>
        <v>0</v>
      </c>
      <c r="P575" s="48">
        <f>IF(OR(Table24[[#This Row],[Status]]="Delivered",Table24[[#This Row],[Status]]="Shipped"),Table24[[#This Row],[Amount]],0)</f>
        <v>0</v>
      </c>
      <c r="Q575" s="48">
        <f>Table24[[#This Row],[Amount]]/Table24[[#This Row],[Qty]]</f>
        <v>6.7914925373134327</v>
      </c>
      <c r="R575" s="30" t="s">
        <v>314</v>
      </c>
      <c r="S575" s="30" t="s">
        <v>89</v>
      </c>
      <c r="T575" s="47" t="s">
        <v>11</v>
      </c>
      <c r="U575" s="30" t="s">
        <v>21</v>
      </c>
      <c r="V575" s="30" t="s">
        <v>22</v>
      </c>
    </row>
    <row r="576" spans="1:22" ht="14.25" customHeight="1">
      <c r="A576" s="47">
        <v>575</v>
      </c>
      <c r="B576" s="30">
        <v>287</v>
      </c>
      <c r="C576" s="1">
        <v>44274</v>
      </c>
      <c r="D576" t="s">
        <v>54</v>
      </c>
      <c r="E576" s="47">
        <f>IF(OR(Table24[[#This Row],[Status]]="Pending",Table24[[#This Row],[Status]]="Processing"),1,0)</f>
        <v>1</v>
      </c>
      <c r="F576" s="47" t="str">
        <f>IF(OR(Table24[[#This Row],[Status]]="Pending",Table24[[#This Row],[Status]]="Processing"),"Backlogs","Completed")</f>
        <v>Backlogs</v>
      </c>
      <c r="G576" s="47">
        <f>IF(Table24[[#This Row],[Status]]="Returned",1,0)</f>
        <v>0</v>
      </c>
      <c r="H576" s="30" t="s">
        <v>47</v>
      </c>
      <c r="I576" s="30" t="s">
        <v>25</v>
      </c>
      <c r="J576" s="30" t="s">
        <v>33</v>
      </c>
      <c r="K576" s="32">
        <v>50</v>
      </c>
      <c r="L576" s="30" t="s">
        <v>18</v>
      </c>
      <c r="M576" s="31">
        <v>618.65</v>
      </c>
      <c r="N576" s="48">
        <f>IF(Table24[[#This Row],[Status]]="Returned",Table24[[#This Row],[Amount]],0)</f>
        <v>0</v>
      </c>
      <c r="O576" s="48">
        <f>IF(OR(Table24[[#This Row],[Status]]="Pending", Table24[[#This Row],[Status]]="Processing"), Table24[[#This Row],[Amount]], 0)</f>
        <v>618.65</v>
      </c>
      <c r="P576" s="48">
        <f>IF(OR(Table24[[#This Row],[Status]]="Delivered",Table24[[#This Row],[Status]]="Shipped"),Table24[[#This Row],[Amount]],0)</f>
        <v>0</v>
      </c>
      <c r="Q576" s="48">
        <f>Table24[[#This Row],[Amount]]/Table24[[#This Row],[Qty]]</f>
        <v>12.372999999999999</v>
      </c>
      <c r="R576" s="30" t="s">
        <v>315</v>
      </c>
      <c r="S576" s="30" t="s">
        <v>89</v>
      </c>
      <c r="T576" s="47" t="s">
        <v>11</v>
      </c>
      <c r="U576" s="30" t="s">
        <v>44</v>
      </c>
      <c r="V576" s="30" t="s">
        <v>22</v>
      </c>
    </row>
    <row r="577" spans="1:22" ht="14.25" customHeight="1">
      <c r="A577" s="47">
        <v>576</v>
      </c>
      <c r="B577" s="30">
        <v>162</v>
      </c>
      <c r="C577" s="1">
        <v>43946</v>
      </c>
      <c r="D577" t="s">
        <v>54</v>
      </c>
      <c r="E577" s="47">
        <f>IF(OR(Table24[[#This Row],[Status]]="Pending",Table24[[#This Row],[Status]]="Processing"),1,0)</f>
        <v>1</v>
      </c>
      <c r="F577" s="47" t="str">
        <f>IF(OR(Table24[[#This Row],[Status]]="Pending",Table24[[#This Row],[Status]]="Processing"),"Backlogs","Completed")</f>
        <v>Backlogs</v>
      </c>
      <c r="G577" s="47">
        <f>IF(Table24[[#This Row],[Status]]="Returned",1,0)</f>
        <v>0</v>
      </c>
      <c r="H577" s="30" t="s">
        <v>15</v>
      </c>
      <c r="I577" s="30" t="s">
        <v>37</v>
      </c>
      <c r="J577" s="30" t="s">
        <v>33</v>
      </c>
      <c r="K577" s="32">
        <v>81</v>
      </c>
      <c r="L577" s="30" t="s">
        <v>18</v>
      </c>
      <c r="M577" s="31">
        <v>989.11</v>
      </c>
      <c r="N577" s="48">
        <f>IF(Table24[[#This Row],[Status]]="Returned",Table24[[#This Row],[Amount]],0)</f>
        <v>0</v>
      </c>
      <c r="O577" s="48">
        <f>IF(OR(Table24[[#This Row],[Status]]="Pending", Table24[[#This Row],[Status]]="Processing"), Table24[[#This Row],[Amount]], 0)</f>
        <v>989.11</v>
      </c>
      <c r="P577" s="48">
        <f>IF(OR(Table24[[#This Row],[Status]]="Delivered",Table24[[#This Row],[Status]]="Shipped"),Table24[[#This Row],[Amount]],0)</f>
        <v>0</v>
      </c>
      <c r="Q577" s="48">
        <f>Table24[[#This Row],[Amount]]/Table24[[#This Row],[Qty]]</f>
        <v>12.211234567901235</v>
      </c>
      <c r="R577" s="30" t="s">
        <v>126</v>
      </c>
      <c r="S577" s="30" t="s">
        <v>87</v>
      </c>
      <c r="T577" s="47" t="s">
        <v>11</v>
      </c>
      <c r="U577" s="30" t="s">
        <v>31</v>
      </c>
      <c r="V577" s="30" t="s">
        <v>22</v>
      </c>
    </row>
    <row r="578" spans="1:22" ht="14.25" hidden="1" customHeight="1">
      <c r="A578" s="47">
        <v>577</v>
      </c>
      <c r="B578" s="30">
        <v>713</v>
      </c>
      <c r="C578" s="1">
        <v>44395</v>
      </c>
      <c r="D578" t="s">
        <v>14</v>
      </c>
      <c r="E578" s="47">
        <f>IF(OR(Table24[[#This Row],[Status]]="Pending",Table24[[#This Row],[Status]]="Processing"),1,0)</f>
        <v>1</v>
      </c>
      <c r="F578" s="47" t="str">
        <f>IF(OR(Table24[[#This Row],[Status]]="Pending",Table24[[#This Row],[Status]]="Processing"),"Backlogs","Completed")</f>
        <v>Backlogs</v>
      </c>
      <c r="G578" s="47">
        <f>IF(Table24[[#This Row],[Status]]="Returned",1,0)</f>
        <v>0</v>
      </c>
      <c r="H578" s="30" t="s">
        <v>47</v>
      </c>
      <c r="I578" s="30" t="s">
        <v>37</v>
      </c>
      <c r="J578" s="30" t="s">
        <v>38</v>
      </c>
      <c r="K578" s="32">
        <v>30</v>
      </c>
      <c r="L578" s="30" t="s">
        <v>18</v>
      </c>
      <c r="M578" s="31">
        <v>637.14</v>
      </c>
      <c r="N578" s="48">
        <f>IF(Table24[[#This Row],[Status]]="Returned",Table24[[#This Row],[Amount]],0)</f>
        <v>0</v>
      </c>
      <c r="O578" s="48">
        <f>IF(OR(Table24[[#This Row],[Status]]="Pending", Table24[[#This Row],[Status]]="Processing"), Table24[[#This Row],[Amount]], 0)</f>
        <v>637.14</v>
      </c>
      <c r="P578" s="48">
        <f>IF(OR(Table24[[#This Row],[Status]]="Delivered",Table24[[#This Row],[Status]]="Shipped"),Table24[[#This Row],[Amount]],0)</f>
        <v>0</v>
      </c>
      <c r="Q578" s="48">
        <f>Table24[[#This Row],[Amount]]/Table24[[#This Row],[Qty]]</f>
        <v>21.238</v>
      </c>
      <c r="R578" s="30" t="s">
        <v>123</v>
      </c>
      <c r="S578" s="30" t="s">
        <v>124</v>
      </c>
      <c r="T578" s="47" t="s">
        <v>11</v>
      </c>
      <c r="U578" s="30" t="s">
        <v>21</v>
      </c>
      <c r="V578" s="30" t="s">
        <v>28</v>
      </c>
    </row>
    <row r="579" spans="1:22" ht="14.25" hidden="1" customHeight="1">
      <c r="A579" s="47">
        <v>578</v>
      </c>
      <c r="B579" s="30">
        <v>46</v>
      </c>
      <c r="C579" s="1">
        <v>44299</v>
      </c>
      <c r="D579" t="s">
        <v>32</v>
      </c>
      <c r="E579" s="47">
        <f>IF(OR(Table24[[#This Row],[Status]]="Pending",Table24[[#This Row],[Status]]="Processing"),1,0)</f>
        <v>0</v>
      </c>
      <c r="F579" s="47" t="str">
        <f>IF(OR(Table24[[#This Row],[Status]]="Pending",Table24[[#This Row],[Status]]="Processing"),"Backlogs","Completed")</f>
        <v>Completed</v>
      </c>
      <c r="G579" s="47">
        <f>IF(Table24[[#This Row],[Status]]="Returned",1,0)</f>
        <v>1</v>
      </c>
      <c r="H579" s="30" t="s">
        <v>24</v>
      </c>
      <c r="I579" s="30" t="s">
        <v>16</v>
      </c>
      <c r="J579" s="30" t="s">
        <v>38</v>
      </c>
      <c r="K579" s="32">
        <v>19</v>
      </c>
      <c r="L579" s="30" t="s">
        <v>18</v>
      </c>
      <c r="M579" s="31">
        <v>911.95</v>
      </c>
      <c r="N579" s="48">
        <f>IF(Table24[[#This Row],[Status]]="Returned",Table24[[#This Row],[Amount]],0)</f>
        <v>911.95</v>
      </c>
      <c r="O579" s="48">
        <f>IF(OR(Table24[[#This Row],[Status]]="Pending", Table24[[#This Row],[Status]]="Processing"), Table24[[#This Row],[Amount]], 0)</f>
        <v>0</v>
      </c>
      <c r="P579" s="48">
        <f>IF(OR(Table24[[#This Row],[Status]]="Delivered",Table24[[#This Row],[Status]]="Shipped"),Table24[[#This Row],[Amount]],0)</f>
        <v>0</v>
      </c>
      <c r="Q579" s="48">
        <f>Table24[[#This Row],[Amount]]/Table24[[#This Row],[Qty]]</f>
        <v>47.997368421052634</v>
      </c>
      <c r="R579" s="30" t="s">
        <v>128</v>
      </c>
      <c r="S579" s="30" t="s">
        <v>129</v>
      </c>
      <c r="T579" s="47" t="s">
        <v>758</v>
      </c>
      <c r="U579" s="30" t="s">
        <v>21</v>
      </c>
      <c r="V579" s="30" t="s">
        <v>28</v>
      </c>
    </row>
    <row r="580" spans="1:22" ht="14.25" hidden="1" customHeight="1">
      <c r="A580" s="47">
        <v>579</v>
      </c>
      <c r="B580" s="30">
        <v>803</v>
      </c>
      <c r="C580" s="1">
        <v>44142</v>
      </c>
      <c r="D580" t="s">
        <v>54</v>
      </c>
      <c r="E580" s="47">
        <f>IF(OR(Table24[[#This Row],[Status]]="Pending",Table24[[#This Row],[Status]]="Processing"),1,0)</f>
        <v>1</v>
      </c>
      <c r="F580" s="47" t="str">
        <f>IF(OR(Table24[[#This Row],[Status]]="Pending",Table24[[#This Row],[Status]]="Processing"),"Backlogs","Completed")</f>
        <v>Backlogs</v>
      </c>
      <c r="G580" s="47">
        <f>IF(Table24[[#This Row],[Status]]="Returned",1,0)</f>
        <v>0</v>
      </c>
      <c r="H580" s="30" t="s">
        <v>15</v>
      </c>
      <c r="I580" s="30" t="s">
        <v>16</v>
      </c>
      <c r="J580" s="30" t="s">
        <v>38</v>
      </c>
      <c r="K580" s="32">
        <v>72</v>
      </c>
      <c r="L580" s="30" t="s">
        <v>18</v>
      </c>
      <c r="M580" s="31">
        <v>833.27</v>
      </c>
      <c r="N580" s="48">
        <f>IF(Table24[[#This Row],[Status]]="Returned",Table24[[#This Row],[Amount]],0)</f>
        <v>0</v>
      </c>
      <c r="O580" s="48">
        <f>IF(OR(Table24[[#This Row],[Status]]="Pending", Table24[[#This Row],[Status]]="Processing"), Table24[[#This Row],[Amount]], 0)</f>
        <v>833.27</v>
      </c>
      <c r="P580" s="48">
        <f>IF(OR(Table24[[#This Row],[Status]]="Delivered",Table24[[#This Row],[Status]]="Shipped"),Table24[[#This Row],[Amount]],0)</f>
        <v>0</v>
      </c>
      <c r="Q580" s="48">
        <f>Table24[[#This Row],[Amount]]/Table24[[#This Row],[Qty]]</f>
        <v>11.573194444444445</v>
      </c>
      <c r="R580" s="30" t="s">
        <v>98</v>
      </c>
      <c r="S580" s="30" t="s">
        <v>99</v>
      </c>
      <c r="T580" s="47" t="s">
        <v>11</v>
      </c>
      <c r="U580" s="30" t="s">
        <v>27</v>
      </c>
      <c r="V580" s="30" t="s">
        <v>22</v>
      </c>
    </row>
    <row r="581" spans="1:22" ht="14.25" customHeight="1">
      <c r="A581" s="47">
        <v>580</v>
      </c>
      <c r="B581" s="30">
        <v>651</v>
      </c>
      <c r="C581" s="1">
        <v>44081</v>
      </c>
      <c r="D581" t="s">
        <v>23</v>
      </c>
      <c r="E581" s="47">
        <f>IF(OR(Table24[[#This Row],[Status]]="Pending",Table24[[#This Row],[Status]]="Processing"),1,0)</f>
        <v>0</v>
      </c>
      <c r="F581" s="47" t="str">
        <f>IF(OR(Table24[[#This Row],[Status]]="Pending",Table24[[#This Row],[Status]]="Processing"),"Backlogs","Completed")</f>
        <v>Completed</v>
      </c>
      <c r="G581" s="47">
        <f>IF(Table24[[#This Row],[Status]]="Returned",1,0)</f>
        <v>0</v>
      </c>
      <c r="H581" s="30" t="s">
        <v>47</v>
      </c>
      <c r="I581" s="30" t="s">
        <v>25</v>
      </c>
      <c r="J581" s="30" t="s">
        <v>33</v>
      </c>
      <c r="K581" s="32">
        <v>68</v>
      </c>
      <c r="L581" s="30" t="s">
        <v>18</v>
      </c>
      <c r="M581" s="31">
        <v>995.8</v>
      </c>
      <c r="N581" s="48">
        <f>IF(Table24[[#This Row],[Status]]="Returned",Table24[[#This Row],[Amount]],0)</f>
        <v>0</v>
      </c>
      <c r="O581" s="48">
        <f>IF(OR(Table24[[#This Row],[Status]]="Pending", Table24[[#This Row],[Status]]="Processing"), Table24[[#This Row],[Amount]], 0)</f>
        <v>0</v>
      </c>
      <c r="P581" s="48">
        <f>IF(OR(Table24[[#This Row],[Status]]="Delivered",Table24[[#This Row],[Status]]="Shipped"),Table24[[#This Row],[Amount]],0)</f>
        <v>995.8</v>
      </c>
      <c r="Q581" s="48">
        <f>Table24[[#This Row],[Amount]]/Table24[[#This Row],[Qty]]</f>
        <v>14.644117647058822</v>
      </c>
      <c r="R581" s="30" t="s">
        <v>94</v>
      </c>
      <c r="S581" s="30" t="s">
        <v>46</v>
      </c>
      <c r="T581" s="47" t="s">
        <v>758</v>
      </c>
      <c r="U581" s="30" t="s">
        <v>21</v>
      </c>
      <c r="V581" s="30" t="s">
        <v>22</v>
      </c>
    </row>
    <row r="582" spans="1:22" ht="14.25" hidden="1" customHeight="1">
      <c r="A582" s="47">
        <v>581</v>
      </c>
      <c r="B582" s="30">
        <v>161</v>
      </c>
      <c r="C582" s="1">
        <v>44080</v>
      </c>
      <c r="D582" t="s">
        <v>36</v>
      </c>
      <c r="E582" s="47">
        <f>IF(OR(Table24[[#This Row],[Status]]="Pending",Table24[[#This Row],[Status]]="Processing"),1,0)</f>
        <v>0</v>
      </c>
      <c r="F582" s="47" t="str">
        <f>IF(OR(Table24[[#This Row],[Status]]="Pending",Table24[[#This Row],[Status]]="Processing"),"Backlogs","Completed")</f>
        <v>Completed</v>
      </c>
      <c r="G582" s="47">
        <f>IF(Table24[[#This Row],[Status]]="Returned",1,0)</f>
        <v>0</v>
      </c>
      <c r="H582" s="30" t="s">
        <v>15</v>
      </c>
      <c r="I582" s="30" t="s">
        <v>37</v>
      </c>
      <c r="J582" s="30" t="s">
        <v>38</v>
      </c>
      <c r="K582" s="32">
        <v>7</v>
      </c>
      <c r="L582" s="30" t="s">
        <v>18</v>
      </c>
      <c r="M582" s="31">
        <v>269.99</v>
      </c>
      <c r="N582" s="48">
        <f>IF(Table24[[#This Row],[Status]]="Returned",Table24[[#This Row],[Amount]],0)</f>
        <v>0</v>
      </c>
      <c r="O582" s="48">
        <f>IF(OR(Table24[[#This Row],[Status]]="Pending", Table24[[#This Row],[Status]]="Processing"), Table24[[#This Row],[Amount]], 0)</f>
        <v>0</v>
      </c>
      <c r="P582" s="48">
        <f>IF(OR(Table24[[#This Row],[Status]]="Delivered",Table24[[#This Row],[Status]]="Shipped"),Table24[[#This Row],[Amount]],0)</f>
        <v>269.99</v>
      </c>
      <c r="Q582" s="48">
        <f>Table24[[#This Row],[Amount]]/Table24[[#This Row],[Qty]]</f>
        <v>38.57</v>
      </c>
      <c r="R582" s="30" t="s">
        <v>83</v>
      </c>
      <c r="S582" s="30" t="s">
        <v>64</v>
      </c>
      <c r="T582" s="47" t="s">
        <v>758</v>
      </c>
      <c r="U582" s="30" t="s">
        <v>44</v>
      </c>
      <c r="V582" s="30" t="s">
        <v>28</v>
      </c>
    </row>
    <row r="583" spans="1:22" ht="14.25" hidden="1" customHeight="1">
      <c r="A583" s="47">
        <v>582</v>
      </c>
      <c r="B583" s="30">
        <v>995</v>
      </c>
      <c r="C583" s="1">
        <v>43831</v>
      </c>
      <c r="D583" t="s">
        <v>32</v>
      </c>
      <c r="E583" s="47">
        <f>IF(OR(Table24[[#This Row],[Status]]="Pending",Table24[[#This Row],[Status]]="Processing"),1,0)</f>
        <v>0</v>
      </c>
      <c r="F583" s="47" t="str">
        <f>IF(OR(Table24[[#This Row],[Status]]="Pending",Table24[[#This Row],[Status]]="Processing"),"Backlogs","Completed")</f>
        <v>Completed</v>
      </c>
      <c r="G583" s="47">
        <f>IF(Table24[[#This Row],[Status]]="Returned",1,0)</f>
        <v>1</v>
      </c>
      <c r="H583" s="30" t="s">
        <v>24</v>
      </c>
      <c r="I583" s="30" t="s">
        <v>16</v>
      </c>
      <c r="J583" s="30" t="s">
        <v>17</v>
      </c>
      <c r="K583" s="32">
        <v>99</v>
      </c>
      <c r="L583" s="30" t="s">
        <v>18</v>
      </c>
      <c r="M583" s="31">
        <v>212.91</v>
      </c>
      <c r="N583" s="48">
        <f>IF(Table24[[#This Row],[Status]]="Returned",Table24[[#This Row],[Amount]],0)</f>
        <v>212.91</v>
      </c>
      <c r="O583" s="48">
        <f>IF(OR(Table24[[#This Row],[Status]]="Pending", Table24[[#This Row],[Status]]="Processing"), Table24[[#This Row],[Amount]], 0)</f>
        <v>0</v>
      </c>
      <c r="P583" s="48">
        <f>IF(OR(Table24[[#This Row],[Status]]="Delivered",Table24[[#This Row],[Status]]="Shipped"),Table24[[#This Row],[Amount]],0)</f>
        <v>0</v>
      </c>
      <c r="Q583" s="48">
        <f>Table24[[#This Row],[Amount]]/Table24[[#This Row],[Qty]]</f>
        <v>2.1506060606060604</v>
      </c>
      <c r="R583" s="30" t="s">
        <v>244</v>
      </c>
      <c r="S583" s="30" t="s">
        <v>77</v>
      </c>
      <c r="T583" s="47" t="s">
        <v>758</v>
      </c>
      <c r="U583" s="30" t="s">
        <v>44</v>
      </c>
      <c r="V583" s="30" t="s">
        <v>22</v>
      </c>
    </row>
    <row r="584" spans="1:22" ht="14.25" hidden="1" customHeight="1">
      <c r="A584" s="47">
        <v>583</v>
      </c>
      <c r="B584" s="30">
        <v>461</v>
      </c>
      <c r="C584" s="1">
        <v>44088</v>
      </c>
      <c r="D584" t="s">
        <v>36</v>
      </c>
      <c r="E584" s="47">
        <f>IF(OR(Table24[[#This Row],[Status]]="Pending",Table24[[#This Row],[Status]]="Processing"),1,0)</f>
        <v>0</v>
      </c>
      <c r="F584" s="47" t="str">
        <f>IF(OR(Table24[[#This Row],[Status]]="Pending",Table24[[#This Row],[Status]]="Processing"),"Backlogs","Completed")</f>
        <v>Completed</v>
      </c>
      <c r="G584" s="47">
        <f>IF(Table24[[#This Row],[Status]]="Returned",1,0)</f>
        <v>0</v>
      </c>
      <c r="H584" s="30" t="s">
        <v>47</v>
      </c>
      <c r="I584" s="30" t="s">
        <v>16</v>
      </c>
      <c r="J584" s="30" t="s">
        <v>38</v>
      </c>
      <c r="K584" s="32">
        <v>73</v>
      </c>
      <c r="L584" s="30" t="s">
        <v>18</v>
      </c>
      <c r="M584" s="31">
        <v>519.6</v>
      </c>
      <c r="N584" s="48">
        <f>IF(Table24[[#This Row],[Status]]="Returned",Table24[[#This Row],[Amount]],0)</f>
        <v>0</v>
      </c>
      <c r="O584" s="48">
        <f>IF(OR(Table24[[#This Row],[Status]]="Pending", Table24[[#This Row],[Status]]="Processing"), Table24[[#This Row],[Amount]], 0)</f>
        <v>0</v>
      </c>
      <c r="P584" s="48">
        <f>IF(OR(Table24[[#This Row],[Status]]="Delivered",Table24[[#This Row],[Status]]="Shipped"),Table24[[#This Row],[Amount]],0)</f>
        <v>519.6</v>
      </c>
      <c r="Q584" s="48">
        <f>Table24[[#This Row],[Amount]]/Table24[[#This Row],[Qty]]</f>
        <v>7.1178082191780829</v>
      </c>
      <c r="R584" s="30" t="s">
        <v>71</v>
      </c>
      <c r="S584" s="30" t="s">
        <v>64</v>
      </c>
      <c r="T584" s="47" t="s">
        <v>11</v>
      </c>
      <c r="U584" s="30" t="s">
        <v>27</v>
      </c>
      <c r="V584" s="30" t="s">
        <v>28</v>
      </c>
    </row>
    <row r="585" spans="1:22" ht="14.25" hidden="1" customHeight="1">
      <c r="A585" s="47">
        <v>584</v>
      </c>
      <c r="B585" s="30">
        <v>566</v>
      </c>
      <c r="C585" s="1">
        <v>43913</v>
      </c>
      <c r="D585" t="s">
        <v>23</v>
      </c>
      <c r="E585" s="47">
        <f>IF(OR(Table24[[#This Row],[Status]]="Pending",Table24[[#This Row],[Status]]="Processing"),1,0)</f>
        <v>0</v>
      </c>
      <c r="F585" s="47" t="str">
        <f>IF(OR(Table24[[#This Row],[Status]]="Pending",Table24[[#This Row],[Status]]="Processing"),"Backlogs","Completed")</f>
        <v>Completed</v>
      </c>
      <c r="G585" s="47">
        <f>IF(Table24[[#This Row],[Status]]="Returned",1,0)</f>
        <v>0</v>
      </c>
      <c r="H585" s="30" t="s">
        <v>15</v>
      </c>
      <c r="I585" s="30" t="s">
        <v>25</v>
      </c>
      <c r="J585" s="30" t="s">
        <v>17</v>
      </c>
      <c r="K585" s="32">
        <v>31</v>
      </c>
      <c r="L585" s="30" t="s">
        <v>18</v>
      </c>
      <c r="M585" s="31">
        <v>16.78</v>
      </c>
      <c r="N585" s="48">
        <f>IF(Table24[[#This Row],[Status]]="Returned",Table24[[#This Row],[Amount]],0)</f>
        <v>0</v>
      </c>
      <c r="O585" s="48">
        <f>IF(OR(Table24[[#This Row],[Status]]="Pending", Table24[[#This Row],[Status]]="Processing"), Table24[[#This Row],[Amount]], 0)</f>
        <v>0</v>
      </c>
      <c r="P585" s="48">
        <f>IF(OR(Table24[[#This Row],[Status]]="Delivered",Table24[[#This Row],[Status]]="Shipped"),Table24[[#This Row],[Amount]],0)</f>
        <v>16.78</v>
      </c>
      <c r="Q585" s="48">
        <f>Table24[[#This Row],[Amount]]/Table24[[#This Row],[Qty]]</f>
        <v>0.54129032258064524</v>
      </c>
      <c r="R585" s="30" t="s">
        <v>316</v>
      </c>
      <c r="S585" s="30" t="s">
        <v>89</v>
      </c>
      <c r="T585" s="47" t="s">
        <v>11</v>
      </c>
      <c r="U585" s="30" t="s">
        <v>21</v>
      </c>
      <c r="V585" s="30" t="s">
        <v>28</v>
      </c>
    </row>
    <row r="586" spans="1:22" ht="14.25" hidden="1" customHeight="1">
      <c r="A586" s="47">
        <v>585</v>
      </c>
      <c r="B586" s="30">
        <v>432</v>
      </c>
      <c r="C586" s="1">
        <v>44117</v>
      </c>
      <c r="D586" t="s">
        <v>14</v>
      </c>
      <c r="E586" s="47">
        <f>IF(OR(Table24[[#This Row],[Status]]="Pending",Table24[[#This Row],[Status]]="Processing"),1,0)</f>
        <v>1</v>
      </c>
      <c r="F586" s="47" t="str">
        <f>IF(OR(Table24[[#This Row],[Status]]="Pending",Table24[[#This Row],[Status]]="Processing"),"Backlogs","Completed")</f>
        <v>Backlogs</v>
      </c>
      <c r="G586" s="47">
        <f>IF(Table24[[#This Row],[Status]]="Returned",1,0)</f>
        <v>0</v>
      </c>
      <c r="H586" s="30" t="s">
        <v>47</v>
      </c>
      <c r="I586" s="30" t="s">
        <v>25</v>
      </c>
      <c r="J586" s="30" t="s">
        <v>38</v>
      </c>
      <c r="K586" s="32">
        <v>26</v>
      </c>
      <c r="L586" s="30" t="s">
        <v>18</v>
      </c>
      <c r="M586" s="31">
        <v>10.7</v>
      </c>
      <c r="N586" s="48">
        <f>IF(Table24[[#This Row],[Status]]="Returned",Table24[[#This Row],[Amount]],0)</f>
        <v>0</v>
      </c>
      <c r="O586" s="48">
        <f>IF(OR(Table24[[#This Row],[Status]]="Pending", Table24[[#This Row],[Status]]="Processing"), Table24[[#This Row],[Amount]], 0)</f>
        <v>10.7</v>
      </c>
      <c r="P586" s="48">
        <f>IF(OR(Table24[[#This Row],[Status]]="Delivered",Table24[[#This Row],[Status]]="Shipped"),Table24[[#This Row],[Amount]],0)</f>
        <v>0</v>
      </c>
      <c r="Q586" s="48">
        <f>Table24[[#This Row],[Amount]]/Table24[[#This Row],[Qty]]</f>
        <v>0.41153846153846152</v>
      </c>
      <c r="R586" s="30" t="s">
        <v>317</v>
      </c>
      <c r="S586" s="30" t="s">
        <v>58</v>
      </c>
      <c r="T586" s="47" t="s">
        <v>11</v>
      </c>
      <c r="U586" s="30" t="s">
        <v>44</v>
      </c>
      <c r="V586" s="30" t="s">
        <v>22</v>
      </c>
    </row>
    <row r="587" spans="1:22" ht="14.25" customHeight="1">
      <c r="A587" s="47">
        <v>586</v>
      </c>
      <c r="B587" s="30">
        <v>844</v>
      </c>
      <c r="C587" s="1">
        <v>44287</v>
      </c>
      <c r="D587" t="s">
        <v>32</v>
      </c>
      <c r="E587" s="47">
        <f>IF(OR(Table24[[#This Row],[Status]]="Pending",Table24[[#This Row],[Status]]="Processing"),1,0)</f>
        <v>0</v>
      </c>
      <c r="F587" s="47" t="str">
        <f>IF(OR(Table24[[#This Row],[Status]]="Pending",Table24[[#This Row],[Status]]="Processing"),"Backlogs","Completed")</f>
        <v>Completed</v>
      </c>
      <c r="G587" s="47">
        <f>IF(Table24[[#This Row],[Status]]="Returned",1,0)</f>
        <v>1</v>
      </c>
      <c r="H587" s="30" t="s">
        <v>24</v>
      </c>
      <c r="I587" s="30" t="s">
        <v>16</v>
      </c>
      <c r="J587" s="30" t="s">
        <v>33</v>
      </c>
      <c r="K587" s="32">
        <v>73</v>
      </c>
      <c r="L587" s="30" t="s">
        <v>18</v>
      </c>
      <c r="M587" s="31">
        <v>863.38</v>
      </c>
      <c r="N587" s="48">
        <f>IF(Table24[[#This Row],[Status]]="Returned",Table24[[#This Row],[Amount]],0)</f>
        <v>863.38</v>
      </c>
      <c r="O587" s="48">
        <f>IF(OR(Table24[[#This Row],[Status]]="Pending", Table24[[#This Row],[Status]]="Processing"), Table24[[#This Row],[Amount]], 0)</f>
        <v>0</v>
      </c>
      <c r="P587" s="48">
        <f>IF(OR(Table24[[#This Row],[Status]]="Delivered",Table24[[#This Row],[Status]]="Shipped"),Table24[[#This Row],[Amount]],0)</f>
        <v>0</v>
      </c>
      <c r="Q587" s="48">
        <f>Table24[[#This Row],[Amount]]/Table24[[#This Row],[Qty]]</f>
        <v>11.827123287671233</v>
      </c>
      <c r="R587" s="30" t="s">
        <v>59</v>
      </c>
      <c r="S587" s="30" t="s">
        <v>20</v>
      </c>
      <c r="T587" s="47" t="s">
        <v>11</v>
      </c>
      <c r="U587" s="30" t="s">
        <v>31</v>
      </c>
      <c r="V587" s="30" t="s">
        <v>22</v>
      </c>
    </row>
    <row r="588" spans="1:22" ht="14.25" hidden="1" customHeight="1">
      <c r="A588" s="47">
        <v>587</v>
      </c>
      <c r="B588" s="30">
        <v>135</v>
      </c>
      <c r="C588" s="1">
        <v>44518</v>
      </c>
      <c r="D588" t="s">
        <v>32</v>
      </c>
      <c r="E588" s="47">
        <f>IF(OR(Table24[[#This Row],[Status]]="Pending",Table24[[#This Row],[Status]]="Processing"),1,0)</f>
        <v>0</v>
      </c>
      <c r="F588" s="47" t="str">
        <f>IF(OR(Table24[[#This Row],[Status]]="Pending",Table24[[#This Row],[Status]]="Processing"),"Backlogs","Completed")</f>
        <v>Completed</v>
      </c>
      <c r="G588" s="47">
        <f>IF(Table24[[#This Row],[Status]]="Returned",1,0)</f>
        <v>1</v>
      </c>
      <c r="H588" s="30" t="s">
        <v>47</v>
      </c>
      <c r="I588" s="30" t="s">
        <v>16</v>
      </c>
      <c r="J588" s="30" t="s">
        <v>17</v>
      </c>
      <c r="K588" s="32">
        <v>29</v>
      </c>
      <c r="L588" s="30" t="s">
        <v>18</v>
      </c>
      <c r="M588" s="31">
        <v>774.17</v>
      </c>
      <c r="N588" s="48">
        <f>IF(Table24[[#This Row],[Status]]="Returned",Table24[[#This Row],[Amount]],0)</f>
        <v>774.17</v>
      </c>
      <c r="O588" s="48">
        <f>IF(OR(Table24[[#This Row],[Status]]="Pending", Table24[[#This Row],[Status]]="Processing"), Table24[[#This Row],[Amount]], 0)</f>
        <v>0</v>
      </c>
      <c r="P588" s="48">
        <f>IF(OR(Table24[[#This Row],[Status]]="Delivered",Table24[[#This Row],[Status]]="Shipped"),Table24[[#This Row],[Amount]],0)</f>
        <v>0</v>
      </c>
      <c r="Q588" s="48">
        <f>Table24[[#This Row],[Amount]]/Table24[[#This Row],[Qty]]</f>
        <v>26.69551724137931</v>
      </c>
      <c r="R588" s="30" t="s">
        <v>126</v>
      </c>
      <c r="S588" s="30" t="s">
        <v>87</v>
      </c>
      <c r="T588" s="47" t="s">
        <v>11</v>
      </c>
      <c r="U588" s="30" t="s">
        <v>21</v>
      </c>
      <c r="V588" s="30" t="s">
        <v>22</v>
      </c>
    </row>
    <row r="589" spans="1:22" ht="14.25" hidden="1" customHeight="1">
      <c r="A589" s="47">
        <v>588</v>
      </c>
      <c r="B589" s="30">
        <v>379</v>
      </c>
      <c r="C589" s="1">
        <v>44105</v>
      </c>
      <c r="D589" t="s">
        <v>54</v>
      </c>
      <c r="E589" s="47">
        <f>IF(OR(Table24[[#This Row],[Status]]="Pending",Table24[[#This Row],[Status]]="Processing"),1,0)</f>
        <v>1</v>
      </c>
      <c r="F589" s="47" t="str">
        <f>IF(OR(Table24[[#This Row],[Status]]="Pending",Table24[[#This Row],[Status]]="Processing"),"Backlogs","Completed")</f>
        <v>Backlogs</v>
      </c>
      <c r="G589" s="47">
        <f>IF(Table24[[#This Row],[Status]]="Returned",1,0)</f>
        <v>0</v>
      </c>
      <c r="H589" s="30" t="s">
        <v>24</v>
      </c>
      <c r="I589" s="30" t="s">
        <v>25</v>
      </c>
      <c r="J589" s="30" t="s">
        <v>38</v>
      </c>
      <c r="K589" s="32">
        <v>93</v>
      </c>
      <c r="L589" s="30" t="s">
        <v>18</v>
      </c>
      <c r="M589" s="31">
        <v>374.78</v>
      </c>
      <c r="N589" s="48">
        <f>IF(Table24[[#This Row],[Status]]="Returned",Table24[[#This Row],[Amount]],0)</f>
        <v>0</v>
      </c>
      <c r="O589" s="48">
        <f>IF(OR(Table24[[#This Row],[Status]]="Pending", Table24[[#This Row],[Status]]="Processing"), Table24[[#This Row],[Amount]], 0)</f>
        <v>374.78</v>
      </c>
      <c r="P589" s="48">
        <f>IF(OR(Table24[[#This Row],[Status]]="Delivered",Table24[[#This Row],[Status]]="Shipped"),Table24[[#This Row],[Amount]],0)</f>
        <v>0</v>
      </c>
      <c r="Q589" s="48">
        <f>Table24[[#This Row],[Amount]]/Table24[[#This Row],[Qty]]</f>
        <v>4.029892473118279</v>
      </c>
      <c r="R589" s="30" t="s">
        <v>318</v>
      </c>
      <c r="S589" s="30" t="s">
        <v>64</v>
      </c>
      <c r="T589" s="47" t="s">
        <v>758</v>
      </c>
      <c r="U589" s="30" t="s">
        <v>21</v>
      </c>
      <c r="V589" s="30" t="s">
        <v>22</v>
      </c>
    </row>
    <row r="590" spans="1:22" ht="14.25" hidden="1" customHeight="1">
      <c r="A590" s="47">
        <v>589</v>
      </c>
      <c r="B590" s="30">
        <v>594</v>
      </c>
      <c r="C590" s="1">
        <v>43937</v>
      </c>
      <c r="D590" t="s">
        <v>14</v>
      </c>
      <c r="E590" s="47">
        <f>IF(OR(Table24[[#This Row],[Status]]="Pending",Table24[[#This Row],[Status]]="Processing"),1,0)</f>
        <v>1</v>
      </c>
      <c r="F590" s="47" t="str">
        <f>IF(OR(Table24[[#This Row],[Status]]="Pending",Table24[[#This Row],[Status]]="Processing"),"Backlogs","Completed")</f>
        <v>Backlogs</v>
      </c>
      <c r="G590" s="47">
        <f>IF(Table24[[#This Row],[Status]]="Returned",1,0)</f>
        <v>0</v>
      </c>
      <c r="H590" s="30" t="s">
        <v>24</v>
      </c>
      <c r="I590" s="30" t="s">
        <v>16</v>
      </c>
      <c r="J590" s="30" t="s">
        <v>38</v>
      </c>
      <c r="K590" s="32">
        <v>20</v>
      </c>
      <c r="L590" s="30" t="s">
        <v>18</v>
      </c>
      <c r="M590" s="31">
        <v>391.5</v>
      </c>
      <c r="N590" s="48">
        <f>IF(Table24[[#This Row],[Status]]="Returned",Table24[[#This Row],[Amount]],0)</f>
        <v>0</v>
      </c>
      <c r="O590" s="48">
        <f>IF(OR(Table24[[#This Row],[Status]]="Pending", Table24[[#This Row],[Status]]="Processing"), Table24[[#This Row],[Amount]], 0)</f>
        <v>391.5</v>
      </c>
      <c r="P590" s="48">
        <f>IF(OR(Table24[[#This Row],[Status]]="Delivered",Table24[[#This Row],[Status]]="Shipped"),Table24[[#This Row],[Amount]],0)</f>
        <v>0</v>
      </c>
      <c r="Q590" s="48">
        <f>Table24[[#This Row],[Amount]]/Table24[[#This Row],[Qty]]</f>
        <v>19.574999999999999</v>
      </c>
      <c r="R590" s="30" t="s">
        <v>116</v>
      </c>
      <c r="S590" s="30" t="s">
        <v>20</v>
      </c>
      <c r="T590" s="47" t="s">
        <v>758</v>
      </c>
      <c r="U590" s="30" t="s">
        <v>31</v>
      </c>
      <c r="V590" s="30" t="s">
        <v>22</v>
      </c>
    </row>
    <row r="591" spans="1:22" ht="14.25" hidden="1" customHeight="1">
      <c r="A591" s="47">
        <v>590</v>
      </c>
      <c r="B591" s="30">
        <v>865</v>
      </c>
      <c r="C591" s="1">
        <v>44401</v>
      </c>
      <c r="D591" t="s">
        <v>32</v>
      </c>
      <c r="E591" s="47">
        <f>IF(OR(Table24[[#This Row],[Status]]="Pending",Table24[[#This Row],[Status]]="Processing"),1,0)</f>
        <v>0</v>
      </c>
      <c r="F591" s="47" t="str">
        <f>IF(OR(Table24[[#This Row],[Status]]="Pending",Table24[[#This Row],[Status]]="Processing"),"Backlogs","Completed")</f>
        <v>Completed</v>
      </c>
      <c r="G591" s="47">
        <f>IF(Table24[[#This Row],[Status]]="Returned",1,0)</f>
        <v>1</v>
      </c>
      <c r="H591" s="30" t="s">
        <v>24</v>
      </c>
      <c r="I591" s="30" t="s">
        <v>16</v>
      </c>
      <c r="J591" s="30" t="s">
        <v>38</v>
      </c>
      <c r="K591" s="32">
        <v>96</v>
      </c>
      <c r="L591" s="30" t="s">
        <v>18</v>
      </c>
      <c r="M591" s="31">
        <v>912.75</v>
      </c>
      <c r="N591" s="48">
        <f>IF(Table24[[#This Row],[Status]]="Returned",Table24[[#This Row],[Amount]],0)</f>
        <v>912.75</v>
      </c>
      <c r="O591" s="48">
        <f>IF(OR(Table24[[#This Row],[Status]]="Pending", Table24[[#This Row],[Status]]="Processing"), Table24[[#This Row],[Amount]], 0)</f>
        <v>0</v>
      </c>
      <c r="P591" s="48">
        <f>IF(OR(Table24[[#This Row],[Status]]="Delivered",Table24[[#This Row],[Status]]="Shipped"),Table24[[#This Row],[Amount]],0)</f>
        <v>0</v>
      </c>
      <c r="Q591" s="48">
        <f>Table24[[#This Row],[Amount]]/Table24[[#This Row],[Qty]]</f>
        <v>9.5078125</v>
      </c>
      <c r="R591" s="30" t="s">
        <v>319</v>
      </c>
      <c r="S591" s="30" t="s">
        <v>58</v>
      </c>
      <c r="T591" s="47" t="s">
        <v>11</v>
      </c>
      <c r="U591" s="30" t="s">
        <v>44</v>
      </c>
      <c r="V591" s="30" t="s">
        <v>22</v>
      </c>
    </row>
    <row r="592" spans="1:22" ht="14.25" hidden="1" customHeight="1">
      <c r="A592" s="47">
        <v>591</v>
      </c>
      <c r="B592" s="30">
        <v>140</v>
      </c>
      <c r="C592" s="1">
        <v>44474</v>
      </c>
      <c r="D592" t="s">
        <v>32</v>
      </c>
      <c r="E592" s="47">
        <f>IF(OR(Table24[[#This Row],[Status]]="Pending",Table24[[#This Row],[Status]]="Processing"),1,0)</f>
        <v>0</v>
      </c>
      <c r="F592" s="47" t="str">
        <f>IF(OR(Table24[[#This Row],[Status]]="Pending",Table24[[#This Row],[Status]]="Processing"),"Backlogs","Completed")</f>
        <v>Completed</v>
      </c>
      <c r="G592" s="47">
        <f>IF(Table24[[#This Row],[Status]]="Returned",1,0)</f>
        <v>1</v>
      </c>
      <c r="H592" s="30" t="s">
        <v>24</v>
      </c>
      <c r="I592" s="30" t="s">
        <v>37</v>
      </c>
      <c r="J592" s="30" t="s">
        <v>17</v>
      </c>
      <c r="K592" s="32">
        <v>63</v>
      </c>
      <c r="L592" s="30" t="s">
        <v>18</v>
      </c>
      <c r="M592" s="31">
        <v>568.15</v>
      </c>
      <c r="N592" s="48">
        <f>IF(Table24[[#This Row],[Status]]="Returned",Table24[[#This Row],[Amount]],0)</f>
        <v>568.15</v>
      </c>
      <c r="O592" s="48">
        <f>IF(OR(Table24[[#This Row],[Status]]="Pending", Table24[[#This Row],[Status]]="Processing"), Table24[[#This Row],[Amount]], 0)</f>
        <v>0</v>
      </c>
      <c r="P592" s="48">
        <f>IF(OR(Table24[[#This Row],[Status]]="Delivered",Table24[[#This Row],[Status]]="Shipped"),Table24[[#This Row],[Amount]],0)</f>
        <v>0</v>
      </c>
      <c r="Q592" s="48">
        <f>Table24[[#This Row],[Amount]]/Table24[[#This Row],[Qty]]</f>
        <v>9.0182539682539673</v>
      </c>
      <c r="R592" s="30" t="s">
        <v>72</v>
      </c>
      <c r="S592" s="30" t="s">
        <v>64</v>
      </c>
      <c r="T592" s="47" t="s">
        <v>11</v>
      </c>
      <c r="U592" s="30" t="s">
        <v>21</v>
      </c>
      <c r="V592" s="30" t="s">
        <v>28</v>
      </c>
    </row>
    <row r="593" spans="1:22" ht="14.25" customHeight="1">
      <c r="A593" s="47">
        <v>592</v>
      </c>
      <c r="B593" s="30">
        <v>226</v>
      </c>
      <c r="C593" s="1">
        <v>44070</v>
      </c>
      <c r="D593" t="s">
        <v>36</v>
      </c>
      <c r="E593" s="47">
        <f>IF(OR(Table24[[#This Row],[Status]]="Pending",Table24[[#This Row],[Status]]="Processing"),1,0)</f>
        <v>0</v>
      </c>
      <c r="F593" s="47" t="str">
        <f>IF(OR(Table24[[#This Row],[Status]]="Pending",Table24[[#This Row],[Status]]="Processing"),"Backlogs","Completed")</f>
        <v>Completed</v>
      </c>
      <c r="G593" s="47">
        <f>IF(Table24[[#This Row],[Status]]="Returned",1,0)</f>
        <v>0</v>
      </c>
      <c r="H593" s="30" t="s">
        <v>15</v>
      </c>
      <c r="I593" s="30" t="s">
        <v>25</v>
      </c>
      <c r="J593" s="30" t="s">
        <v>33</v>
      </c>
      <c r="K593" s="32">
        <v>83</v>
      </c>
      <c r="L593" s="30" t="s">
        <v>18</v>
      </c>
      <c r="M593" s="31">
        <v>5.09</v>
      </c>
      <c r="N593" s="48">
        <f>IF(Table24[[#This Row],[Status]]="Returned",Table24[[#This Row],[Amount]],0)</f>
        <v>0</v>
      </c>
      <c r="O593" s="48">
        <f>IF(OR(Table24[[#This Row],[Status]]="Pending", Table24[[#This Row],[Status]]="Processing"), Table24[[#This Row],[Amount]], 0)</f>
        <v>0</v>
      </c>
      <c r="P593" s="48">
        <f>IF(OR(Table24[[#This Row],[Status]]="Delivered",Table24[[#This Row],[Status]]="Shipped"),Table24[[#This Row],[Amount]],0)</f>
        <v>5.09</v>
      </c>
      <c r="Q593" s="48">
        <f>Table24[[#This Row],[Amount]]/Table24[[#This Row],[Qty]]</f>
        <v>6.1325301204819278E-2</v>
      </c>
      <c r="R593" s="30" t="s">
        <v>163</v>
      </c>
      <c r="S593" s="30" t="s">
        <v>153</v>
      </c>
      <c r="T593" s="47" t="s">
        <v>11</v>
      </c>
      <c r="U593" s="30" t="s">
        <v>44</v>
      </c>
      <c r="V593" s="30" t="s">
        <v>22</v>
      </c>
    </row>
    <row r="594" spans="1:22" ht="14.25" customHeight="1">
      <c r="A594" s="47">
        <v>593</v>
      </c>
      <c r="B594" s="30">
        <v>442</v>
      </c>
      <c r="C594" s="1">
        <v>44517</v>
      </c>
      <c r="D594" t="s">
        <v>14</v>
      </c>
      <c r="E594" s="47">
        <f>IF(OR(Table24[[#This Row],[Status]]="Pending",Table24[[#This Row],[Status]]="Processing"),1,0)</f>
        <v>1</v>
      </c>
      <c r="F594" s="47" t="str">
        <f>IF(OR(Table24[[#This Row],[Status]]="Pending",Table24[[#This Row],[Status]]="Processing"),"Backlogs","Completed")</f>
        <v>Backlogs</v>
      </c>
      <c r="G594" s="47">
        <f>IF(Table24[[#This Row],[Status]]="Returned",1,0)</f>
        <v>0</v>
      </c>
      <c r="H594" s="30" t="s">
        <v>24</v>
      </c>
      <c r="I594" s="30" t="s">
        <v>25</v>
      </c>
      <c r="J594" s="30" t="s">
        <v>33</v>
      </c>
      <c r="K594" s="32">
        <v>63</v>
      </c>
      <c r="L594" s="30" t="s">
        <v>18</v>
      </c>
      <c r="M594" s="31">
        <v>511.35</v>
      </c>
      <c r="N594" s="48">
        <f>IF(Table24[[#This Row],[Status]]="Returned",Table24[[#This Row],[Amount]],0)</f>
        <v>0</v>
      </c>
      <c r="O594" s="48">
        <f>IF(OR(Table24[[#This Row],[Status]]="Pending", Table24[[#This Row],[Status]]="Processing"), Table24[[#This Row],[Amount]], 0)</f>
        <v>511.35</v>
      </c>
      <c r="P594" s="48">
        <f>IF(OR(Table24[[#This Row],[Status]]="Delivered",Table24[[#This Row],[Status]]="Shipped"),Table24[[#This Row],[Amount]],0)</f>
        <v>0</v>
      </c>
      <c r="Q594" s="48">
        <f>Table24[[#This Row],[Amount]]/Table24[[#This Row],[Qty]]</f>
        <v>8.1166666666666671</v>
      </c>
      <c r="R594" s="30" t="s">
        <v>173</v>
      </c>
      <c r="S594" s="30" t="s">
        <v>64</v>
      </c>
      <c r="T594" s="47" t="s">
        <v>758</v>
      </c>
      <c r="U594" s="30" t="s">
        <v>21</v>
      </c>
      <c r="V594" s="30" t="s">
        <v>22</v>
      </c>
    </row>
    <row r="595" spans="1:22" ht="14.25" hidden="1" customHeight="1">
      <c r="A595" s="47">
        <v>594</v>
      </c>
      <c r="B595" s="30">
        <v>296</v>
      </c>
      <c r="C595" s="1">
        <v>44445</v>
      </c>
      <c r="D595" t="s">
        <v>14</v>
      </c>
      <c r="E595" s="47">
        <f>IF(OR(Table24[[#This Row],[Status]]="Pending",Table24[[#This Row],[Status]]="Processing"),1,0)</f>
        <v>1</v>
      </c>
      <c r="F595" s="47" t="str">
        <f>IF(OR(Table24[[#This Row],[Status]]="Pending",Table24[[#This Row],[Status]]="Processing"),"Backlogs","Completed")</f>
        <v>Backlogs</v>
      </c>
      <c r="G595" s="47">
        <f>IF(Table24[[#This Row],[Status]]="Returned",1,0)</f>
        <v>0</v>
      </c>
      <c r="H595" s="30" t="s">
        <v>15</v>
      </c>
      <c r="I595" s="30" t="s">
        <v>16</v>
      </c>
      <c r="J595" s="30" t="s">
        <v>38</v>
      </c>
      <c r="K595" s="32">
        <v>12</v>
      </c>
      <c r="L595" s="30" t="s">
        <v>18</v>
      </c>
      <c r="M595" s="31">
        <v>953.88</v>
      </c>
      <c r="N595" s="48">
        <f>IF(Table24[[#This Row],[Status]]="Returned",Table24[[#This Row],[Amount]],0)</f>
        <v>0</v>
      </c>
      <c r="O595" s="48">
        <f>IF(OR(Table24[[#This Row],[Status]]="Pending", Table24[[#This Row],[Status]]="Processing"), Table24[[#This Row],[Amount]], 0)</f>
        <v>953.88</v>
      </c>
      <c r="P595" s="48">
        <f>IF(OR(Table24[[#This Row],[Status]]="Delivered",Table24[[#This Row],[Status]]="Shipped"),Table24[[#This Row],[Amount]],0)</f>
        <v>0</v>
      </c>
      <c r="Q595" s="48">
        <f>Table24[[#This Row],[Amount]]/Table24[[#This Row],[Qty]]</f>
        <v>79.489999999999995</v>
      </c>
      <c r="R595" s="30" t="s">
        <v>83</v>
      </c>
      <c r="S595" s="30" t="s">
        <v>64</v>
      </c>
      <c r="T595" s="47" t="s">
        <v>11</v>
      </c>
      <c r="U595" s="30" t="s">
        <v>21</v>
      </c>
      <c r="V595" s="30" t="s">
        <v>22</v>
      </c>
    </row>
    <row r="596" spans="1:22" ht="14.25" hidden="1" customHeight="1">
      <c r="A596" s="47">
        <v>595</v>
      </c>
      <c r="B596" s="30">
        <v>603</v>
      </c>
      <c r="C596" s="1">
        <v>44551</v>
      </c>
      <c r="D596" t="s">
        <v>23</v>
      </c>
      <c r="E596" s="47">
        <f>IF(OR(Table24[[#This Row],[Status]]="Pending",Table24[[#This Row],[Status]]="Processing"),1,0)</f>
        <v>0</v>
      </c>
      <c r="F596" s="47" t="str">
        <f>IF(OR(Table24[[#This Row],[Status]]="Pending",Table24[[#This Row],[Status]]="Processing"),"Backlogs","Completed")</f>
        <v>Completed</v>
      </c>
      <c r="G596" s="47">
        <f>IF(Table24[[#This Row],[Status]]="Returned",1,0)</f>
        <v>0</v>
      </c>
      <c r="H596" s="30" t="s">
        <v>47</v>
      </c>
      <c r="I596" s="30" t="s">
        <v>37</v>
      </c>
      <c r="J596" s="30" t="s">
        <v>38</v>
      </c>
      <c r="K596" s="32">
        <v>74</v>
      </c>
      <c r="L596" s="30" t="s">
        <v>18</v>
      </c>
      <c r="M596" s="31">
        <v>912.69</v>
      </c>
      <c r="N596" s="48">
        <f>IF(Table24[[#This Row],[Status]]="Returned",Table24[[#This Row],[Amount]],0)</f>
        <v>0</v>
      </c>
      <c r="O596" s="48">
        <f>IF(OR(Table24[[#This Row],[Status]]="Pending", Table24[[#This Row],[Status]]="Processing"), Table24[[#This Row],[Amount]], 0)</f>
        <v>0</v>
      </c>
      <c r="P596" s="48">
        <f>IF(OR(Table24[[#This Row],[Status]]="Delivered",Table24[[#This Row],[Status]]="Shipped"),Table24[[#This Row],[Amount]],0)</f>
        <v>912.69</v>
      </c>
      <c r="Q596" s="48">
        <f>Table24[[#This Row],[Amount]]/Table24[[#This Row],[Qty]]</f>
        <v>12.33364864864865</v>
      </c>
      <c r="R596" s="30" t="s">
        <v>59</v>
      </c>
      <c r="S596" s="30" t="s">
        <v>20</v>
      </c>
      <c r="T596" s="47" t="s">
        <v>758</v>
      </c>
      <c r="U596" s="30" t="s">
        <v>31</v>
      </c>
      <c r="V596" s="30" t="s">
        <v>22</v>
      </c>
    </row>
    <row r="597" spans="1:22" ht="14.25" customHeight="1">
      <c r="A597" s="47">
        <v>596</v>
      </c>
      <c r="B597" s="30">
        <v>427</v>
      </c>
      <c r="C597" s="1">
        <v>44497</v>
      </c>
      <c r="D597" t="s">
        <v>32</v>
      </c>
      <c r="E597" s="47">
        <f>IF(OR(Table24[[#This Row],[Status]]="Pending",Table24[[#This Row],[Status]]="Processing"),1,0)</f>
        <v>0</v>
      </c>
      <c r="F597" s="47" t="str">
        <f>IF(OR(Table24[[#This Row],[Status]]="Pending",Table24[[#This Row],[Status]]="Processing"),"Backlogs","Completed")</f>
        <v>Completed</v>
      </c>
      <c r="G597" s="47">
        <f>IF(Table24[[#This Row],[Status]]="Returned",1,0)</f>
        <v>1</v>
      </c>
      <c r="H597" s="30" t="s">
        <v>47</v>
      </c>
      <c r="I597" s="30" t="s">
        <v>37</v>
      </c>
      <c r="J597" s="30" t="s">
        <v>33</v>
      </c>
      <c r="K597" s="32">
        <v>77</v>
      </c>
      <c r="L597" s="30" t="s">
        <v>18</v>
      </c>
      <c r="M597" s="31">
        <v>682.97</v>
      </c>
      <c r="N597" s="48">
        <f>IF(Table24[[#This Row],[Status]]="Returned",Table24[[#This Row],[Amount]],0)</f>
        <v>682.97</v>
      </c>
      <c r="O597" s="48">
        <f>IF(OR(Table24[[#This Row],[Status]]="Pending", Table24[[#This Row],[Status]]="Processing"), Table24[[#This Row],[Amount]], 0)</f>
        <v>0</v>
      </c>
      <c r="P597" s="48">
        <f>IF(OR(Table24[[#This Row],[Status]]="Delivered",Table24[[#This Row],[Status]]="Shipped"),Table24[[#This Row],[Amount]],0)</f>
        <v>0</v>
      </c>
      <c r="Q597" s="48">
        <f>Table24[[#This Row],[Amount]]/Table24[[#This Row],[Qty]]</f>
        <v>8.8697402597402597</v>
      </c>
      <c r="R597" s="30" t="s">
        <v>320</v>
      </c>
      <c r="S597" s="30" t="s">
        <v>58</v>
      </c>
      <c r="T597" s="47" t="s">
        <v>758</v>
      </c>
      <c r="U597" s="30" t="s">
        <v>44</v>
      </c>
      <c r="V597" s="30" t="s">
        <v>22</v>
      </c>
    </row>
    <row r="598" spans="1:22" ht="14.25" hidden="1" customHeight="1">
      <c r="A598" s="47">
        <v>597</v>
      </c>
      <c r="B598" s="30">
        <v>594</v>
      </c>
      <c r="C598" s="1">
        <v>44173</v>
      </c>
      <c r="D598" t="s">
        <v>54</v>
      </c>
      <c r="E598" s="47">
        <f>IF(OR(Table24[[#This Row],[Status]]="Pending",Table24[[#This Row],[Status]]="Processing"),1,0)</f>
        <v>1</v>
      </c>
      <c r="F598" s="47" t="str">
        <f>IF(OR(Table24[[#This Row],[Status]]="Pending",Table24[[#This Row],[Status]]="Processing"),"Backlogs","Completed")</f>
        <v>Backlogs</v>
      </c>
      <c r="G598" s="47">
        <f>IF(Table24[[#This Row],[Status]]="Returned",1,0)</f>
        <v>0</v>
      </c>
      <c r="H598" s="30" t="s">
        <v>24</v>
      </c>
      <c r="I598" s="30" t="s">
        <v>37</v>
      </c>
      <c r="J598" s="30" t="s">
        <v>38</v>
      </c>
      <c r="K598" s="32">
        <v>74</v>
      </c>
      <c r="L598" s="30" t="s">
        <v>18</v>
      </c>
      <c r="M598" s="31">
        <v>251.01</v>
      </c>
      <c r="N598" s="48">
        <f>IF(Table24[[#This Row],[Status]]="Returned",Table24[[#This Row],[Amount]],0)</f>
        <v>0</v>
      </c>
      <c r="O598" s="48">
        <f>IF(OR(Table24[[#This Row],[Status]]="Pending", Table24[[#This Row],[Status]]="Processing"), Table24[[#This Row],[Amount]], 0)</f>
        <v>251.01</v>
      </c>
      <c r="P598" s="48">
        <f>IF(OR(Table24[[#This Row],[Status]]="Delivered",Table24[[#This Row],[Status]]="Shipped"),Table24[[#This Row],[Amount]],0)</f>
        <v>0</v>
      </c>
      <c r="Q598" s="48">
        <f>Table24[[#This Row],[Amount]]/Table24[[#This Row],[Qty]]</f>
        <v>3.392027027027027</v>
      </c>
      <c r="R598" s="30" t="s">
        <v>321</v>
      </c>
      <c r="S598" s="30" t="s">
        <v>66</v>
      </c>
      <c r="T598" s="47" t="s">
        <v>11</v>
      </c>
      <c r="U598" s="30" t="s">
        <v>31</v>
      </c>
      <c r="V598" s="30" t="s">
        <v>22</v>
      </c>
    </row>
    <row r="599" spans="1:22" ht="14.25" hidden="1" customHeight="1">
      <c r="A599" s="47">
        <v>598</v>
      </c>
      <c r="B599" s="30">
        <v>406</v>
      </c>
      <c r="C599" s="1">
        <v>44353</v>
      </c>
      <c r="D599" t="s">
        <v>32</v>
      </c>
      <c r="E599" s="47">
        <f>IF(OR(Table24[[#This Row],[Status]]="Pending",Table24[[#This Row],[Status]]="Processing"),1,0)</f>
        <v>0</v>
      </c>
      <c r="F599" s="47" t="str">
        <f>IF(OR(Table24[[#This Row],[Status]]="Pending",Table24[[#This Row],[Status]]="Processing"),"Backlogs","Completed")</f>
        <v>Completed</v>
      </c>
      <c r="G599" s="47">
        <f>IF(Table24[[#This Row],[Status]]="Returned",1,0)</f>
        <v>1</v>
      </c>
      <c r="H599" s="30" t="s">
        <v>47</v>
      </c>
      <c r="I599" s="30" t="s">
        <v>16</v>
      </c>
      <c r="J599" s="30" t="s">
        <v>17</v>
      </c>
      <c r="K599" s="32">
        <v>77</v>
      </c>
      <c r="L599" s="30" t="s">
        <v>18</v>
      </c>
      <c r="M599" s="31">
        <v>664.69</v>
      </c>
      <c r="N599" s="48">
        <f>IF(Table24[[#This Row],[Status]]="Returned",Table24[[#This Row],[Amount]],0)</f>
        <v>664.69</v>
      </c>
      <c r="O599" s="48">
        <f>IF(OR(Table24[[#This Row],[Status]]="Pending", Table24[[#This Row],[Status]]="Processing"), Table24[[#This Row],[Amount]], 0)</f>
        <v>0</v>
      </c>
      <c r="P599" s="48">
        <f>IF(OR(Table24[[#This Row],[Status]]="Delivered",Table24[[#This Row],[Status]]="Shipped"),Table24[[#This Row],[Amount]],0)</f>
        <v>0</v>
      </c>
      <c r="Q599" s="48">
        <f>Table24[[#This Row],[Amount]]/Table24[[#This Row],[Qty]]</f>
        <v>8.6323376623376635</v>
      </c>
      <c r="R599" s="30" t="s">
        <v>82</v>
      </c>
      <c r="S599" s="30" t="s">
        <v>46</v>
      </c>
      <c r="T599" s="47" t="s">
        <v>11</v>
      </c>
      <c r="U599" s="30" t="s">
        <v>44</v>
      </c>
      <c r="V599" s="30" t="s">
        <v>22</v>
      </c>
    </row>
    <row r="600" spans="1:22" ht="14.25" hidden="1" customHeight="1">
      <c r="A600" s="47">
        <v>599</v>
      </c>
      <c r="B600" s="30">
        <v>697</v>
      </c>
      <c r="C600" s="1">
        <v>44276</v>
      </c>
      <c r="D600" t="s">
        <v>54</v>
      </c>
      <c r="E600" s="47">
        <f>IF(OR(Table24[[#This Row],[Status]]="Pending",Table24[[#This Row],[Status]]="Processing"),1,0)</f>
        <v>1</v>
      </c>
      <c r="F600" s="47" t="str">
        <f>IF(OR(Table24[[#This Row],[Status]]="Pending",Table24[[#This Row],[Status]]="Processing"),"Backlogs","Completed")</f>
        <v>Backlogs</v>
      </c>
      <c r="G600" s="47">
        <f>IF(Table24[[#This Row],[Status]]="Returned",1,0)</f>
        <v>0</v>
      </c>
      <c r="H600" s="30" t="s">
        <v>47</v>
      </c>
      <c r="I600" s="30" t="s">
        <v>37</v>
      </c>
      <c r="J600" s="30" t="s">
        <v>38</v>
      </c>
      <c r="K600" s="32">
        <v>48</v>
      </c>
      <c r="L600" s="30" t="s">
        <v>18</v>
      </c>
      <c r="M600" s="31">
        <v>358.38</v>
      </c>
      <c r="N600" s="48">
        <f>IF(Table24[[#This Row],[Status]]="Returned",Table24[[#This Row],[Amount]],0)</f>
        <v>0</v>
      </c>
      <c r="O600" s="48">
        <f>IF(OR(Table24[[#This Row],[Status]]="Pending", Table24[[#This Row],[Status]]="Processing"), Table24[[#This Row],[Amount]], 0)</f>
        <v>358.38</v>
      </c>
      <c r="P600" s="48">
        <f>IF(OR(Table24[[#This Row],[Status]]="Delivered",Table24[[#This Row],[Status]]="Shipped"),Table24[[#This Row],[Amount]],0)</f>
        <v>0</v>
      </c>
      <c r="Q600" s="48">
        <f>Table24[[#This Row],[Amount]]/Table24[[#This Row],[Qty]]</f>
        <v>7.4662499999999996</v>
      </c>
      <c r="R600" s="30" t="s">
        <v>140</v>
      </c>
      <c r="S600" s="30" t="s">
        <v>58</v>
      </c>
      <c r="T600" s="47" t="s">
        <v>11</v>
      </c>
      <c r="U600" s="30" t="s">
        <v>44</v>
      </c>
      <c r="V600" s="30" t="s">
        <v>22</v>
      </c>
    </row>
    <row r="601" spans="1:22" ht="14.25" customHeight="1">
      <c r="A601" s="47">
        <v>600</v>
      </c>
      <c r="B601" s="30">
        <v>616</v>
      </c>
      <c r="C601" s="1">
        <v>44192</v>
      </c>
      <c r="D601" t="s">
        <v>23</v>
      </c>
      <c r="E601" s="47">
        <f>IF(OR(Table24[[#This Row],[Status]]="Pending",Table24[[#This Row],[Status]]="Processing"),1,0)</f>
        <v>0</v>
      </c>
      <c r="F601" s="47" t="str">
        <f>IF(OR(Table24[[#This Row],[Status]]="Pending",Table24[[#This Row],[Status]]="Processing"),"Backlogs","Completed")</f>
        <v>Completed</v>
      </c>
      <c r="G601" s="47">
        <f>IF(Table24[[#This Row],[Status]]="Returned",1,0)</f>
        <v>0</v>
      </c>
      <c r="H601" s="30" t="s">
        <v>24</v>
      </c>
      <c r="I601" s="30" t="s">
        <v>25</v>
      </c>
      <c r="J601" s="30" t="s">
        <v>33</v>
      </c>
      <c r="K601" s="32">
        <v>86</v>
      </c>
      <c r="L601" s="30" t="s">
        <v>18</v>
      </c>
      <c r="M601" s="31">
        <v>182.81</v>
      </c>
      <c r="N601" s="48">
        <f>IF(Table24[[#This Row],[Status]]="Returned",Table24[[#This Row],[Amount]],0)</f>
        <v>0</v>
      </c>
      <c r="O601" s="48">
        <f>IF(OR(Table24[[#This Row],[Status]]="Pending", Table24[[#This Row],[Status]]="Processing"), Table24[[#This Row],[Amount]], 0)</f>
        <v>0</v>
      </c>
      <c r="P601" s="48">
        <f>IF(OR(Table24[[#This Row],[Status]]="Delivered",Table24[[#This Row],[Status]]="Shipped"),Table24[[#This Row],[Amount]],0)</f>
        <v>182.81</v>
      </c>
      <c r="Q601" s="48">
        <f>Table24[[#This Row],[Amount]]/Table24[[#This Row],[Qty]]</f>
        <v>2.1256976744186047</v>
      </c>
      <c r="R601" s="30" t="s">
        <v>109</v>
      </c>
      <c r="S601" s="30" t="s">
        <v>20</v>
      </c>
      <c r="T601" s="47" t="s">
        <v>11</v>
      </c>
      <c r="U601" s="30" t="s">
        <v>27</v>
      </c>
      <c r="V601" s="30" t="s">
        <v>22</v>
      </c>
    </row>
    <row r="602" spans="1:22" ht="14.25" hidden="1" customHeight="1">
      <c r="A602" s="47">
        <v>601</v>
      </c>
      <c r="B602" s="30">
        <v>418</v>
      </c>
      <c r="C602" s="1">
        <v>44167</v>
      </c>
      <c r="D602" t="s">
        <v>32</v>
      </c>
      <c r="E602" s="47">
        <f>IF(OR(Table24[[#This Row],[Status]]="Pending",Table24[[#This Row],[Status]]="Processing"),1,0)</f>
        <v>0</v>
      </c>
      <c r="F602" s="47" t="str">
        <f>IF(OR(Table24[[#This Row],[Status]]="Pending",Table24[[#This Row],[Status]]="Processing"),"Backlogs","Completed")</f>
        <v>Completed</v>
      </c>
      <c r="G602" s="47">
        <f>IF(Table24[[#This Row],[Status]]="Returned",1,0)</f>
        <v>1</v>
      </c>
      <c r="H602" s="30" t="s">
        <v>15</v>
      </c>
      <c r="I602" s="30" t="s">
        <v>16</v>
      </c>
      <c r="J602" s="30" t="s">
        <v>17</v>
      </c>
      <c r="K602" s="32">
        <v>22</v>
      </c>
      <c r="L602" s="30" t="s">
        <v>18</v>
      </c>
      <c r="M602" s="31">
        <v>110.69</v>
      </c>
      <c r="N602" s="48">
        <f>IF(Table24[[#This Row],[Status]]="Returned",Table24[[#This Row],[Amount]],0)</f>
        <v>110.69</v>
      </c>
      <c r="O602" s="48">
        <f>IF(OR(Table24[[#This Row],[Status]]="Pending", Table24[[#This Row],[Status]]="Processing"), Table24[[#This Row],[Amount]], 0)</f>
        <v>0</v>
      </c>
      <c r="P602" s="48">
        <f>IF(OR(Table24[[#This Row],[Status]]="Delivered",Table24[[#This Row],[Status]]="Shipped"),Table24[[#This Row],[Amount]],0)</f>
        <v>0</v>
      </c>
      <c r="Q602" s="48">
        <f>Table24[[#This Row],[Amount]]/Table24[[#This Row],[Qty]]</f>
        <v>5.0313636363636363</v>
      </c>
      <c r="R602" s="30" t="s">
        <v>177</v>
      </c>
      <c r="S602" s="30" t="s">
        <v>58</v>
      </c>
      <c r="T602" s="47" t="s">
        <v>11</v>
      </c>
      <c r="U602" s="30" t="s">
        <v>27</v>
      </c>
      <c r="V602" s="30" t="s">
        <v>22</v>
      </c>
    </row>
    <row r="603" spans="1:22" ht="14.25" hidden="1" customHeight="1">
      <c r="A603" s="47">
        <v>602</v>
      </c>
      <c r="B603" s="30">
        <v>839</v>
      </c>
      <c r="C603" s="1">
        <v>44165</v>
      </c>
      <c r="D603" t="s">
        <v>23</v>
      </c>
      <c r="E603" s="47">
        <f>IF(OR(Table24[[#This Row],[Status]]="Pending",Table24[[#This Row],[Status]]="Processing"),1,0)</f>
        <v>0</v>
      </c>
      <c r="F603" s="47" t="str">
        <f>IF(OR(Table24[[#This Row],[Status]]="Pending",Table24[[#This Row],[Status]]="Processing"),"Backlogs","Completed")</f>
        <v>Completed</v>
      </c>
      <c r="G603" s="47">
        <f>IF(Table24[[#This Row],[Status]]="Returned",1,0)</f>
        <v>0</v>
      </c>
      <c r="H603" s="30" t="s">
        <v>24</v>
      </c>
      <c r="I603" s="30" t="s">
        <v>37</v>
      </c>
      <c r="J603" s="30" t="s">
        <v>17</v>
      </c>
      <c r="K603" s="32">
        <v>15</v>
      </c>
      <c r="L603" s="30" t="s">
        <v>18</v>
      </c>
      <c r="M603" s="31">
        <v>208.69</v>
      </c>
      <c r="N603" s="48">
        <f>IF(Table24[[#This Row],[Status]]="Returned",Table24[[#This Row],[Amount]],0)</f>
        <v>0</v>
      </c>
      <c r="O603" s="48">
        <f>IF(OR(Table24[[#This Row],[Status]]="Pending", Table24[[#This Row],[Status]]="Processing"), Table24[[#This Row],[Amount]], 0)</f>
        <v>0</v>
      </c>
      <c r="P603" s="48">
        <f>IF(OR(Table24[[#This Row],[Status]]="Delivered",Table24[[#This Row],[Status]]="Shipped"),Table24[[#This Row],[Amount]],0)</f>
        <v>208.69</v>
      </c>
      <c r="Q603" s="48">
        <f>Table24[[#This Row],[Amount]]/Table24[[#This Row],[Qty]]</f>
        <v>13.912666666666667</v>
      </c>
      <c r="R603" s="30" t="s">
        <v>138</v>
      </c>
      <c r="S603" s="30" t="s">
        <v>139</v>
      </c>
      <c r="T603" s="47" t="s">
        <v>758</v>
      </c>
      <c r="U603" s="30" t="s">
        <v>21</v>
      </c>
      <c r="V603" s="30" t="s">
        <v>22</v>
      </c>
    </row>
    <row r="604" spans="1:22" ht="14.25" hidden="1" customHeight="1">
      <c r="A604" s="47">
        <v>603</v>
      </c>
      <c r="B604" s="30">
        <v>887</v>
      </c>
      <c r="C604" s="1">
        <v>44063</v>
      </c>
      <c r="D604" t="s">
        <v>54</v>
      </c>
      <c r="E604" s="47">
        <f>IF(OR(Table24[[#This Row],[Status]]="Pending",Table24[[#This Row],[Status]]="Processing"),1,0)</f>
        <v>1</v>
      </c>
      <c r="F604" s="47" t="str">
        <f>IF(OR(Table24[[#This Row],[Status]]="Pending",Table24[[#This Row],[Status]]="Processing"),"Backlogs","Completed")</f>
        <v>Backlogs</v>
      </c>
      <c r="G604" s="47">
        <f>IF(Table24[[#This Row],[Status]]="Returned",1,0)</f>
        <v>0</v>
      </c>
      <c r="H604" s="30" t="s">
        <v>47</v>
      </c>
      <c r="I604" s="30" t="s">
        <v>25</v>
      </c>
      <c r="J604" s="30" t="s">
        <v>17</v>
      </c>
      <c r="K604" s="32">
        <v>24</v>
      </c>
      <c r="L604" s="30" t="s">
        <v>18</v>
      </c>
      <c r="M604" s="31">
        <v>600.12</v>
      </c>
      <c r="N604" s="48">
        <f>IF(Table24[[#This Row],[Status]]="Returned",Table24[[#This Row],[Amount]],0)</f>
        <v>0</v>
      </c>
      <c r="O604" s="48">
        <f>IF(OR(Table24[[#This Row],[Status]]="Pending", Table24[[#This Row],[Status]]="Processing"), Table24[[#This Row],[Amount]], 0)</f>
        <v>600.12</v>
      </c>
      <c r="P604" s="48">
        <f>IF(OR(Table24[[#This Row],[Status]]="Delivered",Table24[[#This Row],[Status]]="Shipped"),Table24[[#This Row],[Amount]],0)</f>
        <v>0</v>
      </c>
      <c r="Q604" s="48">
        <f>Table24[[#This Row],[Amount]]/Table24[[#This Row],[Qty]]</f>
        <v>25.004999999999999</v>
      </c>
      <c r="R604" s="30" t="s">
        <v>88</v>
      </c>
      <c r="S604" s="30" t="s">
        <v>89</v>
      </c>
      <c r="T604" s="47" t="s">
        <v>11</v>
      </c>
      <c r="U604" s="30" t="s">
        <v>31</v>
      </c>
      <c r="V604" s="30" t="s">
        <v>22</v>
      </c>
    </row>
    <row r="605" spans="1:22" ht="14.25" hidden="1" customHeight="1">
      <c r="A605" s="47">
        <v>604</v>
      </c>
      <c r="B605" s="30">
        <v>660</v>
      </c>
      <c r="C605" s="1">
        <v>44188</v>
      </c>
      <c r="D605" t="s">
        <v>32</v>
      </c>
      <c r="E605" s="47">
        <f>IF(OR(Table24[[#This Row],[Status]]="Pending",Table24[[#This Row],[Status]]="Processing"),1,0)</f>
        <v>0</v>
      </c>
      <c r="F605" s="47" t="str">
        <f>IF(OR(Table24[[#This Row],[Status]]="Pending",Table24[[#This Row],[Status]]="Processing"),"Backlogs","Completed")</f>
        <v>Completed</v>
      </c>
      <c r="G605" s="47">
        <f>IF(Table24[[#This Row],[Status]]="Returned",1,0)</f>
        <v>1</v>
      </c>
      <c r="H605" s="30" t="s">
        <v>47</v>
      </c>
      <c r="I605" s="30" t="s">
        <v>16</v>
      </c>
      <c r="J605" s="30" t="s">
        <v>38</v>
      </c>
      <c r="K605" s="32">
        <v>45</v>
      </c>
      <c r="L605" s="30" t="s">
        <v>18</v>
      </c>
      <c r="M605" s="31">
        <v>682.97</v>
      </c>
      <c r="N605" s="48">
        <f>IF(Table24[[#This Row],[Status]]="Returned",Table24[[#This Row],[Amount]],0)</f>
        <v>682.97</v>
      </c>
      <c r="O605" s="48">
        <f>IF(OR(Table24[[#This Row],[Status]]="Pending", Table24[[#This Row],[Status]]="Processing"), Table24[[#This Row],[Amount]], 0)</f>
        <v>0</v>
      </c>
      <c r="P605" s="48">
        <f>IF(OR(Table24[[#This Row],[Status]]="Delivered",Table24[[#This Row],[Status]]="Shipped"),Table24[[#This Row],[Amount]],0)</f>
        <v>0</v>
      </c>
      <c r="Q605" s="48">
        <f>Table24[[#This Row],[Amount]]/Table24[[#This Row],[Qty]]</f>
        <v>15.177111111111111</v>
      </c>
      <c r="R605" s="30" t="s">
        <v>243</v>
      </c>
      <c r="S605" s="30" t="s">
        <v>106</v>
      </c>
      <c r="T605" s="47" t="s">
        <v>758</v>
      </c>
      <c r="U605" s="30" t="s">
        <v>31</v>
      </c>
      <c r="V605" s="30" t="s">
        <v>28</v>
      </c>
    </row>
    <row r="606" spans="1:22" ht="14.25" customHeight="1">
      <c r="A606" s="47">
        <v>605</v>
      </c>
      <c r="B606" s="30">
        <v>330</v>
      </c>
      <c r="C606" s="1">
        <v>44204</v>
      </c>
      <c r="D606" t="s">
        <v>32</v>
      </c>
      <c r="E606" s="47">
        <f>IF(OR(Table24[[#This Row],[Status]]="Pending",Table24[[#This Row],[Status]]="Processing"),1,0)</f>
        <v>0</v>
      </c>
      <c r="F606" s="47" t="str">
        <f>IF(OR(Table24[[#This Row],[Status]]="Pending",Table24[[#This Row],[Status]]="Processing"),"Backlogs","Completed")</f>
        <v>Completed</v>
      </c>
      <c r="G606" s="47">
        <f>IF(Table24[[#This Row],[Status]]="Returned",1,0)</f>
        <v>1</v>
      </c>
      <c r="H606" s="30" t="s">
        <v>24</v>
      </c>
      <c r="I606" s="30" t="s">
        <v>16</v>
      </c>
      <c r="J606" s="30" t="s">
        <v>33</v>
      </c>
      <c r="K606" s="32">
        <v>9</v>
      </c>
      <c r="L606" s="30" t="s">
        <v>18</v>
      </c>
      <c r="M606" s="31">
        <v>746.28</v>
      </c>
      <c r="N606" s="48">
        <f>IF(Table24[[#This Row],[Status]]="Returned",Table24[[#This Row],[Amount]],0)</f>
        <v>746.28</v>
      </c>
      <c r="O606" s="48">
        <f>IF(OR(Table24[[#This Row],[Status]]="Pending", Table24[[#This Row],[Status]]="Processing"), Table24[[#This Row],[Amount]], 0)</f>
        <v>0</v>
      </c>
      <c r="P606" s="48">
        <f>IF(OR(Table24[[#This Row],[Status]]="Delivered",Table24[[#This Row],[Status]]="Shipped"),Table24[[#This Row],[Amount]],0)</f>
        <v>0</v>
      </c>
      <c r="Q606" s="48">
        <f>Table24[[#This Row],[Amount]]/Table24[[#This Row],[Qty]]</f>
        <v>82.92</v>
      </c>
      <c r="R606" s="30" t="s">
        <v>34</v>
      </c>
      <c r="S606" s="30" t="s">
        <v>35</v>
      </c>
      <c r="T606" s="47" t="s">
        <v>11</v>
      </c>
      <c r="U606" s="30" t="s">
        <v>21</v>
      </c>
      <c r="V606" s="30" t="s">
        <v>22</v>
      </c>
    </row>
    <row r="607" spans="1:22" ht="14.25" hidden="1" customHeight="1">
      <c r="A607" s="47">
        <v>606</v>
      </c>
      <c r="B607" s="30">
        <v>346</v>
      </c>
      <c r="C607" s="1">
        <v>43993</v>
      </c>
      <c r="D607" t="s">
        <v>32</v>
      </c>
      <c r="E607" s="47">
        <f>IF(OR(Table24[[#This Row],[Status]]="Pending",Table24[[#This Row],[Status]]="Processing"),1,0)</f>
        <v>0</v>
      </c>
      <c r="F607" s="47" t="str">
        <f>IF(OR(Table24[[#This Row],[Status]]="Pending",Table24[[#This Row],[Status]]="Processing"),"Backlogs","Completed")</f>
        <v>Completed</v>
      </c>
      <c r="G607" s="47">
        <f>IF(Table24[[#This Row],[Status]]="Returned",1,0)</f>
        <v>1</v>
      </c>
      <c r="H607" s="30" t="s">
        <v>24</v>
      </c>
      <c r="I607" s="30" t="s">
        <v>25</v>
      </c>
      <c r="J607" s="30" t="s">
        <v>17</v>
      </c>
      <c r="K607" s="32">
        <v>52</v>
      </c>
      <c r="L607" s="30" t="s">
        <v>18</v>
      </c>
      <c r="M607" s="31">
        <v>656.39</v>
      </c>
      <c r="N607" s="48">
        <f>IF(Table24[[#This Row],[Status]]="Returned",Table24[[#This Row],[Amount]],0)</f>
        <v>656.39</v>
      </c>
      <c r="O607" s="48">
        <f>IF(OR(Table24[[#This Row],[Status]]="Pending", Table24[[#This Row],[Status]]="Processing"), Table24[[#This Row],[Amount]], 0)</f>
        <v>0</v>
      </c>
      <c r="P607" s="48">
        <f>IF(OR(Table24[[#This Row],[Status]]="Delivered",Table24[[#This Row],[Status]]="Shipped"),Table24[[#This Row],[Amount]],0)</f>
        <v>0</v>
      </c>
      <c r="Q607" s="48">
        <f>Table24[[#This Row],[Amount]]/Table24[[#This Row],[Qty]]</f>
        <v>12.622884615384615</v>
      </c>
      <c r="R607" s="30" t="s">
        <v>141</v>
      </c>
      <c r="S607" s="30" t="s">
        <v>30</v>
      </c>
      <c r="T607" s="47" t="s">
        <v>11</v>
      </c>
      <c r="U607" s="30" t="s">
        <v>31</v>
      </c>
      <c r="V607" s="30" t="s">
        <v>28</v>
      </c>
    </row>
    <row r="608" spans="1:22" ht="14.25" hidden="1" customHeight="1">
      <c r="A608" s="47">
        <v>607</v>
      </c>
      <c r="B608" s="30">
        <v>272</v>
      </c>
      <c r="C608" s="1">
        <v>44519</v>
      </c>
      <c r="D608" t="s">
        <v>23</v>
      </c>
      <c r="E608" s="47">
        <f>IF(OR(Table24[[#This Row],[Status]]="Pending",Table24[[#This Row],[Status]]="Processing"),1,0)</f>
        <v>0</v>
      </c>
      <c r="F608" s="47" t="str">
        <f>IF(OR(Table24[[#This Row],[Status]]="Pending",Table24[[#This Row],[Status]]="Processing"),"Backlogs","Completed")</f>
        <v>Completed</v>
      </c>
      <c r="G608" s="47">
        <f>IF(Table24[[#This Row],[Status]]="Returned",1,0)</f>
        <v>0</v>
      </c>
      <c r="H608" s="30" t="s">
        <v>24</v>
      </c>
      <c r="I608" s="30" t="s">
        <v>25</v>
      </c>
      <c r="J608" s="30" t="s">
        <v>17</v>
      </c>
      <c r="K608" s="32">
        <v>9</v>
      </c>
      <c r="L608" s="30" t="s">
        <v>18</v>
      </c>
      <c r="M608" s="31">
        <v>859.48</v>
      </c>
      <c r="N608" s="48">
        <f>IF(Table24[[#This Row],[Status]]="Returned",Table24[[#This Row],[Amount]],0)</f>
        <v>0</v>
      </c>
      <c r="O608" s="48">
        <f>IF(OR(Table24[[#This Row],[Status]]="Pending", Table24[[#This Row],[Status]]="Processing"), Table24[[#This Row],[Amount]], 0)</f>
        <v>0</v>
      </c>
      <c r="P608" s="48">
        <f>IF(OR(Table24[[#This Row],[Status]]="Delivered",Table24[[#This Row],[Status]]="Shipped"),Table24[[#This Row],[Amount]],0)</f>
        <v>859.48</v>
      </c>
      <c r="Q608" s="48">
        <f>Table24[[#This Row],[Amount]]/Table24[[#This Row],[Qty]]</f>
        <v>95.497777777777785</v>
      </c>
      <c r="R608" s="30" t="s">
        <v>213</v>
      </c>
      <c r="S608" s="30" t="s">
        <v>20</v>
      </c>
      <c r="T608" s="47" t="s">
        <v>758</v>
      </c>
      <c r="U608" s="30" t="s">
        <v>21</v>
      </c>
      <c r="V608" s="30" t="s">
        <v>28</v>
      </c>
    </row>
    <row r="609" spans="1:22" ht="14.25" hidden="1" customHeight="1">
      <c r="A609" s="47">
        <v>608</v>
      </c>
      <c r="B609" s="30">
        <v>966</v>
      </c>
      <c r="C609" s="1">
        <v>43936</v>
      </c>
      <c r="D609" t="s">
        <v>54</v>
      </c>
      <c r="E609" s="47">
        <f>IF(OR(Table24[[#This Row],[Status]]="Pending",Table24[[#This Row],[Status]]="Processing"),1,0)</f>
        <v>1</v>
      </c>
      <c r="F609" s="47" t="str">
        <f>IF(OR(Table24[[#This Row],[Status]]="Pending",Table24[[#This Row],[Status]]="Processing"),"Backlogs","Completed")</f>
        <v>Backlogs</v>
      </c>
      <c r="G609" s="47">
        <f>IF(Table24[[#This Row],[Status]]="Returned",1,0)</f>
        <v>0</v>
      </c>
      <c r="H609" s="30" t="s">
        <v>15</v>
      </c>
      <c r="I609" s="30" t="s">
        <v>37</v>
      </c>
      <c r="J609" s="30" t="s">
        <v>38</v>
      </c>
      <c r="K609" s="32">
        <v>57</v>
      </c>
      <c r="L609" s="30" t="s">
        <v>18</v>
      </c>
      <c r="M609" s="31">
        <v>418.24</v>
      </c>
      <c r="N609" s="48">
        <f>IF(Table24[[#This Row],[Status]]="Returned",Table24[[#This Row],[Amount]],0)</f>
        <v>0</v>
      </c>
      <c r="O609" s="48">
        <f>IF(OR(Table24[[#This Row],[Status]]="Pending", Table24[[#This Row],[Status]]="Processing"), Table24[[#This Row],[Amount]], 0)</f>
        <v>418.24</v>
      </c>
      <c r="P609" s="48">
        <f>IF(OR(Table24[[#This Row],[Status]]="Delivered",Table24[[#This Row],[Status]]="Shipped"),Table24[[#This Row],[Amount]],0)</f>
        <v>0</v>
      </c>
      <c r="Q609" s="48">
        <f>Table24[[#This Row],[Amount]]/Table24[[#This Row],[Qty]]</f>
        <v>7.3375438596491227</v>
      </c>
      <c r="R609" s="30" t="s">
        <v>322</v>
      </c>
      <c r="S609" s="30" t="s">
        <v>77</v>
      </c>
      <c r="T609" s="47" t="s">
        <v>758</v>
      </c>
      <c r="U609" s="30" t="s">
        <v>31</v>
      </c>
      <c r="V609" s="30" t="s">
        <v>22</v>
      </c>
    </row>
    <row r="610" spans="1:22" ht="14.25" hidden="1" customHeight="1">
      <c r="A610" s="47">
        <v>609</v>
      </c>
      <c r="B610" s="30">
        <v>173</v>
      </c>
      <c r="C610" s="1">
        <v>44090</v>
      </c>
      <c r="D610" t="s">
        <v>14</v>
      </c>
      <c r="E610" s="47">
        <f>IF(OR(Table24[[#This Row],[Status]]="Pending",Table24[[#This Row],[Status]]="Processing"),1,0)</f>
        <v>1</v>
      </c>
      <c r="F610" s="47" t="str">
        <f>IF(OR(Table24[[#This Row],[Status]]="Pending",Table24[[#This Row],[Status]]="Processing"),"Backlogs","Completed")</f>
        <v>Backlogs</v>
      </c>
      <c r="G610" s="47">
        <f>IF(Table24[[#This Row],[Status]]="Returned",1,0)</f>
        <v>0</v>
      </c>
      <c r="H610" s="30" t="s">
        <v>15</v>
      </c>
      <c r="I610" s="30" t="s">
        <v>16</v>
      </c>
      <c r="J610" s="30" t="s">
        <v>38</v>
      </c>
      <c r="K610" s="32">
        <v>19</v>
      </c>
      <c r="L610" s="30" t="s">
        <v>18</v>
      </c>
      <c r="M610" s="31">
        <v>861.6</v>
      </c>
      <c r="N610" s="48">
        <f>IF(Table24[[#This Row],[Status]]="Returned",Table24[[#This Row],[Amount]],0)</f>
        <v>0</v>
      </c>
      <c r="O610" s="48">
        <f>IF(OR(Table24[[#This Row],[Status]]="Pending", Table24[[#This Row],[Status]]="Processing"), Table24[[#This Row],[Amount]], 0)</f>
        <v>861.6</v>
      </c>
      <c r="P610" s="48">
        <f>IF(OR(Table24[[#This Row],[Status]]="Delivered",Table24[[#This Row],[Status]]="Shipped"),Table24[[#This Row],[Amount]],0)</f>
        <v>0</v>
      </c>
      <c r="Q610" s="48">
        <f>Table24[[#This Row],[Amount]]/Table24[[#This Row],[Qty]]</f>
        <v>45.347368421052636</v>
      </c>
      <c r="R610" s="30" t="s">
        <v>173</v>
      </c>
      <c r="S610" s="30" t="s">
        <v>64</v>
      </c>
      <c r="T610" s="47" t="s">
        <v>758</v>
      </c>
      <c r="U610" s="30" t="s">
        <v>31</v>
      </c>
      <c r="V610" s="30" t="s">
        <v>28</v>
      </c>
    </row>
    <row r="611" spans="1:22" ht="14.25" customHeight="1">
      <c r="A611" s="47">
        <v>610</v>
      </c>
      <c r="B611" s="30">
        <v>958</v>
      </c>
      <c r="C611" s="1">
        <v>44199</v>
      </c>
      <c r="D611" t="s">
        <v>54</v>
      </c>
      <c r="E611" s="47">
        <f>IF(OR(Table24[[#This Row],[Status]]="Pending",Table24[[#This Row],[Status]]="Processing"),1,0)</f>
        <v>1</v>
      </c>
      <c r="F611" s="47" t="str">
        <f>IF(OR(Table24[[#This Row],[Status]]="Pending",Table24[[#This Row],[Status]]="Processing"),"Backlogs","Completed")</f>
        <v>Backlogs</v>
      </c>
      <c r="G611" s="47">
        <f>IF(Table24[[#This Row],[Status]]="Returned",1,0)</f>
        <v>0</v>
      </c>
      <c r="H611" s="30" t="s">
        <v>15</v>
      </c>
      <c r="I611" s="30" t="s">
        <v>16</v>
      </c>
      <c r="J611" s="30" t="s">
        <v>33</v>
      </c>
      <c r="K611" s="32">
        <v>39</v>
      </c>
      <c r="L611" s="30" t="s">
        <v>18</v>
      </c>
      <c r="M611" s="31">
        <v>340.52</v>
      </c>
      <c r="N611" s="48">
        <f>IF(Table24[[#This Row],[Status]]="Returned",Table24[[#This Row],[Amount]],0)</f>
        <v>0</v>
      </c>
      <c r="O611" s="48">
        <f>IF(OR(Table24[[#This Row],[Status]]="Pending", Table24[[#This Row],[Status]]="Processing"), Table24[[#This Row],[Amount]], 0)</f>
        <v>340.52</v>
      </c>
      <c r="P611" s="48">
        <f>IF(OR(Table24[[#This Row],[Status]]="Delivered",Table24[[#This Row],[Status]]="Shipped"),Table24[[#This Row],[Amount]],0)</f>
        <v>0</v>
      </c>
      <c r="Q611" s="48">
        <f>Table24[[#This Row],[Amount]]/Table24[[#This Row],[Qty]]</f>
        <v>8.7312820512820508</v>
      </c>
      <c r="R611" s="30" t="s">
        <v>323</v>
      </c>
      <c r="S611" s="30" t="s">
        <v>101</v>
      </c>
      <c r="T611" s="47" t="s">
        <v>11</v>
      </c>
      <c r="U611" s="30" t="s">
        <v>31</v>
      </c>
      <c r="V611" s="30" t="s">
        <v>22</v>
      </c>
    </row>
    <row r="612" spans="1:22" ht="14.25" hidden="1" customHeight="1">
      <c r="A612" s="47">
        <v>611</v>
      </c>
      <c r="B612" s="30">
        <v>566</v>
      </c>
      <c r="C612" s="1">
        <v>43940</v>
      </c>
      <c r="D612" t="s">
        <v>54</v>
      </c>
      <c r="E612" s="47">
        <f>IF(OR(Table24[[#This Row],[Status]]="Pending",Table24[[#This Row],[Status]]="Processing"),1,0)</f>
        <v>1</v>
      </c>
      <c r="F612" s="47" t="str">
        <f>IF(OR(Table24[[#This Row],[Status]]="Pending",Table24[[#This Row],[Status]]="Processing"),"Backlogs","Completed")</f>
        <v>Backlogs</v>
      </c>
      <c r="G612" s="47">
        <f>IF(Table24[[#This Row],[Status]]="Returned",1,0)</f>
        <v>0</v>
      </c>
      <c r="H612" s="30" t="s">
        <v>24</v>
      </c>
      <c r="I612" s="30" t="s">
        <v>37</v>
      </c>
      <c r="J612" s="30" t="s">
        <v>17</v>
      </c>
      <c r="K612" s="32">
        <v>68</v>
      </c>
      <c r="L612" s="30" t="s">
        <v>18</v>
      </c>
      <c r="M612" s="31">
        <v>182.48</v>
      </c>
      <c r="N612" s="48">
        <f>IF(Table24[[#This Row],[Status]]="Returned",Table24[[#This Row],[Amount]],0)</f>
        <v>0</v>
      </c>
      <c r="O612" s="48">
        <f>IF(OR(Table24[[#This Row],[Status]]="Pending", Table24[[#This Row],[Status]]="Processing"), Table24[[#This Row],[Amount]], 0)</f>
        <v>182.48</v>
      </c>
      <c r="P612" s="48">
        <f>IF(OR(Table24[[#This Row],[Status]]="Delivered",Table24[[#This Row],[Status]]="Shipped"),Table24[[#This Row],[Amount]],0)</f>
        <v>0</v>
      </c>
      <c r="Q612" s="48">
        <f>Table24[[#This Row],[Amount]]/Table24[[#This Row],[Qty]]</f>
        <v>2.6835294117647059</v>
      </c>
      <c r="R612" s="30" t="s">
        <v>324</v>
      </c>
      <c r="S612" s="30" t="s">
        <v>77</v>
      </c>
      <c r="T612" s="47" t="s">
        <v>758</v>
      </c>
      <c r="U612" s="30" t="s">
        <v>31</v>
      </c>
      <c r="V612" s="30" t="s">
        <v>28</v>
      </c>
    </row>
    <row r="613" spans="1:22" ht="14.25" hidden="1" customHeight="1">
      <c r="A613" s="47">
        <v>612</v>
      </c>
      <c r="B613" s="30">
        <v>16</v>
      </c>
      <c r="C613" s="1">
        <v>44217</v>
      </c>
      <c r="D613" t="s">
        <v>36</v>
      </c>
      <c r="E613" s="47">
        <f>IF(OR(Table24[[#This Row],[Status]]="Pending",Table24[[#This Row],[Status]]="Processing"),1,0)</f>
        <v>0</v>
      </c>
      <c r="F613" s="47" t="str">
        <f>IF(OR(Table24[[#This Row],[Status]]="Pending",Table24[[#This Row],[Status]]="Processing"),"Backlogs","Completed")</f>
        <v>Completed</v>
      </c>
      <c r="G613" s="47">
        <f>IF(Table24[[#This Row],[Status]]="Returned",1,0)</f>
        <v>0</v>
      </c>
      <c r="H613" s="30" t="s">
        <v>15</v>
      </c>
      <c r="I613" s="30" t="s">
        <v>25</v>
      </c>
      <c r="J613" s="30" t="s">
        <v>38</v>
      </c>
      <c r="K613" s="32">
        <v>22</v>
      </c>
      <c r="L613" s="30" t="s">
        <v>18</v>
      </c>
      <c r="M613" s="31">
        <v>738.13</v>
      </c>
      <c r="N613" s="48">
        <f>IF(Table24[[#This Row],[Status]]="Returned",Table24[[#This Row],[Amount]],0)</f>
        <v>0</v>
      </c>
      <c r="O613" s="48">
        <f>IF(OR(Table24[[#This Row],[Status]]="Pending", Table24[[#This Row],[Status]]="Processing"), Table24[[#This Row],[Amount]], 0)</f>
        <v>0</v>
      </c>
      <c r="P613" s="48">
        <f>IF(OR(Table24[[#This Row],[Status]]="Delivered",Table24[[#This Row],[Status]]="Shipped"),Table24[[#This Row],[Amount]],0)</f>
        <v>738.13</v>
      </c>
      <c r="Q613" s="48">
        <f>Table24[[#This Row],[Amount]]/Table24[[#This Row],[Qty]]</f>
        <v>33.551363636363639</v>
      </c>
      <c r="R613" s="30" t="s">
        <v>123</v>
      </c>
      <c r="S613" s="30" t="s">
        <v>124</v>
      </c>
      <c r="T613" s="47" t="s">
        <v>11</v>
      </c>
      <c r="U613" s="30" t="s">
        <v>44</v>
      </c>
      <c r="V613" s="30" t="s">
        <v>22</v>
      </c>
    </row>
    <row r="614" spans="1:22" ht="14.25" customHeight="1">
      <c r="A614" s="47">
        <v>613</v>
      </c>
      <c r="B614" s="30">
        <v>466</v>
      </c>
      <c r="C614" s="1">
        <v>44241</v>
      </c>
      <c r="D614" t="s">
        <v>36</v>
      </c>
      <c r="E614" s="47">
        <f>IF(OR(Table24[[#This Row],[Status]]="Pending",Table24[[#This Row],[Status]]="Processing"),1,0)</f>
        <v>0</v>
      </c>
      <c r="F614" s="47" t="str">
        <f>IF(OR(Table24[[#This Row],[Status]]="Pending",Table24[[#This Row],[Status]]="Processing"),"Backlogs","Completed")</f>
        <v>Completed</v>
      </c>
      <c r="G614" s="47">
        <f>IF(Table24[[#This Row],[Status]]="Returned",1,0)</f>
        <v>0</v>
      </c>
      <c r="H614" s="30" t="s">
        <v>15</v>
      </c>
      <c r="I614" s="30" t="s">
        <v>16</v>
      </c>
      <c r="J614" s="30" t="s">
        <v>33</v>
      </c>
      <c r="K614" s="32">
        <v>54</v>
      </c>
      <c r="L614" s="30" t="s">
        <v>18</v>
      </c>
      <c r="M614" s="31">
        <v>207.24</v>
      </c>
      <c r="N614" s="48">
        <f>IF(Table24[[#This Row],[Status]]="Returned",Table24[[#This Row],[Amount]],0)</f>
        <v>0</v>
      </c>
      <c r="O614" s="48">
        <f>IF(OR(Table24[[#This Row],[Status]]="Pending", Table24[[#This Row],[Status]]="Processing"), Table24[[#This Row],[Amount]], 0)</f>
        <v>0</v>
      </c>
      <c r="P614" s="48">
        <f>IF(OR(Table24[[#This Row],[Status]]="Delivered",Table24[[#This Row],[Status]]="Shipped"),Table24[[#This Row],[Amount]],0)</f>
        <v>207.24</v>
      </c>
      <c r="Q614" s="48">
        <f>Table24[[#This Row],[Amount]]/Table24[[#This Row],[Qty]]</f>
        <v>3.8377777777777777</v>
      </c>
      <c r="R614" s="30" t="s">
        <v>282</v>
      </c>
      <c r="S614" s="30" t="s">
        <v>325</v>
      </c>
      <c r="T614" s="47" t="s">
        <v>758</v>
      </c>
      <c r="U614" s="30" t="s">
        <v>21</v>
      </c>
      <c r="V614" s="30" t="s">
        <v>22</v>
      </c>
    </row>
    <row r="615" spans="1:22" ht="14.25" hidden="1" customHeight="1">
      <c r="A615" s="47">
        <v>614</v>
      </c>
      <c r="B615" s="30">
        <v>391</v>
      </c>
      <c r="C615" s="1">
        <v>44179</v>
      </c>
      <c r="D615" t="s">
        <v>36</v>
      </c>
      <c r="E615" s="47">
        <f>IF(OR(Table24[[#This Row],[Status]]="Pending",Table24[[#This Row],[Status]]="Processing"),1,0)</f>
        <v>0</v>
      </c>
      <c r="F615" s="47" t="str">
        <f>IF(OR(Table24[[#This Row],[Status]]="Pending",Table24[[#This Row],[Status]]="Processing"),"Backlogs","Completed")</f>
        <v>Completed</v>
      </c>
      <c r="G615" s="47">
        <f>IF(Table24[[#This Row],[Status]]="Returned",1,0)</f>
        <v>0</v>
      </c>
      <c r="H615" s="30" t="s">
        <v>47</v>
      </c>
      <c r="I615" s="30" t="s">
        <v>37</v>
      </c>
      <c r="J615" s="30" t="s">
        <v>17</v>
      </c>
      <c r="K615" s="32">
        <v>45</v>
      </c>
      <c r="L615" s="30" t="s">
        <v>18</v>
      </c>
      <c r="M615" s="31">
        <v>464.46</v>
      </c>
      <c r="N615" s="48">
        <f>IF(Table24[[#This Row],[Status]]="Returned",Table24[[#This Row],[Amount]],0)</f>
        <v>0</v>
      </c>
      <c r="O615" s="48">
        <f>IF(OR(Table24[[#This Row],[Status]]="Pending", Table24[[#This Row],[Status]]="Processing"), Table24[[#This Row],[Amount]], 0)</f>
        <v>0</v>
      </c>
      <c r="P615" s="48">
        <f>IF(OR(Table24[[#This Row],[Status]]="Delivered",Table24[[#This Row],[Status]]="Shipped"),Table24[[#This Row],[Amount]],0)</f>
        <v>464.46</v>
      </c>
      <c r="Q615" s="48">
        <f>Table24[[#This Row],[Amount]]/Table24[[#This Row],[Qty]]</f>
        <v>10.321333333333333</v>
      </c>
      <c r="R615" s="30" t="s">
        <v>211</v>
      </c>
      <c r="S615" s="30" t="s">
        <v>49</v>
      </c>
      <c r="T615" s="47" t="s">
        <v>758</v>
      </c>
      <c r="U615" s="30" t="s">
        <v>31</v>
      </c>
      <c r="V615" s="30" t="s">
        <v>28</v>
      </c>
    </row>
    <row r="616" spans="1:22" ht="14.25" customHeight="1">
      <c r="A616" s="47">
        <v>615</v>
      </c>
      <c r="B616" s="30">
        <v>969</v>
      </c>
      <c r="C616" s="1">
        <v>44475</v>
      </c>
      <c r="D616" t="s">
        <v>14</v>
      </c>
      <c r="E616" s="47">
        <f>IF(OR(Table24[[#This Row],[Status]]="Pending",Table24[[#This Row],[Status]]="Processing"),1,0)</f>
        <v>1</v>
      </c>
      <c r="F616" s="47" t="str">
        <f>IF(OR(Table24[[#This Row],[Status]]="Pending",Table24[[#This Row],[Status]]="Processing"),"Backlogs","Completed")</f>
        <v>Backlogs</v>
      </c>
      <c r="G616" s="47">
        <f>IF(Table24[[#This Row],[Status]]="Returned",1,0)</f>
        <v>0</v>
      </c>
      <c r="H616" s="30" t="s">
        <v>15</v>
      </c>
      <c r="I616" s="30" t="s">
        <v>25</v>
      </c>
      <c r="J616" s="30" t="s">
        <v>33</v>
      </c>
      <c r="K616" s="32">
        <v>67</v>
      </c>
      <c r="L616" s="30" t="s">
        <v>18</v>
      </c>
      <c r="M616" s="31">
        <v>627.94000000000005</v>
      </c>
      <c r="N616" s="48">
        <f>IF(Table24[[#This Row],[Status]]="Returned",Table24[[#This Row],[Amount]],0)</f>
        <v>0</v>
      </c>
      <c r="O616" s="48">
        <f>IF(OR(Table24[[#This Row],[Status]]="Pending", Table24[[#This Row],[Status]]="Processing"), Table24[[#This Row],[Amount]], 0)</f>
        <v>627.94000000000005</v>
      </c>
      <c r="P616" s="48">
        <f>IF(OR(Table24[[#This Row],[Status]]="Delivered",Table24[[#This Row],[Status]]="Shipped"),Table24[[#This Row],[Amount]],0)</f>
        <v>0</v>
      </c>
      <c r="Q616" s="48">
        <f>Table24[[#This Row],[Amount]]/Table24[[#This Row],[Qty]]</f>
        <v>9.3722388059701505</v>
      </c>
      <c r="R616" s="30" t="s">
        <v>173</v>
      </c>
      <c r="S616" s="30" t="s">
        <v>64</v>
      </c>
      <c r="T616" s="47" t="s">
        <v>11</v>
      </c>
      <c r="U616" s="30" t="s">
        <v>27</v>
      </c>
      <c r="V616" s="30" t="s">
        <v>22</v>
      </c>
    </row>
    <row r="617" spans="1:22" ht="14.25" customHeight="1">
      <c r="A617" s="47">
        <v>616</v>
      </c>
      <c r="B617" s="30">
        <v>754</v>
      </c>
      <c r="C617" s="1">
        <v>43863</v>
      </c>
      <c r="D617" t="s">
        <v>32</v>
      </c>
      <c r="E617" s="47">
        <f>IF(OR(Table24[[#This Row],[Status]]="Pending",Table24[[#This Row],[Status]]="Processing"),1,0)</f>
        <v>0</v>
      </c>
      <c r="F617" s="47" t="str">
        <f>IF(OR(Table24[[#This Row],[Status]]="Pending",Table24[[#This Row],[Status]]="Processing"),"Backlogs","Completed")</f>
        <v>Completed</v>
      </c>
      <c r="G617" s="47">
        <f>IF(Table24[[#This Row],[Status]]="Returned",1,0)</f>
        <v>1</v>
      </c>
      <c r="H617" s="30" t="s">
        <v>15</v>
      </c>
      <c r="I617" s="30" t="s">
        <v>37</v>
      </c>
      <c r="J617" s="30" t="s">
        <v>33</v>
      </c>
      <c r="K617" s="32">
        <v>44</v>
      </c>
      <c r="L617" s="30" t="s">
        <v>18</v>
      </c>
      <c r="M617" s="31">
        <v>866.33</v>
      </c>
      <c r="N617" s="48">
        <f>IF(Table24[[#This Row],[Status]]="Returned",Table24[[#This Row],[Amount]],0)</f>
        <v>866.33</v>
      </c>
      <c r="O617" s="48">
        <f>IF(OR(Table24[[#This Row],[Status]]="Pending", Table24[[#This Row],[Status]]="Processing"), Table24[[#This Row],[Amount]], 0)</f>
        <v>0</v>
      </c>
      <c r="P617" s="48">
        <f>IF(OR(Table24[[#This Row],[Status]]="Delivered",Table24[[#This Row],[Status]]="Shipped"),Table24[[#This Row],[Amount]],0)</f>
        <v>0</v>
      </c>
      <c r="Q617" s="48">
        <f>Table24[[#This Row],[Amount]]/Table24[[#This Row],[Qty]]</f>
        <v>19.689318181818184</v>
      </c>
      <c r="R617" s="30" t="s">
        <v>75</v>
      </c>
      <c r="S617" s="30" t="s">
        <v>64</v>
      </c>
      <c r="T617" s="47" t="s">
        <v>758</v>
      </c>
      <c r="U617" s="30" t="s">
        <v>44</v>
      </c>
      <c r="V617" s="30" t="s">
        <v>22</v>
      </c>
    </row>
    <row r="618" spans="1:22" ht="14.25" hidden="1" customHeight="1">
      <c r="A618" s="47">
        <v>617</v>
      </c>
      <c r="B618" s="30">
        <v>774</v>
      </c>
      <c r="C618" s="1">
        <v>44203</v>
      </c>
      <c r="D618" t="s">
        <v>23</v>
      </c>
      <c r="E618" s="47">
        <f>IF(OR(Table24[[#This Row],[Status]]="Pending",Table24[[#This Row],[Status]]="Processing"),1,0)</f>
        <v>0</v>
      </c>
      <c r="F618" s="47" t="str">
        <f>IF(OR(Table24[[#This Row],[Status]]="Pending",Table24[[#This Row],[Status]]="Processing"),"Backlogs","Completed")</f>
        <v>Completed</v>
      </c>
      <c r="G618" s="47">
        <f>IF(Table24[[#This Row],[Status]]="Returned",1,0)</f>
        <v>0</v>
      </c>
      <c r="H618" s="30" t="s">
        <v>15</v>
      </c>
      <c r="I618" s="30" t="s">
        <v>37</v>
      </c>
      <c r="J618" s="30" t="s">
        <v>17</v>
      </c>
      <c r="K618" s="32">
        <v>96</v>
      </c>
      <c r="L618" s="30" t="s">
        <v>18</v>
      </c>
      <c r="M618" s="31">
        <v>526.25</v>
      </c>
      <c r="N618" s="48">
        <f>IF(Table24[[#This Row],[Status]]="Returned",Table24[[#This Row],[Amount]],0)</f>
        <v>0</v>
      </c>
      <c r="O618" s="48">
        <f>IF(OR(Table24[[#This Row],[Status]]="Pending", Table24[[#This Row],[Status]]="Processing"), Table24[[#This Row],[Amount]], 0)</f>
        <v>0</v>
      </c>
      <c r="P618" s="48">
        <f>IF(OR(Table24[[#This Row],[Status]]="Delivered",Table24[[#This Row],[Status]]="Shipped"),Table24[[#This Row],[Amount]],0)</f>
        <v>526.25</v>
      </c>
      <c r="Q618" s="48">
        <f>Table24[[#This Row],[Amount]]/Table24[[#This Row],[Qty]]</f>
        <v>5.481770833333333</v>
      </c>
      <c r="R618" s="30" t="s">
        <v>113</v>
      </c>
      <c r="S618" s="30" t="s">
        <v>66</v>
      </c>
      <c r="T618" s="47" t="s">
        <v>11</v>
      </c>
      <c r="U618" s="30" t="s">
        <v>31</v>
      </c>
      <c r="V618" s="30" t="s">
        <v>22</v>
      </c>
    </row>
    <row r="619" spans="1:22" ht="14.25" hidden="1" customHeight="1">
      <c r="A619" s="47">
        <v>618</v>
      </c>
      <c r="B619" s="30">
        <v>323</v>
      </c>
      <c r="C619" s="1">
        <v>44424</v>
      </c>
      <c r="D619" t="s">
        <v>54</v>
      </c>
      <c r="E619" s="47">
        <f>IF(OR(Table24[[#This Row],[Status]]="Pending",Table24[[#This Row],[Status]]="Processing"),1,0)</f>
        <v>1</v>
      </c>
      <c r="F619" s="47" t="str">
        <f>IF(OR(Table24[[#This Row],[Status]]="Pending",Table24[[#This Row],[Status]]="Processing"),"Backlogs","Completed")</f>
        <v>Backlogs</v>
      </c>
      <c r="G619" s="47">
        <f>IF(Table24[[#This Row],[Status]]="Returned",1,0)</f>
        <v>0</v>
      </c>
      <c r="H619" s="30" t="s">
        <v>24</v>
      </c>
      <c r="I619" s="30" t="s">
        <v>16</v>
      </c>
      <c r="J619" s="30" t="s">
        <v>17</v>
      </c>
      <c r="K619" s="32">
        <v>31</v>
      </c>
      <c r="L619" s="30" t="s">
        <v>18</v>
      </c>
      <c r="M619" s="31">
        <v>249.51</v>
      </c>
      <c r="N619" s="48">
        <f>IF(Table24[[#This Row],[Status]]="Returned",Table24[[#This Row],[Amount]],0)</f>
        <v>0</v>
      </c>
      <c r="O619" s="48">
        <f>IF(OR(Table24[[#This Row],[Status]]="Pending", Table24[[#This Row],[Status]]="Processing"), Table24[[#This Row],[Amount]], 0)</f>
        <v>249.51</v>
      </c>
      <c r="P619" s="48">
        <f>IF(OR(Table24[[#This Row],[Status]]="Delivered",Table24[[#This Row],[Status]]="Shipped"),Table24[[#This Row],[Amount]],0)</f>
        <v>0</v>
      </c>
      <c r="Q619" s="48">
        <f>Table24[[#This Row],[Amount]]/Table24[[#This Row],[Qty]]</f>
        <v>8.0487096774193549</v>
      </c>
      <c r="R619" s="30" t="s">
        <v>231</v>
      </c>
      <c r="S619" s="30" t="s">
        <v>147</v>
      </c>
      <c r="T619" s="47" t="s">
        <v>758</v>
      </c>
      <c r="U619" s="30" t="s">
        <v>27</v>
      </c>
      <c r="V619" s="30" t="s">
        <v>28</v>
      </c>
    </row>
    <row r="620" spans="1:22" ht="14.25" hidden="1" customHeight="1">
      <c r="A620" s="47">
        <v>619</v>
      </c>
      <c r="B620" s="30">
        <v>630</v>
      </c>
      <c r="C620" s="1">
        <v>44218</v>
      </c>
      <c r="D620" t="s">
        <v>36</v>
      </c>
      <c r="E620" s="47">
        <f>IF(OR(Table24[[#This Row],[Status]]="Pending",Table24[[#This Row],[Status]]="Processing"),1,0)</f>
        <v>0</v>
      </c>
      <c r="F620" s="47" t="str">
        <f>IF(OR(Table24[[#This Row],[Status]]="Pending",Table24[[#This Row],[Status]]="Processing"),"Backlogs","Completed")</f>
        <v>Completed</v>
      </c>
      <c r="G620" s="47">
        <f>IF(Table24[[#This Row],[Status]]="Returned",1,0)</f>
        <v>0</v>
      </c>
      <c r="H620" s="30" t="s">
        <v>24</v>
      </c>
      <c r="I620" s="30" t="s">
        <v>37</v>
      </c>
      <c r="J620" s="30" t="s">
        <v>38</v>
      </c>
      <c r="K620" s="32">
        <v>53</v>
      </c>
      <c r="L620" s="30" t="s">
        <v>18</v>
      </c>
      <c r="M620" s="31">
        <v>526.76</v>
      </c>
      <c r="N620" s="48">
        <f>IF(Table24[[#This Row],[Status]]="Returned",Table24[[#This Row],[Amount]],0)</f>
        <v>0</v>
      </c>
      <c r="O620" s="48">
        <f>IF(OR(Table24[[#This Row],[Status]]="Pending", Table24[[#This Row],[Status]]="Processing"), Table24[[#This Row],[Amount]], 0)</f>
        <v>0</v>
      </c>
      <c r="P620" s="48">
        <f>IF(OR(Table24[[#This Row],[Status]]="Delivered",Table24[[#This Row],[Status]]="Shipped"),Table24[[#This Row],[Amount]],0)</f>
        <v>526.76</v>
      </c>
      <c r="Q620" s="48">
        <f>Table24[[#This Row],[Amount]]/Table24[[#This Row],[Qty]]</f>
        <v>9.9388679245283011</v>
      </c>
      <c r="R620" s="30" t="s">
        <v>116</v>
      </c>
      <c r="S620" s="30" t="s">
        <v>20</v>
      </c>
      <c r="T620" s="47" t="s">
        <v>11</v>
      </c>
      <c r="U620" s="30" t="s">
        <v>44</v>
      </c>
      <c r="V620" s="30" t="s">
        <v>22</v>
      </c>
    </row>
    <row r="621" spans="1:22" ht="14.25" customHeight="1">
      <c r="A621" s="47">
        <v>620</v>
      </c>
      <c r="B621" s="30">
        <v>610</v>
      </c>
      <c r="C621" s="1">
        <v>44476</v>
      </c>
      <c r="D621" t="s">
        <v>32</v>
      </c>
      <c r="E621" s="47">
        <f>IF(OR(Table24[[#This Row],[Status]]="Pending",Table24[[#This Row],[Status]]="Processing"),1,0)</f>
        <v>0</v>
      </c>
      <c r="F621" s="47" t="str">
        <f>IF(OR(Table24[[#This Row],[Status]]="Pending",Table24[[#This Row],[Status]]="Processing"),"Backlogs","Completed")</f>
        <v>Completed</v>
      </c>
      <c r="G621" s="47">
        <f>IF(Table24[[#This Row],[Status]]="Returned",1,0)</f>
        <v>1</v>
      </c>
      <c r="H621" s="30" t="s">
        <v>47</v>
      </c>
      <c r="I621" s="30" t="s">
        <v>25</v>
      </c>
      <c r="J621" s="30" t="s">
        <v>33</v>
      </c>
      <c r="K621" s="32">
        <v>79</v>
      </c>
      <c r="L621" s="30" t="s">
        <v>18</v>
      </c>
      <c r="M621" s="31">
        <v>229.08</v>
      </c>
      <c r="N621" s="48">
        <f>IF(Table24[[#This Row],[Status]]="Returned",Table24[[#This Row],[Amount]],0)</f>
        <v>229.08</v>
      </c>
      <c r="O621" s="48">
        <f>IF(OR(Table24[[#This Row],[Status]]="Pending", Table24[[#This Row],[Status]]="Processing"), Table24[[#This Row],[Amount]], 0)</f>
        <v>0</v>
      </c>
      <c r="P621" s="48">
        <f>IF(OR(Table24[[#This Row],[Status]]="Delivered",Table24[[#This Row],[Status]]="Shipped"),Table24[[#This Row],[Amount]],0)</f>
        <v>0</v>
      </c>
      <c r="Q621" s="48">
        <f>Table24[[#This Row],[Amount]]/Table24[[#This Row],[Qty]]</f>
        <v>2.8997468354430382</v>
      </c>
      <c r="R621" s="30" t="s">
        <v>326</v>
      </c>
      <c r="S621" s="30" t="s">
        <v>50</v>
      </c>
      <c r="T621" s="47" t="s">
        <v>11</v>
      </c>
      <c r="U621" s="30" t="s">
        <v>27</v>
      </c>
      <c r="V621" s="30" t="s">
        <v>22</v>
      </c>
    </row>
    <row r="622" spans="1:22" ht="14.25" hidden="1" customHeight="1">
      <c r="A622" s="47">
        <v>621</v>
      </c>
      <c r="B622" s="30">
        <v>277</v>
      </c>
      <c r="C622" s="1">
        <v>44536</v>
      </c>
      <c r="D622" t="s">
        <v>54</v>
      </c>
      <c r="E622" s="47">
        <f>IF(OR(Table24[[#This Row],[Status]]="Pending",Table24[[#This Row],[Status]]="Processing"),1,0)</f>
        <v>1</v>
      </c>
      <c r="F622" s="47" t="str">
        <f>IF(OR(Table24[[#This Row],[Status]]="Pending",Table24[[#This Row],[Status]]="Processing"),"Backlogs","Completed")</f>
        <v>Backlogs</v>
      </c>
      <c r="G622" s="47">
        <f>IF(Table24[[#This Row],[Status]]="Returned",1,0)</f>
        <v>0</v>
      </c>
      <c r="H622" s="30" t="s">
        <v>24</v>
      </c>
      <c r="I622" s="30" t="s">
        <v>25</v>
      </c>
      <c r="J622" s="30" t="s">
        <v>38</v>
      </c>
      <c r="K622" s="32">
        <v>54</v>
      </c>
      <c r="L622" s="30" t="s">
        <v>18</v>
      </c>
      <c r="M622" s="31">
        <v>352</v>
      </c>
      <c r="N622" s="48">
        <f>IF(Table24[[#This Row],[Status]]="Returned",Table24[[#This Row],[Amount]],0)</f>
        <v>0</v>
      </c>
      <c r="O622" s="48">
        <f>IF(OR(Table24[[#This Row],[Status]]="Pending", Table24[[#This Row],[Status]]="Processing"), Table24[[#This Row],[Amount]], 0)</f>
        <v>352</v>
      </c>
      <c r="P622" s="48">
        <f>IF(OR(Table24[[#This Row],[Status]]="Delivered",Table24[[#This Row],[Status]]="Shipped"),Table24[[#This Row],[Amount]],0)</f>
        <v>0</v>
      </c>
      <c r="Q622" s="48">
        <f>Table24[[#This Row],[Amount]]/Table24[[#This Row],[Qty]]</f>
        <v>6.5185185185185182</v>
      </c>
      <c r="R622" s="30" t="s">
        <v>206</v>
      </c>
      <c r="S622" s="30" t="s">
        <v>20</v>
      </c>
      <c r="T622" s="47" t="s">
        <v>758</v>
      </c>
      <c r="U622" s="30" t="s">
        <v>27</v>
      </c>
      <c r="V622" s="30" t="s">
        <v>22</v>
      </c>
    </row>
    <row r="623" spans="1:22" ht="14.25" hidden="1" customHeight="1">
      <c r="A623" s="47">
        <v>622</v>
      </c>
      <c r="B623" s="30">
        <v>987</v>
      </c>
      <c r="C623" s="1">
        <v>44225</v>
      </c>
      <c r="D623" t="s">
        <v>23</v>
      </c>
      <c r="E623" s="47">
        <f>IF(OR(Table24[[#This Row],[Status]]="Pending",Table24[[#This Row],[Status]]="Processing"),1,0)</f>
        <v>0</v>
      </c>
      <c r="F623" s="47" t="str">
        <f>IF(OR(Table24[[#This Row],[Status]]="Pending",Table24[[#This Row],[Status]]="Processing"),"Backlogs","Completed")</f>
        <v>Completed</v>
      </c>
      <c r="G623" s="47">
        <f>IF(Table24[[#This Row],[Status]]="Returned",1,0)</f>
        <v>0</v>
      </c>
      <c r="H623" s="30" t="s">
        <v>24</v>
      </c>
      <c r="I623" s="30" t="s">
        <v>25</v>
      </c>
      <c r="J623" s="30" t="s">
        <v>38</v>
      </c>
      <c r="K623" s="32">
        <v>23</v>
      </c>
      <c r="L623" s="30" t="s">
        <v>18</v>
      </c>
      <c r="M623" s="31">
        <v>327.64</v>
      </c>
      <c r="N623" s="48">
        <f>IF(Table24[[#This Row],[Status]]="Returned",Table24[[#This Row],[Amount]],0)</f>
        <v>0</v>
      </c>
      <c r="O623" s="48">
        <f>IF(OR(Table24[[#This Row],[Status]]="Pending", Table24[[#This Row],[Status]]="Processing"), Table24[[#This Row],[Amount]], 0)</f>
        <v>0</v>
      </c>
      <c r="P623" s="48">
        <f>IF(OR(Table24[[#This Row],[Status]]="Delivered",Table24[[#This Row],[Status]]="Shipped"),Table24[[#This Row],[Amount]],0)</f>
        <v>327.64</v>
      </c>
      <c r="Q623" s="48">
        <f>Table24[[#This Row],[Amount]]/Table24[[#This Row],[Qty]]</f>
        <v>14.245217391304347</v>
      </c>
      <c r="R623" s="30" t="s">
        <v>48</v>
      </c>
      <c r="S623" s="30" t="s">
        <v>49</v>
      </c>
      <c r="T623" s="47" t="s">
        <v>11</v>
      </c>
      <c r="U623" s="30" t="s">
        <v>21</v>
      </c>
      <c r="V623" s="30" t="s">
        <v>28</v>
      </c>
    </row>
    <row r="624" spans="1:22" ht="14.25" hidden="1" customHeight="1">
      <c r="A624" s="47">
        <v>623</v>
      </c>
      <c r="B624" s="30">
        <v>297</v>
      </c>
      <c r="C624" s="1">
        <v>44011</v>
      </c>
      <c r="D624" t="s">
        <v>36</v>
      </c>
      <c r="E624" s="47">
        <f>IF(OR(Table24[[#This Row],[Status]]="Pending",Table24[[#This Row],[Status]]="Processing"),1,0)</f>
        <v>0</v>
      </c>
      <c r="F624" s="47" t="str">
        <f>IF(OR(Table24[[#This Row],[Status]]="Pending",Table24[[#This Row],[Status]]="Processing"),"Backlogs","Completed")</f>
        <v>Completed</v>
      </c>
      <c r="G624" s="47">
        <f>IF(Table24[[#This Row],[Status]]="Returned",1,0)</f>
        <v>0</v>
      </c>
      <c r="H624" s="30" t="s">
        <v>15</v>
      </c>
      <c r="I624" s="30" t="s">
        <v>37</v>
      </c>
      <c r="J624" s="30" t="s">
        <v>38</v>
      </c>
      <c r="K624" s="32">
        <v>84</v>
      </c>
      <c r="L624" s="30" t="s">
        <v>18</v>
      </c>
      <c r="M624" s="31">
        <v>333.96</v>
      </c>
      <c r="N624" s="48">
        <f>IF(Table24[[#This Row],[Status]]="Returned",Table24[[#This Row],[Amount]],0)</f>
        <v>0</v>
      </c>
      <c r="O624" s="48">
        <f>IF(OR(Table24[[#This Row],[Status]]="Pending", Table24[[#This Row],[Status]]="Processing"), Table24[[#This Row],[Amount]], 0)</f>
        <v>0</v>
      </c>
      <c r="P624" s="48">
        <f>IF(OR(Table24[[#This Row],[Status]]="Delivered",Table24[[#This Row],[Status]]="Shipped"),Table24[[#This Row],[Amount]],0)</f>
        <v>333.96</v>
      </c>
      <c r="Q624" s="48">
        <f>Table24[[#This Row],[Amount]]/Table24[[#This Row],[Qty]]</f>
        <v>3.9757142857142855</v>
      </c>
      <c r="R624" s="30" t="s">
        <v>327</v>
      </c>
      <c r="S624" s="30" t="s">
        <v>153</v>
      </c>
      <c r="T624" s="47" t="s">
        <v>11</v>
      </c>
      <c r="U624" s="30" t="s">
        <v>27</v>
      </c>
      <c r="V624" s="30" t="s">
        <v>28</v>
      </c>
    </row>
    <row r="625" spans="1:22" ht="14.25" customHeight="1">
      <c r="A625" s="47">
        <v>624</v>
      </c>
      <c r="B625" s="30">
        <v>823</v>
      </c>
      <c r="C625" s="1">
        <v>44552</v>
      </c>
      <c r="D625" t="s">
        <v>32</v>
      </c>
      <c r="E625" s="47">
        <f>IF(OR(Table24[[#This Row],[Status]]="Pending",Table24[[#This Row],[Status]]="Processing"),1,0)</f>
        <v>0</v>
      </c>
      <c r="F625" s="47" t="str">
        <f>IF(OR(Table24[[#This Row],[Status]]="Pending",Table24[[#This Row],[Status]]="Processing"),"Backlogs","Completed")</f>
        <v>Completed</v>
      </c>
      <c r="G625" s="47">
        <f>IF(Table24[[#This Row],[Status]]="Returned",1,0)</f>
        <v>1</v>
      </c>
      <c r="H625" s="30" t="s">
        <v>47</v>
      </c>
      <c r="I625" s="30" t="s">
        <v>37</v>
      </c>
      <c r="J625" s="30" t="s">
        <v>33</v>
      </c>
      <c r="K625" s="32">
        <v>61</v>
      </c>
      <c r="L625" s="30" t="s">
        <v>18</v>
      </c>
      <c r="M625" s="31">
        <v>715.84</v>
      </c>
      <c r="N625" s="48">
        <f>IF(Table24[[#This Row],[Status]]="Returned",Table24[[#This Row],[Amount]],0)</f>
        <v>715.84</v>
      </c>
      <c r="O625" s="48">
        <f>IF(OR(Table24[[#This Row],[Status]]="Pending", Table24[[#This Row],[Status]]="Processing"), Table24[[#This Row],[Amount]], 0)</f>
        <v>0</v>
      </c>
      <c r="P625" s="48">
        <f>IF(OR(Table24[[#This Row],[Status]]="Delivered",Table24[[#This Row],[Status]]="Shipped"),Table24[[#This Row],[Amount]],0)</f>
        <v>0</v>
      </c>
      <c r="Q625" s="48">
        <f>Table24[[#This Row],[Amount]]/Table24[[#This Row],[Qty]]</f>
        <v>11.735081967213116</v>
      </c>
      <c r="R625" s="30" t="s">
        <v>50</v>
      </c>
      <c r="S625" s="30" t="s">
        <v>51</v>
      </c>
      <c r="T625" s="47" t="s">
        <v>11</v>
      </c>
      <c r="U625" s="30" t="s">
        <v>21</v>
      </c>
      <c r="V625" s="30" t="s">
        <v>22</v>
      </c>
    </row>
    <row r="626" spans="1:22" ht="14.25" hidden="1" customHeight="1">
      <c r="A626" s="47">
        <v>625</v>
      </c>
      <c r="B626" s="30">
        <v>967</v>
      </c>
      <c r="C626" s="1">
        <v>44403</v>
      </c>
      <c r="D626" t="s">
        <v>36</v>
      </c>
      <c r="E626" s="47">
        <f>IF(OR(Table24[[#This Row],[Status]]="Pending",Table24[[#This Row],[Status]]="Processing"),1,0)</f>
        <v>0</v>
      </c>
      <c r="F626" s="47" t="str">
        <f>IF(OR(Table24[[#This Row],[Status]]="Pending",Table24[[#This Row],[Status]]="Processing"),"Backlogs","Completed")</f>
        <v>Completed</v>
      </c>
      <c r="G626" s="47">
        <f>IF(Table24[[#This Row],[Status]]="Returned",1,0)</f>
        <v>0</v>
      </c>
      <c r="H626" s="30" t="s">
        <v>15</v>
      </c>
      <c r="I626" s="30" t="s">
        <v>16</v>
      </c>
      <c r="J626" s="30" t="s">
        <v>17</v>
      </c>
      <c r="K626" s="32">
        <v>47</v>
      </c>
      <c r="L626" s="30" t="s">
        <v>18</v>
      </c>
      <c r="M626" s="31">
        <v>85.29</v>
      </c>
      <c r="N626" s="48">
        <f>IF(Table24[[#This Row],[Status]]="Returned",Table24[[#This Row],[Amount]],0)</f>
        <v>0</v>
      </c>
      <c r="O626" s="48">
        <f>IF(OR(Table24[[#This Row],[Status]]="Pending", Table24[[#This Row],[Status]]="Processing"), Table24[[#This Row],[Amount]], 0)</f>
        <v>0</v>
      </c>
      <c r="P626" s="48">
        <f>IF(OR(Table24[[#This Row],[Status]]="Delivered",Table24[[#This Row],[Status]]="Shipped"),Table24[[#This Row],[Amount]],0)</f>
        <v>85.29</v>
      </c>
      <c r="Q626" s="48">
        <f>Table24[[#This Row],[Amount]]/Table24[[#This Row],[Qty]]</f>
        <v>1.8146808510638299</v>
      </c>
      <c r="R626" s="30" t="s">
        <v>76</v>
      </c>
      <c r="S626" s="30" t="s">
        <v>77</v>
      </c>
      <c r="T626" s="47" t="s">
        <v>11</v>
      </c>
      <c r="U626" s="30" t="s">
        <v>21</v>
      </c>
      <c r="V626" s="30" t="s">
        <v>22</v>
      </c>
    </row>
    <row r="627" spans="1:22" ht="14.25" hidden="1" customHeight="1">
      <c r="A627" s="47">
        <v>626</v>
      </c>
      <c r="B627" s="30">
        <v>868</v>
      </c>
      <c r="C627" s="1">
        <v>44188</v>
      </c>
      <c r="D627" t="s">
        <v>32</v>
      </c>
      <c r="E627" s="47">
        <f>IF(OR(Table24[[#This Row],[Status]]="Pending",Table24[[#This Row],[Status]]="Processing"),1,0)</f>
        <v>0</v>
      </c>
      <c r="F627" s="47" t="str">
        <f>IF(OR(Table24[[#This Row],[Status]]="Pending",Table24[[#This Row],[Status]]="Processing"),"Backlogs","Completed")</f>
        <v>Completed</v>
      </c>
      <c r="G627" s="47">
        <f>IF(Table24[[#This Row],[Status]]="Returned",1,0)</f>
        <v>1</v>
      </c>
      <c r="H627" s="30" t="s">
        <v>47</v>
      </c>
      <c r="I627" s="30" t="s">
        <v>25</v>
      </c>
      <c r="J627" s="30" t="s">
        <v>17</v>
      </c>
      <c r="K627" s="32">
        <v>3</v>
      </c>
      <c r="L627" s="30" t="s">
        <v>18</v>
      </c>
      <c r="M627" s="31">
        <v>390.5</v>
      </c>
      <c r="N627" s="48">
        <f>IF(Table24[[#This Row],[Status]]="Returned",Table24[[#This Row],[Amount]],0)</f>
        <v>390.5</v>
      </c>
      <c r="O627" s="48">
        <f>IF(OR(Table24[[#This Row],[Status]]="Pending", Table24[[#This Row],[Status]]="Processing"), Table24[[#This Row],[Amount]], 0)</f>
        <v>0</v>
      </c>
      <c r="P627" s="48">
        <f>IF(OR(Table24[[#This Row],[Status]]="Delivered",Table24[[#This Row],[Status]]="Shipped"),Table24[[#This Row],[Amount]],0)</f>
        <v>0</v>
      </c>
      <c r="Q627" s="48">
        <f>Table24[[#This Row],[Amount]]/Table24[[#This Row],[Qty]]</f>
        <v>130.16666666666666</v>
      </c>
      <c r="R627" s="30" t="s">
        <v>123</v>
      </c>
      <c r="S627" s="30" t="s">
        <v>124</v>
      </c>
      <c r="T627" s="47" t="s">
        <v>11</v>
      </c>
      <c r="U627" s="30" t="s">
        <v>44</v>
      </c>
      <c r="V627" s="30" t="s">
        <v>22</v>
      </c>
    </row>
    <row r="628" spans="1:22" ht="14.25" hidden="1" customHeight="1">
      <c r="A628" s="47">
        <v>627</v>
      </c>
      <c r="B628" s="30">
        <v>1</v>
      </c>
      <c r="C628" s="1">
        <v>44479</v>
      </c>
      <c r="D628" t="s">
        <v>54</v>
      </c>
      <c r="E628" s="47">
        <f>IF(OR(Table24[[#This Row],[Status]]="Pending",Table24[[#This Row],[Status]]="Processing"),1,0)</f>
        <v>1</v>
      </c>
      <c r="F628" s="47" t="str">
        <f>IF(OR(Table24[[#This Row],[Status]]="Pending",Table24[[#This Row],[Status]]="Processing"),"Backlogs","Completed")</f>
        <v>Backlogs</v>
      </c>
      <c r="G628" s="47">
        <f>IF(Table24[[#This Row],[Status]]="Returned",1,0)</f>
        <v>0</v>
      </c>
      <c r="H628" s="30" t="s">
        <v>15</v>
      </c>
      <c r="I628" s="30" t="s">
        <v>25</v>
      </c>
      <c r="J628" s="30" t="s">
        <v>38</v>
      </c>
      <c r="K628" s="32">
        <v>2</v>
      </c>
      <c r="L628" s="30" t="s">
        <v>18</v>
      </c>
      <c r="M628" s="31">
        <v>680.69</v>
      </c>
      <c r="N628" s="48">
        <f>IF(Table24[[#This Row],[Status]]="Returned",Table24[[#This Row],[Amount]],0)</f>
        <v>0</v>
      </c>
      <c r="O628" s="48">
        <f>IF(OR(Table24[[#This Row],[Status]]="Pending", Table24[[#This Row],[Status]]="Processing"), Table24[[#This Row],[Amount]], 0)</f>
        <v>680.69</v>
      </c>
      <c r="P628" s="48">
        <f>IF(OR(Table24[[#This Row],[Status]]="Delivered",Table24[[#This Row],[Status]]="Shipped"),Table24[[#This Row],[Amount]],0)</f>
        <v>0</v>
      </c>
      <c r="Q628" s="48">
        <f>Table24[[#This Row],[Amount]]/Table24[[#This Row],[Qty]]</f>
        <v>340.34500000000003</v>
      </c>
      <c r="R628" s="30" t="s">
        <v>328</v>
      </c>
      <c r="S628" s="30" t="s">
        <v>147</v>
      </c>
      <c r="T628" s="47" t="s">
        <v>11</v>
      </c>
      <c r="U628" s="30" t="s">
        <v>27</v>
      </c>
      <c r="V628" s="30" t="s">
        <v>22</v>
      </c>
    </row>
    <row r="629" spans="1:22" ht="14.25" hidden="1" customHeight="1">
      <c r="A629" s="47">
        <v>628</v>
      </c>
      <c r="B629" s="30">
        <v>114</v>
      </c>
      <c r="C629" s="1">
        <v>44376</v>
      </c>
      <c r="D629" t="s">
        <v>32</v>
      </c>
      <c r="E629" s="47">
        <f>IF(OR(Table24[[#This Row],[Status]]="Pending",Table24[[#This Row],[Status]]="Processing"),1,0)</f>
        <v>0</v>
      </c>
      <c r="F629" s="47" t="str">
        <f>IF(OR(Table24[[#This Row],[Status]]="Pending",Table24[[#This Row],[Status]]="Processing"),"Backlogs","Completed")</f>
        <v>Completed</v>
      </c>
      <c r="G629" s="47">
        <f>IF(Table24[[#This Row],[Status]]="Returned",1,0)</f>
        <v>1</v>
      </c>
      <c r="H629" s="30" t="s">
        <v>24</v>
      </c>
      <c r="I629" s="30" t="s">
        <v>16</v>
      </c>
      <c r="J629" s="30" t="s">
        <v>17</v>
      </c>
      <c r="K629" s="32">
        <v>19</v>
      </c>
      <c r="L629" s="30" t="s">
        <v>18</v>
      </c>
      <c r="M629" s="31">
        <v>341.5</v>
      </c>
      <c r="N629" s="48">
        <f>IF(Table24[[#This Row],[Status]]="Returned",Table24[[#This Row],[Amount]],0)</f>
        <v>341.5</v>
      </c>
      <c r="O629" s="48">
        <f>IF(OR(Table24[[#This Row],[Status]]="Pending", Table24[[#This Row],[Status]]="Processing"), Table24[[#This Row],[Amount]], 0)</f>
        <v>0</v>
      </c>
      <c r="P629" s="48">
        <f>IF(OR(Table24[[#This Row],[Status]]="Delivered",Table24[[#This Row],[Status]]="Shipped"),Table24[[#This Row],[Amount]],0)</f>
        <v>0</v>
      </c>
      <c r="Q629" s="48">
        <f>Table24[[#This Row],[Amount]]/Table24[[#This Row],[Qty]]</f>
        <v>17.973684210526315</v>
      </c>
      <c r="R629" s="30" t="s">
        <v>209</v>
      </c>
      <c r="S629" s="30" t="s">
        <v>153</v>
      </c>
      <c r="T629" s="47" t="s">
        <v>11</v>
      </c>
      <c r="U629" s="30" t="s">
        <v>21</v>
      </c>
      <c r="V629" s="30" t="s">
        <v>22</v>
      </c>
    </row>
    <row r="630" spans="1:22" ht="14.25" customHeight="1">
      <c r="A630" s="47">
        <v>629</v>
      </c>
      <c r="B630" s="30">
        <v>443</v>
      </c>
      <c r="C630" s="1">
        <v>44452</v>
      </c>
      <c r="D630" t="s">
        <v>14</v>
      </c>
      <c r="E630" s="47">
        <f>IF(OR(Table24[[#This Row],[Status]]="Pending",Table24[[#This Row],[Status]]="Processing"),1,0)</f>
        <v>1</v>
      </c>
      <c r="F630" s="47" t="str">
        <f>IF(OR(Table24[[#This Row],[Status]]="Pending",Table24[[#This Row],[Status]]="Processing"),"Backlogs","Completed")</f>
        <v>Backlogs</v>
      </c>
      <c r="G630" s="47">
        <f>IF(Table24[[#This Row],[Status]]="Returned",1,0)</f>
        <v>0</v>
      </c>
      <c r="H630" s="30" t="s">
        <v>15</v>
      </c>
      <c r="I630" s="30" t="s">
        <v>16</v>
      </c>
      <c r="J630" s="30" t="s">
        <v>33</v>
      </c>
      <c r="K630" s="32">
        <v>15</v>
      </c>
      <c r="L630" s="30" t="s">
        <v>18</v>
      </c>
      <c r="M630" s="31">
        <v>727.44</v>
      </c>
      <c r="N630" s="48">
        <f>IF(Table24[[#This Row],[Status]]="Returned",Table24[[#This Row],[Amount]],0)</f>
        <v>0</v>
      </c>
      <c r="O630" s="48">
        <f>IF(OR(Table24[[#This Row],[Status]]="Pending", Table24[[#This Row],[Status]]="Processing"), Table24[[#This Row],[Amount]], 0)</f>
        <v>727.44</v>
      </c>
      <c r="P630" s="48">
        <f>IF(OR(Table24[[#This Row],[Status]]="Delivered",Table24[[#This Row],[Status]]="Shipped"),Table24[[#This Row],[Amount]],0)</f>
        <v>0</v>
      </c>
      <c r="Q630" s="48">
        <f>Table24[[#This Row],[Amount]]/Table24[[#This Row],[Qty]]</f>
        <v>48.496000000000002</v>
      </c>
      <c r="R630" s="30" t="s">
        <v>311</v>
      </c>
      <c r="S630" s="30" t="s">
        <v>104</v>
      </c>
      <c r="T630" s="47" t="s">
        <v>11</v>
      </c>
      <c r="U630" s="30" t="s">
        <v>31</v>
      </c>
      <c r="V630" s="30" t="s">
        <v>22</v>
      </c>
    </row>
    <row r="631" spans="1:22" ht="14.25" hidden="1" customHeight="1">
      <c r="A631" s="47">
        <v>630</v>
      </c>
      <c r="B631" s="30">
        <v>668</v>
      </c>
      <c r="C631" s="1">
        <v>44515</v>
      </c>
      <c r="D631" t="s">
        <v>23</v>
      </c>
      <c r="E631" s="47">
        <f>IF(OR(Table24[[#This Row],[Status]]="Pending",Table24[[#This Row],[Status]]="Processing"),1,0)</f>
        <v>0</v>
      </c>
      <c r="F631" s="47" t="str">
        <f>IF(OR(Table24[[#This Row],[Status]]="Pending",Table24[[#This Row],[Status]]="Processing"),"Backlogs","Completed")</f>
        <v>Completed</v>
      </c>
      <c r="G631" s="47">
        <f>IF(Table24[[#This Row],[Status]]="Returned",1,0)</f>
        <v>0</v>
      </c>
      <c r="H631" s="30" t="s">
        <v>47</v>
      </c>
      <c r="I631" s="30" t="s">
        <v>25</v>
      </c>
      <c r="J631" s="30" t="s">
        <v>17</v>
      </c>
      <c r="K631" s="32">
        <v>87</v>
      </c>
      <c r="L631" s="30" t="s">
        <v>18</v>
      </c>
      <c r="M631" s="31">
        <v>894.31</v>
      </c>
      <c r="N631" s="48">
        <f>IF(Table24[[#This Row],[Status]]="Returned",Table24[[#This Row],[Amount]],0)</f>
        <v>0</v>
      </c>
      <c r="O631" s="48">
        <f>IF(OR(Table24[[#This Row],[Status]]="Pending", Table24[[#This Row],[Status]]="Processing"), Table24[[#This Row],[Amount]], 0)</f>
        <v>0</v>
      </c>
      <c r="P631" s="48">
        <f>IF(OR(Table24[[#This Row],[Status]]="Delivered",Table24[[#This Row],[Status]]="Shipped"),Table24[[#This Row],[Amount]],0)</f>
        <v>894.31</v>
      </c>
      <c r="Q631" s="48">
        <f>Table24[[#This Row],[Amount]]/Table24[[#This Row],[Qty]]</f>
        <v>10.279425287356322</v>
      </c>
      <c r="R631" s="30" t="s">
        <v>279</v>
      </c>
      <c r="S631" s="30" t="s">
        <v>64</v>
      </c>
      <c r="T631" s="47" t="s">
        <v>11</v>
      </c>
      <c r="U631" s="30" t="s">
        <v>21</v>
      </c>
      <c r="V631" s="30" t="s">
        <v>22</v>
      </c>
    </row>
    <row r="632" spans="1:22" ht="14.25" hidden="1" customHeight="1">
      <c r="A632" s="47">
        <v>631</v>
      </c>
      <c r="B632" s="30">
        <v>228</v>
      </c>
      <c r="C632" s="1">
        <v>44061</v>
      </c>
      <c r="D632" t="s">
        <v>32</v>
      </c>
      <c r="E632" s="47">
        <f>IF(OR(Table24[[#This Row],[Status]]="Pending",Table24[[#This Row],[Status]]="Processing"),1,0)</f>
        <v>0</v>
      </c>
      <c r="F632" s="47" t="str">
        <f>IF(OR(Table24[[#This Row],[Status]]="Pending",Table24[[#This Row],[Status]]="Processing"),"Backlogs","Completed")</f>
        <v>Completed</v>
      </c>
      <c r="G632" s="47">
        <f>IF(Table24[[#This Row],[Status]]="Returned",1,0)</f>
        <v>1</v>
      </c>
      <c r="H632" s="30" t="s">
        <v>15</v>
      </c>
      <c r="I632" s="30" t="s">
        <v>25</v>
      </c>
      <c r="J632" s="30" t="s">
        <v>38</v>
      </c>
      <c r="K632" s="32">
        <v>87</v>
      </c>
      <c r="L632" s="30" t="s">
        <v>18</v>
      </c>
      <c r="M632" s="31">
        <v>64.63</v>
      </c>
      <c r="N632" s="48">
        <f>IF(Table24[[#This Row],[Status]]="Returned",Table24[[#This Row],[Amount]],0)</f>
        <v>64.63</v>
      </c>
      <c r="O632" s="48">
        <f>IF(OR(Table24[[#This Row],[Status]]="Pending", Table24[[#This Row],[Status]]="Processing"), Table24[[#This Row],[Amount]], 0)</f>
        <v>0</v>
      </c>
      <c r="P632" s="48">
        <f>IF(OR(Table24[[#This Row],[Status]]="Delivered",Table24[[#This Row],[Status]]="Shipped"),Table24[[#This Row],[Amount]],0)</f>
        <v>0</v>
      </c>
      <c r="Q632" s="48">
        <f>Table24[[#This Row],[Amount]]/Table24[[#This Row],[Qty]]</f>
        <v>0.74287356321839071</v>
      </c>
      <c r="R632" s="30" t="s">
        <v>90</v>
      </c>
      <c r="S632" s="30" t="s">
        <v>91</v>
      </c>
      <c r="T632" s="47" t="s">
        <v>11</v>
      </c>
      <c r="U632" s="30" t="s">
        <v>27</v>
      </c>
      <c r="V632" s="30" t="s">
        <v>28</v>
      </c>
    </row>
    <row r="633" spans="1:22" ht="14.25" customHeight="1">
      <c r="A633" s="47">
        <v>632</v>
      </c>
      <c r="B633" s="30">
        <v>338</v>
      </c>
      <c r="C633" s="1">
        <v>44554</v>
      </c>
      <c r="D633" t="s">
        <v>54</v>
      </c>
      <c r="E633" s="47">
        <f>IF(OR(Table24[[#This Row],[Status]]="Pending",Table24[[#This Row],[Status]]="Processing"),1,0)</f>
        <v>1</v>
      </c>
      <c r="F633" s="47" t="str">
        <f>IF(OR(Table24[[#This Row],[Status]]="Pending",Table24[[#This Row],[Status]]="Processing"),"Backlogs","Completed")</f>
        <v>Backlogs</v>
      </c>
      <c r="G633" s="47">
        <f>IF(Table24[[#This Row],[Status]]="Returned",1,0)</f>
        <v>0</v>
      </c>
      <c r="H633" s="30" t="s">
        <v>24</v>
      </c>
      <c r="I633" s="30" t="s">
        <v>37</v>
      </c>
      <c r="J633" s="30" t="s">
        <v>33</v>
      </c>
      <c r="K633" s="32">
        <v>40</v>
      </c>
      <c r="L633" s="30" t="s">
        <v>18</v>
      </c>
      <c r="M633" s="31">
        <v>133.34</v>
      </c>
      <c r="N633" s="48">
        <f>IF(Table24[[#This Row],[Status]]="Returned",Table24[[#This Row],[Amount]],0)</f>
        <v>0</v>
      </c>
      <c r="O633" s="48">
        <f>IF(OR(Table24[[#This Row],[Status]]="Pending", Table24[[#This Row],[Status]]="Processing"), Table24[[#This Row],[Amount]], 0)</f>
        <v>133.34</v>
      </c>
      <c r="P633" s="48">
        <f>IF(OR(Table24[[#This Row],[Status]]="Delivered",Table24[[#This Row],[Status]]="Shipped"),Table24[[#This Row],[Amount]],0)</f>
        <v>0</v>
      </c>
      <c r="Q633" s="48">
        <f>Table24[[#This Row],[Amount]]/Table24[[#This Row],[Qty]]</f>
        <v>3.3334999999999999</v>
      </c>
      <c r="R633" s="30" t="s">
        <v>190</v>
      </c>
      <c r="S633" s="30" t="s">
        <v>64</v>
      </c>
      <c r="T633" s="47" t="s">
        <v>758</v>
      </c>
      <c r="U633" s="30" t="s">
        <v>31</v>
      </c>
      <c r="V633" s="30" t="s">
        <v>22</v>
      </c>
    </row>
    <row r="634" spans="1:22" ht="14.25" hidden="1" customHeight="1">
      <c r="A634" s="47">
        <v>633</v>
      </c>
      <c r="B634" s="30">
        <v>560</v>
      </c>
      <c r="C634" s="1">
        <v>44349</v>
      </c>
      <c r="D634" t="s">
        <v>32</v>
      </c>
      <c r="E634" s="47">
        <f>IF(OR(Table24[[#This Row],[Status]]="Pending",Table24[[#This Row],[Status]]="Processing"),1,0)</f>
        <v>0</v>
      </c>
      <c r="F634" s="47" t="str">
        <f>IF(OR(Table24[[#This Row],[Status]]="Pending",Table24[[#This Row],[Status]]="Processing"),"Backlogs","Completed")</f>
        <v>Completed</v>
      </c>
      <c r="G634" s="47">
        <f>IF(Table24[[#This Row],[Status]]="Returned",1,0)</f>
        <v>1</v>
      </c>
      <c r="H634" s="30" t="s">
        <v>47</v>
      </c>
      <c r="I634" s="30" t="s">
        <v>16</v>
      </c>
      <c r="J634" s="30" t="s">
        <v>38</v>
      </c>
      <c r="K634" s="32">
        <v>27</v>
      </c>
      <c r="L634" s="30" t="s">
        <v>18</v>
      </c>
      <c r="M634" s="31">
        <v>292.05</v>
      </c>
      <c r="N634" s="48">
        <f>IF(Table24[[#This Row],[Status]]="Returned",Table24[[#This Row],[Amount]],0)</f>
        <v>292.05</v>
      </c>
      <c r="O634" s="48">
        <f>IF(OR(Table24[[#This Row],[Status]]="Pending", Table24[[#This Row],[Status]]="Processing"), Table24[[#This Row],[Amount]], 0)</f>
        <v>0</v>
      </c>
      <c r="P634" s="48">
        <f>IF(OR(Table24[[#This Row],[Status]]="Delivered",Table24[[#This Row],[Status]]="Shipped"),Table24[[#This Row],[Amount]],0)</f>
        <v>0</v>
      </c>
      <c r="Q634" s="48">
        <f>Table24[[#This Row],[Amount]]/Table24[[#This Row],[Qty]]</f>
        <v>10.816666666666666</v>
      </c>
      <c r="R634" s="30" t="s">
        <v>162</v>
      </c>
      <c r="S634" s="30" t="s">
        <v>50</v>
      </c>
      <c r="T634" s="47" t="s">
        <v>11</v>
      </c>
      <c r="U634" s="30" t="s">
        <v>21</v>
      </c>
      <c r="V634" s="30" t="s">
        <v>22</v>
      </c>
    </row>
    <row r="635" spans="1:22" ht="14.25" customHeight="1">
      <c r="A635" s="47">
        <v>634</v>
      </c>
      <c r="B635" s="30">
        <v>801</v>
      </c>
      <c r="C635" s="1">
        <v>44412</v>
      </c>
      <c r="D635" t="s">
        <v>23</v>
      </c>
      <c r="E635" s="47">
        <f>IF(OR(Table24[[#This Row],[Status]]="Pending",Table24[[#This Row],[Status]]="Processing"),1,0)</f>
        <v>0</v>
      </c>
      <c r="F635" s="47" t="str">
        <f>IF(OR(Table24[[#This Row],[Status]]="Pending",Table24[[#This Row],[Status]]="Processing"),"Backlogs","Completed")</f>
        <v>Completed</v>
      </c>
      <c r="G635" s="47">
        <f>IF(Table24[[#This Row],[Status]]="Returned",1,0)</f>
        <v>0</v>
      </c>
      <c r="H635" s="30" t="s">
        <v>24</v>
      </c>
      <c r="I635" s="30" t="s">
        <v>25</v>
      </c>
      <c r="J635" s="30" t="s">
        <v>33</v>
      </c>
      <c r="K635" s="32">
        <v>52</v>
      </c>
      <c r="L635" s="30" t="s">
        <v>18</v>
      </c>
      <c r="M635" s="31">
        <v>208.7</v>
      </c>
      <c r="N635" s="48">
        <f>IF(Table24[[#This Row],[Status]]="Returned",Table24[[#This Row],[Amount]],0)</f>
        <v>0</v>
      </c>
      <c r="O635" s="48">
        <f>IF(OR(Table24[[#This Row],[Status]]="Pending", Table24[[#This Row],[Status]]="Processing"), Table24[[#This Row],[Amount]], 0)</f>
        <v>0</v>
      </c>
      <c r="P635" s="48">
        <f>IF(OR(Table24[[#This Row],[Status]]="Delivered",Table24[[#This Row],[Status]]="Shipped"),Table24[[#This Row],[Amount]],0)</f>
        <v>208.7</v>
      </c>
      <c r="Q635" s="48">
        <f>Table24[[#This Row],[Amount]]/Table24[[#This Row],[Qty]]</f>
        <v>4.013461538461538</v>
      </c>
      <c r="R635" s="30" t="s">
        <v>161</v>
      </c>
      <c r="S635" s="30" t="s">
        <v>61</v>
      </c>
      <c r="T635" s="47" t="s">
        <v>11</v>
      </c>
      <c r="U635" s="30" t="s">
        <v>21</v>
      </c>
      <c r="V635" s="30" t="s">
        <v>22</v>
      </c>
    </row>
    <row r="636" spans="1:22" ht="14.25" hidden="1" customHeight="1">
      <c r="A636" s="47">
        <v>635</v>
      </c>
      <c r="B636" s="30">
        <v>993</v>
      </c>
      <c r="C636" s="1">
        <v>44053</v>
      </c>
      <c r="D636" t="s">
        <v>36</v>
      </c>
      <c r="E636" s="47">
        <f>IF(OR(Table24[[#This Row],[Status]]="Pending",Table24[[#This Row],[Status]]="Processing"),1,0)</f>
        <v>0</v>
      </c>
      <c r="F636" s="47" t="str">
        <f>IF(OR(Table24[[#This Row],[Status]]="Pending",Table24[[#This Row],[Status]]="Processing"),"Backlogs","Completed")</f>
        <v>Completed</v>
      </c>
      <c r="G636" s="47">
        <f>IF(Table24[[#This Row],[Status]]="Returned",1,0)</f>
        <v>0</v>
      </c>
      <c r="H636" s="30" t="s">
        <v>47</v>
      </c>
      <c r="I636" s="30" t="s">
        <v>25</v>
      </c>
      <c r="J636" s="30" t="s">
        <v>17</v>
      </c>
      <c r="K636" s="32">
        <v>54</v>
      </c>
      <c r="L636" s="30" t="s">
        <v>18</v>
      </c>
      <c r="M636" s="31">
        <v>500.36</v>
      </c>
      <c r="N636" s="48">
        <f>IF(Table24[[#This Row],[Status]]="Returned",Table24[[#This Row],[Amount]],0)</f>
        <v>0</v>
      </c>
      <c r="O636" s="48">
        <f>IF(OR(Table24[[#This Row],[Status]]="Pending", Table24[[#This Row],[Status]]="Processing"), Table24[[#This Row],[Amount]], 0)</f>
        <v>0</v>
      </c>
      <c r="P636" s="48">
        <f>IF(OR(Table24[[#This Row],[Status]]="Delivered",Table24[[#This Row],[Status]]="Shipped"),Table24[[#This Row],[Amount]],0)</f>
        <v>500.36</v>
      </c>
      <c r="Q636" s="48">
        <f>Table24[[#This Row],[Amount]]/Table24[[#This Row],[Qty]]</f>
        <v>9.2659259259259255</v>
      </c>
      <c r="R636" s="30" t="s">
        <v>296</v>
      </c>
      <c r="S636" s="30" t="s">
        <v>58</v>
      </c>
      <c r="T636" s="47" t="s">
        <v>758</v>
      </c>
      <c r="U636" s="30" t="s">
        <v>44</v>
      </c>
      <c r="V636" s="30" t="s">
        <v>22</v>
      </c>
    </row>
    <row r="637" spans="1:22" ht="14.25" hidden="1" customHeight="1">
      <c r="A637" s="47">
        <v>636</v>
      </c>
      <c r="B637" s="30">
        <v>74</v>
      </c>
      <c r="C637" s="1">
        <v>44251</v>
      </c>
      <c r="D637" t="s">
        <v>32</v>
      </c>
      <c r="E637" s="47">
        <f>IF(OR(Table24[[#This Row],[Status]]="Pending",Table24[[#This Row],[Status]]="Processing"),1,0)</f>
        <v>0</v>
      </c>
      <c r="F637" s="47" t="str">
        <f>IF(OR(Table24[[#This Row],[Status]]="Pending",Table24[[#This Row],[Status]]="Processing"),"Backlogs","Completed")</f>
        <v>Completed</v>
      </c>
      <c r="G637" s="47">
        <f>IF(Table24[[#This Row],[Status]]="Returned",1,0)</f>
        <v>1</v>
      </c>
      <c r="H637" s="30" t="s">
        <v>47</v>
      </c>
      <c r="I637" s="30" t="s">
        <v>37</v>
      </c>
      <c r="J637" s="30" t="s">
        <v>38</v>
      </c>
      <c r="K637" s="32">
        <v>75</v>
      </c>
      <c r="L637" s="30" t="s">
        <v>18</v>
      </c>
      <c r="M637" s="31">
        <v>296.42</v>
      </c>
      <c r="N637" s="48">
        <f>IF(Table24[[#This Row],[Status]]="Returned",Table24[[#This Row],[Amount]],0)</f>
        <v>296.42</v>
      </c>
      <c r="O637" s="48">
        <f>IF(OR(Table24[[#This Row],[Status]]="Pending", Table24[[#This Row],[Status]]="Processing"), Table24[[#This Row],[Amount]], 0)</f>
        <v>0</v>
      </c>
      <c r="P637" s="48">
        <f>IF(OR(Table24[[#This Row],[Status]]="Delivered",Table24[[#This Row],[Status]]="Shipped"),Table24[[#This Row],[Amount]],0)</f>
        <v>0</v>
      </c>
      <c r="Q637" s="48">
        <f>Table24[[#This Row],[Amount]]/Table24[[#This Row],[Qty]]</f>
        <v>3.952266666666667</v>
      </c>
      <c r="R637" s="30" t="s">
        <v>109</v>
      </c>
      <c r="S637" s="30" t="s">
        <v>20</v>
      </c>
      <c r="T637" s="47" t="s">
        <v>11</v>
      </c>
      <c r="U637" s="30" t="s">
        <v>31</v>
      </c>
      <c r="V637" s="30" t="s">
        <v>22</v>
      </c>
    </row>
    <row r="638" spans="1:22" ht="14.25" hidden="1" customHeight="1">
      <c r="A638" s="47">
        <v>637</v>
      </c>
      <c r="B638" s="30">
        <v>787</v>
      </c>
      <c r="C638" s="1">
        <v>43874</v>
      </c>
      <c r="D638" t="s">
        <v>36</v>
      </c>
      <c r="E638" s="47">
        <f>IF(OR(Table24[[#This Row],[Status]]="Pending",Table24[[#This Row],[Status]]="Processing"),1,0)</f>
        <v>0</v>
      </c>
      <c r="F638" s="47" t="str">
        <f>IF(OR(Table24[[#This Row],[Status]]="Pending",Table24[[#This Row],[Status]]="Processing"),"Backlogs","Completed")</f>
        <v>Completed</v>
      </c>
      <c r="G638" s="47">
        <f>IF(Table24[[#This Row],[Status]]="Returned",1,0)</f>
        <v>0</v>
      </c>
      <c r="H638" s="30" t="s">
        <v>47</v>
      </c>
      <c r="I638" s="30" t="s">
        <v>25</v>
      </c>
      <c r="J638" s="30" t="s">
        <v>38</v>
      </c>
      <c r="K638" s="32">
        <v>52</v>
      </c>
      <c r="L638" s="30" t="s">
        <v>18</v>
      </c>
      <c r="M638" s="31">
        <v>505.46</v>
      </c>
      <c r="N638" s="48">
        <f>IF(Table24[[#This Row],[Status]]="Returned",Table24[[#This Row],[Amount]],0)</f>
        <v>0</v>
      </c>
      <c r="O638" s="48">
        <f>IF(OR(Table24[[#This Row],[Status]]="Pending", Table24[[#This Row],[Status]]="Processing"), Table24[[#This Row],[Amount]], 0)</f>
        <v>0</v>
      </c>
      <c r="P638" s="48">
        <f>IF(OR(Table24[[#This Row],[Status]]="Delivered",Table24[[#This Row],[Status]]="Shipped"),Table24[[#This Row],[Amount]],0)</f>
        <v>505.46</v>
      </c>
      <c r="Q638" s="48">
        <f>Table24[[#This Row],[Amount]]/Table24[[#This Row],[Qty]]</f>
        <v>9.7203846153846154</v>
      </c>
      <c r="R638" s="30" t="s">
        <v>84</v>
      </c>
      <c r="S638" s="30" t="s">
        <v>85</v>
      </c>
      <c r="T638" s="47" t="s">
        <v>11</v>
      </c>
      <c r="U638" s="30" t="s">
        <v>31</v>
      </c>
      <c r="V638" s="30" t="s">
        <v>28</v>
      </c>
    </row>
    <row r="639" spans="1:22" ht="14.25" customHeight="1">
      <c r="A639" s="47">
        <v>638</v>
      </c>
      <c r="B639" s="30">
        <v>935</v>
      </c>
      <c r="C639" s="1">
        <v>44353</v>
      </c>
      <c r="D639" t="s">
        <v>32</v>
      </c>
      <c r="E639" s="47">
        <f>IF(OR(Table24[[#This Row],[Status]]="Pending",Table24[[#This Row],[Status]]="Processing"),1,0)</f>
        <v>0</v>
      </c>
      <c r="F639" s="47" t="str">
        <f>IF(OR(Table24[[#This Row],[Status]]="Pending",Table24[[#This Row],[Status]]="Processing"),"Backlogs","Completed")</f>
        <v>Completed</v>
      </c>
      <c r="G639" s="47">
        <f>IF(Table24[[#This Row],[Status]]="Returned",1,0)</f>
        <v>1</v>
      </c>
      <c r="H639" s="30" t="s">
        <v>15</v>
      </c>
      <c r="I639" s="30" t="s">
        <v>37</v>
      </c>
      <c r="J639" s="30" t="s">
        <v>33</v>
      </c>
      <c r="K639" s="32">
        <v>67</v>
      </c>
      <c r="L639" s="30" t="s">
        <v>18</v>
      </c>
      <c r="M639" s="31">
        <v>859.92</v>
      </c>
      <c r="N639" s="48">
        <f>IF(Table24[[#This Row],[Status]]="Returned",Table24[[#This Row],[Amount]],0)</f>
        <v>859.92</v>
      </c>
      <c r="O639" s="48">
        <f>IF(OR(Table24[[#This Row],[Status]]="Pending", Table24[[#This Row],[Status]]="Processing"), Table24[[#This Row],[Amount]], 0)</f>
        <v>0</v>
      </c>
      <c r="P639" s="48">
        <f>IF(OR(Table24[[#This Row],[Status]]="Delivered",Table24[[#This Row],[Status]]="Shipped"),Table24[[#This Row],[Amount]],0)</f>
        <v>0</v>
      </c>
      <c r="Q639" s="48">
        <f>Table24[[#This Row],[Amount]]/Table24[[#This Row],[Qty]]</f>
        <v>12.834626865671641</v>
      </c>
      <c r="R639" s="30" t="s">
        <v>207</v>
      </c>
      <c r="S639" s="30" t="s">
        <v>46</v>
      </c>
      <c r="T639" s="47" t="s">
        <v>11</v>
      </c>
      <c r="U639" s="30" t="s">
        <v>21</v>
      </c>
      <c r="V639" s="30" t="s">
        <v>28</v>
      </c>
    </row>
    <row r="640" spans="1:22" ht="14.25" customHeight="1">
      <c r="A640" s="47">
        <v>639</v>
      </c>
      <c r="B640" s="30">
        <v>220</v>
      </c>
      <c r="C640" s="1">
        <v>43871</v>
      </c>
      <c r="D640" t="s">
        <v>23</v>
      </c>
      <c r="E640" s="47">
        <f>IF(OR(Table24[[#This Row],[Status]]="Pending",Table24[[#This Row],[Status]]="Processing"),1,0)</f>
        <v>0</v>
      </c>
      <c r="F640" s="47" t="str">
        <f>IF(OR(Table24[[#This Row],[Status]]="Pending",Table24[[#This Row],[Status]]="Processing"),"Backlogs","Completed")</f>
        <v>Completed</v>
      </c>
      <c r="G640" s="47">
        <f>IF(Table24[[#This Row],[Status]]="Returned",1,0)</f>
        <v>0</v>
      </c>
      <c r="H640" s="30" t="s">
        <v>47</v>
      </c>
      <c r="I640" s="30" t="s">
        <v>16</v>
      </c>
      <c r="J640" s="30" t="s">
        <v>33</v>
      </c>
      <c r="K640" s="32">
        <v>62</v>
      </c>
      <c r="L640" s="30" t="s">
        <v>18</v>
      </c>
      <c r="M640" s="31">
        <v>388.88</v>
      </c>
      <c r="N640" s="48">
        <f>IF(Table24[[#This Row],[Status]]="Returned",Table24[[#This Row],[Amount]],0)</f>
        <v>0</v>
      </c>
      <c r="O640" s="48">
        <f>IF(OR(Table24[[#This Row],[Status]]="Pending", Table24[[#This Row],[Status]]="Processing"), Table24[[#This Row],[Amount]], 0)</f>
        <v>0</v>
      </c>
      <c r="P640" s="48">
        <f>IF(OR(Table24[[#This Row],[Status]]="Delivered",Table24[[#This Row],[Status]]="Shipped"),Table24[[#This Row],[Amount]],0)</f>
        <v>388.88</v>
      </c>
      <c r="Q640" s="48">
        <f>Table24[[#This Row],[Amount]]/Table24[[#This Row],[Qty]]</f>
        <v>6.2722580645161292</v>
      </c>
      <c r="R640" s="30" t="s">
        <v>329</v>
      </c>
      <c r="S640" s="30" t="s">
        <v>58</v>
      </c>
      <c r="T640" s="47" t="s">
        <v>11</v>
      </c>
      <c r="U640" s="30" t="s">
        <v>44</v>
      </c>
      <c r="V640" s="30" t="s">
        <v>22</v>
      </c>
    </row>
    <row r="641" spans="1:22" ht="14.25" customHeight="1">
      <c r="A641" s="47">
        <v>640</v>
      </c>
      <c r="B641" s="30">
        <v>355</v>
      </c>
      <c r="C641" s="1">
        <v>44361</v>
      </c>
      <c r="D641" t="s">
        <v>54</v>
      </c>
      <c r="E641" s="47">
        <f>IF(OR(Table24[[#This Row],[Status]]="Pending",Table24[[#This Row],[Status]]="Processing"),1,0)</f>
        <v>1</v>
      </c>
      <c r="F641" s="47" t="str">
        <f>IF(OR(Table24[[#This Row],[Status]]="Pending",Table24[[#This Row],[Status]]="Processing"),"Backlogs","Completed")</f>
        <v>Backlogs</v>
      </c>
      <c r="G641" s="47">
        <f>IF(Table24[[#This Row],[Status]]="Returned",1,0)</f>
        <v>0</v>
      </c>
      <c r="H641" s="30" t="s">
        <v>15</v>
      </c>
      <c r="I641" s="30" t="s">
        <v>16</v>
      </c>
      <c r="J641" s="30" t="s">
        <v>33</v>
      </c>
      <c r="K641" s="32">
        <v>66</v>
      </c>
      <c r="L641" s="30" t="s">
        <v>18</v>
      </c>
      <c r="M641" s="31">
        <v>864.34</v>
      </c>
      <c r="N641" s="48">
        <f>IF(Table24[[#This Row],[Status]]="Returned",Table24[[#This Row],[Amount]],0)</f>
        <v>0</v>
      </c>
      <c r="O641" s="48">
        <f>IF(OR(Table24[[#This Row],[Status]]="Pending", Table24[[#This Row],[Status]]="Processing"), Table24[[#This Row],[Amount]], 0)</f>
        <v>864.34</v>
      </c>
      <c r="P641" s="48">
        <f>IF(OR(Table24[[#This Row],[Status]]="Delivered",Table24[[#This Row],[Status]]="Shipped"),Table24[[#This Row],[Amount]],0)</f>
        <v>0</v>
      </c>
      <c r="Q641" s="48">
        <f>Table24[[#This Row],[Amount]]/Table24[[#This Row],[Qty]]</f>
        <v>13.096060606060606</v>
      </c>
      <c r="R641" s="30" t="s">
        <v>330</v>
      </c>
      <c r="S641" s="30" t="s">
        <v>129</v>
      </c>
      <c r="T641" s="47" t="s">
        <v>758</v>
      </c>
      <c r="U641" s="30" t="s">
        <v>21</v>
      </c>
      <c r="V641" s="30" t="s">
        <v>22</v>
      </c>
    </row>
    <row r="642" spans="1:22" ht="14.25" hidden="1" customHeight="1">
      <c r="A642" s="47">
        <v>641</v>
      </c>
      <c r="B642" s="30">
        <v>295</v>
      </c>
      <c r="C642" s="1">
        <v>43952</v>
      </c>
      <c r="D642" t="s">
        <v>14</v>
      </c>
      <c r="E642" s="47">
        <f>IF(OR(Table24[[#This Row],[Status]]="Pending",Table24[[#This Row],[Status]]="Processing"),1,0)</f>
        <v>1</v>
      </c>
      <c r="F642" s="47" t="str">
        <f>IF(OR(Table24[[#This Row],[Status]]="Pending",Table24[[#This Row],[Status]]="Processing"),"Backlogs","Completed")</f>
        <v>Backlogs</v>
      </c>
      <c r="G642" s="47">
        <f>IF(Table24[[#This Row],[Status]]="Returned",1,0)</f>
        <v>0</v>
      </c>
      <c r="H642" s="30" t="s">
        <v>47</v>
      </c>
      <c r="I642" s="30" t="s">
        <v>25</v>
      </c>
      <c r="J642" s="30" t="s">
        <v>17</v>
      </c>
      <c r="K642" s="32">
        <v>69</v>
      </c>
      <c r="L642" s="30" t="s">
        <v>18</v>
      </c>
      <c r="M642" s="31">
        <v>438.64</v>
      </c>
      <c r="N642" s="48">
        <f>IF(Table24[[#This Row],[Status]]="Returned",Table24[[#This Row],[Amount]],0)</f>
        <v>0</v>
      </c>
      <c r="O642" s="48">
        <f>IF(OR(Table24[[#This Row],[Status]]="Pending", Table24[[#This Row],[Status]]="Processing"), Table24[[#This Row],[Amount]], 0)</f>
        <v>438.64</v>
      </c>
      <c r="P642" s="48">
        <f>IF(OR(Table24[[#This Row],[Status]]="Delivered",Table24[[#This Row],[Status]]="Shipped"),Table24[[#This Row],[Amount]],0)</f>
        <v>0</v>
      </c>
      <c r="Q642" s="48">
        <f>Table24[[#This Row],[Amount]]/Table24[[#This Row],[Qty]]</f>
        <v>6.3571014492753619</v>
      </c>
      <c r="R642" s="30" t="s">
        <v>151</v>
      </c>
      <c r="S642" s="30" t="s">
        <v>74</v>
      </c>
      <c r="T642" s="47" t="s">
        <v>11</v>
      </c>
      <c r="U642" s="30" t="s">
        <v>44</v>
      </c>
      <c r="V642" s="30" t="s">
        <v>22</v>
      </c>
    </row>
    <row r="643" spans="1:22" ht="14.25" hidden="1" customHeight="1">
      <c r="A643" s="47">
        <v>642</v>
      </c>
      <c r="B643" s="30">
        <v>802</v>
      </c>
      <c r="C643" s="1">
        <v>44506</v>
      </c>
      <c r="D643" t="s">
        <v>14</v>
      </c>
      <c r="E643" s="47">
        <f>IF(OR(Table24[[#This Row],[Status]]="Pending",Table24[[#This Row],[Status]]="Processing"),1,0)</f>
        <v>1</v>
      </c>
      <c r="F643" s="47" t="str">
        <f>IF(OR(Table24[[#This Row],[Status]]="Pending",Table24[[#This Row],[Status]]="Processing"),"Backlogs","Completed")</f>
        <v>Backlogs</v>
      </c>
      <c r="G643" s="47">
        <f>IF(Table24[[#This Row],[Status]]="Returned",1,0)</f>
        <v>0</v>
      </c>
      <c r="H643" s="30" t="s">
        <v>15</v>
      </c>
      <c r="I643" s="30" t="s">
        <v>16</v>
      </c>
      <c r="J643" s="30" t="s">
        <v>17</v>
      </c>
      <c r="K643" s="32">
        <v>60</v>
      </c>
      <c r="L643" s="30" t="s">
        <v>18</v>
      </c>
      <c r="M643" s="31">
        <v>933.71</v>
      </c>
      <c r="N643" s="48">
        <f>IF(Table24[[#This Row],[Status]]="Returned",Table24[[#This Row],[Amount]],0)</f>
        <v>0</v>
      </c>
      <c r="O643" s="48">
        <f>IF(OR(Table24[[#This Row],[Status]]="Pending", Table24[[#This Row],[Status]]="Processing"), Table24[[#This Row],[Amount]], 0)</f>
        <v>933.71</v>
      </c>
      <c r="P643" s="48">
        <f>IF(OR(Table24[[#This Row],[Status]]="Delivered",Table24[[#This Row],[Status]]="Shipped"),Table24[[#This Row],[Amount]],0)</f>
        <v>0</v>
      </c>
      <c r="Q643" s="48">
        <f>Table24[[#This Row],[Amount]]/Table24[[#This Row],[Qty]]</f>
        <v>15.561833333333334</v>
      </c>
      <c r="R643" s="30" t="s">
        <v>331</v>
      </c>
      <c r="S643" s="30" t="s">
        <v>85</v>
      </c>
      <c r="T643" s="47" t="s">
        <v>11</v>
      </c>
      <c r="U643" s="30" t="s">
        <v>21</v>
      </c>
      <c r="V643" s="30" t="s">
        <v>28</v>
      </c>
    </row>
    <row r="644" spans="1:22" ht="14.25" hidden="1" customHeight="1">
      <c r="A644" s="47">
        <v>643</v>
      </c>
      <c r="B644" s="30">
        <v>162</v>
      </c>
      <c r="C644" s="1">
        <v>43953</v>
      </c>
      <c r="D644" t="s">
        <v>23</v>
      </c>
      <c r="E644" s="47">
        <f>IF(OR(Table24[[#This Row],[Status]]="Pending",Table24[[#This Row],[Status]]="Processing"),1,0)</f>
        <v>0</v>
      </c>
      <c r="F644" s="47" t="str">
        <f>IF(OR(Table24[[#This Row],[Status]]="Pending",Table24[[#This Row],[Status]]="Processing"),"Backlogs","Completed")</f>
        <v>Completed</v>
      </c>
      <c r="G644" s="47">
        <f>IF(Table24[[#This Row],[Status]]="Returned",1,0)</f>
        <v>0</v>
      </c>
      <c r="H644" s="30" t="s">
        <v>47</v>
      </c>
      <c r="I644" s="30" t="s">
        <v>16</v>
      </c>
      <c r="J644" s="30" t="s">
        <v>17</v>
      </c>
      <c r="K644" s="32">
        <v>32</v>
      </c>
      <c r="L644" s="30" t="s">
        <v>18</v>
      </c>
      <c r="M644" s="31">
        <v>298.10000000000002</v>
      </c>
      <c r="N644" s="48">
        <f>IF(Table24[[#This Row],[Status]]="Returned",Table24[[#This Row],[Amount]],0)</f>
        <v>0</v>
      </c>
      <c r="O644" s="48">
        <f>IF(OR(Table24[[#This Row],[Status]]="Pending", Table24[[#This Row],[Status]]="Processing"), Table24[[#This Row],[Amount]], 0)</f>
        <v>0</v>
      </c>
      <c r="P644" s="48">
        <f>IF(OR(Table24[[#This Row],[Status]]="Delivered",Table24[[#This Row],[Status]]="Shipped"),Table24[[#This Row],[Amount]],0)</f>
        <v>298.10000000000002</v>
      </c>
      <c r="Q644" s="48">
        <f>Table24[[#This Row],[Amount]]/Table24[[#This Row],[Qty]]</f>
        <v>9.3156250000000007</v>
      </c>
      <c r="R644" s="30" t="s">
        <v>128</v>
      </c>
      <c r="S644" s="30" t="s">
        <v>129</v>
      </c>
      <c r="T644" s="47" t="s">
        <v>11</v>
      </c>
      <c r="U644" s="30" t="s">
        <v>27</v>
      </c>
      <c r="V644" s="30" t="s">
        <v>22</v>
      </c>
    </row>
    <row r="645" spans="1:22" ht="14.25" customHeight="1">
      <c r="A645" s="47">
        <v>644</v>
      </c>
      <c r="B645" s="30">
        <v>523</v>
      </c>
      <c r="C645" s="1">
        <v>44444</v>
      </c>
      <c r="D645" t="s">
        <v>54</v>
      </c>
      <c r="E645" s="47">
        <f>IF(OR(Table24[[#This Row],[Status]]="Pending",Table24[[#This Row],[Status]]="Processing"),1,0)</f>
        <v>1</v>
      </c>
      <c r="F645" s="47" t="str">
        <f>IF(OR(Table24[[#This Row],[Status]]="Pending",Table24[[#This Row],[Status]]="Processing"),"Backlogs","Completed")</f>
        <v>Backlogs</v>
      </c>
      <c r="G645" s="47">
        <f>IF(Table24[[#This Row],[Status]]="Returned",1,0)</f>
        <v>0</v>
      </c>
      <c r="H645" s="30" t="s">
        <v>24</v>
      </c>
      <c r="I645" s="30" t="s">
        <v>37</v>
      </c>
      <c r="J645" s="30" t="s">
        <v>33</v>
      </c>
      <c r="K645" s="32">
        <v>42</v>
      </c>
      <c r="L645" s="30" t="s">
        <v>18</v>
      </c>
      <c r="M645" s="31">
        <v>27.34</v>
      </c>
      <c r="N645" s="48">
        <f>IF(Table24[[#This Row],[Status]]="Returned",Table24[[#This Row],[Amount]],0)</f>
        <v>0</v>
      </c>
      <c r="O645" s="48">
        <f>IF(OR(Table24[[#This Row],[Status]]="Pending", Table24[[#This Row],[Status]]="Processing"), Table24[[#This Row],[Amount]], 0)</f>
        <v>27.34</v>
      </c>
      <c r="P645" s="48">
        <f>IF(OR(Table24[[#This Row],[Status]]="Delivered",Table24[[#This Row],[Status]]="Shipped"),Table24[[#This Row],[Amount]],0)</f>
        <v>0</v>
      </c>
      <c r="Q645" s="48">
        <f>Table24[[#This Row],[Amount]]/Table24[[#This Row],[Qty]]</f>
        <v>0.65095238095238095</v>
      </c>
      <c r="R645" s="30" t="s">
        <v>26</v>
      </c>
      <c r="S645" s="30" t="s">
        <v>20</v>
      </c>
      <c r="T645" s="47" t="s">
        <v>11</v>
      </c>
      <c r="U645" s="30" t="s">
        <v>27</v>
      </c>
      <c r="V645" s="30" t="s">
        <v>28</v>
      </c>
    </row>
    <row r="646" spans="1:22" ht="14.25" customHeight="1">
      <c r="A646" s="47">
        <v>645</v>
      </c>
      <c r="B646" s="30">
        <v>673</v>
      </c>
      <c r="C646" s="1">
        <v>44099</v>
      </c>
      <c r="D646" t="s">
        <v>23</v>
      </c>
      <c r="E646" s="47">
        <f>IF(OR(Table24[[#This Row],[Status]]="Pending",Table24[[#This Row],[Status]]="Processing"),1,0)</f>
        <v>0</v>
      </c>
      <c r="F646" s="47" t="str">
        <f>IF(OR(Table24[[#This Row],[Status]]="Pending",Table24[[#This Row],[Status]]="Processing"),"Backlogs","Completed")</f>
        <v>Completed</v>
      </c>
      <c r="G646" s="47">
        <f>IF(Table24[[#This Row],[Status]]="Returned",1,0)</f>
        <v>0</v>
      </c>
      <c r="H646" s="30" t="s">
        <v>15</v>
      </c>
      <c r="I646" s="30" t="s">
        <v>25</v>
      </c>
      <c r="J646" s="30" t="s">
        <v>33</v>
      </c>
      <c r="K646" s="32">
        <v>37</v>
      </c>
      <c r="L646" s="30" t="s">
        <v>18</v>
      </c>
      <c r="M646" s="31">
        <v>688.96</v>
      </c>
      <c r="N646" s="48">
        <f>IF(Table24[[#This Row],[Status]]="Returned",Table24[[#This Row],[Amount]],0)</f>
        <v>0</v>
      </c>
      <c r="O646" s="48">
        <f>IF(OR(Table24[[#This Row],[Status]]="Pending", Table24[[#This Row],[Status]]="Processing"), Table24[[#This Row],[Amount]], 0)</f>
        <v>0</v>
      </c>
      <c r="P646" s="48">
        <f>IF(OR(Table24[[#This Row],[Status]]="Delivered",Table24[[#This Row],[Status]]="Shipped"),Table24[[#This Row],[Amount]],0)</f>
        <v>688.96</v>
      </c>
      <c r="Q646" s="48">
        <f>Table24[[#This Row],[Amount]]/Table24[[#This Row],[Qty]]</f>
        <v>18.620540540540542</v>
      </c>
      <c r="R646" s="30" t="s">
        <v>80</v>
      </c>
      <c r="S646" s="30" t="s">
        <v>20</v>
      </c>
      <c r="T646" s="47" t="s">
        <v>11</v>
      </c>
      <c r="U646" s="30" t="s">
        <v>21</v>
      </c>
      <c r="V646" s="30" t="s">
        <v>28</v>
      </c>
    </row>
    <row r="647" spans="1:22" ht="14.25" customHeight="1">
      <c r="A647" s="47">
        <v>646</v>
      </c>
      <c r="B647" s="30">
        <v>675</v>
      </c>
      <c r="C647" s="1">
        <v>43842</v>
      </c>
      <c r="D647" t="s">
        <v>32</v>
      </c>
      <c r="E647" s="47">
        <f>IF(OR(Table24[[#This Row],[Status]]="Pending",Table24[[#This Row],[Status]]="Processing"),1,0)</f>
        <v>0</v>
      </c>
      <c r="F647" s="47" t="str">
        <f>IF(OR(Table24[[#This Row],[Status]]="Pending",Table24[[#This Row],[Status]]="Processing"),"Backlogs","Completed")</f>
        <v>Completed</v>
      </c>
      <c r="G647" s="47">
        <f>IF(Table24[[#This Row],[Status]]="Returned",1,0)</f>
        <v>1</v>
      </c>
      <c r="H647" s="30" t="s">
        <v>24</v>
      </c>
      <c r="I647" s="30" t="s">
        <v>37</v>
      </c>
      <c r="J647" s="30" t="s">
        <v>33</v>
      </c>
      <c r="K647" s="32">
        <v>57</v>
      </c>
      <c r="L647" s="30" t="s">
        <v>18</v>
      </c>
      <c r="M647" s="31">
        <v>913.46</v>
      </c>
      <c r="N647" s="48">
        <f>IF(Table24[[#This Row],[Status]]="Returned",Table24[[#This Row],[Amount]],0)</f>
        <v>913.46</v>
      </c>
      <c r="O647" s="48">
        <f>IF(OR(Table24[[#This Row],[Status]]="Pending", Table24[[#This Row],[Status]]="Processing"), Table24[[#This Row],[Amount]], 0)</f>
        <v>0</v>
      </c>
      <c r="P647" s="48">
        <f>IF(OR(Table24[[#This Row],[Status]]="Delivered",Table24[[#This Row],[Status]]="Shipped"),Table24[[#This Row],[Amount]],0)</f>
        <v>0</v>
      </c>
      <c r="Q647" s="48">
        <f>Table24[[#This Row],[Amount]]/Table24[[#This Row],[Qty]]</f>
        <v>16.02561403508772</v>
      </c>
      <c r="R647" s="30" t="s">
        <v>142</v>
      </c>
      <c r="S647" s="30" t="s">
        <v>64</v>
      </c>
      <c r="T647" s="47" t="s">
        <v>758</v>
      </c>
      <c r="U647" s="30" t="s">
        <v>44</v>
      </c>
      <c r="V647" s="30" t="s">
        <v>22</v>
      </c>
    </row>
    <row r="648" spans="1:22" ht="14.25" hidden="1" customHeight="1">
      <c r="A648" s="47">
        <v>647</v>
      </c>
      <c r="B648" s="30">
        <v>282</v>
      </c>
      <c r="C648" s="1">
        <v>44051</v>
      </c>
      <c r="D648" t="s">
        <v>36</v>
      </c>
      <c r="E648" s="47">
        <f>IF(OR(Table24[[#This Row],[Status]]="Pending",Table24[[#This Row],[Status]]="Processing"),1,0)</f>
        <v>0</v>
      </c>
      <c r="F648" s="47" t="str">
        <f>IF(OR(Table24[[#This Row],[Status]]="Pending",Table24[[#This Row],[Status]]="Processing"),"Backlogs","Completed")</f>
        <v>Completed</v>
      </c>
      <c r="G648" s="47">
        <f>IF(Table24[[#This Row],[Status]]="Returned",1,0)</f>
        <v>0</v>
      </c>
      <c r="H648" s="30" t="s">
        <v>15</v>
      </c>
      <c r="I648" s="30" t="s">
        <v>16</v>
      </c>
      <c r="J648" s="30" t="s">
        <v>17</v>
      </c>
      <c r="K648" s="32">
        <v>30</v>
      </c>
      <c r="L648" s="30" t="s">
        <v>18</v>
      </c>
      <c r="M648" s="31">
        <v>532.54</v>
      </c>
      <c r="N648" s="48">
        <f>IF(Table24[[#This Row],[Status]]="Returned",Table24[[#This Row],[Amount]],0)</f>
        <v>0</v>
      </c>
      <c r="O648" s="48">
        <f>IF(OR(Table24[[#This Row],[Status]]="Pending", Table24[[#This Row],[Status]]="Processing"), Table24[[#This Row],[Amount]], 0)</f>
        <v>0</v>
      </c>
      <c r="P648" s="48">
        <f>IF(OR(Table24[[#This Row],[Status]]="Delivered",Table24[[#This Row],[Status]]="Shipped"),Table24[[#This Row],[Amount]],0)</f>
        <v>532.54</v>
      </c>
      <c r="Q648" s="48">
        <f>Table24[[#This Row],[Amount]]/Table24[[#This Row],[Qty]]</f>
        <v>17.751333333333331</v>
      </c>
      <c r="R648" s="30" t="s">
        <v>262</v>
      </c>
      <c r="S648" s="30" t="s">
        <v>35</v>
      </c>
      <c r="T648" s="47" t="s">
        <v>758</v>
      </c>
      <c r="U648" s="30" t="s">
        <v>31</v>
      </c>
      <c r="V648" s="30" t="s">
        <v>28</v>
      </c>
    </row>
    <row r="649" spans="1:22" ht="14.25" hidden="1" customHeight="1">
      <c r="A649" s="47">
        <v>648</v>
      </c>
      <c r="B649" s="30">
        <v>634</v>
      </c>
      <c r="C649" s="1">
        <v>44427</v>
      </c>
      <c r="D649" t="s">
        <v>54</v>
      </c>
      <c r="E649" s="47">
        <f>IF(OR(Table24[[#This Row],[Status]]="Pending",Table24[[#This Row],[Status]]="Processing"),1,0)</f>
        <v>1</v>
      </c>
      <c r="F649" s="47" t="str">
        <f>IF(OR(Table24[[#This Row],[Status]]="Pending",Table24[[#This Row],[Status]]="Processing"),"Backlogs","Completed")</f>
        <v>Backlogs</v>
      </c>
      <c r="G649" s="47">
        <f>IF(Table24[[#This Row],[Status]]="Returned",1,0)</f>
        <v>0</v>
      </c>
      <c r="H649" s="30" t="s">
        <v>24</v>
      </c>
      <c r="I649" s="30" t="s">
        <v>25</v>
      </c>
      <c r="J649" s="30" t="s">
        <v>38</v>
      </c>
      <c r="K649" s="32">
        <v>99</v>
      </c>
      <c r="L649" s="30" t="s">
        <v>18</v>
      </c>
      <c r="M649" s="31">
        <v>844.51</v>
      </c>
      <c r="N649" s="48">
        <f>IF(Table24[[#This Row],[Status]]="Returned",Table24[[#This Row],[Amount]],0)</f>
        <v>0</v>
      </c>
      <c r="O649" s="48">
        <f>IF(OR(Table24[[#This Row],[Status]]="Pending", Table24[[#This Row],[Status]]="Processing"), Table24[[#This Row],[Amount]], 0)</f>
        <v>844.51</v>
      </c>
      <c r="P649" s="48">
        <f>IF(OR(Table24[[#This Row],[Status]]="Delivered",Table24[[#This Row],[Status]]="Shipped"),Table24[[#This Row],[Amount]],0)</f>
        <v>0</v>
      </c>
      <c r="Q649" s="48">
        <f>Table24[[#This Row],[Amount]]/Table24[[#This Row],[Qty]]</f>
        <v>8.53040404040404</v>
      </c>
      <c r="R649" s="30" t="s">
        <v>88</v>
      </c>
      <c r="S649" s="30" t="s">
        <v>89</v>
      </c>
      <c r="T649" s="47" t="s">
        <v>758</v>
      </c>
      <c r="U649" s="30" t="s">
        <v>44</v>
      </c>
      <c r="V649" s="30" t="s">
        <v>22</v>
      </c>
    </row>
    <row r="650" spans="1:22" ht="14.25" hidden="1" customHeight="1">
      <c r="A650" s="47">
        <v>649</v>
      </c>
      <c r="B650" s="30">
        <v>635</v>
      </c>
      <c r="C650" s="1">
        <v>44114</v>
      </c>
      <c r="D650" t="s">
        <v>14</v>
      </c>
      <c r="E650" s="47">
        <f>IF(OR(Table24[[#This Row],[Status]]="Pending",Table24[[#This Row],[Status]]="Processing"),1,0)</f>
        <v>1</v>
      </c>
      <c r="F650" s="47" t="str">
        <f>IF(OR(Table24[[#This Row],[Status]]="Pending",Table24[[#This Row],[Status]]="Processing"),"Backlogs","Completed")</f>
        <v>Backlogs</v>
      </c>
      <c r="G650" s="47">
        <f>IF(Table24[[#This Row],[Status]]="Returned",1,0)</f>
        <v>0</v>
      </c>
      <c r="H650" s="30" t="s">
        <v>24</v>
      </c>
      <c r="I650" s="30" t="s">
        <v>16</v>
      </c>
      <c r="J650" s="30" t="s">
        <v>38</v>
      </c>
      <c r="K650" s="32">
        <v>50</v>
      </c>
      <c r="L650" s="30" t="s">
        <v>18</v>
      </c>
      <c r="M650" s="31">
        <v>748.85</v>
      </c>
      <c r="N650" s="48">
        <f>IF(Table24[[#This Row],[Status]]="Returned",Table24[[#This Row],[Amount]],0)</f>
        <v>0</v>
      </c>
      <c r="O650" s="48">
        <f>IF(OR(Table24[[#This Row],[Status]]="Pending", Table24[[#This Row],[Status]]="Processing"), Table24[[#This Row],[Amount]], 0)</f>
        <v>748.85</v>
      </c>
      <c r="P650" s="48">
        <f>IF(OR(Table24[[#This Row],[Status]]="Delivered",Table24[[#This Row],[Status]]="Shipped"),Table24[[#This Row],[Amount]],0)</f>
        <v>0</v>
      </c>
      <c r="Q650" s="48">
        <f>Table24[[#This Row],[Amount]]/Table24[[#This Row],[Qty]]</f>
        <v>14.977</v>
      </c>
      <c r="R650" s="30" t="s">
        <v>332</v>
      </c>
      <c r="S650" s="30" t="s">
        <v>85</v>
      </c>
      <c r="T650" s="47" t="s">
        <v>11</v>
      </c>
      <c r="U650" s="30" t="s">
        <v>44</v>
      </c>
      <c r="V650" s="30" t="s">
        <v>22</v>
      </c>
    </row>
    <row r="651" spans="1:22" ht="14.25" hidden="1" customHeight="1">
      <c r="A651" s="47">
        <v>650</v>
      </c>
      <c r="B651" s="30">
        <v>936</v>
      </c>
      <c r="C651" s="1">
        <v>44266</v>
      </c>
      <c r="D651" t="s">
        <v>23</v>
      </c>
      <c r="E651" s="47">
        <f>IF(OR(Table24[[#This Row],[Status]]="Pending",Table24[[#This Row],[Status]]="Processing"),1,0)</f>
        <v>0</v>
      </c>
      <c r="F651" s="47" t="str">
        <f>IF(OR(Table24[[#This Row],[Status]]="Pending",Table24[[#This Row],[Status]]="Processing"),"Backlogs","Completed")</f>
        <v>Completed</v>
      </c>
      <c r="G651" s="47">
        <f>IF(Table24[[#This Row],[Status]]="Returned",1,0)</f>
        <v>0</v>
      </c>
      <c r="H651" s="30" t="s">
        <v>24</v>
      </c>
      <c r="I651" s="30" t="s">
        <v>16</v>
      </c>
      <c r="J651" s="30" t="s">
        <v>17</v>
      </c>
      <c r="K651" s="32">
        <v>41</v>
      </c>
      <c r="L651" s="30" t="s">
        <v>18</v>
      </c>
      <c r="M651" s="31">
        <v>37.64</v>
      </c>
      <c r="N651" s="48">
        <f>IF(Table24[[#This Row],[Status]]="Returned",Table24[[#This Row],[Amount]],0)</f>
        <v>0</v>
      </c>
      <c r="O651" s="48">
        <f>IF(OR(Table24[[#This Row],[Status]]="Pending", Table24[[#This Row],[Status]]="Processing"), Table24[[#This Row],[Amount]], 0)</f>
        <v>0</v>
      </c>
      <c r="P651" s="48">
        <f>IF(OR(Table24[[#This Row],[Status]]="Delivered",Table24[[#This Row],[Status]]="Shipped"),Table24[[#This Row],[Amount]],0)</f>
        <v>37.64</v>
      </c>
      <c r="Q651" s="48">
        <f>Table24[[#This Row],[Amount]]/Table24[[#This Row],[Qty]]</f>
        <v>0.91804878048780492</v>
      </c>
      <c r="R651" s="30" t="s">
        <v>60</v>
      </c>
      <c r="S651" s="30" t="s">
        <v>61</v>
      </c>
      <c r="T651" s="47" t="s">
        <v>758</v>
      </c>
      <c r="U651" s="30" t="s">
        <v>27</v>
      </c>
      <c r="V651" s="30" t="s">
        <v>22</v>
      </c>
    </row>
    <row r="652" spans="1:22" ht="14.25" customHeight="1">
      <c r="A652" s="47">
        <v>651</v>
      </c>
      <c r="B652" s="30">
        <v>859</v>
      </c>
      <c r="C652" s="1">
        <v>44262</v>
      </c>
      <c r="D652" t="s">
        <v>23</v>
      </c>
      <c r="E652" s="47">
        <f>IF(OR(Table24[[#This Row],[Status]]="Pending",Table24[[#This Row],[Status]]="Processing"),1,0)</f>
        <v>0</v>
      </c>
      <c r="F652" s="47" t="str">
        <f>IF(OR(Table24[[#This Row],[Status]]="Pending",Table24[[#This Row],[Status]]="Processing"),"Backlogs","Completed")</f>
        <v>Completed</v>
      </c>
      <c r="G652" s="47">
        <f>IF(Table24[[#This Row],[Status]]="Returned",1,0)</f>
        <v>0</v>
      </c>
      <c r="H652" s="30" t="s">
        <v>15</v>
      </c>
      <c r="I652" s="30" t="s">
        <v>37</v>
      </c>
      <c r="J652" s="30" t="s">
        <v>33</v>
      </c>
      <c r="K652" s="32">
        <v>66</v>
      </c>
      <c r="L652" s="30" t="s">
        <v>18</v>
      </c>
      <c r="M652" s="31">
        <v>440.39</v>
      </c>
      <c r="N652" s="48">
        <f>IF(Table24[[#This Row],[Status]]="Returned",Table24[[#This Row],[Amount]],0)</f>
        <v>0</v>
      </c>
      <c r="O652" s="48">
        <f>IF(OR(Table24[[#This Row],[Status]]="Pending", Table24[[#This Row],[Status]]="Processing"), Table24[[#This Row],[Amount]], 0)</f>
        <v>0</v>
      </c>
      <c r="P652" s="48">
        <f>IF(OR(Table24[[#This Row],[Status]]="Delivered",Table24[[#This Row],[Status]]="Shipped"),Table24[[#This Row],[Amount]],0)</f>
        <v>440.39</v>
      </c>
      <c r="Q652" s="48">
        <f>Table24[[#This Row],[Amount]]/Table24[[#This Row],[Qty]]</f>
        <v>6.6725757575757569</v>
      </c>
      <c r="R652" s="30" t="s">
        <v>109</v>
      </c>
      <c r="S652" s="30" t="s">
        <v>20</v>
      </c>
      <c r="T652" s="47" t="s">
        <v>11</v>
      </c>
      <c r="U652" s="30" t="s">
        <v>21</v>
      </c>
      <c r="V652" s="30" t="s">
        <v>22</v>
      </c>
    </row>
    <row r="653" spans="1:22" ht="14.25" hidden="1" customHeight="1">
      <c r="A653" s="47">
        <v>652</v>
      </c>
      <c r="B653" s="30">
        <v>717</v>
      </c>
      <c r="C653" s="1">
        <v>44075</v>
      </c>
      <c r="D653" t="s">
        <v>36</v>
      </c>
      <c r="E653" s="47">
        <f>IF(OR(Table24[[#This Row],[Status]]="Pending",Table24[[#This Row],[Status]]="Processing"),1,0)</f>
        <v>0</v>
      </c>
      <c r="F653" s="47" t="str">
        <f>IF(OR(Table24[[#This Row],[Status]]="Pending",Table24[[#This Row],[Status]]="Processing"),"Backlogs","Completed")</f>
        <v>Completed</v>
      </c>
      <c r="G653" s="47">
        <f>IF(Table24[[#This Row],[Status]]="Returned",1,0)</f>
        <v>0</v>
      </c>
      <c r="H653" s="30" t="s">
        <v>47</v>
      </c>
      <c r="I653" s="30" t="s">
        <v>25</v>
      </c>
      <c r="J653" s="30" t="s">
        <v>38</v>
      </c>
      <c r="K653" s="32">
        <v>13</v>
      </c>
      <c r="L653" s="30" t="s">
        <v>18</v>
      </c>
      <c r="M653" s="31">
        <v>490.17</v>
      </c>
      <c r="N653" s="48">
        <f>IF(Table24[[#This Row],[Status]]="Returned",Table24[[#This Row],[Amount]],0)</f>
        <v>0</v>
      </c>
      <c r="O653" s="48">
        <f>IF(OR(Table24[[#This Row],[Status]]="Pending", Table24[[#This Row],[Status]]="Processing"), Table24[[#This Row],[Amount]], 0)</f>
        <v>0</v>
      </c>
      <c r="P653" s="48">
        <f>IF(OR(Table24[[#This Row],[Status]]="Delivered",Table24[[#This Row],[Status]]="Shipped"),Table24[[#This Row],[Amount]],0)</f>
        <v>490.17</v>
      </c>
      <c r="Q653" s="48">
        <f>Table24[[#This Row],[Amount]]/Table24[[#This Row],[Qty]]</f>
        <v>37.705384615384617</v>
      </c>
      <c r="R653" s="30" t="s">
        <v>60</v>
      </c>
      <c r="S653" s="30" t="s">
        <v>61</v>
      </c>
      <c r="T653" s="47" t="s">
        <v>11</v>
      </c>
      <c r="U653" s="30" t="s">
        <v>21</v>
      </c>
      <c r="V653" s="30" t="s">
        <v>22</v>
      </c>
    </row>
    <row r="654" spans="1:22" ht="14.25" customHeight="1">
      <c r="A654" s="47">
        <v>653</v>
      </c>
      <c r="B654" s="30">
        <v>631</v>
      </c>
      <c r="C654" s="1">
        <v>44243</v>
      </c>
      <c r="D654" t="s">
        <v>54</v>
      </c>
      <c r="E654" s="47">
        <f>IF(OR(Table24[[#This Row],[Status]]="Pending",Table24[[#This Row],[Status]]="Processing"),1,0)</f>
        <v>1</v>
      </c>
      <c r="F654" s="47" t="str">
        <f>IF(OR(Table24[[#This Row],[Status]]="Pending",Table24[[#This Row],[Status]]="Processing"),"Backlogs","Completed")</f>
        <v>Backlogs</v>
      </c>
      <c r="G654" s="47">
        <f>IF(Table24[[#This Row],[Status]]="Returned",1,0)</f>
        <v>0</v>
      </c>
      <c r="H654" s="30" t="s">
        <v>24</v>
      </c>
      <c r="I654" s="30" t="s">
        <v>16</v>
      </c>
      <c r="J654" s="30" t="s">
        <v>33</v>
      </c>
      <c r="K654" s="32">
        <v>21</v>
      </c>
      <c r="L654" s="30" t="s">
        <v>18</v>
      </c>
      <c r="M654" s="31">
        <v>693.05</v>
      </c>
      <c r="N654" s="48">
        <f>IF(Table24[[#This Row],[Status]]="Returned",Table24[[#This Row],[Amount]],0)</f>
        <v>0</v>
      </c>
      <c r="O654" s="48">
        <f>IF(OR(Table24[[#This Row],[Status]]="Pending", Table24[[#This Row],[Status]]="Processing"), Table24[[#This Row],[Amount]], 0)</f>
        <v>693.05</v>
      </c>
      <c r="P654" s="48">
        <f>IF(OR(Table24[[#This Row],[Status]]="Delivered",Table24[[#This Row],[Status]]="Shipped"),Table24[[#This Row],[Amount]],0)</f>
        <v>0</v>
      </c>
      <c r="Q654" s="48">
        <f>Table24[[#This Row],[Amount]]/Table24[[#This Row],[Qty]]</f>
        <v>33.002380952380953</v>
      </c>
      <c r="R654" s="30" t="s">
        <v>90</v>
      </c>
      <c r="S654" s="30" t="s">
        <v>91</v>
      </c>
      <c r="T654" s="47" t="s">
        <v>758</v>
      </c>
      <c r="U654" s="30" t="s">
        <v>21</v>
      </c>
      <c r="V654" s="30" t="s">
        <v>28</v>
      </c>
    </row>
    <row r="655" spans="1:22" ht="14.25" hidden="1" customHeight="1">
      <c r="A655" s="47">
        <v>654</v>
      </c>
      <c r="B655" s="30">
        <v>605</v>
      </c>
      <c r="C655" s="1">
        <v>44155</v>
      </c>
      <c r="D655" t="s">
        <v>14</v>
      </c>
      <c r="E655" s="47">
        <f>IF(OR(Table24[[#This Row],[Status]]="Pending",Table24[[#This Row],[Status]]="Processing"),1,0)</f>
        <v>1</v>
      </c>
      <c r="F655" s="47" t="str">
        <f>IF(OR(Table24[[#This Row],[Status]]="Pending",Table24[[#This Row],[Status]]="Processing"),"Backlogs","Completed")</f>
        <v>Backlogs</v>
      </c>
      <c r="G655" s="47">
        <f>IF(Table24[[#This Row],[Status]]="Returned",1,0)</f>
        <v>0</v>
      </c>
      <c r="H655" s="30" t="s">
        <v>47</v>
      </c>
      <c r="I655" s="30" t="s">
        <v>37</v>
      </c>
      <c r="J655" s="30" t="s">
        <v>17</v>
      </c>
      <c r="K655" s="32">
        <v>16</v>
      </c>
      <c r="L655" s="30" t="s">
        <v>18</v>
      </c>
      <c r="M655" s="31">
        <v>302.31</v>
      </c>
      <c r="N655" s="48">
        <f>IF(Table24[[#This Row],[Status]]="Returned",Table24[[#This Row],[Amount]],0)</f>
        <v>0</v>
      </c>
      <c r="O655" s="48">
        <f>IF(OR(Table24[[#This Row],[Status]]="Pending", Table24[[#This Row],[Status]]="Processing"), Table24[[#This Row],[Amount]], 0)</f>
        <v>302.31</v>
      </c>
      <c r="P655" s="48">
        <f>IF(OR(Table24[[#This Row],[Status]]="Delivered",Table24[[#This Row],[Status]]="Shipped"),Table24[[#This Row],[Amount]],0)</f>
        <v>0</v>
      </c>
      <c r="Q655" s="48">
        <f>Table24[[#This Row],[Amount]]/Table24[[#This Row],[Qty]]</f>
        <v>18.894375</v>
      </c>
      <c r="R655" s="30" t="s">
        <v>162</v>
      </c>
      <c r="S655" s="30" t="s">
        <v>50</v>
      </c>
      <c r="T655" s="47" t="s">
        <v>11</v>
      </c>
      <c r="U655" s="30" t="s">
        <v>27</v>
      </c>
      <c r="V655" s="30" t="s">
        <v>28</v>
      </c>
    </row>
    <row r="656" spans="1:22" ht="14.25" hidden="1" customHeight="1">
      <c r="A656" s="47">
        <v>655</v>
      </c>
      <c r="B656" s="30">
        <v>655</v>
      </c>
      <c r="C656" s="1">
        <v>44286</v>
      </c>
      <c r="D656" t="s">
        <v>14</v>
      </c>
      <c r="E656" s="47">
        <f>IF(OR(Table24[[#This Row],[Status]]="Pending",Table24[[#This Row],[Status]]="Processing"),1,0)</f>
        <v>1</v>
      </c>
      <c r="F656" s="47" t="str">
        <f>IF(OR(Table24[[#This Row],[Status]]="Pending",Table24[[#This Row],[Status]]="Processing"),"Backlogs","Completed")</f>
        <v>Backlogs</v>
      </c>
      <c r="G656" s="47">
        <f>IF(Table24[[#This Row],[Status]]="Returned",1,0)</f>
        <v>0</v>
      </c>
      <c r="H656" s="30" t="s">
        <v>47</v>
      </c>
      <c r="I656" s="30" t="s">
        <v>16</v>
      </c>
      <c r="J656" s="30" t="s">
        <v>38</v>
      </c>
      <c r="K656" s="32">
        <v>83</v>
      </c>
      <c r="L656" s="30" t="s">
        <v>18</v>
      </c>
      <c r="M656" s="31">
        <v>135.59</v>
      </c>
      <c r="N656" s="48">
        <f>IF(Table24[[#This Row],[Status]]="Returned",Table24[[#This Row],[Amount]],0)</f>
        <v>0</v>
      </c>
      <c r="O656" s="48">
        <f>IF(OR(Table24[[#This Row],[Status]]="Pending", Table24[[#This Row],[Status]]="Processing"), Table24[[#This Row],[Amount]], 0)</f>
        <v>135.59</v>
      </c>
      <c r="P656" s="48">
        <f>IF(OR(Table24[[#This Row],[Status]]="Delivered",Table24[[#This Row],[Status]]="Shipped"),Table24[[#This Row],[Amount]],0)</f>
        <v>0</v>
      </c>
      <c r="Q656" s="48">
        <f>Table24[[#This Row],[Amount]]/Table24[[#This Row],[Qty]]</f>
        <v>1.6336144578313254</v>
      </c>
      <c r="R656" s="30" t="s">
        <v>274</v>
      </c>
      <c r="S656" s="30" t="s">
        <v>20</v>
      </c>
      <c r="T656" s="47" t="s">
        <v>758</v>
      </c>
      <c r="U656" s="30" t="s">
        <v>44</v>
      </c>
      <c r="V656" s="30" t="s">
        <v>22</v>
      </c>
    </row>
    <row r="657" spans="1:22" ht="14.25" customHeight="1">
      <c r="A657" s="47">
        <v>656</v>
      </c>
      <c r="B657" s="30">
        <v>271</v>
      </c>
      <c r="C657" s="1">
        <v>44191</v>
      </c>
      <c r="D657" t="s">
        <v>23</v>
      </c>
      <c r="E657" s="47">
        <f>IF(OR(Table24[[#This Row],[Status]]="Pending",Table24[[#This Row],[Status]]="Processing"),1,0)</f>
        <v>0</v>
      </c>
      <c r="F657" s="47" t="str">
        <f>IF(OR(Table24[[#This Row],[Status]]="Pending",Table24[[#This Row],[Status]]="Processing"),"Backlogs","Completed")</f>
        <v>Completed</v>
      </c>
      <c r="G657" s="47">
        <f>IF(Table24[[#This Row],[Status]]="Returned",1,0)</f>
        <v>0</v>
      </c>
      <c r="H657" s="30" t="s">
        <v>47</v>
      </c>
      <c r="I657" s="30" t="s">
        <v>25</v>
      </c>
      <c r="J657" s="30" t="s">
        <v>33</v>
      </c>
      <c r="K657" s="32">
        <v>48</v>
      </c>
      <c r="L657" s="30" t="s">
        <v>18</v>
      </c>
      <c r="M657" s="31">
        <v>366.52</v>
      </c>
      <c r="N657" s="48">
        <f>IF(Table24[[#This Row],[Status]]="Returned",Table24[[#This Row],[Amount]],0)</f>
        <v>0</v>
      </c>
      <c r="O657" s="48">
        <f>IF(OR(Table24[[#This Row],[Status]]="Pending", Table24[[#This Row],[Status]]="Processing"), Table24[[#This Row],[Amount]], 0)</f>
        <v>0</v>
      </c>
      <c r="P657" s="48">
        <f>IF(OR(Table24[[#This Row],[Status]]="Delivered",Table24[[#This Row],[Status]]="Shipped"),Table24[[#This Row],[Amount]],0)</f>
        <v>366.52</v>
      </c>
      <c r="Q657" s="48">
        <f>Table24[[#This Row],[Amount]]/Table24[[#This Row],[Qty]]</f>
        <v>7.6358333333333333</v>
      </c>
      <c r="R657" s="30" t="s">
        <v>173</v>
      </c>
      <c r="S657" s="30" t="s">
        <v>64</v>
      </c>
      <c r="T657" s="47" t="s">
        <v>758</v>
      </c>
      <c r="U657" s="30" t="s">
        <v>21</v>
      </c>
      <c r="V657" s="30" t="s">
        <v>28</v>
      </c>
    </row>
    <row r="658" spans="1:22" ht="14.25" hidden="1" customHeight="1">
      <c r="A658" s="47">
        <v>657</v>
      </c>
      <c r="B658" s="30">
        <v>184</v>
      </c>
      <c r="C658" s="1">
        <v>44534</v>
      </c>
      <c r="D658" t="s">
        <v>54</v>
      </c>
      <c r="E658" s="47">
        <f>IF(OR(Table24[[#This Row],[Status]]="Pending",Table24[[#This Row],[Status]]="Processing"),1,0)</f>
        <v>1</v>
      </c>
      <c r="F658" s="47" t="str">
        <f>IF(OR(Table24[[#This Row],[Status]]="Pending",Table24[[#This Row],[Status]]="Processing"),"Backlogs","Completed")</f>
        <v>Backlogs</v>
      </c>
      <c r="G658" s="47">
        <f>IF(Table24[[#This Row],[Status]]="Returned",1,0)</f>
        <v>0</v>
      </c>
      <c r="H658" s="30" t="s">
        <v>47</v>
      </c>
      <c r="I658" s="30" t="s">
        <v>25</v>
      </c>
      <c r="J658" s="30" t="s">
        <v>17</v>
      </c>
      <c r="K658" s="32">
        <v>13</v>
      </c>
      <c r="L658" s="30" t="s">
        <v>18</v>
      </c>
      <c r="M658" s="31">
        <v>368.2</v>
      </c>
      <c r="N658" s="48">
        <f>IF(Table24[[#This Row],[Status]]="Returned",Table24[[#This Row],[Amount]],0)</f>
        <v>0</v>
      </c>
      <c r="O658" s="48">
        <f>IF(OR(Table24[[#This Row],[Status]]="Pending", Table24[[#This Row],[Status]]="Processing"), Table24[[#This Row],[Amount]], 0)</f>
        <v>368.2</v>
      </c>
      <c r="P658" s="48">
        <f>IF(OR(Table24[[#This Row],[Status]]="Delivered",Table24[[#This Row],[Status]]="Shipped"),Table24[[#This Row],[Amount]],0)</f>
        <v>0</v>
      </c>
      <c r="Q658" s="48">
        <f>Table24[[#This Row],[Amount]]/Table24[[#This Row],[Qty]]</f>
        <v>28.323076923076922</v>
      </c>
      <c r="R658" s="30" t="s">
        <v>180</v>
      </c>
      <c r="S658" s="30" t="s">
        <v>93</v>
      </c>
      <c r="T658" s="47" t="s">
        <v>11</v>
      </c>
      <c r="U658" s="30" t="s">
        <v>31</v>
      </c>
      <c r="V658" s="30" t="s">
        <v>22</v>
      </c>
    </row>
    <row r="659" spans="1:22" ht="14.25" hidden="1" customHeight="1">
      <c r="A659" s="47">
        <v>658</v>
      </c>
      <c r="B659" s="30">
        <v>909</v>
      </c>
      <c r="C659" s="1">
        <v>44511</v>
      </c>
      <c r="D659" t="s">
        <v>23</v>
      </c>
      <c r="E659" s="47">
        <f>IF(OR(Table24[[#This Row],[Status]]="Pending",Table24[[#This Row],[Status]]="Processing"),1,0)</f>
        <v>0</v>
      </c>
      <c r="F659" s="47" t="str">
        <f>IF(OR(Table24[[#This Row],[Status]]="Pending",Table24[[#This Row],[Status]]="Processing"),"Backlogs","Completed")</f>
        <v>Completed</v>
      </c>
      <c r="G659" s="47">
        <f>IF(Table24[[#This Row],[Status]]="Returned",1,0)</f>
        <v>0</v>
      </c>
      <c r="H659" s="30" t="s">
        <v>24</v>
      </c>
      <c r="I659" s="30" t="s">
        <v>37</v>
      </c>
      <c r="J659" s="30" t="s">
        <v>38</v>
      </c>
      <c r="K659" s="32">
        <v>73</v>
      </c>
      <c r="L659" s="30" t="s">
        <v>18</v>
      </c>
      <c r="M659" s="31">
        <v>467.49</v>
      </c>
      <c r="N659" s="48">
        <f>IF(Table24[[#This Row],[Status]]="Returned",Table24[[#This Row],[Amount]],0)</f>
        <v>0</v>
      </c>
      <c r="O659" s="48">
        <f>IF(OR(Table24[[#This Row],[Status]]="Pending", Table24[[#This Row],[Status]]="Processing"), Table24[[#This Row],[Amount]], 0)</f>
        <v>0</v>
      </c>
      <c r="P659" s="48">
        <f>IF(OR(Table24[[#This Row],[Status]]="Delivered",Table24[[#This Row],[Status]]="Shipped"),Table24[[#This Row],[Amount]],0)</f>
        <v>467.49</v>
      </c>
      <c r="Q659" s="48">
        <f>Table24[[#This Row],[Amount]]/Table24[[#This Row],[Qty]]</f>
        <v>6.4039726027397261</v>
      </c>
      <c r="R659" s="30" t="s">
        <v>275</v>
      </c>
      <c r="S659" s="30" t="s">
        <v>58</v>
      </c>
      <c r="T659" s="47" t="s">
        <v>758</v>
      </c>
      <c r="U659" s="30" t="s">
        <v>31</v>
      </c>
      <c r="V659" s="30" t="s">
        <v>28</v>
      </c>
    </row>
    <row r="660" spans="1:22" ht="14.25" hidden="1" customHeight="1">
      <c r="A660" s="47">
        <v>659</v>
      </c>
      <c r="B660" s="30">
        <v>282</v>
      </c>
      <c r="C660" s="1">
        <v>44110</v>
      </c>
      <c r="D660" t="s">
        <v>32</v>
      </c>
      <c r="E660" s="47">
        <f>IF(OR(Table24[[#This Row],[Status]]="Pending",Table24[[#This Row],[Status]]="Processing"),1,0)</f>
        <v>0</v>
      </c>
      <c r="F660" s="47" t="str">
        <f>IF(OR(Table24[[#This Row],[Status]]="Pending",Table24[[#This Row],[Status]]="Processing"),"Backlogs","Completed")</f>
        <v>Completed</v>
      </c>
      <c r="G660" s="47">
        <f>IF(Table24[[#This Row],[Status]]="Returned",1,0)</f>
        <v>1</v>
      </c>
      <c r="H660" s="30" t="s">
        <v>47</v>
      </c>
      <c r="I660" s="30" t="s">
        <v>16</v>
      </c>
      <c r="J660" s="30" t="s">
        <v>38</v>
      </c>
      <c r="K660" s="32">
        <v>7</v>
      </c>
      <c r="L660" s="30" t="s">
        <v>18</v>
      </c>
      <c r="M660" s="31">
        <v>154.76</v>
      </c>
      <c r="N660" s="48">
        <f>IF(Table24[[#This Row],[Status]]="Returned",Table24[[#This Row],[Amount]],0)</f>
        <v>154.76</v>
      </c>
      <c r="O660" s="48">
        <f>IF(OR(Table24[[#This Row],[Status]]="Pending", Table24[[#This Row],[Status]]="Processing"), Table24[[#This Row],[Amount]], 0)</f>
        <v>0</v>
      </c>
      <c r="P660" s="48">
        <f>IF(OR(Table24[[#This Row],[Status]]="Delivered",Table24[[#This Row],[Status]]="Shipped"),Table24[[#This Row],[Amount]],0)</f>
        <v>0</v>
      </c>
      <c r="Q660" s="48">
        <f>Table24[[#This Row],[Amount]]/Table24[[#This Row],[Qty]]</f>
        <v>22.108571428571427</v>
      </c>
      <c r="R660" s="30" t="s">
        <v>145</v>
      </c>
      <c r="S660" s="30" t="s">
        <v>91</v>
      </c>
      <c r="T660" s="47" t="s">
        <v>11</v>
      </c>
      <c r="U660" s="30" t="s">
        <v>44</v>
      </c>
      <c r="V660" s="30" t="s">
        <v>28</v>
      </c>
    </row>
    <row r="661" spans="1:22" ht="14.25" hidden="1" customHeight="1">
      <c r="A661" s="47">
        <v>660</v>
      </c>
      <c r="B661" s="30">
        <v>446</v>
      </c>
      <c r="C661" s="1">
        <v>44230</v>
      </c>
      <c r="D661" t="s">
        <v>36</v>
      </c>
      <c r="E661" s="47">
        <f>IF(OR(Table24[[#This Row],[Status]]="Pending",Table24[[#This Row],[Status]]="Processing"),1,0)</f>
        <v>0</v>
      </c>
      <c r="F661" s="47" t="str">
        <f>IF(OR(Table24[[#This Row],[Status]]="Pending",Table24[[#This Row],[Status]]="Processing"),"Backlogs","Completed")</f>
        <v>Completed</v>
      </c>
      <c r="G661" s="47">
        <f>IF(Table24[[#This Row],[Status]]="Returned",1,0)</f>
        <v>0</v>
      </c>
      <c r="H661" s="30" t="s">
        <v>24</v>
      </c>
      <c r="I661" s="30" t="s">
        <v>25</v>
      </c>
      <c r="J661" s="30" t="s">
        <v>38</v>
      </c>
      <c r="K661" s="32">
        <v>41</v>
      </c>
      <c r="L661" s="30" t="s">
        <v>18</v>
      </c>
      <c r="M661" s="31">
        <v>855.34</v>
      </c>
      <c r="N661" s="48">
        <f>IF(Table24[[#This Row],[Status]]="Returned",Table24[[#This Row],[Amount]],0)</f>
        <v>0</v>
      </c>
      <c r="O661" s="48">
        <f>IF(OR(Table24[[#This Row],[Status]]="Pending", Table24[[#This Row],[Status]]="Processing"), Table24[[#This Row],[Amount]], 0)</f>
        <v>0</v>
      </c>
      <c r="P661" s="48">
        <f>IF(OR(Table24[[#This Row],[Status]]="Delivered",Table24[[#This Row],[Status]]="Shipped"),Table24[[#This Row],[Amount]],0)</f>
        <v>855.34</v>
      </c>
      <c r="Q661" s="48">
        <f>Table24[[#This Row],[Amount]]/Table24[[#This Row],[Qty]]</f>
        <v>20.861951219512196</v>
      </c>
      <c r="R661" s="30" t="s">
        <v>182</v>
      </c>
      <c r="S661" s="30" t="s">
        <v>64</v>
      </c>
      <c r="T661" s="47" t="s">
        <v>758</v>
      </c>
      <c r="U661" s="30" t="s">
        <v>31</v>
      </c>
      <c r="V661" s="30" t="s">
        <v>22</v>
      </c>
    </row>
    <row r="662" spans="1:22" ht="14.25" hidden="1" customHeight="1">
      <c r="A662" s="47">
        <v>661</v>
      </c>
      <c r="B662" s="30">
        <v>924</v>
      </c>
      <c r="C662" s="1">
        <v>44081</v>
      </c>
      <c r="D662" t="s">
        <v>23</v>
      </c>
      <c r="E662" s="47">
        <f>IF(OR(Table24[[#This Row],[Status]]="Pending",Table24[[#This Row],[Status]]="Processing"),1,0)</f>
        <v>0</v>
      </c>
      <c r="F662" s="47" t="str">
        <f>IF(OR(Table24[[#This Row],[Status]]="Pending",Table24[[#This Row],[Status]]="Processing"),"Backlogs","Completed")</f>
        <v>Completed</v>
      </c>
      <c r="G662" s="47">
        <f>IF(Table24[[#This Row],[Status]]="Returned",1,0)</f>
        <v>0</v>
      </c>
      <c r="H662" s="30" t="s">
        <v>47</v>
      </c>
      <c r="I662" s="30" t="s">
        <v>25</v>
      </c>
      <c r="J662" s="30" t="s">
        <v>17</v>
      </c>
      <c r="K662" s="32">
        <v>42</v>
      </c>
      <c r="L662" s="30" t="s">
        <v>18</v>
      </c>
      <c r="M662" s="31">
        <v>141.44</v>
      </c>
      <c r="N662" s="48">
        <f>IF(Table24[[#This Row],[Status]]="Returned",Table24[[#This Row],[Amount]],0)</f>
        <v>0</v>
      </c>
      <c r="O662" s="48">
        <f>IF(OR(Table24[[#This Row],[Status]]="Pending", Table24[[#This Row],[Status]]="Processing"), Table24[[#This Row],[Amount]], 0)</f>
        <v>0</v>
      </c>
      <c r="P662" s="48">
        <f>IF(OR(Table24[[#This Row],[Status]]="Delivered",Table24[[#This Row],[Status]]="Shipped"),Table24[[#This Row],[Amount]],0)</f>
        <v>141.44</v>
      </c>
      <c r="Q662" s="48">
        <f>Table24[[#This Row],[Amount]]/Table24[[#This Row],[Qty]]</f>
        <v>3.3676190476190477</v>
      </c>
      <c r="R662" s="30" t="s">
        <v>330</v>
      </c>
      <c r="S662" s="30" t="s">
        <v>129</v>
      </c>
      <c r="T662" s="47" t="s">
        <v>11</v>
      </c>
      <c r="U662" s="30" t="s">
        <v>27</v>
      </c>
      <c r="V662" s="30" t="s">
        <v>28</v>
      </c>
    </row>
    <row r="663" spans="1:22" ht="14.25" hidden="1" customHeight="1">
      <c r="A663" s="47">
        <v>662</v>
      </c>
      <c r="B663" s="30">
        <v>728</v>
      </c>
      <c r="C663" s="1">
        <v>44455</v>
      </c>
      <c r="D663" t="s">
        <v>54</v>
      </c>
      <c r="E663" s="47">
        <f>IF(OR(Table24[[#This Row],[Status]]="Pending",Table24[[#This Row],[Status]]="Processing"),1,0)</f>
        <v>1</v>
      </c>
      <c r="F663" s="47" t="str">
        <f>IF(OR(Table24[[#This Row],[Status]]="Pending",Table24[[#This Row],[Status]]="Processing"),"Backlogs","Completed")</f>
        <v>Backlogs</v>
      </c>
      <c r="G663" s="47">
        <f>IF(Table24[[#This Row],[Status]]="Returned",1,0)</f>
        <v>0</v>
      </c>
      <c r="H663" s="30" t="s">
        <v>47</v>
      </c>
      <c r="I663" s="30" t="s">
        <v>16</v>
      </c>
      <c r="J663" s="30" t="s">
        <v>38</v>
      </c>
      <c r="K663" s="32">
        <v>14</v>
      </c>
      <c r="L663" s="30" t="s">
        <v>18</v>
      </c>
      <c r="M663" s="31">
        <v>51.26</v>
      </c>
      <c r="N663" s="48">
        <f>IF(Table24[[#This Row],[Status]]="Returned",Table24[[#This Row],[Amount]],0)</f>
        <v>0</v>
      </c>
      <c r="O663" s="48">
        <f>IF(OR(Table24[[#This Row],[Status]]="Pending", Table24[[#This Row],[Status]]="Processing"), Table24[[#This Row],[Amount]], 0)</f>
        <v>51.26</v>
      </c>
      <c r="P663" s="48">
        <f>IF(OR(Table24[[#This Row],[Status]]="Delivered",Table24[[#This Row],[Status]]="Shipped"),Table24[[#This Row],[Amount]],0)</f>
        <v>0</v>
      </c>
      <c r="Q663" s="48">
        <f>Table24[[#This Row],[Amount]]/Table24[[#This Row],[Qty]]</f>
        <v>3.6614285714285715</v>
      </c>
      <c r="R663" s="30" t="s">
        <v>333</v>
      </c>
      <c r="S663" s="30" t="s">
        <v>46</v>
      </c>
      <c r="T663" s="47" t="s">
        <v>11</v>
      </c>
      <c r="U663" s="30" t="s">
        <v>21</v>
      </c>
      <c r="V663" s="30" t="s">
        <v>28</v>
      </c>
    </row>
    <row r="664" spans="1:22" ht="14.25" customHeight="1">
      <c r="A664" s="47">
        <v>663</v>
      </c>
      <c r="B664" s="30">
        <v>241</v>
      </c>
      <c r="C664" s="1">
        <v>43895</v>
      </c>
      <c r="D664" t="s">
        <v>36</v>
      </c>
      <c r="E664" s="47">
        <f>IF(OR(Table24[[#This Row],[Status]]="Pending",Table24[[#This Row],[Status]]="Processing"),1,0)</f>
        <v>0</v>
      </c>
      <c r="F664" s="47" t="str">
        <f>IF(OR(Table24[[#This Row],[Status]]="Pending",Table24[[#This Row],[Status]]="Processing"),"Backlogs","Completed")</f>
        <v>Completed</v>
      </c>
      <c r="G664" s="47">
        <f>IF(Table24[[#This Row],[Status]]="Returned",1,0)</f>
        <v>0</v>
      </c>
      <c r="H664" s="30" t="s">
        <v>24</v>
      </c>
      <c r="I664" s="30" t="s">
        <v>25</v>
      </c>
      <c r="J664" s="30" t="s">
        <v>33</v>
      </c>
      <c r="K664" s="32">
        <v>16</v>
      </c>
      <c r="L664" s="30" t="s">
        <v>18</v>
      </c>
      <c r="M664" s="31">
        <v>284.08</v>
      </c>
      <c r="N664" s="48">
        <f>IF(Table24[[#This Row],[Status]]="Returned",Table24[[#This Row],[Amount]],0)</f>
        <v>0</v>
      </c>
      <c r="O664" s="48">
        <f>IF(OR(Table24[[#This Row],[Status]]="Pending", Table24[[#This Row],[Status]]="Processing"), Table24[[#This Row],[Amount]], 0)</f>
        <v>0</v>
      </c>
      <c r="P664" s="48">
        <f>IF(OR(Table24[[#This Row],[Status]]="Delivered",Table24[[#This Row],[Status]]="Shipped"),Table24[[#This Row],[Amount]],0)</f>
        <v>284.08</v>
      </c>
      <c r="Q664" s="48">
        <f>Table24[[#This Row],[Amount]]/Table24[[#This Row],[Qty]]</f>
        <v>17.754999999999999</v>
      </c>
      <c r="R664" s="30" t="s">
        <v>19</v>
      </c>
      <c r="S664" s="30" t="s">
        <v>20</v>
      </c>
      <c r="T664" s="47" t="s">
        <v>758</v>
      </c>
      <c r="U664" s="30" t="s">
        <v>31</v>
      </c>
      <c r="V664" s="30" t="s">
        <v>22</v>
      </c>
    </row>
    <row r="665" spans="1:22" ht="14.25" hidden="1" customHeight="1">
      <c r="A665" s="47">
        <v>664</v>
      </c>
      <c r="B665" s="30">
        <v>557</v>
      </c>
      <c r="C665" s="1">
        <v>44424</v>
      </c>
      <c r="D665" t="s">
        <v>23</v>
      </c>
      <c r="E665" s="47">
        <f>IF(OR(Table24[[#This Row],[Status]]="Pending",Table24[[#This Row],[Status]]="Processing"),1,0)</f>
        <v>0</v>
      </c>
      <c r="F665" s="47" t="str">
        <f>IF(OR(Table24[[#This Row],[Status]]="Pending",Table24[[#This Row],[Status]]="Processing"),"Backlogs","Completed")</f>
        <v>Completed</v>
      </c>
      <c r="G665" s="47">
        <f>IF(Table24[[#This Row],[Status]]="Returned",1,0)</f>
        <v>0</v>
      </c>
      <c r="H665" s="30" t="s">
        <v>24</v>
      </c>
      <c r="I665" s="30" t="s">
        <v>37</v>
      </c>
      <c r="J665" s="30" t="s">
        <v>17</v>
      </c>
      <c r="K665" s="32">
        <v>34</v>
      </c>
      <c r="L665" s="30" t="s">
        <v>18</v>
      </c>
      <c r="M665" s="31">
        <v>220.63</v>
      </c>
      <c r="N665" s="48">
        <f>IF(Table24[[#This Row],[Status]]="Returned",Table24[[#This Row],[Amount]],0)</f>
        <v>0</v>
      </c>
      <c r="O665" s="48">
        <f>IF(OR(Table24[[#This Row],[Status]]="Pending", Table24[[#This Row],[Status]]="Processing"), Table24[[#This Row],[Amount]], 0)</f>
        <v>0</v>
      </c>
      <c r="P665" s="48">
        <f>IF(OR(Table24[[#This Row],[Status]]="Delivered",Table24[[#This Row],[Status]]="Shipped"),Table24[[#This Row],[Amount]],0)</f>
        <v>220.63</v>
      </c>
      <c r="Q665" s="48">
        <f>Table24[[#This Row],[Amount]]/Table24[[#This Row],[Qty]]</f>
        <v>6.4891176470588237</v>
      </c>
      <c r="R665" s="30" t="s">
        <v>88</v>
      </c>
      <c r="S665" s="30" t="s">
        <v>89</v>
      </c>
      <c r="T665" s="47" t="s">
        <v>758</v>
      </c>
      <c r="U665" s="30" t="s">
        <v>31</v>
      </c>
      <c r="V665" s="30" t="s">
        <v>28</v>
      </c>
    </row>
    <row r="666" spans="1:22" ht="14.25" hidden="1" customHeight="1">
      <c r="A666" s="47">
        <v>665</v>
      </c>
      <c r="B666" s="30">
        <v>140</v>
      </c>
      <c r="C666" s="1">
        <v>44229</v>
      </c>
      <c r="D666" t="s">
        <v>14</v>
      </c>
      <c r="E666" s="47">
        <f>IF(OR(Table24[[#This Row],[Status]]="Pending",Table24[[#This Row],[Status]]="Processing"),1,0)</f>
        <v>1</v>
      </c>
      <c r="F666" s="47" t="str">
        <f>IF(OR(Table24[[#This Row],[Status]]="Pending",Table24[[#This Row],[Status]]="Processing"),"Backlogs","Completed")</f>
        <v>Backlogs</v>
      </c>
      <c r="G666" s="47">
        <f>IF(Table24[[#This Row],[Status]]="Returned",1,0)</f>
        <v>0</v>
      </c>
      <c r="H666" s="30" t="s">
        <v>15</v>
      </c>
      <c r="I666" s="30" t="s">
        <v>37</v>
      </c>
      <c r="J666" s="30" t="s">
        <v>38</v>
      </c>
      <c r="K666" s="32">
        <v>31</v>
      </c>
      <c r="L666" s="30" t="s">
        <v>18</v>
      </c>
      <c r="M666" s="31">
        <v>347.11</v>
      </c>
      <c r="N666" s="48">
        <f>IF(Table24[[#This Row],[Status]]="Returned",Table24[[#This Row],[Amount]],0)</f>
        <v>0</v>
      </c>
      <c r="O666" s="48">
        <f>IF(OR(Table24[[#This Row],[Status]]="Pending", Table24[[#This Row],[Status]]="Processing"), Table24[[#This Row],[Amount]], 0)</f>
        <v>347.11</v>
      </c>
      <c r="P666" s="48">
        <f>IF(OR(Table24[[#This Row],[Status]]="Delivered",Table24[[#This Row],[Status]]="Shipped"),Table24[[#This Row],[Amount]],0)</f>
        <v>0</v>
      </c>
      <c r="Q666" s="48">
        <f>Table24[[#This Row],[Amount]]/Table24[[#This Row],[Qty]]</f>
        <v>11.197096774193549</v>
      </c>
      <c r="R666" s="30" t="s">
        <v>159</v>
      </c>
      <c r="S666" s="30" t="s">
        <v>56</v>
      </c>
      <c r="T666" s="47" t="s">
        <v>11</v>
      </c>
      <c r="U666" s="30" t="s">
        <v>21</v>
      </c>
      <c r="V666" s="30" t="s">
        <v>22</v>
      </c>
    </row>
    <row r="667" spans="1:22" ht="14.25" customHeight="1">
      <c r="A667" s="47">
        <v>666</v>
      </c>
      <c r="B667" s="30">
        <v>304</v>
      </c>
      <c r="C667" s="1">
        <v>44217</v>
      </c>
      <c r="D667" t="s">
        <v>36</v>
      </c>
      <c r="E667" s="47">
        <f>IF(OR(Table24[[#This Row],[Status]]="Pending",Table24[[#This Row],[Status]]="Processing"),1,0)</f>
        <v>0</v>
      </c>
      <c r="F667" s="47" t="str">
        <f>IF(OR(Table24[[#This Row],[Status]]="Pending",Table24[[#This Row],[Status]]="Processing"),"Backlogs","Completed")</f>
        <v>Completed</v>
      </c>
      <c r="G667" s="47">
        <f>IF(Table24[[#This Row],[Status]]="Returned",1,0)</f>
        <v>0</v>
      </c>
      <c r="H667" s="30" t="s">
        <v>47</v>
      </c>
      <c r="I667" s="30" t="s">
        <v>16</v>
      </c>
      <c r="J667" s="30" t="s">
        <v>33</v>
      </c>
      <c r="K667" s="32">
        <v>86</v>
      </c>
      <c r="L667" s="30" t="s">
        <v>18</v>
      </c>
      <c r="M667" s="31">
        <v>302.55</v>
      </c>
      <c r="N667" s="48">
        <f>IF(Table24[[#This Row],[Status]]="Returned",Table24[[#This Row],[Amount]],0)</f>
        <v>0</v>
      </c>
      <c r="O667" s="48">
        <f>IF(OR(Table24[[#This Row],[Status]]="Pending", Table24[[#This Row],[Status]]="Processing"), Table24[[#This Row],[Amount]], 0)</f>
        <v>0</v>
      </c>
      <c r="P667" s="48">
        <f>IF(OR(Table24[[#This Row],[Status]]="Delivered",Table24[[#This Row],[Status]]="Shipped"),Table24[[#This Row],[Amount]],0)</f>
        <v>302.55</v>
      </c>
      <c r="Q667" s="48">
        <f>Table24[[#This Row],[Amount]]/Table24[[#This Row],[Qty]]</f>
        <v>3.5180232558139535</v>
      </c>
      <c r="R667" s="30" t="s">
        <v>218</v>
      </c>
      <c r="S667" s="30" t="s">
        <v>43</v>
      </c>
      <c r="T667" s="47" t="s">
        <v>11</v>
      </c>
      <c r="U667" s="30" t="s">
        <v>44</v>
      </c>
      <c r="V667" s="30" t="s">
        <v>22</v>
      </c>
    </row>
    <row r="668" spans="1:22" ht="14.25" hidden="1" customHeight="1">
      <c r="A668" s="47">
        <v>667</v>
      </c>
      <c r="B668" s="30">
        <v>187</v>
      </c>
      <c r="C668" s="1">
        <v>44307</v>
      </c>
      <c r="D668" t="s">
        <v>54</v>
      </c>
      <c r="E668" s="47">
        <f>IF(OR(Table24[[#This Row],[Status]]="Pending",Table24[[#This Row],[Status]]="Processing"),1,0)</f>
        <v>1</v>
      </c>
      <c r="F668" s="47" t="str">
        <f>IF(OR(Table24[[#This Row],[Status]]="Pending",Table24[[#This Row],[Status]]="Processing"),"Backlogs","Completed")</f>
        <v>Backlogs</v>
      </c>
      <c r="G668" s="47">
        <f>IF(Table24[[#This Row],[Status]]="Returned",1,0)</f>
        <v>0</v>
      </c>
      <c r="H668" s="30" t="s">
        <v>24</v>
      </c>
      <c r="I668" s="30" t="s">
        <v>16</v>
      </c>
      <c r="J668" s="30" t="s">
        <v>38</v>
      </c>
      <c r="K668" s="32">
        <v>27</v>
      </c>
      <c r="L668" s="30" t="s">
        <v>18</v>
      </c>
      <c r="M668" s="31">
        <v>647.37</v>
      </c>
      <c r="N668" s="48">
        <f>IF(Table24[[#This Row],[Status]]="Returned",Table24[[#This Row],[Amount]],0)</f>
        <v>0</v>
      </c>
      <c r="O668" s="48">
        <f>IF(OR(Table24[[#This Row],[Status]]="Pending", Table24[[#This Row],[Status]]="Processing"), Table24[[#This Row],[Amount]], 0)</f>
        <v>647.37</v>
      </c>
      <c r="P668" s="48">
        <f>IF(OR(Table24[[#This Row],[Status]]="Delivered",Table24[[#This Row],[Status]]="Shipped"),Table24[[#This Row],[Amount]],0)</f>
        <v>0</v>
      </c>
      <c r="Q668" s="48">
        <f>Table24[[#This Row],[Amount]]/Table24[[#This Row],[Qty]]</f>
        <v>23.976666666666667</v>
      </c>
      <c r="R668" s="30" t="s">
        <v>273</v>
      </c>
      <c r="S668" s="30" t="s">
        <v>30</v>
      </c>
      <c r="T668" s="47" t="s">
        <v>758</v>
      </c>
      <c r="U668" s="30" t="s">
        <v>44</v>
      </c>
      <c r="V668" s="30" t="s">
        <v>28</v>
      </c>
    </row>
    <row r="669" spans="1:22" ht="14.25" hidden="1" customHeight="1">
      <c r="A669" s="47">
        <v>668</v>
      </c>
      <c r="B669" s="30">
        <v>521</v>
      </c>
      <c r="C669" s="1">
        <v>44002</v>
      </c>
      <c r="D669" t="s">
        <v>36</v>
      </c>
      <c r="E669" s="47">
        <f>IF(OR(Table24[[#This Row],[Status]]="Pending",Table24[[#This Row],[Status]]="Processing"),1,0)</f>
        <v>0</v>
      </c>
      <c r="F669" s="47" t="str">
        <f>IF(OR(Table24[[#This Row],[Status]]="Pending",Table24[[#This Row],[Status]]="Processing"),"Backlogs","Completed")</f>
        <v>Completed</v>
      </c>
      <c r="G669" s="47">
        <f>IF(Table24[[#This Row],[Status]]="Returned",1,0)</f>
        <v>0</v>
      </c>
      <c r="H669" s="30" t="s">
        <v>15</v>
      </c>
      <c r="I669" s="30" t="s">
        <v>16</v>
      </c>
      <c r="J669" s="30" t="s">
        <v>17</v>
      </c>
      <c r="K669" s="32">
        <v>63</v>
      </c>
      <c r="L669" s="30" t="s">
        <v>18</v>
      </c>
      <c r="M669" s="31">
        <v>427.47</v>
      </c>
      <c r="N669" s="48">
        <f>IF(Table24[[#This Row],[Status]]="Returned",Table24[[#This Row],[Amount]],0)</f>
        <v>0</v>
      </c>
      <c r="O669" s="48">
        <f>IF(OR(Table24[[#This Row],[Status]]="Pending", Table24[[#This Row],[Status]]="Processing"), Table24[[#This Row],[Amount]], 0)</f>
        <v>0</v>
      </c>
      <c r="P669" s="48">
        <f>IF(OR(Table24[[#This Row],[Status]]="Delivered",Table24[[#This Row],[Status]]="Shipped"),Table24[[#This Row],[Amount]],0)</f>
        <v>427.47</v>
      </c>
      <c r="Q669" s="48">
        <f>Table24[[#This Row],[Amount]]/Table24[[#This Row],[Qty]]</f>
        <v>6.7852380952380953</v>
      </c>
      <c r="R669" s="30" t="s">
        <v>211</v>
      </c>
      <c r="S669" s="30" t="s">
        <v>49</v>
      </c>
      <c r="T669" s="47" t="s">
        <v>11</v>
      </c>
      <c r="U669" s="30" t="s">
        <v>21</v>
      </c>
      <c r="V669" s="30" t="s">
        <v>22</v>
      </c>
    </row>
    <row r="670" spans="1:22" ht="14.25" hidden="1" customHeight="1">
      <c r="A670" s="47">
        <v>669</v>
      </c>
      <c r="B670" s="30">
        <v>61</v>
      </c>
      <c r="C670" s="1">
        <v>44149</v>
      </c>
      <c r="D670" t="s">
        <v>36</v>
      </c>
      <c r="E670" s="47">
        <f>IF(OR(Table24[[#This Row],[Status]]="Pending",Table24[[#This Row],[Status]]="Processing"),1,0)</f>
        <v>0</v>
      </c>
      <c r="F670" s="47" t="str">
        <f>IF(OR(Table24[[#This Row],[Status]]="Pending",Table24[[#This Row],[Status]]="Processing"),"Backlogs","Completed")</f>
        <v>Completed</v>
      </c>
      <c r="G670" s="47">
        <f>IF(Table24[[#This Row],[Status]]="Returned",1,0)</f>
        <v>0</v>
      </c>
      <c r="H670" s="30" t="s">
        <v>15</v>
      </c>
      <c r="I670" s="30" t="s">
        <v>16</v>
      </c>
      <c r="J670" s="30" t="s">
        <v>17</v>
      </c>
      <c r="K670" s="32">
        <v>91</v>
      </c>
      <c r="L670" s="30" t="s">
        <v>18</v>
      </c>
      <c r="M670" s="31">
        <v>461.92</v>
      </c>
      <c r="N670" s="48">
        <f>IF(Table24[[#This Row],[Status]]="Returned",Table24[[#This Row],[Amount]],0)</f>
        <v>0</v>
      </c>
      <c r="O670" s="48">
        <f>IF(OR(Table24[[#This Row],[Status]]="Pending", Table24[[#This Row],[Status]]="Processing"), Table24[[#This Row],[Amount]], 0)</f>
        <v>0</v>
      </c>
      <c r="P670" s="48">
        <f>IF(OR(Table24[[#This Row],[Status]]="Delivered",Table24[[#This Row],[Status]]="Shipped"),Table24[[#This Row],[Amount]],0)</f>
        <v>461.92</v>
      </c>
      <c r="Q670" s="48">
        <f>Table24[[#This Row],[Amount]]/Table24[[#This Row],[Qty]]</f>
        <v>5.0760439560439563</v>
      </c>
      <c r="R670" s="30" t="s">
        <v>328</v>
      </c>
      <c r="S670" s="30" t="s">
        <v>147</v>
      </c>
      <c r="T670" s="47" t="s">
        <v>11</v>
      </c>
      <c r="U670" s="30" t="s">
        <v>21</v>
      </c>
      <c r="V670" s="30" t="s">
        <v>28</v>
      </c>
    </row>
    <row r="671" spans="1:22" ht="14.25" customHeight="1">
      <c r="A671" s="47">
        <v>670</v>
      </c>
      <c r="B671" s="30">
        <v>187</v>
      </c>
      <c r="C671" s="1">
        <v>44353</v>
      </c>
      <c r="D671" t="s">
        <v>14</v>
      </c>
      <c r="E671" s="47">
        <f>IF(OR(Table24[[#This Row],[Status]]="Pending",Table24[[#This Row],[Status]]="Processing"),1,0)</f>
        <v>1</v>
      </c>
      <c r="F671" s="47" t="str">
        <f>IF(OR(Table24[[#This Row],[Status]]="Pending",Table24[[#This Row],[Status]]="Processing"),"Backlogs","Completed")</f>
        <v>Backlogs</v>
      </c>
      <c r="G671" s="47">
        <f>IF(Table24[[#This Row],[Status]]="Returned",1,0)</f>
        <v>0</v>
      </c>
      <c r="H671" s="30" t="s">
        <v>15</v>
      </c>
      <c r="I671" s="30" t="s">
        <v>25</v>
      </c>
      <c r="J671" s="30" t="s">
        <v>33</v>
      </c>
      <c r="K671" s="32">
        <v>87</v>
      </c>
      <c r="L671" s="30" t="s">
        <v>18</v>
      </c>
      <c r="M671" s="31">
        <v>970.67</v>
      </c>
      <c r="N671" s="48">
        <f>IF(Table24[[#This Row],[Status]]="Returned",Table24[[#This Row],[Amount]],0)</f>
        <v>0</v>
      </c>
      <c r="O671" s="48">
        <f>IF(OR(Table24[[#This Row],[Status]]="Pending", Table24[[#This Row],[Status]]="Processing"), Table24[[#This Row],[Amount]], 0)</f>
        <v>970.67</v>
      </c>
      <c r="P671" s="48">
        <f>IF(OR(Table24[[#This Row],[Status]]="Delivered",Table24[[#This Row],[Status]]="Shipped"),Table24[[#This Row],[Amount]],0)</f>
        <v>0</v>
      </c>
      <c r="Q671" s="48">
        <f>Table24[[#This Row],[Amount]]/Table24[[#This Row],[Qty]]</f>
        <v>11.157126436781608</v>
      </c>
      <c r="R671" s="30" t="s">
        <v>82</v>
      </c>
      <c r="S671" s="30" t="s">
        <v>46</v>
      </c>
      <c r="T671" s="47" t="s">
        <v>11</v>
      </c>
      <c r="U671" s="30" t="s">
        <v>44</v>
      </c>
      <c r="V671" s="30" t="s">
        <v>22</v>
      </c>
    </row>
    <row r="672" spans="1:22" ht="14.25" hidden="1" customHeight="1">
      <c r="A672" s="47">
        <v>671</v>
      </c>
      <c r="B672" s="30">
        <v>503</v>
      </c>
      <c r="C672" s="1">
        <v>44273</v>
      </c>
      <c r="D672" t="s">
        <v>36</v>
      </c>
      <c r="E672" s="47">
        <f>IF(OR(Table24[[#This Row],[Status]]="Pending",Table24[[#This Row],[Status]]="Processing"),1,0)</f>
        <v>0</v>
      </c>
      <c r="F672" s="47" t="str">
        <f>IF(OR(Table24[[#This Row],[Status]]="Pending",Table24[[#This Row],[Status]]="Processing"),"Backlogs","Completed")</f>
        <v>Completed</v>
      </c>
      <c r="G672" s="47">
        <f>IF(Table24[[#This Row],[Status]]="Returned",1,0)</f>
        <v>0</v>
      </c>
      <c r="H672" s="30" t="s">
        <v>24</v>
      </c>
      <c r="I672" s="30" t="s">
        <v>37</v>
      </c>
      <c r="J672" s="30" t="s">
        <v>38</v>
      </c>
      <c r="K672" s="32">
        <v>42</v>
      </c>
      <c r="L672" s="30" t="s">
        <v>18</v>
      </c>
      <c r="M672" s="31">
        <v>7.25</v>
      </c>
      <c r="N672" s="48">
        <f>IF(Table24[[#This Row],[Status]]="Returned",Table24[[#This Row],[Amount]],0)</f>
        <v>0</v>
      </c>
      <c r="O672" s="48">
        <f>IF(OR(Table24[[#This Row],[Status]]="Pending", Table24[[#This Row],[Status]]="Processing"), Table24[[#This Row],[Amount]], 0)</f>
        <v>0</v>
      </c>
      <c r="P672" s="48">
        <f>IF(OR(Table24[[#This Row],[Status]]="Delivered",Table24[[#This Row],[Status]]="Shipped"),Table24[[#This Row],[Amount]],0)</f>
        <v>7.25</v>
      </c>
      <c r="Q672" s="48">
        <f>Table24[[#This Row],[Amount]]/Table24[[#This Row],[Qty]]</f>
        <v>0.17261904761904762</v>
      </c>
      <c r="R672" s="30" t="s">
        <v>84</v>
      </c>
      <c r="S672" s="30" t="s">
        <v>85</v>
      </c>
      <c r="T672" s="47" t="s">
        <v>11</v>
      </c>
      <c r="U672" s="30" t="s">
        <v>21</v>
      </c>
      <c r="V672" s="30" t="s">
        <v>28</v>
      </c>
    </row>
    <row r="673" spans="1:22" ht="14.25" customHeight="1">
      <c r="A673" s="47">
        <v>672</v>
      </c>
      <c r="B673" s="30">
        <v>65</v>
      </c>
      <c r="C673" s="1">
        <v>44405</v>
      </c>
      <c r="D673" t="s">
        <v>54</v>
      </c>
      <c r="E673" s="47">
        <f>IF(OR(Table24[[#This Row],[Status]]="Pending",Table24[[#This Row],[Status]]="Processing"),1,0)</f>
        <v>1</v>
      </c>
      <c r="F673" s="47" t="str">
        <f>IF(OR(Table24[[#This Row],[Status]]="Pending",Table24[[#This Row],[Status]]="Processing"),"Backlogs","Completed")</f>
        <v>Backlogs</v>
      </c>
      <c r="G673" s="47">
        <f>IF(Table24[[#This Row],[Status]]="Returned",1,0)</f>
        <v>0</v>
      </c>
      <c r="H673" s="30" t="s">
        <v>24</v>
      </c>
      <c r="I673" s="30" t="s">
        <v>16</v>
      </c>
      <c r="J673" s="30" t="s">
        <v>33</v>
      </c>
      <c r="K673" s="32">
        <v>100</v>
      </c>
      <c r="L673" s="30" t="s">
        <v>18</v>
      </c>
      <c r="M673" s="31">
        <v>852.08</v>
      </c>
      <c r="N673" s="48">
        <f>IF(Table24[[#This Row],[Status]]="Returned",Table24[[#This Row],[Amount]],0)</f>
        <v>0</v>
      </c>
      <c r="O673" s="48">
        <f>IF(OR(Table24[[#This Row],[Status]]="Pending", Table24[[#This Row],[Status]]="Processing"), Table24[[#This Row],[Amount]], 0)</f>
        <v>852.08</v>
      </c>
      <c r="P673" s="48">
        <f>IF(OR(Table24[[#This Row],[Status]]="Delivered",Table24[[#This Row],[Status]]="Shipped"),Table24[[#This Row],[Amount]],0)</f>
        <v>0</v>
      </c>
      <c r="Q673" s="48">
        <f>Table24[[#This Row],[Amount]]/Table24[[#This Row],[Qty]]</f>
        <v>8.5208000000000013</v>
      </c>
      <c r="R673" s="30" t="s">
        <v>60</v>
      </c>
      <c r="S673" s="30" t="s">
        <v>61</v>
      </c>
      <c r="T673" s="47" t="s">
        <v>11</v>
      </c>
      <c r="U673" s="30" t="s">
        <v>21</v>
      </c>
      <c r="V673" s="30" t="s">
        <v>28</v>
      </c>
    </row>
    <row r="674" spans="1:22" ht="14.25" customHeight="1">
      <c r="A674" s="47">
        <v>673</v>
      </c>
      <c r="B674" s="30">
        <v>104</v>
      </c>
      <c r="C674" s="1">
        <v>44225</v>
      </c>
      <c r="D674" t="s">
        <v>32</v>
      </c>
      <c r="E674" s="47">
        <f>IF(OR(Table24[[#This Row],[Status]]="Pending",Table24[[#This Row],[Status]]="Processing"),1,0)</f>
        <v>0</v>
      </c>
      <c r="F674" s="47" t="str">
        <f>IF(OR(Table24[[#This Row],[Status]]="Pending",Table24[[#This Row],[Status]]="Processing"),"Backlogs","Completed")</f>
        <v>Completed</v>
      </c>
      <c r="G674" s="47">
        <f>IF(Table24[[#This Row],[Status]]="Returned",1,0)</f>
        <v>1</v>
      </c>
      <c r="H674" s="30" t="s">
        <v>24</v>
      </c>
      <c r="I674" s="30" t="s">
        <v>16</v>
      </c>
      <c r="J674" s="30" t="s">
        <v>33</v>
      </c>
      <c r="K674" s="32">
        <v>25</v>
      </c>
      <c r="L674" s="30" t="s">
        <v>18</v>
      </c>
      <c r="M674" s="31">
        <v>792.54</v>
      </c>
      <c r="N674" s="48">
        <f>IF(Table24[[#This Row],[Status]]="Returned",Table24[[#This Row],[Amount]],0)</f>
        <v>792.54</v>
      </c>
      <c r="O674" s="48">
        <f>IF(OR(Table24[[#This Row],[Status]]="Pending", Table24[[#This Row],[Status]]="Processing"), Table24[[#This Row],[Amount]], 0)</f>
        <v>0</v>
      </c>
      <c r="P674" s="48">
        <f>IF(OR(Table24[[#This Row],[Status]]="Delivered",Table24[[#This Row],[Status]]="Shipped"),Table24[[#This Row],[Amount]],0)</f>
        <v>0</v>
      </c>
      <c r="Q674" s="48">
        <f>Table24[[#This Row],[Amount]]/Table24[[#This Row],[Qty]]</f>
        <v>31.701599999999999</v>
      </c>
      <c r="R674" s="30" t="s">
        <v>83</v>
      </c>
      <c r="S674" s="30" t="s">
        <v>64</v>
      </c>
      <c r="T674" s="47" t="s">
        <v>758</v>
      </c>
      <c r="U674" s="30" t="s">
        <v>21</v>
      </c>
      <c r="V674" s="30" t="s">
        <v>22</v>
      </c>
    </row>
    <row r="675" spans="1:22" ht="14.25" hidden="1" customHeight="1">
      <c r="A675" s="47">
        <v>674</v>
      </c>
      <c r="B675" s="30">
        <v>597</v>
      </c>
      <c r="C675" s="1">
        <v>44459</v>
      </c>
      <c r="D675" t="s">
        <v>23</v>
      </c>
      <c r="E675" s="47">
        <f>IF(OR(Table24[[#This Row],[Status]]="Pending",Table24[[#This Row],[Status]]="Processing"),1,0)</f>
        <v>0</v>
      </c>
      <c r="F675" s="47" t="str">
        <f>IF(OR(Table24[[#This Row],[Status]]="Pending",Table24[[#This Row],[Status]]="Processing"),"Backlogs","Completed")</f>
        <v>Completed</v>
      </c>
      <c r="G675" s="47">
        <f>IF(Table24[[#This Row],[Status]]="Returned",1,0)</f>
        <v>0</v>
      </c>
      <c r="H675" s="30" t="s">
        <v>15</v>
      </c>
      <c r="I675" s="30" t="s">
        <v>37</v>
      </c>
      <c r="J675" s="30" t="s">
        <v>17</v>
      </c>
      <c r="K675" s="32">
        <v>47</v>
      </c>
      <c r="L675" s="30" t="s">
        <v>18</v>
      </c>
      <c r="M675" s="31">
        <v>722.42</v>
      </c>
      <c r="N675" s="48">
        <f>IF(Table24[[#This Row],[Status]]="Returned",Table24[[#This Row],[Amount]],0)</f>
        <v>0</v>
      </c>
      <c r="O675" s="48">
        <f>IF(OR(Table24[[#This Row],[Status]]="Pending", Table24[[#This Row],[Status]]="Processing"), Table24[[#This Row],[Amount]], 0)</f>
        <v>0</v>
      </c>
      <c r="P675" s="48">
        <f>IF(OR(Table24[[#This Row],[Status]]="Delivered",Table24[[#This Row],[Status]]="Shipped"),Table24[[#This Row],[Amount]],0)</f>
        <v>722.42</v>
      </c>
      <c r="Q675" s="48">
        <f>Table24[[#This Row],[Amount]]/Table24[[#This Row],[Qty]]</f>
        <v>15.37063829787234</v>
      </c>
      <c r="R675" s="30" t="s">
        <v>259</v>
      </c>
      <c r="S675" s="30" t="s">
        <v>58</v>
      </c>
      <c r="T675" s="47" t="s">
        <v>11</v>
      </c>
      <c r="U675" s="30" t="s">
        <v>21</v>
      </c>
      <c r="V675" s="30" t="s">
        <v>22</v>
      </c>
    </row>
    <row r="676" spans="1:22" ht="14.25" hidden="1" customHeight="1">
      <c r="A676" s="47">
        <v>675</v>
      </c>
      <c r="B676" s="30">
        <v>168</v>
      </c>
      <c r="C676" s="1">
        <v>44519</v>
      </c>
      <c r="D676" t="s">
        <v>54</v>
      </c>
      <c r="E676" s="47">
        <f>IF(OR(Table24[[#This Row],[Status]]="Pending",Table24[[#This Row],[Status]]="Processing"),1,0)</f>
        <v>1</v>
      </c>
      <c r="F676" s="47" t="str">
        <f>IF(OR(Table24[[#This Row],[Status]]="Pending",Table24[[#This Row],[Status]]="Processing"),"Backlogs","Completed")</f>
        <v>Backlogs</v>
      </c>
      <c r="G676" s="47">
        <f>IF(Table24[[#This Row],[Status]]="Returned",1,0)</f>
        <v>0</v>
      </c>
      <c r="H676" s="30" t="s">
        <v>15</v>
      </c>
      <c r="I676" s="30" t="s">
        <v>25</v>
      </c>
      <c r="J676" s="30" t="s">
        <v>38</v>
      </c>
      <c r="K676" s="32">
        <v>75</v>
      </c>
      <c r="L676" s="30" t="s">
        <v>18</v>
      </c>
      <c r="M676" s="31">
        <v>778.82</v>
      </c>
      <c r="N676" s="48">
        <f>IF(Table24[[#This Row],[Status]]="Returned",Table24[[#This Row],[Amount]],0)</f>
        <v>0</v>
      </c>
      <c r="O676" s="48">
        <f>IF(OR(Table24[[#This Row],[Status]]="Pending", Table24[[#This Row],[Status]]="Processing"), Table24[[#This Row],[Amount]], 0)</f>
        <v>778.82</v>
      </c>
      <c r="P676" s="48">
        <f>IF(OR(Table24[[#This Row],[Status]]="Delivered",Table24[[#This Row],[Status]]="Shipped"),Table24[[#This Row],[Amount]],0)</f>
        <v>0</v>
      </c>
      <c r="Q676" s="48">
        <f>Table24[[#This Row],[Amount]]/Table24[[#This Row],[Qty]]</f>
        <v>10.384266666666667</v>
      </c>
      <c r="R676" s="30" t="s">
        <v>190</v>
      </c>
      <c r="S676" s="30" t="s">
        <v>64</v>
      </c>
      <c r="T676" s="47" t="s">
        <v>11</v>
      </c>
      <c r="U676" s="30" t="s">
        <v>21</v>
      </c>
      <c r="V676" s="30" t="s">
        <v>28</v>
      </c>
    </row>
    <row r="677" spans="1:22" ht="14.25" hidden="1" customHeight="1">
      <c r="A677" s="47">
        <v>676</v>
      </c>
      <c r="B677" s="30">
        <v>385</v>
      </c>
      <c r="C677" s="1">
        <v>44044</v>
      </c>
      <c r="D677" t="s">
        <v>36</v>
      </c>
      <c r="E677" s="47">
        <f>IF(OR(Table24[[#This Row],[Status]]="Pending",Table24[[#This Row],[Status]]="Processing"),1,0)</f>
        <v>0</v>
      </c>
      <c r="F677" s="47" t="str">
        <f>IF(OR(Table24[[#This Row],[Status]]="Pending",Table24[[#This Row],[Status]]="Processing"),"Backlogs","Completed")</f>
        <v>Completed</v>
      </c>
      <c r="G677" s="47">
        <f>IF(Table24[[#This Row],[Status]]="Returned",1,0)</f>
        <v>0</v>
      </c>
      <c r="H677" s="30" t="s">
        <v>24</v>
      </c>
      <c r="I677" s="30" t="s">
        <v>16</v>
      </c>
      <c r="J677" s="30" t="s">
        <v>17</v>
      </c>
      <c r="K677" s="32">
        <v>36</v>
      </c>
      <c r="L677" s="30" t="s">
        <v>18</v>
      </c>
      <c r="M677" s="31">
        <v>422.06</v>
      </c>
      <c r="N677" s="48">
        <f>IF(Table24[[#This Row],[Status]]="Returned",Table24[[#This Row],[Amount]],0)</f>
        <v>0</v>
      </c>
      <c r="O677" s="48">
        <f>IF(OR(Table24[[#This Row],[Status]]="Pending", Table24[[#This Row],[Status]]="Processing"), Table24[[#This Row],[Amount]], 0)</f>
        <v>0</v>
      </c>
      <c r="P677" s="48">
        <f>IF(OR(Table24[[#This Row],[Status]]="Delivered",Table24[[#This Row],[Status]]="Shipped"),Table24[[#This Row],[Amount]],0)</f>
        <v>422.06</v>
      </c>
      <c r="Q677" s="48">
        <f>Table24[[#This Row],[Amount]]/Table24[[#This Row],[Qty]]</f>
        <v>11.723888888888888</v>
      </c>
      <c r="R677" s="30" t="s">
        <v>334</v>
      </c>
      <c r="S677" s="30" t="s">
        <v>74</v>
      </c>
      <c r="T677" s="47" t="s">
        <v>758</v>
      </c>
      <c r="U677" s="30" t="s">
        <v>27</v>
      </c>
      <c r="V677" s="30" t="s">
        <v>28</v>
      </c>
    </row>
    <row r="678" spans="1:22" ht="14.25" hidden="1" customHeight="1">
      <c r="A678" s="47">
        <v>677</v>
      </c>
      <c r="B678" s="30">
        <v>531</v>
      </c>
      <c r="C678" s="1">
        <v>43949</v>
      </c>
      <c r="D678" t="s">
        <v>23</v>
      </c>
      <c r="E678" s="47">
        <f>IF(OR(Table24[[#This Row],[Status]]="Pending",Table24[[#This Row],[Status]]="Processing"),1,0)</f>
        <v>0</v>
      </c>
      <c r="F678" s="47" t="str">
        <f>IF(OR(Table24[[#This Row],[Status]]="Pending",Table24[[#This Row],[Status]]="Processing"),"Backlogs","Completed")</f>
        <v>Completed</v>
      </c>
      <c r="G678" s="47">
        <f>IF(Table24[[#This Row],[Status]]="Returned",1,0)</f>
        <v>0</v>
      </c>
      <c r="H678" s="30" t="s">
        <v>24</v>
      </c>
      <c r="I678" s="30" t="s">
        <v>37</v>
      </c>
      <c r="J678" s="30" t="s">
        <v>38</v>
      </c>
      <c r="K678" s="32">
        <v>43</v>
      </c>
      <c r="L678" s="30" t="s">
        <v>18</v>
      </c>
      <c r="M678" s="31">
        <v>517.15</v>
      </c>
      <c r="N678" s="48">
        <f>IF(Table24[[#This Row],[Status]]="Returned",Table24[[#This Row],[Amount]],0)</f>
        <v>0</v>
      </c>
      <c r="O678" s="48">
        <f>IF(OR(Table24[[#This Row],[Status]]="Pending", Table24[[#This Row],[Status]]="Processing"), Table24[[#This Row],[Amount]], 0)</f>
        <v>0</v>
      </c>
      <c r="P678" s="48">
        <f>IF(OR(Table24[[#This Row],[Status]]="Delivered",Table24[[#This Row],[Status]]="Shipped"),Table24[[#This Row],[Amount]],0)</f>
        <v>517.15</v>
      </c>
      <c r="Q678" s="48">
        <f>Table24[[#This Row],[Amount]]/Table24[[#This Row],[Qty]]</f>
        <v>12.026744186046511</v>
      </c>
      <c r="R678" s="30" t="s">
        <v>95</v>
      </c>
      <c r="S678" s="30" t="s">
        <v>64</v>
      </c>
      <c r="T678" s="47" t="s">
        <v>11</v>
      </c>
      <c r="U678" s="30" t="s">
        <v>31</v>
      </c>
      <c r="V678" s="30" t="s">
        <v>28</v>
      </c>
    </row>
    <row r="679" spans="1:22" ht="14.25" customHeight="1">
      <c r="A679" s="47">
        <v>678</v>
      </c>
      <c r="B679" s="30">
        <v>742</v>
      </c>
      <c r="C679" s="1">
        <v>44450</v>
      </c>
      <c r="D679" t="s">
        <v>23</v>
      </c>
      <c r="E679" s="47">
        <f>IF(OR(Table24[[#This Row],[Status]]="Pending",Table24[[#This Row],[Status]]="Processing"),1,0)</f>
        <v>0</v>
      </c>
      <c r="F679" s="47" t="str">
        <f>IF(OR(Table24[[#This Row],[Status]]="Pending",Table24[[#This Row],[Status]]="Processing"),"Backlogs","Completed")</f>
        <v>Completed</v>
      </c>
      <c r="G679" s="47">
        <f>IF(Table24[[#This Row],[Status]]="Returned",1,0)</f>
        <v>0</v>
      </c>
      <c r="H679" s="30" t="s">
        <v>15</v>
      </c>
      <c r="I679" s="30" t="s">
        <v>37</v>
      </c>
      <c r="J679" s="30" t="s">
        <v>33</v>
      </c>
      <c r="K679" s="32">
        <v>3</v>
      </c>
      <c r="L679" s="30" t="s">
        <v>18</v>
      </c>
      <c r="M679" s="31">
        <v>190.41</v>
      </c>
      <c r="N679" s="48">
        <f>IF(Table24[[#This Row],[Status]]="Returned",Table24[[#This Row],[Amount]],0)</f>
        <v>0</v>
      </c>
      <c r="O679" s="48">
        <f>IF(OR(Table24[[#This Row],[Status]]="Pending", Table24[[#This Row],[Status]]="Processing"), Table24[[#This Row],[Amount]], 0)</f>
        <v>0</v>
      </c>
      <c r="P679" s="48">
        <f>IF(OR(Table24[[#This Row],[Status]]="Delivered",Table24[[#This Row],[Status]]="Shipped"),Table24[[#This Row],[Amount]],0)</f>
        <v>190.41</v>
      </c>
      <c r="Q679" s="48">
        <f>Table24[[#This Row],[Amount]]/Table24[[#This Row],[Qty]]</f>
        <v>63.47</v>
      </c>
      <c r="R679" s="30" t="s">
        <v>218</v>
      </c>
      <c r="S679" s="30" t="s">
        <v>43</v>
      </c>
      <c r="T679" s="47" t="s">
        <v>11</v>
      </c>
      <c r="U679" s="30" t="s">
        <v>44</v>
      </c>
      <c r="V679" s="30" t="s">
        <v>28</v>
      </c>
    </row>
    <row r="680" spans="1:22" ht="14.25" customHeight="1">
      <c r="A680" s="47">
        <v>679</v>
      </c>
      <c r="B680" s="30">
        <v>799</v>
      </c>
      <c r="C680" s="1">
        <v>44058</v>
      </c>
      <c r="D680" t="s">
        <v>32</v>
      </c>
      <c r="E680" s="47">
        <f>IF(OR(Table24[[#This Row],[Status]]="Pending",Table24[[#This Row],[Status]]="Processing"),1,0)</f>
        <v>0</v>
      </c>
      <c r="F680" s="47" t="str">
        <f>IF(OR(Table24[[#This Row],[Status]]="Pending",Table24[[#This Row],[Status]]="Processing"),"Backlogs","Completed")</f>
        <v>Completed</v>
      </c>
      <c r="G680" s="47">
        <f>IF(Table24[[#This Row],[Status]]="Returned",1,0)</f>
        <v>1</v>
      </c>
      <c r="H680" s="30" t="s">
        <v>15</v>
      </c>
      <c r="I680" s="30" t="s">
        <v>37</v>
      </c>
      <c r="J680" s="30" t="s">
        <v>33</v>
      </c>
      <c r="K680" s="32">
        <v>68</v>
      </c>
      <c r="L680" s="30" t="s">
        <v>18</v>
      </c>
      <c r="M680" s="31">
        <v>326.63</v>
      </c>
      <c r="N680" s="48">
        <f>IF(Table24[[#This Row],[Status]]="Returned",Table24[[#This Row],[Amount]],0)</f>
        <v>326.63</v>
      </c>
      <c r="O680" s="48">
        <f>IF(OR(Table24[[#This Row],[Status]]="Pending", Table24[[#This Row],[Status]]="Processing"), Table24[[#This Row],[Amount]], 0)</f>
        <v>0</v>
      </c>
      <c r="P680" s="48">
        <f>IF(OR(Table24[[#This Row],[Status]]="Delivered",Table24[[#This Row],[Status]]="Shipped"),Table24[[#This Row],[Amount]],0)</f>
        <v>0</v>
      </c>
      <c r="Q680" s="48">
        <f>Table24[[#This Row],[Amount]]/Table24[[#This Row],[Qty]]</f>
        <v>4.8033823529411768</v>
      </c>
      <c r="R680" s="30" t="s">
        <v>114</v>
      </c>
      <c r="S680" s="30" t="s">
        <v>106</v>
      </c>
      <c r="T680" s="47" t="s">
        <v>11</v>
      </c>
      <c r="U680" s="30" t="s">
        <v>31</v>
      </c>
      <c r="V680" s="30" t="s">
        <v>22</v>
      </c>
    </row>
    <row r="681" spans="1:22" ht="14.25" hidden="1" customHeight="1">
      <c r="A681" s="47">
        <v>680</v>
      </c>
      <c r="B681" s="30">
        <v>132</v>
      </c>
      <c r="C681" s="1">
        <v>44254</v>
      </c>
      <c r="D681" t="s">
        <v>32</v>
      </c>
      <c r="E681" s="47">
        <f>IF(OR(Table24[[#This Row],[Status]]="Pending",Table24[[#This Row],[Status]]="Processing"),1,0)</f>
        <v>0</v>
      </c>
      <c r="F681" s="47" t="str">
        <f>IF(OR(Table24[[#This Row],[Status]]="Pending",Table24[[#This Row],[Status]]="Processing"),"Backlogs","Completed")</f>
        <v>Completed</v>
      </c>
      <c r="G681" s="47">
        <f>IF(Table24[[#This Row],[Status]]="Returned",1,0)</f>
        <v>1</v>
      </c>
      <c r="H681" s="30" t="s">
        <v>24</v>
      </c>
      <c r="I681" s="30" t="s">
        <v>25</v>
      </c>
      <c r="J681" s="30" t="s">
        <v>38</v>
      </c>
      <c r="K681" s="32">
        <v>13</v>
      </c>
      <c r="L681" s="30" t="s">
        <v>18</v>
      </c>
      <c r="M681" s="31">
        <v>111.92</v>
      </c>
      <c r="N681" s="48">
        <f>IF(Table24[[#This Row],[Status]]="Returned",Table24[[#This Row],[Amount]],0)</f>
        <v>111.92</v>
      </c>
      <c r="O681" s="48">
        <f>IF(OR(Table24[[#This Row],[Status]]="Pending", Table24[[#This Row],[Status]]="Processing"), Table24[[#This Row],[Amount]], 0)</f>
        <v>0</v>
      </c>
      <c r="P681" s="48">
        <f>IF(OR(Table24[[#This Row],[Status]]="Delivered",Table24[[#This Row],[Status]]="Shipped"),Table24[[#This Row],[Amount]],0)</f>
        <v>0</v>
      </c>
      <c r="Q681" s="48">
        <f>Table24[[#This Row],[Amount]]/Table24[[#This Row],[Qty]]</f>
        <v>8.6092307692307699</v>
      </c>
      <c r="R681" s="30" t="s">
        <v>335</v>
      </c>
      <c r="S681" s="30" t="s">
        <v>20</v>
      </c>
      <c r="T681" s="47" t="s">
        <v>758</v>
      </c>
      <c r="U681" s="30" t="s">
        <v>31</v>
      </c>
      <c r="V681" s="30" t="s">
        <v>28</v>
      </c>
    </row>
    <row r="682" spans="1:22" ht="14.25" hidden="1" customHeight="1">
      <c r="A682" s="47">
        <v>681</v>
      </c>
      <c r="B682" s="30">
        <v>141</v>
      </c>
      <c r="C682" s="1">
        <v>44504</v>
      </c>
      <c r="D682" t="s">
        <v>14</v>
      </c>
      <c r="E682" s="47">
        <f>IF(OR(Table24[[#This Row],[Status]]="Pending",Table24[[#This Row],[Status]]="Processing"),1,0)</f>
        <v>1</v>
      </c>
      <c r="F682" s="47" t="str">
        <f>IF(OR(Table24[[#This Row],[Status]]="Pending",Table24[[#This Row],[Status]]="Processing"),"Backlogs","Completed")</f>
        <v>Backlogs</v>
      </c>
      <c r="G682" s="47">
        <f>IF(Table24[[#This Row],[Status]]="Returned",1,0)</f>
        <v>0</v>
      </c>
      <c r="H682" s="30" t="s">
        <v>47</v>
      </c>
      <c r="I682" s="30" t="s">
        <v>25</v>
      </c>
      <c r="J682" s="30" t="s">
        <v>17</v>
      </c>
      <c r="K682" s="32">
        <v>75</v>
      </c>
      <c r="L682" s="30" t="s">
        <v>18</v>
      </c>
      <c r="M682" s="31">
        <v>110.17</v>
      </c>
      <c r="N682" s="48">
        <f>IF(Table24[[#This Row],[Status]]="Returned",Table24[[#This Row],[Amount]],0)</f>
        <v>0</v>
      </c>
      <c r="O682" s="48">
        <f>IF(OR(Table24[[#This Row],[Status]]="Pending", Table24[[#This Row],[Status]]="Processing"), Table24[[#This Row],[Amount]], 0)</f>
        <v>110.17</v>
      </c>
      <c r="P682" s="48">
        <f>IF(OR(Table24[[#This Row],[Status]]="Delivered",Table24[[#This Row],[Status]]="Shipped"),Table24[[#This Row],[Amount]],0)</f>
        <v>0</v>
      </c>
      <c r="Q682" s="48">
        <f>Table24[[#This Row],[Amount]]/Table24[[#This Row],[Qty]]</f>
        <v>1.4689333333333334</v>
      </c>
      <c r="R682" s="30" t="s">
        <v>336</v>
      </c>
      <c r="S682" s="30" t="s">
        <v>20</v>
      </c>
      <c r="T682" s="47" t="s">
        <v>11</v>
      </c>
      <c r="U682" s="30" t="s">
        <v>27</v>
      </c>
      <c r="V682" s="30" t="s">
        <v>22</v>
      </c>
    </row>
    <row r="683" spans="1:22" ht="14.25" customHeight="1">
      <c r="A683" s="47">
        <v>682</v>
      </c>
      <c r="B683" s="30">
        <v>147</v>
      </c>
      <c r="C683" s="1">
        <v>44135</v>
      </c>
      <c r="D683" t="s">
        <v>32</v>
      </c>
      <c r="E683" s="47">
        <f>IF(OR(Table24[[#This Row],[Status]]="Pending",Table24[[#This Row],[Status]]="Processing"),1,0)</f>
        <v>0</v>
      </c>
      <c r="F683" s="47" t="str">
        <f>IF(OR(Table24[[#This Row],[Status]]="Pending",Table24[[#This Row],[Status]]="Processing"),"Backlogs","Completed")</f>
        <v>Completed</v>
      </c>
      <c r="G683" s="47">
        <f>IF(Table24[[#This Row],[Status]]="Returned",1,0)</f>
        <v>1</v>
      </c>
      <c r="H683" s="30" t="s">
        <v>47</v>
      </c>
      <c r="I683" s="30" t="s">
        <v>16</v>
      </c>
      <c r="J683" s="30" t="s">
        <v>33</v>
      </c>
      <c r="K683" s="32">
        <v>48</v>
      </c>
      <c r="L683" s="30" t="s">
        <v>18</v>
      </c>
      <c r="M683" s="31">
        <v>959.82</v>
      </c>
      <c r="N683" s="48">
        <f>IF(Table24[[#This Row],[Status]]="Returned",Table24[[#This Row],[Amount]],0)</f>
        <v>959.82</v>
      </c>
      <c r="O683" s="48">
        <f>IF(OR(Table24[[#This Row],[Status]]="Pending", Table24[[#This Row],[Status]]="Processing"), Table24[[#This Row],[Amount]], 0)</f>
        <v>0</v>
      </c>
      <c r="P683" s="48">
        <f>IF(OR(Table24[[#This Row],[Status]]="Delivered",Table24[[#This Row],[Status]]="Shipped"),Table24[[#This Row],[Amount]],0)</f>
        <v>0</v>
      </c>
      <c r="Q683" s="48">
        <f>Table24[[#This Row],[Amount]]/Table24[[#This Row],[Qty]]</f>
        <v>19.99625</v>
      </c>
      <c r="R683" s="30" t="s">
        <v>337</v>
      </c>
      <c r="S683" s="30" t="s">
        <v>64</v>
      </c>
      <c r="T683" s="47" t="s">
        <v>11</v>
      </c>
      <c r="U683" s="30" t="s">
        <v>21</v>
      </c>
      <c r="V683" s="30" t="s">
        <v>28</v>
      </c>
    </row>
    <row r="684" spans="1:22" ht="14.25" hidden="1" customHeight="1">
      <c r="A684" s="47">
        <v>683</v>
      </c>
      <c r="B684" s="30">
        <v>182</v>
      </c>
      <c r="C684" s="1">
        <v>43923</v>
      </c>
      <c r="D684" t="s">
        <v>36</v>
      </c>
      <c r="E684" s="47">
        <f>IF(OR(Table24[[#This Row],[Status]]="Pending",Table24[[#This Row],[Status]]="Processing"),1,0)</f>
        <v>0</v>
      </c>
      <c r="F684" s="47" t="str">
        <f>IF(OR(Table24[[#This Row],[Status]]="Pending",Table24[[#This Row],[Status]]="Processing"),"Backlogs","Completed")</f>
        <v>Completed</v>
      </c>
      <c r="G684" s="47">
        <f>IF(Table24[[#This Row],[Status]]="Returned",1,0)</f>
        <v>0</v>
      </c>
      <c r="H684" s="30" t="s">
        <v>24</v>
      </c>
      <c r="I684" s="30" t="s">
        <v>37</v>
      </c>
      <c r="J684" s="30" t="s">
        <v>17</v>
      </c>
      <c r="K684" s="32">
        <v>20</v>
      </c>
      <c r="L684" s="30" t="s">
        <v>18</v>
      </c>
      <c r="M684" s="31">
        <v>856.85</v>
      </c>
      <c r="N684" s="48">
        <f>IF(Table24[[#This Row],[Status]]="Returned",Table24[[#This Row],[Amount]],0)</f>
        <v>0</v>
      </c>
      <c r="O684" s="48">
        <f>IF(OR(Table24[[#This Row],[Status]]="Pending", Table24[[#This Row],[Status]]="Processing"), Table24[[#This Row],[Amount]], 0)</f>
        <v>0</v>
      </c>
      <c r="P684" s="48">
        <f>IF(OR(Table24[[#This Row],[Status]]="Delivered",Table24[[#This Row],[Status]]="Shipped"),Table24[[#This Row],[Amount]],0)</f>
        <v>856.85</v>
      </c>
      <c r="Q684" s="48">
        <f>Table24[[#This Row],[Amount]]/Table24[[#This Row],[Qty]]</f>
        <v>42.842500000000001</v>
      </c>
      <c r="R684" s="30" t="s">
        <v>338</v>
      </c>
      <c r="S684" s="30" t="s">
        <v>64</v>
      </c>
      <c r="T684" s="47" t="s">
        <v>11</v>
      </c>
      <c r="U684" s="30" t="s">
        <v>21</v>
      </c>
      <c r="V684" s="30" t="s">
        <v>22</v>
      </c>
    </row>
    <row r="685" spans="1:22" ht="14.25" hidden="1" customHeight="1">
      <c r="A685" s="47">
        <v>684</v>
      </c>
      <c r="B685" s="30">
        <v>794</v>
      </c>
      <c r="C685" s="1">
        <v>44463</v>
      </c>
      <c r="D685" t="s">
        <v>23</v>
      </c>
      <c r="E685" s="47">
        <f>IF(OR(Table24[[#This Row],[Status]]="Pending",Table24[[#This Row],[Status]]="Processing"),1,0)</f>
        <v>0</v>
      </c>
      <c r="F685" s="47" t="str">
        <f>IF(OR(Table24[[#This Row],[Status]]="Pending",Table24[[#This Row],[Status]]="Processing"),"Backlogs","Completed")</f>
        <v>Completed</v>
      </c>
      <c r="G685" s="47">
        <f>IF(Table24[[#This Row],[Status]]="Returned",1,0)</f>
        <v>0</v>
      </c>
      <c r="H685" s="30" t="s">
        <v>47</v>
      </c>
      <c r="I685" s="30" t="s">
        <v>25</v>
      </c>
      <c r="J685" s="30" t="s">
        <v>38</v>
      </c>
      <c r="K685" s="32">
        <v>40</v>
      </c>
      <c r="L685" s="30" t="s">
        <v>18</v>
      </c>
      <c r="M685" s="31">
        <v>266.49</v>
      </c>
      <c r="N685" s="48">
        <f>IF(Table24[[#This Row],[Status]]="Returned",Table24[[#This Row],[Amount]],0)</f>
        <v>0</v>
      </c>
      <c r="O685" s="48">
        <f>IF(OR(Table24[[#This Row],[Status]]="Pending", Table24[[#This Row],[Status]]="Processing"), Table24[[#This Row],[Amount]], 0)</f>
        <v>0</v>
      </c>
      <c r="P685" s="48">
        <f>IF(OR(Table24[[#This Row],[Status]]="Delivered",Table24[[#This Row],[Status]]="Shipped"),Table24[[#This Row],[Amount]],0)</f>
        <v>266.49</v>
      </c>
      <c r="Q685" s="48">
        <f>Table24[[#This Row],[Amount]]/Table24[[#This Row],[Qty]]</f>
        <v>6.6622500000000002</v>
      </c>
      <c r="R685" s="30" t="s">
        <v>59</v>
      </c>
      <c r="S685" s="30" t="s">
        <v>20</v>
      </c>
      <c r="T685" s="47" t="s">
        <v>758</v>
      </c>
      <c r="U685" s="30" t="s">
        <v>21</v>
      </c>
      <c r="V685" s="30" t="s">
        <v>22</v>
      </c>
    </row>
    <row r="686" spans="1:22" ht="14.25" hidden="1" customHeight="1">
      <c r="A686" s="47">
        <v>685</v>
      </c>
      <c r="B686" s="30">
        <v>209</v>
      </c>
      <c r="C686" s="1">
        <v>44345</v>
      </c>
      <c r="D686" t="s">
        <v>14</v>
      </c>
      <c r="E686" s="47">
        <f>IF(OR(Table24[[#This Row],[Status]]="Pending",Table24[[#This Row],[Status]]="Processing"),1,0)</f>
        <v>1</v>
      </c>
      <c r="F686" s="47" t="str">
        <f>IF(OR(Table24[[#This Row],[Status]]="Pending",Table24[[#This Row],[Status]]="Processing"),"Backlogs","Completed")</f>
        <v>Backlogs</v>
      </c>
      <c r="G686" s="47">
        <f>IF(Table24[[#This Row],[Status]]="Returned",1,0)</f>
        <v>0</v>
      </c>
      <c r="H686" s="30" t="s">
        <v>24</v>
      </c>
      <c r="I686" s="30" t="s">
        <v>37</v>
      </c>
      <c r="J686" s="30" t="s">
        <v>17</v>
      </c>
      <c r="K686" s="32">
        <v>95</v>
      </c>
      <c r="L686" s="30" t="s">
        <v>18</v>
      </c>
      <c r="M686" s="31">
        <v>554.62</v>
      </c>
      <c r="N686" s="48">
        <f>IF(Table24[[#This Row],[Status]]="Returned",Table24[[#This Row],[Amount]],0)</f>
        <v>0</v>
      </c>
      <c r="O686" s="48">
        <f>IF(OR(Table24[[#This Row],[Status]]="Pending", Table24[[#This Row],[Status]]="Processing"), Table24[[#This Row],[Amount]], 0)</f>
        <v>554.62</v>
      </c>
      <c r="P686" s="48">
        <f>IF(OR(Table24[[#This Row],[Status]]="Delivered",Table24[[#This Row],[Status]]="Shipped"),Table24[[#This Row],[Amount]],0)</f>
        <v>0</v>
      </c>
      <c r="Q686" s="48">
        <f>Table24[[#This Row],[Amount]]/Table24[[#This Row],[Qty]]</f>
        <v>5.8381052631578951</v>
      </c>
      <c r="R686" s="30" t="s">
        <v>323</v>
      </c>
      <c r="S686" s="30" t="s">
        <v>101</v>
      </c>
      <c r="T686" s="47" t="s">
        <v>758</v>
      </c>
      <c r="U686" s="30" t="s">
        <v>27</v>
      </c>
      <c r="V686" s="30" t="s">
        <v>22</v>
      </c>
    </row>
    <row r="687" spans="1:22" ht="14.25" hidden="1" customHeight="1">
      <c r="A687" s="47">
        <v>686</v>
      </c>
      <c r="B687" s="30">
        <v>941</v>
      </c>
      <c r="C687" s="1">
        <v>43901</v>
      </c>
      <c r="D687" t="s">
        <v>54</v>
      </c>
      <c r="E687" s="47">
        <f>IF(OR(Table24[[#This Row],[Status]]="Pending",Table24[[#This Row],[Status]]="Processing"),1,0)</f>
        <v>1</v>
      </c>
      <c r="F687" s="47" t="str">
        <f>IF(OR(Table24[[#This Row],[Status]]="Pending",Table24[[#This Row],[Status]]="Processing"),"Backlogs","Completed")</f>
        <v>Backlogs</v>
      </c>
      <c r="G687" s="47">
        <f>IF(Table24[[#This Row],[Status]]="Returned",1,0)</f>
        <v>0</v>
      </c>
      <c r="H687" s="30" t="s">
        <v>24</v>
      </c>
      <c r="I687" s="30" t="s">
        <v>25</v>
      </c>
      <c r="J687" s="30" t="s">
        <v>38</v>
      </c>
      <c r="K687" s="32">
        <v>66</v>
      </c>
      <c r="L687" s="30" t="s">
        <v>18</v>
      </c>
      <c r="M687" s="31">
        <v>330.19</v>
      </c>
      <c r="N687" s="48">
        <f>IF(Table24[[#This Row],[Status]]="Returned",Table24[[#This Row],[Amount]],0)</f>
        <v>0</v>
      </c>
      <c r="O687" s="48">
        <f>IF(OR(Table24[[#This Row],[Status]]="Pending", Table24[[#This Row],[Status]]="Processing"), Table24[[#This Row],[Amount]], 0)</f>
        <v>330.19</v>
      </c>
      <c r="P687" s="48">
        <f>IF(OR(Table24[[#This Row],[Status]]="Delivered",Table24[[#This Row],[Status]]="Shipped"),Table24[[#This Row],[Amount]],0)</f>
        <v>0</v>
      </c>
      <c r="Q687" s="48">
        <f>Table24[[#This Row],[Amount]]/Table24[[#This Row],[Qty]]</f>
        <v>5.0028787878787879</v>
      </c>
      <c r="R687" s="30" t="s">
        <v>19</v>
      </c>
      <c r="S687" s="30" t="s">
        <v>20</v>
      </c>
      <c r="T687" s="47" t="s">
        <v>11</v>
      </c>
      <c r="U687" s="30" t="s">
        <v>31</v>
      </c>
      <c r="V687" s="30" t="s">
        <v>28</v>
      </c>
    </row>
    <row r="688" spans="1:22" ht="14.25" hidden="1" customHeight="1">
      <c r="A688" s="47">
        <v>687</v>
      </c>
      <c r="B688" s="30">
        <v>228</v>
      </c>
      <c r="C688" s="1">
        <v>44115</v>
      </c>
      <c r="D688" t="s">
        <v>23</v>
      </c>
      <c r="E688" s="47">
        <f>IF(OR(Table24[[#This Row],[Status]]="Pending",Table24[[#This Row],[Status]]="Processing"),1,0)</f>
        <v>0</v>
      </c>
      <c r="F688" s="47" t="str">
        <f>IF(OR(Table24[[#This Row],[Status]]="Pending",Table24[[#This Row],[Status]]="Processing"),"Backlogs","Completed")</f>
        <v>Completed</v>
      </c>
      <c r="G688" s="47">
        <f>IF(Table24[[#This Row],[Status]]="Returned",1,0)</f>
        <v>0</v>
      </c>
      <c r="H688" s="30" t="s">
        <v>47</v>
      </c>
      <c r="I688" s="30" t="s">
        <v>37</v>
      </c>
      <c r="J688" s="30" t="s">
        <v>17</v>
      </c>
      <c r="K688" s="32">
        <v>52</v>
      </c>
      <c r="L688" s="30" t="s">
        <v>18</v>
      </c>
      <c r="M688" s="31">
        <v>164.88</v>
      </c>
      <c r="N688" s="48">
        <f>IF(Table24[[#This Row],[Status]]="Returned",Table24[[#This Row],[Amount]],0)</f>
        <v>0</v>
      </c>
      <c r="O688" s="48">
        <f>IF(OR(Table24[[#This Row],[Status]]="Pending", Table24[[#This Row],[Status]]="Processing"), Table24[[#This Row],[Amount]], 0)</f>
        <v>0</v>
      </c>
      <c r="P688" s="48">
        <f>IF(OR(Table24[[#This Row],[Status]]="Delivered",Table24[[#This Row],[Status]]="Shipped"),Table24[[#This Row],[Amount]],0)</f>
        <v>164.88</v>
      </c>
      <c r="Q688" s="48">
        <f>Table24[[#This Row],[Amount]]/Table24[[#This Row],[Qty]]</f>
        <v>3.1707692307692308</v>
      </c>
      <c r="R688" s="30" t="s">
        <v>280</v>
      </c>
      <c r="S688" s="30" t="s">
        <v>93</v>
      </c>
      <c r="T688" s="47" t="s">
        <v>11</v>
      </c>
      <c r="U688" s="30" t="s">
        <v>21</v>
      </c>
      <c r="V688" s="30" t="s">
        <v>22</v>
      </c>
    </row>
    <row r="689" spans="1:22" ht="14.25" customHeight="1">
      <c r="A689" s="47">
        <v>688</v>
      </c>
      <c r="B689" s="30">
        <v>333</v>
      </c>
      <c r="C689" s="1">
        <v>44110</v>
      </c>
      <c r="D689" t="s">
        <v>32</v>
      </c>
      <c r="E689" s="47">
        <f>IF(OR(Table24[[#This Row],[Status]]="Pending",Table24[[#This Row],[Status]]="Processing"),1,0)</f>
        <v>0</v>
      </c>
      <c r="F689" s="47" t="str">
        <f>IF(OR(Table24[[#This Row],[Status]]="Pending",Table24[[#This Row],[Status]]="Processing"),"Backlogs","Completed")</f>
        <v>Completed</v>
      </c>
      <c r="G689" s="47">
        <f>IF(Table24[[#This Row],[Status]]="Returned",1,0)</f>
        <v>1</v>
      </c>
      <c r="H689" s="30" t="s">
        <v>24</v>
      </c>
      <c r="I689" s="30" t="s">
        <v>25</v>
      </c>
      <c r="J689" s="30" t="s">
        <v>33</v>
      </c>
      <c r="K689" s="32">
        <v>35</v>
      </c>
      <c r="L689" s="30" t="s">
        <v>18</v>
      </c>
      <c r="M689" s="31">
        <v>434.93</v>
      </c>
      <c r="N689" s="48">
        <f>IF(Table24[[#This Row],[Status]]="Returned",Table24[[#This Row],[Amount]],0)</f>
        <v>434.93</v>
      </c>
      <c r="O689" s="48">
        <f>IF(OR(Table24[[#This Row],[Status]]="Pending", Table24[[#This Row],[Status]]="Processing"), Table24[[#This Row],[Amount]], 0)</f>
        <v>0</v>
      </c>
      <c r="P689" s="48">
        <f>IF(OR(Table24[[#This Row],[Status]]="Delivered",Table24[[#This Row],[Status]]="Shipped"),Table24[[#This Row],[Amount]],0)</f>
        <v>0</v>
      </c>
      <c r="Q689" s="48">
        <f>Table24[[#This Row],[Amount]]/Table24[[#This Row],[Qty]]</f>
        <v>12.426571428571428</v>
      </c>
      <c r="R689" s="30" t="s">
        <v>50</v>
      </c>
      <c r="S689" s="30" t="s">
        <v>51</v>
      </c>
      <c r="T689" s="47" t="s">
        <v>11</v>
      </c>
      <c r="U689" s="30" t="s">
        <v>27</v>
      </c>
      <c r="V689" s="30" t="s">
        <v>22</v>
      </c>
    </row>
    <row r="690" spans="1:22" ht="14.25" hidden="1" customHeight="1">
      <c r="A690" s="47">
        <v>689</v>
      </c>
      <c r="B690" s="30">
        <v>590</v>
      </c>
      <c r="C690" s="1">
        <v>44545</v>
      </c>
      <c r="D690" t="s">
        <v>14</v>
      </c>
      <c r="E690" s="47">
        <f>IF(OR(Table24[[#This Row],[Status]]="Pending",Table24[[#This Row],[Status]]="Processing"),1,0)</f>
        <v>1</v>
      </c>
      <c r="F690" s="47" t="str">
        <f>IF(OR(Table24[[#This Row],[Status]]="Pending",Table24[[#This Row],[Status]]="Processing"),"Backlogs","Completed")</f>
        <v>Backlogs</v>
      </c>
      <c r="G690" s="47">
        <f>IF(Table24[[#This Row],[Status]]="Returned",1,0)</f>
        <v>0</v>
      </c>
      <c r="H690" s="30" t="s">
        <v>15</v>
      </c>
      <c r="I690" s="30" t="s">
        <v>25</v>
      </c>
      <c r="J690" s="30" t="s">
        <v>17</v>
      </c>
      <c r="K690" s="32">
        <v>15</v>
      </c>
      <c r="L690" s="30" t="s">
        <v>18</v>
      </c>
      <c r="M690" s="31">
        <v>123.44</v>
      </c>
      <c r="N690" s="48">
        <f>IF(Table24[[#This Row],[Status]]="Returned",Table24[[#This Row],[Amount]],0)</f>
        <v>0</v>
      </c>
      <c r="O690" s="48">
        <f>IF(OR(Table24[[#This Row],[Status]]="Pending", Table24[[#This Row],[Status]]="Processing"), Table24[[#This Row],[Amount]], 0)</f>
        <v>123.44</v>
      </c>
      <c r="P690" s="48">
        <f>IF(OR(Table24[[#This Row],[Status]]="Delivered",Table24[[#This Row],[Status]]="Shipped"),Table24[[#This Row],[Amount]],0)</f>
        <v>0</v>
      </c>
      <c r="Q690" s="48">
        <f>Table24[[#This Row],[Amount]]/Table24[[#This Row],[Qty]]</f>
        <v>8.2293333333333329</v>
      </c>
      <c r="R690" s="30" t="s">
        <v>217</v>
      </c>
      <c r="S690" s="30" t="s">
        <v>93</v>
      </c>
      <c r="T690" s="47" t="s">
        <v>758</v>
      </c>
      <c r="U690" s="30" t="s">
        <v>21</v>
      </c>
      <c r="V690" s="30" t="s">
        <v>22</v>
      </c>
    </row>
    <row r="691" spans="1:22" ht="14.25" hidden="1" customHeight="1">
      <c r="A691" s="47">
        <v>690</v>
      </c>
      <c r="B691" s="30">
        <v>149</v>
      </c>
      <c r="C691" s="1">
        <v>43945</v>
      </c>
      <c r="D691" t="s">
        <v>54</v>
      </c>
      <c r="E691" s="47">
        <f>IF(OR(Table24[[#This Row],[Status]]="Pending",Table24[[#This Row],[Status]]="Processing"),1,0)</f>
        <v>1</v>
      </c>
      <c r="F691" s="47" t="str">
        <f>IF(OR(Table24[[#This Row],[Status]]="Pending",Table24[[#This Row],[Status]]="Processing"),"Backlogs","Completed")</f>
        <v>Backlogs</v>
      </c>
      <c r="G691" s="47">
        <f>IF(Table24[[#This Row],[Status]]="Returned",1,0)</f>
        <v>0</v>
      </c>
      <c r="H691" s="30" t="s">
        <v>15</v>
      </c>
      <c r="I691" s="30" t="s">
        <v>37</v>
      </c>
      <c r="J691" s="30" t="s">
        <v>38</v>
      </c>
      <c r="K691" s="32">
        <v>74</v>
      </c>
      <c r="L691" s="30" t="s">
        <v>18</v>
      </c>
      <c r="M691" s="31">
        <v>133.02000000000001</v>
      </c>
      <c r="N691" s="48">
        <f>IF(Table24[[#This Row],[Status]]="Returned",Table24[[#This Row],[Amount]],0)</f>
        <v>0</v>
      </c>
      <c r="O691" s="48">
        <f>IF(OR(Table24[[#This Row],[Status]]="Pending", Table24[[#This Row],[Status]]="Processing"), Table24[[#This Row],[Amount]], 0)</f>
        <v>133.02000000000001</v>
      </c>
      <c r="P691" s="48">
        <f>IF(OR(Table24[[#This Row],[Status]]="Delivered",Table24[[#This Row],[Status]]="Shipped"),Table24[[#This Row],[Amount]],0)</f>
        <v>0</v>
      </c>
      <c r="Q691" s="48">
        <f>Table24[[#This Row],[Amount]]/Table24[[#This Row],[Qty]]</f>
        <v>1.7975675675675677</v>
      </c>
      <c r="R691" s="30" t="s">
        <v>109</v>
      </c>
      <c r="S691" s="30" t="s">
        <v>20</v>
      </c>
      <c r="T691" s="47" t="s">
        <v>11</v>
      </c>
      <c r="U691" s="30" t="s">
        <v>21</v>
      </c>
      <c r="V691" s="30" t="s">
        <v>28</v>
      </c>
    </row>
    <row r="692" spans="1:22" ht="14.25" hidden="1" customHeight="1">
      <c r="A692" s="47">
        <v>691</v>
      </c>
      <c r="B692" s="30">
        <v>875</v>
      </c>
      <c r="C692" s="1">
        <v>44369</v>
      </c>
      <c r="D692" t="s">
        <v>54</v>
      </c>
      <c r="E692" s="47">
        <f>IF(OR(Table24[[#This Row],[Status]]="Pending",Table24[[#This Row],[Status]]="Processing"),1,0)</f>
        <v>1</v>
      </c>
      <c r="F692" s="47" t="str">
        <f>IF(OR(Table24[[#This Row],[Status]]="Pending",Table24[[#This Row],[Status]]="Processing"),"Backlogs","Completed")</f>
        <v>Backlogs</v>
      </c>
      <c r="G692" s="47">
        <f>IF(Table24[[#This Row],[Status]]="Returned",1,0)</f>
        <v>0</v>
      </c>
      <c r="H692" s="30" t="s">
        <v>24</v>
      </c>
      <c r="I692" s="30" t="s">
        <v>37</v>
      </c>
      <c r="J692" s="30" t="s">
        <v>38</v>
      </c>
      <c r="K692" s="32">
        <v>17</v>
      </c>
      <c r="L692" s="30" t="s">
        <v>18</v>
      </c>
      <c r="M692" s="31">
        <v>480.92</v>
      </c>
      <c r="N692" s="48">
        <f>IF(Table24[[#This Row],[Status]]="Returned",Table24[[#This Row],[Amount]],0)</f>
        <v>0</v>
      </c>
      <c r="O692" s="48">
        <f>IF(OR(Table24[[#This Row],[Status]]="Pending", Table24[[#This Row],[Status]]="Processing"), Table24[[#This Row],[Amount]], 0)</f>
        <v>480.92</v>
      </c>
      <c r="P692" s="48">
        <f>IF(OR(Table24[[#This Row],[Status]]="Delivered",Table24[[#This Row],[Status]]="Shipped"),Table24[[#This Row],[Amount]],0)</f>
        <v>0</v>
      </c>
      <c r="Q692" s="48">
        <f>Table24[[#This Row],[Amount]]/Table24[[#This Row],[Qty]]</f>
        <v>28.289411764705882</v>
      </c>
      <c r="R692" s="30" t="s">
        <v>294</v>
      </c>
      <c r="S692" s="30" t="s">
        <v>89</v>
      </c>
      <c r="T692" s="47" t="s">
        <v>758</v>
      </c>
      <c r="U692" s="30" t="s">
        <v>31</v>
      </c>
      <c r="V692" s="30" t="s">
        <v>22</v>
      </c>
    </row>
    <row r="693" spans="1:22" ht="14.25" hidden="1" customHeight="1">
      <c r="A693" s="47">
        <v>692</v>
      </c>
      <c r="B693" s="30">
        <v>24</v>
      </c>
      <c r="C693" s="1">
        <v>43968</v>
      </c>
      <c r="D693" t="s">
        <v>14</v>
      </c>
      <c r="E693" s="47">
        <f>IF(OR(Table24[[#This Row],[Status]]="Pending",Table24[[#This Row],[Status]]="Processing"),1,0)</f>
        <v>1</v>
      </c>
      <c r="F693" s="47" t="str">
        <f>IF(OR(Table24[[#This Row],[Status]]="Pending",Table24[[#This Row],[Status]]="Processing"),"Backlogs","Completed")</f>
        <v>Backlogs</v>
      </c>
      <c r="G693" s="47">
        <f>IF(Table24[[#This Row],[Status]]="Returned",1,0)</f>
        <v>0</v>
      </c>
      <c r="H693" s="30" t="s">
        <v>47</v>
      </c>
      <c r="I693" s="30" t="s">
        <v>37</v>
      </c>
      <c r="J693" s="30" t="s">
        <v>38</v>
      </c>
      <c r="K693" s="32">
        <v>31</v>
      </c>
      <c r="L693" s="30" t="s">
        <v>18</v>
      </c>
      <c r="M693" s="31">
        <v>722.13</v>
      </c>
      <c r="N693" s="48">
        <f>IF(Table24[[#This Row],[Status]]="Returned",Table24[[#This Row],[Amount]],0)</f>
        <v>0</v>
      </c>
      <c r="O693" s="48">
        <f>IF(OR(Table24[[#This Row],[Status]]="Pending", Table24[[#This Row],[Status]]="Processing"), Table24[[#This Row],[Amount]], 0)</f>
        <v>722.13</v>
      </c>
      <c r="P693" s="48">
        <f>IF(OR(Table24[[#This Row],[Status]]="Delivered",Table24[[#This Row],[Status]]="Shipped"),Table24[[#This Row],[Amount]],0)</f>
        <v>0</v>
      </c>
      <c r="Q693" s="48">
        <f>Table24[[#This Row],[Amount]]/Table24[[#This Row],[Qty]]</f>
        <v>23.294516129032257</v>
      </c>
      <c r="R693" s="30" t="s">
        <v>255</v>
      </c>
      <c r="S693" s="30" t="s">
        <v>85</v>
      </c>
      <c r="T693" s="47" t="s">
        <v>758</v>
      </c>
      <c r="U693" s="30" t="s">
        <v>27</v>
      </c>
      <c r="V693" s="30" t="s">
        <v>22</v>
      </c>
    </row>
    <row r="694" spans="1:22" ht="14.25" customHeight="1">
      <c r="A694" s="47">
        <v>693</v>
      </c>
      <c r="B694" s="30">
        <v>841</v>
      </c>
      <c r="C694" s="1">
        <v>43838</v>
      </c>
      <c r="D694" t="s">
        <v>23</v>
      </c>
      <c r="E694" s="47">
        <f>IF(OR(Table24[[#This Row],[Status]]="Pending",Table24[[#This Row],[Status]]="Processing"),1,0)</f>
        <v>0</v>
      </c>
      <c r="F694" s="47" t="str">
        <f>IF(OR(Table24[[#This Row],[Status]]="Pending",Table24[[#This Row],[Status]]="Processing"),"Backlogs","Completed")</f>
        <v>Completed</v>
      </c>
      <c r="G694" s="47">
        <f>IF(Table24[[#This Row],[Status]]="Returned",1,0)</f>
        <v>0</v>
      </c>
      <c r="H694" s="30" t="s">
        <v>15</v>
      </c>
      <c r="I694" s="30" t="s">
        <v>37</v>
      </c>
      <c r="J694" s="30" t="s">
        <v>33</v>
      </c>
      <c r="K694" s="32">
        <v>92</v>
      </c>
      <c r="L694" s="30" t="s">
        <v>18</v>
      </c>
      <c r="M694" s="31">
        <v>408.96</v>
      </c>
      <c r="N694" s="48">
        <f>IF(Table24[[#This Row],[Status]]="Returned",Table24[[#This Row],[Amount]],0)</f>
        <v>0</v>
      </c>
      <c r="O694" s="48">
        <f>IF(OR(Table24[[#This Row],[Status]]="Pending", Table24[[#This Row],[Status]]="Processing"), Table24[[#This Row],[Amount]], 0)</f>
        <v>0</v>
      </c>
      <c r="P694" s="48">
        <f>IF(OR(Table24[[#This Row],[Status]]="Delivered",Table24[[#This Row],[Status]]="Shipped"),Table24[[#This Row],[Amount]],0)</f>
        <v>408.96</v>
      </c>
      <c r="Q694" s="48">
        <f>Table24[[#This Row],[Amount]]/Table24[[#This Row],[Qty]]</f>
        <v>4.4452173913043476</v>
      </c>
      <c r="R694" s="30" t="s">
        <v>263</v>
      </c>
      <c r="S694" s="30" t="s">
        <v>124</v>
      </c>
      <c r="T694" s="47" t="s">
        <v>758</v>
      </c>
      <c r="U694" s="30" t="s">
        <v>27</v>
      </c>
      <c r="V694" s="30" t="s">
        <v>22</v>
      </c>
    </row>
    <row r="695" spans="1:22" ht="14.25" hidden="1" customHeight="1">
      <c r="A695" s="47">
        <v>694</v>
      </c>
      <c r="B695" s="30">
        <v>862</v>
      </c>
      <c r="C695" s="1">
        <v>44555</v>
      </c>
      <c r="D695" t="s">
        <v>36</v>
      </c>
      <c r="E695" s="47">
        <f>IF(OR(Table24[[#This Row],[Status]]="Pending",Table24[[#This Row],[Status]]="Processing"),1,0)</f>
        <v>0</v>
      </c>
      <c r="F695" s="47" t="str">
        <f>IF(OR(Table24[[#This Row],[Status]]="Pending",Table24[[#This Row],[Status]]="Processing"),"Backlogs","Completed")</f>
        <v>Completed</v>
      </c>
      <c r="G695" s="47">
        <f>IF(Table24[[#This Row],[Status]]="Returned",1,0)</f>
        <v>0</v>
      </c>
      <c r="H695" s="30" t="s">
        <v>15</v>
      </c>
      <c r="I695" s="30" t="s">
        <v>25</v>
      </c>
      <c r="J695" s="30" t="s">
        <v>17</v>
      </c>
      <c r="K695" s="32">
        <v>37</v>
      </c>
      <c r="L695" s="30" t="s">
        <v>18</v>
      </c>
      <c r="M695" s="31">
        <v>215.22</v>
      </c>
      <c r="N695" s="48">
        <f>IF(Table24[[#This Row],[Status]]="Returned",Table24[[#This Row],[Amount]],0)</f>
        <v>0</v>
      </c>
      <c r="O695" s="48">
        <f>IF(OR(Table24[[#This Row],[Status]]="Pending", Table24[[#This Row],[Status]]="Processing"), Table24[[#This Row],[Amount]], 0)</f>
        <v>0</v>
      </c>
      <c r="P695" s="48">
        <f>IF(OR(Table24[[#This Row],[Status]]="Delivered",Table24[[#This Row],[Status]]="Shipped"),Table24[[#This Row],[Amount]],0)</f>
        <v>215.22</v>
      </c>
      <c r="Q695" s="48">
        <f>Table24[[#This Row],[Amount]]/Table24[[#This Row],[Qty]]</f>
        <v>5.8167567567567566</v>
      </c>
      <c r="R695" s="30" t="s">
        <v>195</v>
      </c>
      <c r="S695" s="30" t="s">
        <v>87</v>
      </c>
      <c r="T695" s="47" t="s">
        <v>11</v>
      </c>
      <c r="U695" s="30" t="s">
        <v>31</v>
      </c>
      <c r="V695" s="30" t="s">
        <v>28</v>
      </c>
    </row>
    <row r="696" spans="1:22" ht="14.25" customHeight="1">
      <c r="A696" s="47">
        <v>695</v>
      </c>
      <c r="B696" s="30">
        <v>839</v>
      </c>
      <c r="C696" s="1">
        <v>43844</v>
      </c>
      <c r="D696" t="s">
        <v>36</v>
      </c>
      <c r="E696" s="47">
        <f>IF(OR(Table24[[#This Row],[Status]]="Pending",Table24[[#This Row],[Status]]="Processing"),1,0)</f>
        <v>0</v>
      </c>
      <c r="F696" s="47" t="str">
        <f>IF(OR(Table24[[#This Row],[Status]]="Pending",Table24[[#This Row],[Status]]="Processing"),"Backlogs","Completed")</f>
        <v>Completed</v>
      </c>
      <c r="G696" s="47">
        <f>IF(Table24[[#This Row],[Status]]="Returned",1,0)</f>
        <v>0</v>
      </c>
      <c r="H696" s="30" t="s">
        <v>47</v>
      </c>
      <c r="I696" s="30" t="s">
        <v>25</v>
      </c>
      <c r="J696" s="30" t="s">
        <v>33</v>
      </c>
      <c r="K696" s="32">
        <v>12</v>
      </c>
      <c r="L696" s="30" t="s">
        <v>18</v>
      </c>
      <c r="M696" s="31">
        <v>694.98</v>
      </c>
      <c r="N696" s="48">
        <f>IF(Table24[[#This Row],[Status]]="Returned",Table24[[#This Row],[Amount]],0)</f>
        <v>0</v>
      </c>
      <c r="O696" s="48">
        <f>IF(OR(Table24[[#This Row],[Status]]="Pending", Table24[[#This Row],[Status]]="Processing"), Table24[[#This Row],[Amount]], 0)</f>
        <v>0</v>
      </c>
      <c r="P696" s="48">
        <f>IF(OR(Table24[[#This Row],[Status]]="Delivered",Table24[[#This Row],[Status]]="Shipped"),Table24[[#This Row],[Amount]],0)</f>
        <v>694.98</v>
      </c>
      <c r="Q696" s="48">
        <f>Table24[[#This Row],[Amount]]/Table24[[#This Row],[Qty]]</f>
        <v>57.914999999999999</v>
      </c>
      <c r="R696" s="30" t="s">
        <v>339</v>
      </c>
      <c r="S696" s="30" t="s">
        <v>58</v>
      </c>
      <c r="T696" s="47" t="s">
        <v>758</v>
      </c>
      <c r="U696" s="30" t="s">
        <v>44</v>
      </c>
      <c r="V696" s="30" t="s">
        <v>22</v>
      </c>
    </row>
    <row r="697" spans="1:22" ht="14.25" hidden="1" customHeight="1">
      <c r="A697" s="47">
        <v>696</v>
      </c>
      <c r="B697" s="30">
        <v>324</v>
      </c>
      <c r="C697" s="1">
        <v>44513</v>
      </c>
      <c r="D697" t="s">
        <v>36</v>
      </c>
      <c r="E697" s="47">
        <f>IF(OR(Table24[[#This Row],[Status]]="Pending",Table24[[#This Row],[Status]]="Processing"),1,0)</f>
        <v>0</v>
      </c>
      <c r="F697" s="47" t="str">
        <f>IF(OR(Table24[[#This Row],[Status]]="Pending",Table24[[#This Row],[Status]]="Processing"),"Backlogs","Completed")</f>
        <v>Completed</v>
      </c>
      <c r="G697" s="47">
        <f>IF(Table24[[#This Row],[Status]]="Returned",1,0)</f>
        <v>0</v>
      </c>
      <c r="H697" s="30" t="s">
        <v>24</v>
      </c>
      <c r="I697" s="30" t="s">
        <v>37</v>
      </c>
      <c r="J697" s="30" t="s">
        <v>17</v>
      </c>
      <c r="K697" s="32">
        <v>82</v>
      </c>
      <c r="L697" s="30" t="s">
        <v>18</v>
      </c>
      <c r="M697" s="31">
        <v>347.17</v>
      </c>
      <c r="N697" s="48">
        <f>IF(Table24[[#This Row],[Status]]="Returned",Table24[[#This Row],[Amount]],0)</f>
        <v>0</v>
      </c>
      <c r="O697" s="48">
        <f>IF(OR(Table24[[#This Row],[Status]]="Pending", Table24[[#This Row],[Status]]="Processing"), Table24[[#This Row],[Amount]], 0)</f>
        <v>0</v>
      </c>
      <c r="P697" s="48">
        <f>IF(OR(Table24[[#This Row],[Status]]="Delivered",Table24[[#This Row],[Status]]="Shipped"),Table24[[#This Row],[Amount]],0)</f>
        <v>347.17</v>
      </c>
      <c r="Q697" s="48">
        <f>Table24[[#This Row],[Amount]]/Table24[[#This Row],[Qty]]</f>
        <v>4.2337804878048786</v>
      </c>
      <c r="R697" s="30" t="s">
        <v>331</v>
      </c>
      <c r="S697" s="30" t="s">
        <v>85</v>
      </c>
      <c r="T697" s="47" t="s">
        <v>11</v>
      </c>
      <c r="U697" s="30" t="s">
        <v>21</v>
      </c>
      <c r="V697" s="30" t="s">
        <v>28</v>
      </c>
    </row>
    <row r="698" spans="1:22" ht="14.25" hidden="1" customHeight="1">
      <c r="A698" s="47">
        <v>697</v>
      </c>
      <c r="B698" s="30">
        <v>107</v>
      </c>
      <c r="C698" s="1">
        <v>44476</v>
      </c>
      <c r="D698" t="s">
        <v>36</v>
      </c>
      <c r="E698" s="47">
        <f>IF(OR(Table24[[#This Row],[Status]]="Pending",Table24[[#This Row],[Status]]="Processing"),1,0)</f>
        <v>0</v>
      </c>
      <c r="F698" s="47" t="str">
        <f>IF(OR(Table24[[#This Row],[Status]]="Pending",Table24[[#This Row],[Status]]="Processing"),"Backlogs","Completed")</f>
        <v>Completed</v>
      </c>
      <c r="G698" s="47">
        <f>IF(Table24[[#This Row],[Status]]="Returned",1,0)</f>
        <v>0</v>
      </c>
      <c r="H698" s="30" t="s">
        <v>47</v>
      </c>
      <c r="I698" s="30" t="s">
        <v>16</v>
      </c>
      <c r="J698" s="30" t="s">
        <v>17</v>
      </c>
      <c r="K698" s="32">
        <v>68</v>
      </c>
      <c r="L698" s="30" t="s">
        <v>18</v>
      </c>
      <c r="M698" s="31">
        <v>70.17</v>
      </c>
      <c r="N698" s="48">
        <f>IF(Table24[[#This Row],[Status]]="Returned",Table24[[#This Row],[Amount]],0)</f>
        <v>0</v>
      </c>
      <c r="O698" s="48">
        <f>IF(OR(Table24[[#This Row],[Status]]="Pending", Table24[[#This Row],[Status]]="Processing"), Table24[[#This Row],[Amount]], 0)</f>
        <v>0</v>
      </c>
      <c r="P698" s="48">
        <f>IF(OR(Table24[[#This Row],[Status]]="Delivered",Table24[[#This Row],[Status]]="Shipped"),Table24[[#This Row],[Amount]],0)</f>
        <v>70.17</v>
      </c>
      <c r="Q698" s="48">
        <f>Table24[[#This Row],[Amount]]/Table24[[#This Row],[Qty]]</f>
        <v>1.0319117647058824</v>
      </c>
      <c r="R698" s="30" t="s">
        <v>206</v>
      </c>
      <c r="S698" s="30" t="s">
        <v>20</v>
      </c>
      <c r="T698" s="47" t="s">
        <v>11</v>
      </c>
      <c r="U698" s="30" t="s">
        <v>21</v>
      </c>
      <c r="V698" s="30" t="s">
        <v>22</v>
      </c>
    </row>
    <row r="699" spans="1:22" ht="14.25" customHeight="1">
      <c r="A699" s="47">
        <v>698</v>
      </c>
      <c r="B699" s="30">
        <v>397</v>
      </c>
      <c r="C699" s="1">
        <v>44224</v>
      </c>
      <c r="D699" t="s">
        <v>54</v>
      </c>
      <c r="E699" s="47">
        <f>IF(OR(Table24[[#This Row],[Status]]="Pending",Table24[[#This Row],[Status]]="Processing"),1,0)</f>
        <v>1</v>
      </c>
      <c r="F699" s="47" t="str">
        <f>IF(OR(Table24[[#This Row],[Status]]="Pending",Table24[[#This Row],[Status]]="Processing"),"Backlogs","Completed")</f>
        <v>Backlogs</v>
      </c>
      <c r="G699" s="47">
        <f>IF(Table24[[#This Row],[Status]]="Returned",1,0)</f>
        <v>0</v>
      </c>
      <c r="H699" s="30" t="s">
        <v>15</v>
      </c>
      <c r="I699" s="30" t="s">
        <v>37</v>
      </c>
      <c r="J699" s="30" t="s">
        <v>33</v>
      </c>
      <c r="K699" s="32">
        <v>53</v>
      </c>
      <c r="L699" s="30" t="s">
        <v>18</v>
      </c>
      <c r="M699" s="31">
        <v>346.17</v>
      </c>
      <c r="N699" s="48">
        <f>IF(Table24[[#This Row],[Status]]="Returned",Table24[[#This Row],[Amount]],0)</f>
        <v>0</v>
      </c>
      <c r="O699" s="48">
        <f>IF(OR(Table24[[#This Row],[Status]]="Pending", Table24[[#This Row],[Status]]="Processing"), Table24[[#This Row],[Amount]], 0)</f>
        <v>346.17</v>
      </c>
      <c r="P699" s="48">
        <f>IF(OR(Table24[[#This Row],[Status]]="Delivered",Table24[[#This Row],[Status]]="Shipped"),Table24[[#This Row],[Amount]],0)</f>
        <v>0</v>
      </c>
      <c r="Q699" s="48">
        <f>Table24[[#This Row],[Amount]]/Table24[[#This Row],[Qty]]</f>
        <v>6.5315094339622641</v>
      </c>
      <c r="R699" s="30" t="s">
        <v>145</v>
      </c>
      <c r="S699" s="30" t="s">
        <v>91</v>
      </c>
      <c r="T699" s="47" t="s">
        <v>11</v>
      </c>
      <c r="U699" s="30" t="s">
        <v>31</v>
      </c>
      <c r="V699" s="30" t="s">
        <v>28</v>
      </c>
    </row>
    <row r="700" spans="1:22" ht="14.25" hidden="1" customHeight="1">
      <c r="A700" s="47">
        <v>699</v>
      </c>
      <c r="B700" s="30">
        <v>66</v>
      </c>
      <c r="C700" s="1">
        <v>44379</v>
      </c>
      <c r="D700" t="s">
        <v>54</v>
      </c>
      <c r="E700" s="47">
        <f>IF(OR(Table24[[#This Row],[Status]]="Pending",Table24[[#This Row],[Status]]="Processing"),1,0)</f>
        <v>1</v>
      </c>
      <c r="F700" s="47" t="str">
        <f>IF(OR(Table24[[#This Row],[Status]]="Pending",Table24[[#This Row],[Status]]="Processing"),"Backlogs","Completed")</f>
        <v>Backlogs</v>
      </c>
      <c r="G700" s="47">
        <f>IF(Table24[[#This Row],[Status]]="Returned",1,0)</f>
        <v>0</v>
      </c>
      <c r="H700" s="30" t="s">
        <v>47</v>
      </c>
      <c r="I700" s="30" t="s">
        <v>16</v>
      </c>
      <c r="J700" s="30" t="s">
        <v>38</v>
      </c>
      <c r="K700" s="32">
        <v>17</v>
      </c>
      <c r="L700" s="30" t="s">
        <v>18</v>
      </c>
      <c r="M700" s="31">
        <v>779.96</v>
      </c>
      <c r="N700" s="48">
        <f>IF(Table24[[#This Row],[Status]]="Returned",Table24[[#This Row],[Amount]],0)</f>
        <v>0</v>
      </c>
      <c r="O700" s="48">
        <f>IF(OR(Table24[[#This Row],[Status]]="Pending", Table24[[#This Row],[Status]]="Processing"), Table24[[#This Row],[Amount]], 0)</f>
        <v>779.96</v>
      </c>
      <c r="P700" s="48">
        <f>IF(OR(Table24[[#This Row],[Status]]="Delivered",Table24[[#This Row],[Status]]="Shipped"),Table24[[#This Row],[Amount]],0)</f>
        <v>0</v>
      </c>
      <c r="Q700" s="48">
        <f>Table24[[#This Row],[Amount]]/Table24[[#This Row],[Qty]]</f>
        <v>45.88</v>
      </c>
      <c r="R700" s="30" t="s">
        <v>208</v>
      </c>
      <c r="S700" s="30" t="s">
        <v>172</v>
      </c>
      <c r="T700" s="47" t="s">
        <v>11</v>
      </c>
      <c r="U700" s="30" t="s">
        <v>44</v>
      </c>
      <c r="V700" s="30" t="s">
        <v>28</v>
      </c>
    </row>
    <row r="701" spans="1:22" ht="14.25" customHeight="1">
      <c r="A701" s="47">
        <v>700</v>
      </c>
      <c r="B701" s="30">
        <v>664</v>
      </c>
      <c r="C701" s="1">
        <v>44096</v>
      </c>
      <c r="D701" t="s">
        <v>54</v>
      </c>
      <c r="E701" s="47">
        <f>IF(OR(Table24[[#This Row],[Status]]="Pending",Table24[[#This Row],[Status]]="Processing"),1,0)</f>
        <v>1</v>
      </c>
      <c r="F701" s="47" t="str">
        <f>IF(OR(Table24[[#This Row],[Status]]="Pending",Table24[[#This Row],[Status]]="Processing"),"Backlogs","Completed")</f>
        <v>Backlogs</v>
      </c>
      <c r="G701" s="47">
        <f>IF(Table24[[#This Row],[Status]]="Returned",1,0)</f>
        <v>0</v>
      </c>
      <c r="H701" s="30" t="s">
        <v>15</v>
      </c>
      <c r="I701" s="30" t="s">
        <v>37</v>
      </c>
      <c r="J701" s="30" t="s">
        <v>33</v>
      </c>
      <c r="K701" s="32">
        <v>43</v>
      </c>
      <c r="L701" s="30" t="s">
        <v>18</v>
      </c>
      <c r="M701" s="31">
        <v>888.93</v>
      </c>
      <c r="N701" s="48">
        <f>IF(Table24[[#This Row],[Status]]="Returned",Table24[[#This Row],[Amount]],0)</f>
        <v>0</v>
      </c>
      <c r="O701" s="48">
        <f>IF(OR(Table24[[#This Row],[Status]]="Pending", Table24[[#This Row],[Status]]="Processing"), Table24[[#This Row],[Amount]], 0)</f>
        <v>888.93</v>
      </c>
      <c r="P701" s="48">
        <f>IF(OR(Table24[[#This Row],[Status]]="Delivered",Table24[[#This Row],[Status]]="Shipped"),Table24[[#This Row],[Amount]],0)</f>
        <v>0</v>
      </c>
      <c r="Q701" s="48">
        <f>Table24[[#This Row],[Amount]]/Table24[[#This Row],[Qty]]</f>
        <v>20.672790697674419</v>
      </c>
      <c r="R701" s="30" t="s">
        <v>163</v>
      </c>
      <c r="S701" s="30" t="s">
        <v>153</v>
      </c>
      <c r="T701" s="47" t="s">
        <v>11</v>
      </c>
      <c r="U701" s="30" t="s">
        <v>31</v>
      </c>
      <c r="V701" s="30" t="s">
        <v>22</v>
      </c>
    </row>
    <row r="702" spans="1:22" ht="14.25" hidden="1" customHeight="1">
      <c r="A702" s="47">
        <v>701</v>
      </c>
      <c r="B702" s="30">
        <v>955</v>
      </c>
      <c r="C702" s="1">
        <v>43957</v>
      </c>
      <c r="D702" t="s">
        <v>14</v>
      </c>
      <c r="E702" s="47">
        <f>IF(OR(Table24[[#This Row],[Status]]="Pending",Table24[[#This Row],[Status]]="Processing"),1,0)</f>
        <v>1</v>
      </c>
      <c r="F702" s="47" t="str">
        <f>IF(OR(Table24[[#This Row],[Status]]="Pending",Table24[[#This Row],[Status]]="Processing"),"Backlogs","Completed")</f>
        <v>Backlogs</v>
      </c>
      <c r="G702" s="47">
        <f>IF(Table24[[#This Row],[Status]]="Returned",1,0)</f>
        <v>0</v>
      </c>
      <c r="H702" s="30" t="s">
        <v>24</v>
      </c>
      <c r="I702" s="30" t="s">
        <v>37</v>
      </c>
      <c r="J702" s="30" t="s">
        <v>17</v>
      </c>
      <c r="K702" s="32">
        <v>61</v>
      </c>
      <c r="L702" s="30" t="s">
        <v>18</v>
      </c>
      <c r="M702" s="31">
        <v>774.88</v>
      </c>
      <c r="N702" s="48">
        <f>IF(Table24[[#This Row],[Status]]="Returned",Table24[[#This Row],[Amount]],0)</f>
        <v>0</v>
      </c>
      <c r="O702" s="48">
        <f>IF(OR(Table24[[#This Row],[Status]]="Pending", Table24[[#This Row],[Status]]="Processing"), Table24[[#This Row],[Amount]], 0)</f>
        <v>774.88</v>
      </c>
      <c r="P702" s="48">
        <f>IF(OR(Table24[[#This Row],[Status]]="Delivered",Table24[[#This Row],[Status]]="Shipped"),Table24[[#This Row],[Amount]],0)</f>
        <v>0</v>
      </c>
      <c r="Q702" s="48">
        <f>Table24[[#This Row],[Amount]]/Table24[[#This Row],[Qty]]</f>
        <v>12.702950819672131</v>
      </c>
      <c r="R702" s="30" t="s">
        <v>340</v>
      </c>
      <c r="S702" s="30" t="s">
        <v>53</v>
      </c>
      <c r="T702" s="47" t="s">
        <v>758</v>
      </c>
      <c r="U702" s="30" t="s">
        <v>44</v>
      </c>
      <c r="V702" s="30" t="s">
        <v>28</v>
      </c>
    </row>
    <row r="703" spans="1:22" ht="14.25" hidden="1" customHeight="1">
      <c r="A703" s="47">
        <v>702</v>
      </c>
      <c r="B703" s="30">
        <v>172</v>
      </c>
      <c r="C703" s="1">
        <v>44277</v>
      </c>
      <c r="D703" t="s">
        <v>23</v>
      </c>
      <c r="E703" s="47">
        <f>IF(OR(Table24[[#This Row],[Status]]="Pending",Table24[[#This Row],[Status]]="Processing"),1,0)</f>
        <v>0</v>
      </c>
      <c r="F703" s="47" t="str">
        <f>IF(OR(Table24[[#This Row],[Status]]="Pending",Table24[[#This Row],[Status]]="Processing"),"Backlogs","Completed")</f>
        <v>Completed</v>
      </c>
      <c r="G703" s="47">
        <f>IF(Table24[[#This Row],[Status]]="Returned",1,0)</f>
        <v>0</v>
      </c>
      <c r="H703" s="30" t="s">
        <v>47</v>
      </c>
      <c r="I703" s="30" t="s">
        <v>37</v>
      </c>
      <c r="J703" s="30" t="s">
        <v>38</v>
      </c>
      <c r="K703" s="32">
        <v>43</v>
      </c>
      <c r="L703" s="30" t="s">
        <v>18</v>
      </c>
      <c r="M703" s="31">
        <v>436.16</v>
      </c>
      <c r="N703" s="48">
        <f>IF(Table24[[#This Row],[Status]]="Returned",Table24[[#This Row],[Amount]],0)</f>
        <v>0</v>
      </c>
      <c r="O703" s="48">
        <f>IF(OR(Table24[[#This Row],[Status]]="Pending", Table24[[#This Row],[Status]]="Processing"), Table24[[#This Row],[Amount]], 0)</f>
        <v>0</v>
      </c>
      <c r="P703" s="48">
        <f>IF(OR(Table24[[#This Row],[Status]]="Delivered",Table24[[#This Row],[Status]]="Shipped"),Table24[[#This Row],[Amount]],0)</f>
        <v>436.16</v>
      </c>
      <c r="Q703" s="48">
        <f>Table24[[#This Row],[Amount]]/Table24[[#This Row],[Qty]]</f>
        <v>10.143255813953489</v>
      </c>
      <c r="R703" s="30" t="s">
        <v>154</v>
      </c>
      <c r="S703" s="30" t="s">
        <v>89</v>
      </c>
      <c r="T703" s="47" t="s">
        <v>11</v>
      </c>
      <c r="U703" s="30" t="s">
        <v>31</v>
      </c>
      <c r="V703" s="30" t="s">
        <v>22</v>
      </c>
    </row>
    <row r="704" spans="1:22" ht="14.25" hidden="1" customHeight="1">
      <c r="A704" s="47">
        <v>703</v>
      </c>
      <c r="B704" s="30">
        <v>339</v>
      </c>
      <c r="C704" s="1">
        <v>44274</v>
      </c>
      <c r="D704" t="s">
        <v>36</v>
      </c>
      <c r="E704" s="47">
        <f>IF(OR(Table24[[#This Row],[Status]]="Pending",Table24[[#This Row],[Status]]="Processing"),1,0)</f>
        <v>0</v>
      </c>
      <c r="F704" s="47" t="str">
        <f>IF(OR(Table24[[#This Row],[Status]]="Pending",Table24[[#This Row],[Status]]="Processing"),"Backlogs","Completed")</f>
        <v>Completed</v>
      </c>
      <c r="G704" s="47">
        <f>IF(Table24[[#This Row],[Status]]="Returned",1,0)</f>
        <v>0</v>
      </c>
      <c r="H704" s="30" t="s">
        <v>47</v>
      </c>
      <c r="I704" s="30" t="s">
        <v>16</v>
      </c>
      <c r="J704" s="30" t="s">
        <v>38</v>
      </c>
      <c r="K704" s="32">
        <v>54</v>
      </c>
      <c r="L704" s="30" t="s">
        <v>18</v>
      </c>
      <c r="M704" s="31">
        <v>631.17999999999995</v>
      </c>
      <c r="N704" s="48">
        <f>IF(Table24[[#This Row],[Status]]="Returned",Table24[[#This Row],[Amount]],0)</f>
        <v>0</v>
      </c>
      <c r="O704" s="48">
        <f>IF(OR(Table24[[#This Row],[Status]]="Pending", Table24[[#This Row],[Status]]="Processing"), Table24[[#This Row],[Amount]], 0)</f>
        <v>0</v>
      </c>
      <c r="P704" s="48">
        <f>IF(OR(Table24[[#This Row],[Status]]="Delivered",Table24[[#This Row],[Status]]="Shipped"),Table24[[#This Row],[Amount]],0)</f>
        <v>631.17999999999995</v>
      </c>
      <c r="Q704" s="48">
        <f>Table24[[#This Row],[Amount]]/Table24[[#This Row],[Qty]]</f>
        <v>11.688518518518517</v>
      </c>
      <c r="R704" s="30" t="s">
        <v>341</v>
      </c>
      <c r="S704" s="30" t="s">
        <v>87</v>
      </c>
      <c r="T704" s="47" t="s">
        <v>11</v>
      </c>
      <c r="U704" s="30" t="s">
        <v>27</v>
      </c>
      <c r="V704" s="30" t="s">
        <v>22</v>
      </c>
    </row>
    <row r="705" spans="1:22" ht="14.25" hidden="1" customHeight="1">
      <c r="A705" s="47">
        <v>704</v>
      </c>
      <c r="B705" s="30">
        <v>878</v>
      </c>
      <c r="C705" s="1">
        <v>43905</v>
      </c>
      <c r="D705" t="s">
        <v>14</v>
      </c>
      <c r="E705" s="47">
        <f>IF(OR(Table24[[#This Row],[Status]]="Pending",Table24[[#This Row],[Status]]="Processing"),1,0)</f>
        <v>1</v>
      </c>
      <c r="F705" s="47" t="str">
        <f>IF(OR(Table24[[#This Row],[Status]]="Pending",Table24[[#This Row],[Status]]="Processing"),"Backlogs","Completed")</f>
        <v>Backlogs</v>
      </c>
      <c r="G705" s="47">
        <f>IF(Table24[[#This Row],[Status]]="Returned",1,0)</f>
        <v>0</v>
      </c>
      <c r="H705" s="30" t="s">
        <v>47</v>
      </c>
      <c r="I705" s="30" t="s">
        <v>16</v>
      </c>
      <c r="J705" s="30" t="s">
        <v>38</v>
      </c>
      <c r="K705" s="32">
        <v>20</v>
      </c>
      <c r="L705" s="30" t="s">
        <v>18</v>
      </c>
      <c r="M705" s="31">
        <v>725.19</v>
      </c>
      <c r="N705" s="48">
        <f>IF(Table24[[#This Row],[Status]]="Returned",Table24[[#This Row],[Amount]],0)</f>
        <v>0</v>
      </c>
      <c r="O705" s="48">
        <f>IF(OR(Table24[[#This Row],[Status]]="Pending", Table24[[#This Row],[Status]]="Processing"), Table24[[#This Row],[Amount]], 0)</f>
        <v>725.19</v>
      </c>
      <c r="P705" s="48">
        <f>IF(OR(Table24[[#This Row],[Status]]="Delivered",Table24[[#This Row],[Status]]="Shipped"),Table24[[#This Row],[Amount]],0)</f>
        <v>0</v>
      </c>
      <c r="Q705" s="48">
        <f>Table24[[#This Row],[Amount]]/Table24[[#This Row],[Qty]]</f>
        <v>36.259500000000003</v>
      </c>
      <c r="R705" s="30" t="s">
        <v>158</v>
      </c>
      <c r="S705" s="30" t="s">
        <v>124</v>
      </c>
      <c r="T705" s="47" t="s">
        <v>758</v>
      </c>
      <c r="U705" s="30" t="s">
        <v>31</v>
      </c>
      <c r="V705" s="30" t="s">
        <v>22</v>
      </c>
    </row>
    <row r="706" spans="1:22" ht="14.25" hidden="1" customHeight="1">
      <c r="A706" s="47">
        <v>705</v>
      </c>
      <c r="B706" s="30">
        <v>814</v>
      </c>
      <c r="C706" s="1">
        <v>43900</v>
      </c>
      <c r="D706" t="s">
        <v>36</v>
      </c>
      <c r="E706" s="47">
        <f>IF(OR(Table24[[#This Row],[Status]]="Pending",Table24[[#This Row],[Status]]="Processing"),1,0)</f>
        <v>0</v>
      </c>
      <c r="F706" s="47" t="str">
        <f>IF(OR(Table24[[#This Row],[Status]]="Pending",Table24[[#This Row],[Status]]="Processing"),"Backlogs","Completed")</f>
        <v>Completed</v>
      </c>
      <c r="G706" s="47">
        <f>IF(Table24[[#This Row],[Status]]="Returned",1,0)</f>
        <v>0</v>
      </c>
      <c r="H706" s="30" t="s">
        <v>24</v>
      </c>
      <c r="I706" s="30" t="s">
        <v>37</v>
      </c>
      <c r="J706" s="30" t="s">
        <v>38</v>
      </c>
      <c r="K706" s="32">
        <v>44</v>
      </c>
      <c r="L706" s="30" t="s">
        <v>18</v>
      </c>
      <c r="M706" s="31">
        <v>650.76</v>
      </c>
      <c r="N706" s="48">
        <f>IF(Table24[[#This Row],[Status]]="Returned",Table24[[#This Row],[Amount]],0)</f>
        <v>0</v>
      </c>
      <c r="O706" s="48">
        <f>IF(OR(Table24[[#This Row],[Status]]="Pending", Table24[[#This Row],[Status]]="Processing"), Table24[[#This Row],[Amount]], 0)</f>
        <v>0</v>
      </c>
      <c r="P706" s="48">
        <f>IF(OR(Table24[[#This Row],[Status]]="Delivered",Table24[[#This Row],[Status]]="Shipped"),Table24[[#This Row],[Amount]],0)</f>
        <v>650.76</v>
      </c>
      <c r="Q706" s="48">
        <f>Table24[[#This Row],[Amount]]/Table24[[#This Row],[Qty]]</f>
        <v>14.79</v>
      </c>
      <c r="R706" s="30" t="s">
        <v>274</v>
      </c>
      <c r="S706" s="30" t="s">
        <v>20</v>
      </c>
      <c r="T706" s="47" t="s">
        <v>11</v>
      </c>
      <c r="U706" s="30" t="s">
        <v>21</v>
      </c>
      <c r="V706" s="30" t="s">
        <v>28</v>
      </c>
    </row>
    <row r="707" spans="1:22" ht="14.25" customHeight="1">
      <c r="A707" s="47">
        <v>706</v>
      </c>
      <c r="B707" s="30">
        <v>423</v>
      </c>
      <c r="C707" s="1">
        <v>43989</v>
      </c>
      <c r="D707" t="s">
        <v>54</v>
      </c>
      <c r="E707" s="47">
        <f>IF(OR(Table24[[#This Row],[Status]]="Pending",Table24[[#This Row],[Status]]="Processing"),1,0)</f>
        <v>1</v>
      </c>
      <c r="F707" s="47" t="str">
        <f>IF(OR(Table24[[#This Row],[Status]]="Pending",Table24[[#This Row],[Status]]="Processing"),"Backlogs","Completed")</f>
        <v>Backlogs</v>
      </c>
      <c r="G707" s="47">
        <f>IF(Table24[[#This Row],[Status]]="Returned",1,0)</f>
        <v>0</v>
      </c>
      <c r="H707" s="30" t="s">
        <v>24</v>
      </c>
      <c r="I707" s="30" t="s">
        <v>16</v>
      </c>
      <c r="J707" s="30" t="s">
        <v>33</v>
      </c>
      <c r="K707" s="32">
        <v>90</v>
      </c>
      <c r="L707" s="30" t="s">
        <v>18</v>
      </c>
      <c r="M707" s="31">
        <v>666.67</v>
      </c>
      <c r="N707" s="48">
        <f>IF(Table24[[#This Row],[Status]]="Returned",Table24[[#This Row],[Amount]],0)</f>
        <v>0</v>
      </c>
      <c r="O707" s="48">
        <f>IF(OR(Table24[[#This Row],[Status]]="Pending", Table24[[#This Row],[Status]]="Processing"), Table24[[#This Row],[Amount]], 0)</f>
        <v>666.67</v>
      </c>
      <c r="P707" s="48">
        <f>IF(OR(Table24[[#This Row],[Status]]="Delivered",Table24[[#This Row],[Status]]="Shipped"),Table24[[#This Row],[Amount]],0)</f>
        <v>0</v>
      </c>
      <c r="Q707" s="48">
        <f>Table24[[#This Row],[Amount]]/Table24[[#This Row],[Qty]]</f>
        <v>7.4074444444444438</v>
      </c>
      <c r="R707" s="30" t="s">
        <v>272</v>
      </c>
      <c r="S707" s="30" t="s">
        <v>20</v>
      </c>
      <c r="T707" s="47" t="s">
        <v>11</v>
      </c>
      <c r="U707" s="30" t="s">
        <v>27</v>
      </c>
      <c r="V707" s="30" t="s">
        <v>22</v>
      </c>
    </row>
    <row r="708" spans="1:22" ht="14.25" hidden="1" customHeight="1">
      <c r="A708" s="47">
        <v>707</v>
      </c>
      <c r="B708" s="30">
        <v>172</v>
      </c>
      <c r="C708" s="1">
        <v>44125</v>
      </c>
      <c r="D708" t="s">
        <v>54</v>
      </c>
      <c r="E708" s="47">
        <f>IF(OR(Table24[[#This Row],[Status]]="Pending",Table24[[#This Row],[Status]]="Processing"),1,0)</f>
        <v>1</v>
      </c>
      <c r="F708" s="47" t="str">
        <f>IF(OR(Table24[[#This Row],[Status]]="Pending",Table24[[#This Row],[Status]]="Processing"),"Backlogs","Completed")</f>
        <v>Backlogs</v>
      </c>
      <c r="G708" s="47">
        <f>IF(Table24[[#This Row],[Status]]="Returned",1,0)</f>
        <v>0</v>
      </c>
      <c r="H708" s="30" t="s">
        <v>15</v>
      </c>
      <c r="I708" s="30" t="s">
        <v>37</v>
      </c>
      <c r="J708" s="30" t="s">
        <v>38</v>
      </c>
      <c r="K708" s="32">
        <v>93</v>
      </c>
      <c r="L708" s="30" t="s">
        <v>18</v>
      </c>
      <c r="M708" s="31">
        <v>559.34</v>
      </c>
      <c r="N708" s="48">
        <f>IF(Table24[[#This Row],[Status]]="Returned",Table24[[#This Row],[Amount]],0)</f>
        <v>0</v>
      </c>
      <c r="O708" s="48">
        <f>IF(OR(Table24[[#This Row],[Status]]="Pending", Table24[[#This Row],[Status]]="Processing"), Table24[[#This Row],[Amount]], 0)</f>
        <v>559.34</v>
      </c>
      <c r="P708" s="48">
        <f>IF(OR(Table24[[#This Row],[Status]]="Delivered",Table24[[#This Row],[Status]]="Shipped"),Table24[[#This Row],[Amount]],0)</f>
        <v>0</v>
      </c>
      <c r="Q708" s="48">
        <f>Table24[[#This Row],[Amount]]/Table24[[#This Row],[Qty]]</f>
        <v>6.0144086021505379</v>
      </c>
      <c r="R708" s="30" t="s">
        <v>296</v>
      </c>
      <c r="S708" s="30" t="s">
        <v>58</v>
      </c>
      <c r="T708" s="47" t="s">
        <v>758</v>
      </c>
      <c r="U708" s="30" t="s">
        <v>31</v>
      </c>
      <c r="V708" s="30" t="s">
        <v>22</v>
      </c>
    </row>
    <row r="709" spans="1:22" ht="14.25" hidden="1" customHeight="1">
      <c r="A709" s="47">
        <v>708</v>
      </c>
      <c r="B709" s="30">
        <v>38</v>
      </c>
      <c r="C709" s="1">
        <v>44077</v>
      </c>
      <c r="D709" t="s">
        <v>36</v>
      </c>
      <c r="E709" s="47">
        <f>IF(OR(Table24[[#This Row],[Status]]="Pending",Table24[[#This Row],[Status]]="Processing"),1,0)</f>
        <v>0</v>
      </c>
      <c r="F709" s="47" t="str">
        <f>IF(OR(Table24[[#This Row],[Status]]="Pending",Table24[[#This Row],[Status]]="Processing"),"Backlogs","Completed")</f>
        <v>Completed</v>
      </c>
      <c r="G709" s="47">
        <f>IF(Table24[[#This Row],[Status]]="Returned",1,0)</f>
        <v>0</v>
      </c>
      <c r="H709" s="30" t="s">
        <v>15</v>
      </c>
      <c r="I709" s="30" t="s">
        <v>25</v>
      </c>
      <c r="J709" s="30" t="s">
        <v>17</v>
      </c>
      <c r="K709" s="32">
        <v>37</v>
      </c>
      <c r="L709" s="30" t="s">
        <v>18</v>
      </c>
      <c r="M709" s="31">
        <v>405.16</v>
      </c>
      <c r="N709" s="48">
        <f>IF(Table24[[#This Row],[Status]]="Returned",Table24[[#This Row],[Amount]],0)</f>
        <v>0</v>
      </c>
      <c r="O709" s="48">
        <f>IF(OR(Table24[[#This Row],[Status]]="Pending", Table24[[#This Row],[Status]]="Processing"), Table24[[#This Row],[Amount]], 0)</f>
        <v>0</v>
      </c>
      <c r="P709" s="48">
        <f>IF(OR(Table24[[#This Row],[Status]]="Delivered",Table24[[#This Row],[Status]]="Shipped"),Table24[[#This Row],[Amount]],0)</f>
        <v>405.16</v>
      </c>
      <c r="Q709" s="48">
        <f>Table24[[#This Row],[Amount]]/Table24[[#This Row],[Qty]]</f>
        <v>10.950270270270272</v>
      </c>
      <c r="R709" s="30" t="s">
        <v>342</v>
      </c>
      <c r="S709" s="30" t="s">
        <v>124</v>
      </c>
      <c r="T709" s="47" t="s">
        <v>11</v>
      </c>
      <c r="U709" s="30" t="s">
        <v>27</v>
      </c>
      <c r="V709" s="30" t="s">
        <v>22</v>
      </c>
    </row>
    <row r="710" spans="1:22" ht="14.25" hidden="1" customHeight="1">
      <c r="A710" s="47">
        <v>709</v>
      </c>
      <c r="B710" s="30">
        <v>701</v>
      </c>
      <c r="C710" s="1">
        <v>44386</v>
      </c>
      <c r="D710" t="s">
        <v>36</v>
      </c>
      <c r="E710" s="47">
        <f>IF(OR(Table24[[#This Row],[Status]]="Pending",Table24[[#This Row],[Status]]="Processing"),1,0)</f>
        <v>0</v>
      </c>
      <c r="F710" s="47" t="str">
        <f>IF(OR(Table24[[#This Row],[Status]]="Pending",Table24[[#This Row],[Status]]="Processing"),"Backlogs","Completed")</f>
        <v>Completed</v>
      </c>
      <c r="G710" s="47">
        <f>IF(Table24[[#This Row],[Status]]="Returned",1,0)</f>
        <v>0</v>
      </c>
      <c r="H710" s="30" t="s">
        <v>24</v>
      </c>
      <c r="I710" s="30" t="s">
        <v>37</v>
      </c>
      <c r="J710" s="30" t="s">
        <v>38</v>
      </c>
      <c r="K710" s="32">
        <v>42</v>
      </c>
      <c r="L710" s="30" t="s">
        <v>18</v>
      </c>
      <c r="M710" s="31">
        <v>879.54</v>
      </c>
      <c r="N710" s="48">
        <f>IF(Table24[[#This Row],[Status]]="Returned",Table24[[#This Row],[Amount]],0)</f>
        <v>0</v>
      </c>
      <c r="O710" s="48">
        <f>IF(OR(Table24[[#This Row],[Status]]="Pending", Table24[[#This Row],[Status]]="Processing"), Table24[[#This Row],[Amount]], 0)</f>
        <v>0</v>
      </c>
      <c r="P710" s="48">
        <f>IF(OR(Table24[[#This Row],[Status]]="Delivered",Table24[[#This Row],[Status]]="Shipped"),Table24[[#This Row],[Amount]],0)</f>
        <v>879.54</v>
      </c>
      <c r="Q710" s="48">
        <f>Table24[[#This Row],[Amount]]/Table24[[#This Row],[Qty]]</f>
        <v>20.94142857142857</v>
      </c>
      <c r="R710" s="30" t="s">
        <v>188</v>
      </c>
      <c r="S710" s="30" t="s">
        <v>153</v>
      </c>
      <c r="T710" s="47" t="s">
        <v>11</v>
      </c>
      <c r="U710" s="30" t="s">
        <v>31</v>
      </c>
      <c r="V710" s="30" t="s">
        <v>28</v>
      </c>
    </row>
    <row r="711" spans="1:22" ht="14.25" hidden="1" customHeight="1">
      <c r="A711" s="47">
        <v>710</v>
      </c>
      <c r="B711" s="30">
        <v>82</v>
      </c>
      <c r="C711" s="1">
        <v>44537</v>
      </c>
      <c r="D711" t="s">
        <v>14</v>
      </c>
      <c r="E711" s="47">
        <f>IF(OR(Table24[[#This Row],[Status]]="Pending",Table24[[#This Row],[Status]]="Processing"),1,0)</f>
        <v>1</v>
      </c>
      <c r="F711" s="47" t="str">
        <f>IF(OR(Table24[[#This Row],[Status]]="Pending",Table24[[#This Row],[Status]]="Processing"),"Backlogs","Completed")</f>
        <v>Backlogs</v>
      </c>
      <c r="G711" s="47">
        <f>IF(Table24[[#This Row],[Status]]="Returned",1,0)</f>
        <v>0</v>
      </c>
      <c r="H711" s="30" t="s">
        <v>47</v>
      </c>
      <c r="I711" s="30" t="s">
        <v>37</v>
      </c>
      <c r="J711" s="30" t="s">
        <v>17</v>
      </c>
      <c r="K711" s="32">
        <v>7</v>
      </c>
      <c r="L711" s="30" t="s">
        <v>18</v>
      </c>
      <c r="M711" s="31">
        <v>449.82</v>
      </c>
      <c r="N711" s="48">
        <f>IF(Table24[[#This Row],[Status]]="Returned",Table24[[#This Row],[Amount]],0)</f>
        <v>0</v>
      </c>
      <c r="O711" s="48">
        <f>IF(OR(Table24[[#This Row],[Status]]="Pending", Table24[[#This Row],[Status]]="Processing"), Table24[[#This Row],[Amount]], 0)</f>
        <v>449.82</v>
      </c>
      <c r="P711" s="48">
        <f>IF(OR(Table24[[#This Row],[Status]]="Delivered",Table24[[#This Row],[Status]]="Shipped"),Table24[[#This Row],[Amount]],0)</f>
        <v>0</v>
      </c>
      <c r="Q711" s="48">
        <f>Table24[[#This Row],[Amount]]/Table24[[#This Row],[Qty]]</f>
        <v>64.260000000000005</v>
      </c>
      <c r="R711" s="30" t="s">
        <v>243</v>
      </c>
      <c r="S711" s="30" t="s">
        <v>106</v>
      </c>
      <c r="T711" s="47" t="s">
        <v>758</v>
      </c>
      <c r="U711" s="30" t="s">
        <v>27</v>
      </c>
      <c r="V711" s="30" t="s">
        <v>22</v>
      </c>
    </row>
    <row r="712" spans="1:22" ht="14.25" hidden="1" customHeight="1">
      <c r="A712" s="47">
        <v>711</v>
      </c>
      <c r="B712" s="30">
        <v>102</v>
      </c>
      <c r="C712" s="1">
        <v>43903</v>
      </c>
      <c r="D712" t="s">
        <v>54</v>
      </c>
      <c r="E712" s="47">
        <f>IF(OR(Table24[[#This Row],[Status]]="Pending",Table24[[#This Row],[Status]]="Processing"),1,0)</f>
        <v>1</v>
      </c>
      <c r="F712" s="47" t="str">
        <f>IF(OR(Table24[[#This Row],[Status]]="Pending",Table24[[#This Row],[Status]]="Processing"),"Backlogs","Completed")</f>
        <v>Backlogs</v>
      </c>
      <c r="G712" s="47">
        <f>IF(Table24[[#This Row],[Status]]="Returned",1,0)</f>
        <v>0</v>
      </c>
      <c r="H712" s="30" t="s">
        <v>24</v>
      </c>
      <c r="I712" s="30" t="s">
        <v>25</v>
      </c>
      <c r="J712" s="30" t="s">
        <v>38</v>
      </c>
      <c r="K712" s="32">
        <v>62</v>
      </c>
      <c r="L712" s="30" t="s">
        <v>18</v>
      </c>
      <c r="M712" s="31">
        <v>212.96</v>
      </c>
      <c r="N712" s="48">
        <f>IF(Table24[[#This Row],[Status]]="Returned",Table24[[#This Row],[Amount]],0)</f>
        <v>0</v>
      </c>
      <c r="O712" s="48">
        <f>IF(OR(Table24[[#This Row],[Status]]="Pending", Table24[[#This Row],[Status]]="Processing"), Table24[[#This Row],[Amount]], 0)</f>
        <v>212.96</v>
      </c>
      <c r="P712" s="48">
        <f>IF(OR(Table24[[#This Row],[Status]]="Delivered",Table24[[#This Row],[Status]]="Shipped"),Table24[[#This Row],[Amount]],0)</f>
        <v>0</v>
      </c>
      <c r="Q712" s="48">
        <f>Table24[[#This Row],[Amount]]/Table24[[#This Row],[Qty]]</f>
        <v>3.4348387096774196</v>
      </c>
      <c r="R712" s="30" t="s">
        <v>94</v>
      </c>
      <c r="S712" s="30" t="s">
        <v>46</v>
      </c>
      <c r="T712" s="47" t="s">
        <v>758</v>
      </c>
      <c r="U712" s="30" t="s">
        <v>31</v>
      </c>
      <c r="V712" s="30" t="s">
        <v>22</v>
      </c>
    </row>
    <row r="713" spans="1:22" ht="14.25" customHeight="1">
      <c r="A713" s="47">
        <v>712</v>
      </c>
      <c r="B713" s="30">
        <v>719</v>
      </c>
      <c r="C713" s="1">
        <v>44171</v>
      </c>
      <c r="D713" t="s">
        <v>54</v>
      </c>
      <c r="E713" s="47">
        <f>IF(OR(Table24[[#This Row],[Status]]="Pending",Table24[[#This Row],[Status]]="Processing"),1,0)</f>
        <v>1</v>
      </c>
      <c r="F713" s="47" t="str">
        <f>IF(OR(Table24[[#This Row],[Status]]="Pending",Table24[[#This Row],[Status]]="Processing"),"Backlogs","Completed")</f>
        <v>Backlogs</v>
      </c>
      <c r="G713" s="47">
        <f>IF(Table24[[#This Row],[Status]]="Returned",1,0)</f>
        <v>0</v>
      </c>
      <c r="H713" s="30" t="s">
        <v>24</v>
      </c>
      <c r="I713" s="30" t="s">
        <v>25</v>
      </c>
      <c r="J713" s="30" t="s">
        <v>33</v>
      </c>
      <c r="K713" s="32">
        <v>66</v>
      </c>
      <c r="L713" s="30" t="s">
        <v>18</v>
      </c>
      <c r="M713" s="31">
        <v>814.76</v>
      </c>
      <c r="N713" s="48">
        <f>IF(Table24[[#This Row],[Status]]="Returned",Table24[[#This Row],[Amount]],0)</f>
        <v>0</v>
      </c>
      <c r="O713" s="48">
        <f>IF(OR(Table24[[#This Row],[Status]]="Pending", Table24[[#This Row],[Status]]="Processing"), Table24[[#This Row],[Amount]], 0)</f>
        <v>814.76</v>
      </c>
      <c r="P713" s="48">
        <f>IF(OR(Table24[[#This Row],[Status]]="Delivered",Table24[[#This Row],[Status]]="Shipped"),Table24[[#This Row],[Amount]],0)</f>
        <v>0</v>
      </c>
      <c r="Q713" s="48">
        <f>Table24[[#This Row],[Amount]]/Table24[[#This Row],[Qty]]</f>
        <v>12.344848484848484</v>
      </c>
      <c r="R713" s="30" t="s">
        <v>135</v>
      </c>
      <c r="S713" s="30" t="s">
        <v>50</v>
      </c>
      <c r="T713" s="47" t="s">
        <v>758</v>
      </c>
      <c r="U713" s="30" t="s">
        <v>31</v>
      </c>
      <c r="V713" s="30" t="s">
        <v>28</v>
      </c>
    </row>
    <row r="714" spans="1:22" ht="14.25" customHeight="1">
      <c r="A714" s="47">
        <v>713</v>
      </c>
      <c r="B714" s="30">
        <v>8</v>
      </c>
      <c r="C714" s="1">
        <v>44479</v>
      </c>
      <c r="D714" t="s">
        <v>54</v>
      </c>
      <c r="E714" s="47">
        <f>IF(OR(Table24[[#This Row],[Status]]="Pending",Table24[[#This Row],[Status]]="Processing"),1,0)</f>
        <v>1</v>
      </c>
      <c r="F714" s="47" t="str">
        <f>IF(OR(Table24[[#This Row],[Status]]="Pending",Table24[[#This Row],[Status]]="Processing"),"Backlogs","Completed")</f>
        <v>Backlogs</v>
      </c>
      <c r="G714" s="47">
        <f>IF(Table24[[#This Row],[Status]]="Returned",1,0)</f>
        <v>0</v>
      </c>
      <c r="H714" s="30" t="s">
        <v>47</v>
      </c>
      <c r="I714" s="30" t="s">
        <v>37</v>
      </c>
      <c r="J714" s="30" t="s">
        <v>33</v>
      </c>
      <c r="K714" s="32">
        <v>11</v>
      </c>
      <c r="L714" s="30" t="s">
        <v>18</v>
      </c>
      <c r="M714" s="31">
        <v>508.67</v>
      </c>
      <c r="N714" s="48">
        <f>IF(Table24[[#This Row],[Status]]="Returned",Table24[[#This Row],[Amount]],0)</f>
        <v>0</v>
      </c>
      <c r="O714" s="48">
        <f>IF(OR(Table24[[#This Row],[Status]]="Pending", Table24[[#This Row],[Status]]="Processing"), Table24[[#This Row],[Amount]], 0)</f>
        <v>508.67</v>
      </c>
      <c r="P714" s="48">
        <f>IF(OR(Table24[[#This Row],[Status]]="Delivered",Table24[[#This Row],[Status]]="Shipped"),Table24[[#This Row],[Amount]],0)</f>
        <v>0</v>
      </c>
      <c r="Q714" s="48">
        <f>Table24[[#This Row],[Amount]]/Table24[[#This Row],[Qty]]</f>
        <v>46.242727272727272</v>
      </c>
      <c r="R714" s="30" t="s">
        <v>206</v>
      </c>
      <c r="S714" s="30" t="s">
        <v>20</v>
      </c>
      <c r="T714" s="47" t="s">
        <v>11</v>
      </c>
      <c r="U714" s="30" t="s">
        <v>27</v>
      </c>
      <c r="V714" s="30" t="s">
        <v>28</v>
      </c>
    </row>
    <row r="715" spans="1:22" ht="14.25" customHeight="1">
      <c r="A715" s="47">
        <v>714</v>
      </c>
      <c r="B715" s="30">
        <v>119</v>
      </c>
      <c r="C715" s="1">
        <v>43907</v>
      </c>
      <c r="D715" t="s">
        <v>32</v>
      </c>
      <c r="E715" s="47">
        <f>IF(OR(Table24[[#This Row],[Status]]="Pending",Table24[[#This Row],[Status]]="Processing"),1,0)</f>
        <v>0</v>
      </c>
      <c r="F715" s="47" t="str">
        <f>IF(OR(Table24[[#This Row],[Status]]="Pending",Table24[[#This Row],[Status]]="Processing"),"Backlogs","Completed")</f>
        <v>Completed</v>
      </c>
      <c r="G715" s="47">
        <f>IF(Table24[[#This Row],[Status]]="Returned",1,0)</f>
        <v>1</v>
      </c>
      <c r="H715" s="30" t="s">
        <v>47</v>
      </c>
      <c r="I715" s="30" t="s">
        <v>16</v>
      </c>
      <c r="J715" s="30" t="s">
        <v>33</v>
      </c>
      <c r="K715" s="32">
        <v>92</v>
      </c>
      <c r="L715" s="30" t="s">
        <v>18</v>
      </c>
      <c r="M715" s="31">
        <v>383.15</v>
      </c>
      <c r="N715" s="48">
        <f>IF(Table24[[#This Row],[Status]]="Returned",Table24[[#This Row],[Amount]],0)</f>
        <v>383.15</v>
      </c>
      <c r="O715" s="48">
        <f>IF(OR(Table24[[#This Row],[Status]]="Pending", Table24[[#This Row],[Status]]="Processing"), Table24[[#This Row],[Amount]], 0)</f>
        <v>0</v>
      </c>
      <c r="P715" s="48">
        <f>IF(OR(Table24[[#This Row],[Status]]="Delivered",Table24[[#This Row],[Status]]="Shipped"),Table24[[#This Row],[Amount]],0)</f>
        <v>0</v>
      </c>
      <c r="Q715" s="48">
        <f>Table24[[#This Row],[Amount]]/Table24[[#This Row],[Qty]]</f>
        <v>4.1646739130434778</v>
      </c>
      <c r="R715" s="30" t="s">
        <v>123</v>
      </c>
      <c r="S715" s="30" t="s">
        <v>124</v>
      </c>
      <c r="T715" s="47" t="s">
        <v>11</v>
      </c>
      <c r="U715" s="30" t="s">
        <v>27</v>
      </c>
      <c r="V715" s="30" t="s">
        <v>28</v>
      </c>
    </row>
    <row r="716" spans="1:22" ht="14.25" customHeight="1">
      <c r="A716" s="47">
        <v>715</v>
      </c>
      <c r="B716" s="30">
        <v>691</v>
      </c>
      <c r="C716" s="1">
        <v>44196</v>
      </c>
      <c r="D716" t="s">
        <v>32</v>
      </c>
      <c r="E716" s="47">
        <f>IF(OR(Table24[[#This Row],[Status]]="Pending",Table24[[#This Row],[Status]]="Processing"),1,0)</f>
        <v>0</v>
      </c>
      <c r="F716" s="47" t="str">
        <f>IF(OR(Table24[[#This Row],[Status]]="Pending",Table24[[#This Row],[Status]]="Processing"),"Backlogs","Completed")</f>
        <v>Completed</v>
      </c>
      <c r="G716" s="47">
        <f>IF(Table24[[#This Row],[Status]]="Returned",1,0)</f>
        <v>1</v>
      </c>
      <c r="H716" s="30" t="s">
        <v>24</v>
      </c>
      <c r="I716" s="30" t="s">
        <v>37</v>
      </c>
      <c r="J716" s="30" t="s">
        <v>33</v>
      </c>
      <c r="K716" s="32">
        <v>72</v>
      </c>
      <c r="L716" s="30" t="s">
        <v>18</v>
      </c>
      <c r="M716" s="31">
        <v>15.78</v>
      </c>
      <c r="N716" s="48">
        <f>IF(Table24[[#This Row],[Status]]="Returned",Table24[[#This Row],[Amount]],0)</f>
        <v>15.78</v>
      </c>
      <c r="O716" s="48">
        <f>IF(OR(Table24[[#This Row],[Status]]="Pending", Table24[[#This Row],[Status]]="Processing"), Table24[[#This Row],[Amount]], 0)</f>
        <v>0</v>
      </c>
      <c r="P716" s="48">
        <f>IF(OR(Table24[[#This Row],[Status]]="Delivered",Table24[[#This Row],[Status]]="Shipped"),Table24[[#This Row],[Amount]],0)</f>
        <v>0</v>
      </c>
      <c r="Q716" s="48">
        <f>Table24[[#This Row],[Amount]]/Table24[[#This Row],[Qty]]</f>
        <v>0.21916666666666665</v>
      </c>
      <c r="R716" s="30" t="s">
        <v>50</v>
      </c>
      <c r="S716" s="30" t="s">
        <v>51</v>
      </c>
      <c r="T716" s="47" t="s">
        <v>758</v>
      </c>
      <c r="U716" s="30" t="s">
        <v>27</v>
      </c>
      <c r="V716" s="30" t="s">
        <v>28</v>
      </c>
    </row>
    <row r="717" spans="1:22" ht="14.25" hidden="1" customHeight="1">
      <c r="A717" s="47">
        <v>716</v>
      </c>
      <c r="B717" s="30">
        <v>897</v>
      </c>
      <c r="C717" s="1">
        <v>43926</v>
      </c>
      <c r="D717" t="s">
        <v>14</v>
      </c>
      <c r="E717" s="47">
        <f>IF(OR(Table24[[#This Row],[Status]]="Pending",Table24[[#This Row],[Status]]="Processing"),1,0)</f>
        <v>1</v>
      </c>
      <c r="F717" s="47" t="str">
        <f>IF(OR(Table24[[#This Row],[Status]]="Pending",Table24[[#This Row],[Status]]="Processing"),"Backlogs","Completed")</f>
        <v>Backlogs</v>
      </c>
      <c r="G717" s="47">
        <f>IF(Table24[[#This Row],[Status]]="Returned",1,0)</f>
        <v>0</v>
      </c>
      <c r="H717" s="30" t="s">
        <v>15</v>
      </c>
      <c r="I717" s="30" t="s">
        <v>25</v>
      </c>
      <c r="J717" s="30" t="s">
        <v>17</v>
      </c>
      <c r="K717" s="32">
        <v>65</v>
      </c>
      <c r="L717" s="30" t="s">
        <v>18</v>
      </c>
      <c r="M717" s="31">
        <v>804.35</v>
      </c>
      <c r="N717" s="48">
        <f>IF(Table24[[#This Row],[Status]]="Returned",Table24[[#This Row],[Amount]],0)</f>
        <v>0</v>
      </c>
      <c r="O717" s="48">
        <f>IF(OR(Table24[[#This Row],[Status]]="Pending", Table24[[#This Row],[Status]]="Processing"), Table24[[#This Row],[Amount]], 0)</f>
        <v>804.35</v>
      </c>
      <c r="P717" s="48">
        <f>IF(OR(Table24[[#This Row],[Status]]="Delivered",Table24[[#This Row],[Status]]="Shipped"),Table24[[#This Row],[Amount]],0)</f>
        <v>0</v>
      </c>
      <c r="Q717" s="48">
        <f>Table24[[#This Row],[Amount]]/Table24[[#This Row],[Qty]]</f>
        <v>12.374615384615385</v>
      </c>
      <c r="R717" s="30" t="s">
        <v>343</v>
      </c>
      <c r="S717" s="30" t="s">
        <v>61</v>
      </c>
      <c r="T717" s="47" t="s">
        <v>758</v>
      </c>
      <c r="U717" s="30" t="s">
        <v>27</v>
      </c>
      <c r="V717" s="30" t="s">
        <v>22</v>
      </c>
    </row>
    <row r="718" spans="1:22" ht="14.25" hidden="1" customHeight="1">
      <c r="A718" s="47">
        <v>717</v>
      </c>
      <c r="B718" s="30">
        <v>472</v>
      </c>
      <c r="C718" s="1">
        <v>44381</v>
      </c>
      <c r="D718" t="s">
        <v>23</v>
      </c>
      <c r="E718" s="47">
        <f>IF(OR(Table24[[#This Row],[Status]]="Pending",Table24[[#This Row],[Status]]="Processing"),1,0)</f>
        <v>0</v>
      </c>
      <c r="F718" s="47" t="str">
        <f>IF(OR(Table24[[#This Row],[Status]]="Pending",Table24[[#This Row],[Status]]="Processing"),"Backlogs","Completed")</f>
        <v>Completed</v>
      </c>
      <c r="G718" s="47">
        <f>IF(Table24[[#This Row],[Status]]="Returned",1,0)</f>
        <v>0</v>
      </c>
      <c r="H718" s="30" t="s">
        <v>24</v>
      </c>
      <c r="I718" s="30" t="s">
        <v>16</v>
      </c>
      <c r="J718" s="30" t="s">
        <v>17</v>
      </c>
      <c r="K718" s="32">
        <v>43</v>
      </c>
      <c r="L718" s="30" t="s">
        <v>18</v>
      </c>
      <c r="M718" s="31">
        <v>233.63</v>
      </c>
      <c r="N718" s="48">
        <f>IF(Table24[[#This Row],[Status]]="Returned",Table24[[#This Row],[Amount]],0)</f>
        <v>0</v>
      </c>
      <c r="O718" s="48">
        <f>IF(OR(Table24[[#This Row],[Status]]="Pending", Table24[[#This Row],[Status]]="Processing"), Table24[[#This Row],[Amount]], 0)</f>
        <v>0</v>
      </c>
      <c r="P718" s="48">
        <f>IF(OR(Table24[[#This Row],[Status]]="Delivered",Table24[[#This Row],[Status]]="Shipped"),Table24[[#This Row],[Amount]],0)</f>
        <v>233.63</v>
      </c>
      <c r="Q718" s="48">
        <f>Table24[[#This Row],[Amount]]/Table24[[#This Row],[Qty]]</f>
        <v>5.4332558139534886</v>
      </c>
      <c r="R718" s="30" t="s">
        <v>126</v>
      </c>
      <c r="S718" s="30" t="s">
        <v>87</v>
      </c>
      <c r="T718" s="47" t="s">
        <v>758</v>
      </c>
      <c r="U718" s="30" t="s">
        <v>31</v>
      </c>
      <c r="V718" s="30" t="s">
        <v>22</v>
      </c>
    </row>
    <row r="719" spans="1:22" ht="14.25" hidden="1" customHeight="1">
      <c r="A719" s="47">
        <v>718</v>
      </c>
      <c r="B719" s="30">
        <v>726</v>
      </c>
      <c r="C719" s="1">
        <v>44364</v>
      </c>
      <c r="D719" t="s">
        <v>36</v>
      </c>
      <c r="E719" s="47">
        <f>IF(OR(Table24[[#This Row],[Status]]="Pending",Table24[[#This Row],[Status]]="Processing"),1,0)</f>
        <v>0</v>
      </c>
      <c r="F719" s="47" t="str">
        <f>IF(OR(Table24[[#This Row],[Status]]="Pending",Table24[[#This Row],[Status]]="Processing"),"Backlogs","Completed")</f>
        <v>Completed</v>
      </c>
      <c r="G719" s="47">
        <f>IF(Table24[[#This Row],[Status]]="Returned",1,0)</f>
        <v>0</v>
      </c>
      <c r="H719" s="30" t="s">
        <v>47</v>
      </c>
      <c r="I719" s="30" t="s">
        <v>25</v>
      </c>
      <c r="J719" s="30" t="s">
        <v>38</v>
      </c>
      <c r="K719" s="32">
        <v>63</v>
      </c>
      <c r="L719" s="30" t="s">
        <v>18</v>
      </c>
      <c r="M719" s="31">
        <v>502.77</v>
      </c>
      <c r="N719" s="48">
        <f>IF(Table24[[#This Row],[Status]]="Returned",Table24[[#This Row],[Amount]],0)</f>
        <v>0</v>
      </c>
      <c r="O719" s="48">
        <f>IF(OR(Table24[[#This Row],[Status]]="Pending", Table24[[#This Row],[Status]]="Processing"), Table24[[#This Row],[Amount]], 0)</f>
        <v>0</v>
      </c>
      <c r="P719" s="48">
        <f>IF(OR(Table24[[#This Row],[Status]]="Delivered",Table24[[#This Row],[Status]]="Shipped"),Table24[[#This Row],[Amount]],0)</f>
        <v>502.77</v>
      </c>
      <c r="Q719" s="48">
        <f>Table24[[#This Row],[Amount]]/Table24[[#This Row],[Qty]]</f>
        <v>7.9804761904761898</v>
      </c>
      <c r="R719" s="30" t="s">
        <v>344</v>
      </c>
      <c r="S719" s="30" t="s">
        <v>89</v>
      </c>
      <c r="T719" s="47" t="s">
        <v>11</v>
      </c>
      <c r="U719" s="30" t="s">
        <v>31</v>
      </c>
      <c r="V719" s="30" t="s">
        <v>22</v>
      </c>
    </row>
    <row r="720" spans="1:22" ht="14.25" hidden="1" customHeight="1">
      <c r="A720" s="47">
        <v>719</v>
      </c>
      <c r="B720" s="30">
        <v>466</v>
      </c>
      <c r="C720" s="1">
        <v>44345</v>
      </c>
      <c r="D720" t="s">
        <v>14</v>
      </c>
      <c r="E720" s="47">
        <f>IF(OR(Table24[[#This Row],[Status]]="Pending",Table24[[#This Row],[Status]]="Processing"),1,0)</f>
        <v>1</v>
      </c>
      <c r="F720" s="47" t="str">
        <f>IF(OR(Table24[[#This Row],[Status]]="Pending",Table24[[#This Row],[Status]]="Processing"),"Backlogs","Completed")</f>
        <v>Backlogs</v>
      </c>
      <c r="G720" s="47">
        <f>IF(Table24[[#This Row],[Status]]="Returned",1,0)</f>
        <v>0</v>
      </c>
      <c r="H720" s="30" t="s">
        <v>15</v>
      </c>
      <c r="I720" s="30" t="s">
        <v>37</v>
      </c>
      <c r="J720" s="30" t="s">
        <v>38</v>
      </c>
      <c r="K720" s="32">
        <v>66</v>
      </c>
      <c r="L720" s="30" t="s">
        <v>18</v>
      </c>
      <c r="M720" s="31">
        <v>184.88</v>
      </c>
      <c r="N720" s="48">
        <f>IF(Table24[[#This Row],[Status]]="Returned",Table24[[#This Row],[Amount]],0)</f>
        <v>0</v>
      </c>
      <c r="O720" s="48">
        <f>IF(OR(Table24[[#This Row],[Status]]="Pending", Table24[[#This Row],[Status]]="Processing"), Table24[[#This Row],[Amount]], 0)</f>
        <v>184.88</v>
      </c>
      <c r="P720" s="48">
        <f>IF(OR(Table24[[#This Row],[Status]]="Delivered",Table24[[#This Row],[Status]]="Shipped"),Table24[[#This Row],[Amount]],0)</f>
        <v>0</v>
      </c>
      <c r="Q720" s="48">
        <f>Table24[[#This Row],[Amount]]/Table24[[#This Row],[Qty]]</f>
        <v>2.8012121212121213</v>
      </c>
      <c r="R720" s="30" t="s">
        <v>315</v>
      </c>
      <c r="S720" s="30" t="s">
        <v>89</v>
      </c>
      <c r="T720" s="47" t="s">
        <v>758</v>
      </c>
      <c r="U720" s="30" t="s">
        <v>27</v>
      </c>
      <c r="V720" s="30" t="s">
        <v>22</v>
      </c>
    </row>
    <row r="721" spans="1:22" ht="14.25" hidden="1" customHeight="1">
      <c r="A721" s="47">
        <v>720</v>
      </c>
      <c r="B721" s="30">
        <v>855</v>
      </c>
      <c r="C721" s="1">
        <v>44079</v>
      </c>
      <c r="D721" t="s">
        <v>36</v>
      </c>
      <c r="E721" s="47">
        <f>IF(OR(Table24[[#This Row],[Status]]="Pending",Table24[[#This Row],[Status]]="Processing"),1,0)</f>
        <v>0</v>
      </c>
      <c r="F721" s="47" t="str">
        <f>IF(OR(Table24[[#This Row],[Status]]="Pending",Table24[[#This Row],[Status]]="Processing"),"Backlogs","Completed")</f>
        <v>Completed</v>
      </c>
      <c r="G721" s="47">
        <f>IF(Table24[[#This Row],[Status]]="Returned",1,0)</f>
        <v>0</v>
      </c>
      <c r="H721" s="30" t="s">
        <v>47</v>
      </c>
      <c r="I721" s="30" t="s">
        <v>37</v>
      </c>
      <c r="J721" s="30" t="s">
        <v>17</v>
      </c>
      <c r="K721" s="32">
        <v>10</v>
      </c>
      <c r="L721" s="30" t="s">
        <v>18</v>
      </c>
      <c r="M721" s="31">
        <v>473.65</v>
      </c>
      <c r="N721" s="48">
        <f>IF(Table24[[#This Row],[Status]]="Returned",Table24[[#This Row],[Amount]],0)</f>
        <v>0</v>
      </c>
      <c r="O721" s="48">
        <f>IF(OR(Table24[[#This Row],[Status]]="Pending", Table24[[#This Row],[Status]]="Processing"), Table24[[#This Row],[Amount]], 0)</f>
        <v>0</v>
      </c>
      <c r="P721" s="48">
        <f>IF(OR(Table24[[#This Row],[Status]]="Delivered",Table24[[#This Row],[Status]]="Shipped"),Table24[[#This Row],[Amount]],0)</f>
        <v>473.65</v>
      </c>
      <c r="Q721" s="48">
        <f>Table24[[#This Row],[Amount]]/Table24[[#This Row],[Qty]]</f>
        <v>47.364999999999995</v>
      </c>
      <c r="R721" s="30" t="s">
        <v>92</v>
      </c>
      <c r="S721" s="30" t="s">
        <v>93</v>
      </c>
      <c r="T721" s="47" t="s">
        <v>758</v>
      </c>
      <c r="U721" s="30" t="s">
        <v>27</v>
      </c>
      <c r="V721" s="30" t="s">
        <v>22</v>
      </c>
    </row>
    <row r="722" spans="1:22" ht="14.25" hidden="1" customHeight="1">
      <c r="A722" s="47">
        <v>721</v>
      </c>
      <c r="B722" s="30">
        <v>878</v>
      </c>
      <c r="C722" s="1">
        <v>44046</v>
      </c>
      <c r="D722" t="s">
        <v>36</v>
      </c>
      <c r="E722" s="47">
        <f>IF(OR(Table24[[#This Row],[Status]]="Pending",Table24[[#This Row],[Status]]="Processing"),1,0)</f>
        <v>0</v>
      </c>
      <c r="F722" s="47" t="str">
        <f>IF(OR(Table24[[#This Row],[Status]]="Pending",Table24[[#This Row],[Status]]="Processing"),"Backlogs","Completed")</f>
        <v>Completed</v>
      </c>
      <c r="G722" s="47">
        <f>IF(Table24[[#This Row],[Status]]="Returned",1,0)</f>
        <v>0</v>
      </c>
      <c r="H722" s="30" t="s">
        <v>24</v>
      </c>
      <c r="I722" s="30" t="s">
        <v>16</v>
      </c>
      <c r="J722" s="30" t="s">
        <v>17</v>
      </c>
      <c r="K722" s="32">
        <v>63</v>
      </c>
      <c r="L722" s="30" t="s">
        <v>18</v>
      </c>
      <c r="M722" s="31">
        <v>351.68</v>
      </c>
      <c r="N722" s="48">
        <f>IF(Table24[[#This Row],[Status]]="Returned",Table24[[#This Row],[Amount]],0)</f>
        <v>0</v>
      </c>
      <c r="O722" s="48">
        <f>IF(OR(Table24[[#This Row],[Status]]="Pending", Table24[[#This Row],[Status]]="Processing"), Table24[[#This Row],[Amount]], 0)</f>
        <v>0</v>
      </c>
      <c r="P722" s="48">
        <f>IF(OR(Table24[[#This Row],[Status]]="Delivered",Table24[[#This Row],[Status]]="Shipped"),Table24[[#This Row],[Amount]],0)</f>
        <v>351.68</v>
      </c>
      <c r="Q722" s="48">
        <f>Table24[[#This Row],[Amount]]/Table24[[#This Row],[Qty]]</f>
        <v>5.5822222222222226</v>
      </c>
      <c r="R722" s="30" t="s">
        <v>67</v>
      </c>
      <c r="S722" s="30" t="s">
        <v>50</v>
      </c>
      <c r="T722" s="47" t="s">
        <v>11</v>
      </c>
      <c r="U722" s="30" t="s">
        <v>21</v>
      </c>
      <c r="V722" s="30" t="s">
        <v>22</v>
      </c>
    </row>
    <row r="723" spans="1:22" ht="14.25" hidden="1" customHeight="1">
      <c r="A723" s="47">
        <v>722</v>
      </c>
      <c r="B723" s="30">
        <v>956</v>
      </c>
      <c r="C723" s="1">
        <v>44484</v>
      </c>
      <c r="D723" t="s">
        <v>54</v>
      </c>
      <c r="E723" s="47">
        <f>IF(OR(Table24[[#This Row],[Status]]="Pending",Table24[[#This Row],[Status]]="Processing"),1,0)</f>
        <v>1</v>
      </c>
      <c r="F723" s="47" t="str">
        <f>IF(OR(Table24[[#This Row],[Status]]="Pending",Table24[[#This Row],[Status]]="Processing"),"Backlogs","Completed")</f>
        <v>Backlogs</v>
      </c>
      <c r="G723" s="47">
        <f>IF(Table24[[#This Row],[Status]]="Returned",1,0)</f>
        <v>0</v>
      </c>
      <c r="H723" s="30" t="s">
        <v>15</v>
      </c>
      <c r="I723" s="30" t="s">
        <v>16</v>
      </c>
      <c r="J723" s="30" t="s">
        <v>38</v>
      </c>
      <c r="K723" s="32">
        <v>1</v>
      </c>
      <c r="L723" s="30" t="s">
        <v>18</v>
      </c>
      <c r="M723" s="31">
        <v>923.43</v>
      </c>
      <c r="N723" s="48">
        <f>IF(Table24[[#This Row],[Status]]="Returned",Table24[[#This Row],[Amount]],0)</f>
        <v>0</v>
      </c>
      <c r="O723" s="48">
        <f>IF(OR(Table24[[#This Row],[Status]]="Pending", Table24[[#This Row],[Status]]="Processing"), Table24[[#This Row],[Amount]], 0)</f>
        <v>923.43</v>
      </c>
      <c r="P723" s="48">
        <f>IF(OR(Table24[[#This Row],[Status]]="Delivered",Table24[[#This Row],[Status]]="Shipped"),Table24[[#This Row],[Amount]],0)</f>
        <v>0</v>
      </c>
      <c r="Q723" s="48">
        <f>Table24[[#This Row],[Amount]]/Table24[[#This Row],[Qty]]</f>
        <v>923.43</v>
      </c>
      <c r="R723" s="30" t="s">
        <v>345</v>
      </c>
      <c r="S723" s="30" t="s">
        <v>74</v>
      </c>
      <c r="T723" s="47" t="s">
        <v>11</v>
      </c>
      <c r="U723" s="30" t="s">
        <v>27</v>
      </c>
      <c r="V723" s="30" t="s">
        <v>28</v>
      </c>
    </row>
    <row r="724" spans="1:22" ht="14.25" hidden="1" customHeight="1">
      <c r="A724" s="47">
        <v>723</v>
      </c>
      <c r="B724" s="30">
        <v>825</v>
      </c>
      <c r="C724" s="1">
        <v>43922</v>
      </c>
      <c r="D724" t="s">
        <v>32</v>
      </c>
      <c r="E724" s="47">
        <f>IF(OR(Table24[[#This Row],[Status]]="Pending",Table24[[#This Row],[Status]]="Processing"),1,0)</f>
        <v>0</v>
      </c>
      <c r="F724" s="47" t="str">
        <f>IF(OR(Table24[[#This Row],[Status]]="Pending",Table24[[#This Row],[Status]]="Processing"),"Backlogs","Completed")</f>
        <v>Completed</v>
      </c>
      <c r="G724" s="47">
        <f>IF(Table24[[#This Row],[Status]]="Returned",1,0)</f>
        <v>1</v>
      </c>
      <c r="H724" s="30" t="s">
        <v>47</v>
      </c>
      <c r="I724" s="30" t="s">
        <v>37</v>
      </c>
      <c r="J724" s="30" t="s">
        <v>38</v>
      </c>
      <c r="K724" s="32">
        <v>3</v>
      </c>
      <c r="L724" s="30" t="s">
        <v>18</v>
      </c>
      <c r="M724" s="31">
        <v>340.59</v>
      </c>
      <c r="N724" s="48">
        <f>IF(Table24[[#This Row],[Status]]="Returned",Table24[[#This Row],[Amount]],0)</f>
        <v>340.59</v>
      </c>
      <c r="O724" s="48">
        <f>IF(OR(Table24[[#This Row],[Status]]="Pending", Table24[[#This Row],[Status]]="Processing"), Table24[[#This Row],[Amount]], 0)</f>
        <v>0</v>
      </c>
      <c r="P724" s="48">
        <f>IF(OR(Table24[[#This Row],[Status]]="Delivered",Table24[[#This Row],[Status]]="Shipped"),Table24[[#This Row],[Amount]],0)</f>
        <v>0</v>
      </c>
      <c r="Q724" s="48">
        <f>Table24[[#This Row],[Amount]]/Table24[[#This Row],[Qty]]</f>
        <v>113.52999999999999</v>
      </c>
      <c r="R724" s="30" t="s">
        <v>105</v>
      </c>
      <c r="S724" s="30" t="s">
        <v>106</v>
      </c>
      <c r="T724" s="47" t="s">
        <v>11</v>
      </c>
      <c r="U724" s="30" t="s">
        <v>44</v>
      </c>
      <c r="V724" s="30" t="s">
        <v>28</v>
      </c>
    </row>
    <row r="725" spans="1:22" ht="14.25" hidden="1" customHeight="1">
      <c r="A725" s="47">
        <v>724</v>
      </c>
      <c r="B725" s="30">
        <v>84</v>
      </c>
      <c r="C725" s="1">
        <v>44558</v>
      </c>
      <c r="D725" t="s">
        <v>32</v>
      </c>
      <c r="E725" s="47">
        <f>IF(OR(Table24[[#This Row],[Status]]="Pending",Table24[[#This Row],[Status]]="Processing"),1,0)</f>
        <v>0</v>
      </c>
      <c r="F725" s="47" t="str">
        <f>IF(OR(Table24[[#This Row],[Status]]="Pending",Table24[[#This Row],[Status]]="Processing"),"Backlogs","Completed")</f>
        <v>Completed</v>
      </c>
      <c r="G725" s="47">
        <f>IF(Table24[[#This Row],[Status]]="Returned",1,0)</f>
        <v>1</v>
      </c>
      <c r="H725" s="30" t="s">
        <v>47</v>
      </c>
      <c r="I725" s="30" t="s">
        <v>16</v>
      </c>
      <c r="J725" s="30" t="s">
        <v>38</v>
      </c>
      <c r="K725" s="32">
        <v>85</v>
      </c>
      <c r="L725" s="30" t="s">
        <v>18</v>
      </c>
      <c r="M725" s="31">
        <v>980.6</v>
      </c>
      <c r="N725" s="48">
        <f>IF(Table24[[#This Row],[Status]]="Returned",Table24[[#This Row],[Amount]],0)</f>
        <v>980.6</v>
      </c>
      <c r="O725" s="48">
        <f>IF(OR(Table24[[#This Row],[Status]]="Pending", Table24[[#This Row],[Status]]="Processing"), Table24[[#This Row],[Amount]], 0)</f>
        <v>0</v>
      </c>
      <c r="P725" s="48">
        <f>IF(OR(Table24[[#This Row],[Status]]="Delivered",Table24[[#This Row],[Status]]="Shipped"),Table24[[#This Row],[Amount]],0)</f>
        <v>0</v>
      </c>
      <c r="Q725" s="48">
        <f>Table24[[#This Row],[Amount]]/Table24[[#This Row],[Qty]]</f>
        <v>11.536470588235295</v>
      </c>
      <c r="R725" s="30" t="s">
        <v>206</v>
      </c>
      <c r="S725" s="30" t="s">
        <v>20</v>
      </c>
      <c r="T725" s="47" t="s">
        <v>11</v>
      </c>
      <c r="U725" s="30" t="s">
        <v>27</v>
      </c>
      <c r="V725" s="30" t="s">
        <v>28</v>
      </c>
    </row>
    <row r="726" spans="1:22" ht="14.25" hidden="1" customHeight="1">
      <c r="A726" s="47">
        <v>725</v>
      </c>
      <c r="B726" s="30">
        <v>849</v>
      </c>
      <c r="C726" s="1">
        <v>44326</v>
      </c>
      <c r="D726" t="s">
        <v>14</v>
      </c>
      <c r="E726" s="47">
        <f>IF(OR(Table24[[#This Row],[Status]]="Pending",Table24[[#This Row],[Status]]="Processing"),1,0)</f>
        <v>1</v>
      </c>
      <c r="F726" s="47" t="str">
        <f>IF(OR(Table24[[#This Row],[Status]]="Pending",Table24[[#This Row],[Status]]="Processing"),"Backlogs","Completed")</f>
        <v>Backlogs</v>
      </c>
      <c r="G726" s="47">
        <f>IF(Table24[[#This Row],[Status]]="Returned",1,0)</f>
        <v>0</v>
      </c>
      <c r="H726" s="30" t="s">
        <v>15</v>
      </c>
      <c r="I726" s="30" t="s">
        <v>16</v>
      </c>
      <c r="J726" s="30" t="s">
        <v>38</v>
      </c>
      <c r="K726" s="32">
        <v>20</v>
      </c>
      <c r="L726" s="30" t="s">
        <v>18</v>
      </c>
      <c r="M726" s="31">
        <v>136.22</v>
      </c>
      <c r="N726" s="48">
        <f>IF(Table24[[#This Row],[Status]]="Returned",Table24[[#This Row],[Amount]],0)</f>
        <v>0</v>
      </c>
      <c r="O726" s="48">
        <f>IF(OR(Table24[[#This Row],[Status]]="Pending", Table24[[#This Row],[Status]]="Processing"), Table24[[#This Row],[Amount]], 0)</f>
        <v>136.22</v>
      </c>
      <c r="P726" s="48">
        <f>IF(OR(Table24[[#This Row],[Status]]="Delivered",Table24[[#This Row],[Status]]="Shipped"),Table24[[#This Row],[Amount]],0)</f>
        <v>0</v>
      </c>
      <c r="Q726" s="48">
        <f>Table24[[#This Row],[Amount]]/Table24[[#This Row],[Qty]]</f>
        <v>6.8109999999999999</v>
      </c>
      <c r="R726" s="30" t="s">
        <v>50</v>
      </c>
      <c r="S726" s="30" t="s">
        <v>51</v>
      </c>
      <c r="T726" s="47" t="s">
        <v>758</v>
      </c>
      <c r="U726" s="30" t="s">
        <v>31</v>
      </c>
      <c r="V726" s="30" t="s">
        <v>22</v>
      </c>
    </row>
    <row r="727" spans="1:22" ht="14.25" hidden="1" customHeight="1">
      <c r="A727" s="47">
        <v>726</v>
      </c>
      <c r="B727" s="30">
        <v>784</v>
      </c>
      <c r="C727" s="1">
        <v>44051</v>
      </c>
      <c r="D727" t="s">
        <v>54</v>
      </c>
      <c r="E727" s="47">
        <f>IF(OR(Table24[[#This Row],[Status]]="Pending",Table24[[#This Row],[Status]]="Processing"),1,0)</f>
        <v>1</v>
      </c>
      <c r="F727" s="47" t="str">
        <f>IF(OR(Table24[[#This Row],[Status]]="Pending",Table24[[#This Row],[Status]]="Processing"),"Backlogs","Completed")</f>
        <v>Backlogs</v>
      </c>
      <c r="G727" s="47">
        <f>IF(Table24[[#This Row],[Status]]="Returned",1,0)</f>
        <v>0</v>
      </c>
      <c r="H727" s="30" t="s">
        <v>15</v>
      </c>
      <c r="I727" s="30" t="s">
        <v>25</v>
      </c>
      <c r="J727" s="30" t="s">
        <v>38</v>
      </c>
      <c r="K727" s="32">
        <v>9</v>
      </c>
      <c r="L727" s="30" t="s">
        <v>18</v>
      </c>
      <c r="M727" s="31">
        <v>834.7</v>
      </c>
      <c r="N727" s="48">
        <f>IF(Table24[[#This Row],[Status]]="Returned",Table24[[#This Row],[Amount]],0)</f>
        <v>0</v>
      </c>
      <c r="O727" s="48">
        <f>IF(OR(Table24[[#This Row],[Status]]="Pending", Table24[[#This Row],[Status]]="Processing"), Table24[[#This Row],[Amount]], 0)</f>
        <v>834.7</v>
      </c>
      <c r="P727" s="48">
        <f>IF(OR(Table24[[#This Row],[Status]]="Delivered",Table24[[#This Row],[Status]]="Shipped"),Table24[[#This Row],[Amount]],0)</f>
        <v>0</v>
      </c>
      <c r="Q727" s="48">
        <f>Table24[[#This Row],[Amount]]/Table24[[#This Row],[Qty]]</f>
        <v>92.744444444444454</v>
      </c>
      <c r="R727" s="30" t="s">
        <v>90</v>
      </c>
      <c r="S727" s="30" t="s">
        <v>91</v>
      </c>
      <c r="T727" s="47" t="s">
        <v>758</v>
      </c>
      <c r="U727" s="30" t="s">
        <v>31</v>
      </c>
      <c r="V727" s="30" t="s">
        <v>28</v>
      </c>
    </row>
    <row r="728" spans="1:22" ht="14.25" customHeight="1">
      <c r="A728" s="47">
        <v>727</v>
      </c>
      <c r="B728" s="30">
        <v>175</v>
      </c>
      <c r="C728" s="1">
        <v>44367</v>
      </c>
      <c r="D728" t="s">
        <v>14</v>
      </c>
      <c r="E728" s="47">
        <f>IF(OR(Table24[[#This Row],[Status]]="Pending",Table24[[#This Row],[Status]]="Processing"),1,0)</f>
        <v>1</v>
      </c>
      <c r="F728" s="47" t="str">
        <f>IF(OR(Table24[[#This Row],[Status]]="Pending",Table24[[#This Row],[Status]]="Processing"),"Backlogs","Completed")</f>
        <v>Backlogs</v>
      </c>
      <c r="G728" s="47">
        <f>IF(Table24[[#This Row],[Status]]="Returned",1,0)</f>
        <v>0</v>
      </c>
      <c r="H728" s="30" t="s">
        <v>24</v>
      </c>
      <c r="I728" s="30" t="s">
        <v>16</v>
      </c>
      <c r="J728" s="30" t="s">
        <v>33</v>
      </c>
      <c r="K728" s="32">
        <v>61</v>
      </c>
      <c r="L728" s="30" t="s">
        <v>18</v>
      </c>
      <c r="M728" s="31">
        <v>190.92</v>
      </c>
      <c r="N728" s="48">
        <f>IF(Table24[[#This Row],[Status]]="Returned",Table24[[#This Row],[Amount]],0)</f>
        <v>0</v>
      </c>
      <c r="O728" s="48">
        <f>IF(OR(Table24[[#This Row],[Status]]="Pending", Table24[[#This Row],[Status]]="Processing"), Table24[[#This Row],[Amount]], 0)</f>
        <v>190.92</v>
      </c>
      <c r="P728" s="48">
        <f>IF(OR(Table24[[#This Row],[Status]]="Delivered",Table24[[#This Row],[Status]]="Shipped"),Table24[[#This Row],[Amount]],0)</f>
        <v>0</v>
      </c>
      <c r="Q728" s="48">
        <f>Table24[[#This Row],[Amount]]/Table24[[#This Row],[Qty]]</f>
        <v>3.1298360655737705</v>
      </c>
      <c r="R728" s="30" t="s">
        <v>273</v>
      </c>
      <c r="S728" s="30" t="s">
        <v>30</v>
      </c>
      <c r="T728" s="47" t="s">
        <v>758</v>
      </c>
      <c r="U728" s="30" t="s">
        <v>21</v>
      </c>
      <c r="V728" s="30" t="s">
        <v>22</v>
      </c>
    </row>
    <row r="729" spans="1:22" ht="14.25" hidden="1" customHeight="1">
      <c r="A729" s="47">
        <v>728</v>
      </c>
      <c r="B729" s="30">
        <v>122</v>
      </c>
      <c r="C729" s="1">
        <v>44536</v>
      </c>
      <c r="D729" t="s">
        <v>32</v>
      </c>
      <c r="E729" s="47">
        <f>IF(OR(Table24[[#This Row],[Status]]="Pending",Table24[[#This Row],[Status]]="Processing"),1,0)</f>
        <v>0</v>
      </c>
      <c r="F729" s="47" t="str">
        <f>IF(OR(Table24[[#This Row],[Status]]="Pending",Table24[[#This Row],[Status]]="Processing"),"Backlogs","Completed")</f>
        <v>Completed</v>
      </c>
      <c r="G729" s="47">
        <f>IF(Table24[[#This Row],[Status]]="Returned",1,0)</f>
        <v>1</v>
      </c>
      <c r="H729" s="30" t="s">
        <v>47</v>
      </c>
      <c r="I729" s="30" t="s">
        <v>25</v>
      </c>
      <c r="J729" s="30" t="s">
        <v>17</v>
      </c>
      <c r="K729" s="32">
        <v>59</v>
      </c>
      <c r="L729" s="30" t="s">
        <v>18</v>
      </c>
      <c r="M729" s="31">
        <v>623.61</v>
      </c>
      <c r="N729" s="48">
        <f>IF(Table24[[#This Row],[Status]]="Returned",Table24[[#This Row],[Amount]],0)</f>
        <v>623.61</v>
      </c>
      <c r="O729" s="48">
        <f>IF(OR(Table24[[#This Row],[Status]]="Pending", Table24[[#This Row],[Status]]="Processing"), Table24[[#This Row],[Amount]], 0)</f>
        <v>0</v>
      </c>
      <c r="P729" s="48">
        <f>IF(OR(Table24[[#This Row],[Status]]="Delivered",Table24[[#This Row],[Status]]="Shipped"),Table24[[#This Row],[Amount]],0)</f>
        <v>0</v>
      </c>
      <c r="Q729" s="48">
        <f>Table24[[#This Row],[Amount]]/Table24[[#This Row],[Qty]]</f>
        <v>10.569661016949153</v>
      </c>
      <c r="R729" s="30" t="s">
        <v>34</v>
      </c>
      <c r="S729" s="30" t="s">
        <v>35</v>
      </c>
      <c r="T729" s="47" t="s">
        <v>758</v>
      </c>
      <c r="U729" s="30" t="s">
        <v>21</v>
      </c>
      <c r="V729" s="30" t="s">
        <v>22</v>
      </c>
    </row>
    <row r="730" spans="1:22" ht="14.25" hidden="1" customHeight="1">
      <c r="A730" s="47">
        <v>729</v>
      </c>
      <c r="B730" s="30">
        <v>446</v>
      </c>
      <c r="C730" s="1">
        <v>44520</v>
      </c>
      <c r="D730" t="s">
        <v>54</v>
      </c>
      <c r="E730" s="47">
        <f>IF(OR(Table24[[#This Row],[Status]]="Pending",Table24[[#This Row],[Status]]="Processing"),1,0)</f>
        <v>1</v>
      </c>
      <c r="F730" s="47" t="str">
        <f>IF(OR(Table24[[#This Row],[Status]]="Pending",Table24[[#This Row],[Status]]="Processing"),"Backlogs","Completed")</f>
        <v>Backlogs</v>
      </c>
      <c r="G730" s="47">
        <f>IF(Table24[[#This Row],[Status]]="Returned",1,0)</f>
        <v>0</v>
      </c>
      <c r="H730" s="30" t="s">
        <v>47</v>
      </c>
      <c r="I730" s="30" t="s">
        <v>25</v>
      </c>
      <c r="J730" s="30" t="s">
        <v>17</v>
      </c>
      <c r="K730" s="32">
        <v>49</v>
      </c>
      <c r="L730" s="30" t="s">
        <v>18</v>
      </c>
      <c r="M730" s="31">
        <v>562.70000000000005</v>
      </c>
      <c r="N730" s="48">
        <f>IF(Table24[[#This Row],[Status]]="Returned",Table24[[#This Row],[Amount]],0)</f>
        <v>0</v>
      </c>
      <c r="O730" s="48">
        <f>IF(OR(Table24[[#This Row],[Status]]="Pending", Table24[[#This Row],[Status]]="Processing"), Table24[[#This Row],[Amount]], 0)</f>
        <v>562.70000000000005</v>
      </c>
      <c r="P730" s="48">
        <f>IF(OR(Table24[[#This Row],[Status]]="Delivered",Table24[[#This Row],[Status]]="Shipped"),Table24[[#This Row],[Amount]],0)</f>
        <v>0</v>
      </c>
      <c r="Q730" s="48">
        <f>Table24[[#This Row],[Amount]]/Table24[[#This Row],[Qty]]</f>
        <v>11.483673469387757</v>
      </c>
      <c r="R730" s="30" t="s">
        <v>88</v>
      </c>
      <c r="S730" s="30" t="s">
        <v>89</v>
      </c>
      <c r="T730" s="47" t="s">
        <v>758</v>
      </c>
      <c r="U730" s="30" t="s">
        <v>21</v>
      </c>
      <c r="V730" s="30" t="s">
        <v>22</v>
      </c>
    </row>
    <row r="731" spans="1:22" ht="14.25" hidden="1" customHeight="1">
      <c r="A731" s="47">
        <v>730</v>
      </c>
      <c r="B731" s="30">
        <v>374</v>
      </c>
      <c r="C731" s="1">
        <v>43921</v>
      </c>
      <c r="D731" t="s">
        <v>54</v>
      </c>
      <c r="E731" s="47">
        <f>IF(OR(Table24[[#This Row],[Status]]="Pending",Table24[[#This Row],[Status]]="Processing"),1,0)</f>
        <v>1</v>
      </c>
      <c r="F731" s="47" t="str">
        <f>IF(OR(Table24[[#This Row],[Status]]="Pending",Table24[[#This Row],[Status]]="Processing"),"Backlogs","Completed")</f>
        <v>Backlogs</v>
      </c>
      <c r="G731" s="47">
        <f>IF(Table24[[#This Row],[Status]]="Returned",1,0)</f>
        <v>0</v>
      </c>
      <c r="H731" s="30" t="s">
        <v>47</v>
      </c>
      <c r="I731" s="30" t="s">
        <v>37</v>
      </c>
      <c r="J731" s="30" t="s">
        <v>38</v>
      </c>
      <c r="K731" s="32">
        <v>90</v>
      </c>
      <c r="L731" s="30" t="s">
        <v>18</v>
      </c>
      <c r="M731" s="31">
        <v>527.99</v>
      </c>
      <c r="N731" s="48">
        <f>IF(Table24[[#This Row],[Status]]="Returned",Table24[[#This Row],[Amount]],0)</f>
        <v>0</v>
      </c>
      <c r="O731" s="48">
        <f>IF(OR(Table24[[#This Row],[Status]]="Pending", Table24[[#This Row],[Status]]="Processing"), Table24[[#This Row],[Amount]], 0)</f>
        <v>527.99</v>
      </c>
      <c r="P731" s="48">
        <f>IF(OR(Table24[[#This Row],[Status]]="Delivered",Table24[[#This Row],[Status]]="Shipped"),Table24[[#This Row],[Amount]],0)</f>
        <v>0</v>
      </c>
      <c r="Q731" s="48">
        <f>Table24[[#This Row],[Amount]]/Table24[[#This Row],[Qty]]</f>
        <v>5.8665555555555553</v>
      </c>
      <c r="R731" s="30" t="s">
        <v>230</v>
      </c>
      <c r="S731" s="30" t="s">
        <v>53</v>
      </c>
      <c r="T731" s="47" t="s">
        <v>11</v>
      </c>
      <c r="U731" s="30" t="s">
        <v>27</v>
      </c>
      <c r="V731" s="30" t="s">
        <v>28</v>
      </c>
    </row>
    <row r="732" spans="1:22" ht="14.25" customHeight="1">
      <c r="A732" s="47">
        <v>731</v>
      </c>
      <c r="B732" s="30">
        <v>67</v>
      </c>
      <c r="C732" s="1">
        <v>44222</v>
      </c>
      <c r="D732" t="s">
        <v>23</v>
      </c>
      <c r="E732" s="47">
        <f>IF(OR(Table24[[#This Row],[Status]]="Pending",Table24[[#This Row],[Status]]="Processing"),1,0)</f>
        <v>0</v>
      </c>
      <c r="F732" s="47" t="str">
        <f>IF(OR(Table24[[#This Row],[Status]]="Pending",Table24[[#This Row],[Status]]="Processing"),"Backlogs","Completed")</f>
        <v>Completed</v>
      </c>
      <c r="G732" s="47">
        <f>IF(Table24[[#This Row],[Status]]="Returned",1,0)</f>
        <v>0</v>
      </c>
      <c r="H732" s="30" t="s">
        <v>24</v>
      </c>
      <c r="I732" s="30" t="s">
        <v>25</v>
      </c>
      <c r="J732" s="30" t="s">
        <v>33</v>
      </c>
      <c r="K732" s="32">
        <v>58</v>
      </c>
      <c r="L732" s="30" t="s">
        <v>18</v>
      </c>
      <c r="M732" s="31">
        <v>742.34</v>
      </c>
      <c r="N732" s="48">
        <f>IF(Table24[[#This Row],[Status]]="Returned",Table24[[#This Row],[Amount]],0)</f>
        <v>0</v>
      </c>
      <c r="O732" s="48">
        <f>IF(OR(Table24[[#This Row],[Status]]="Pending", Table24[[#This Row],[Status]]="Processing"), Table24[[#This Row],[Amount]], 0)</f>
        <v>0</v>
      </c>
      <c r="P732" s="48">
        <f>IF(OR(Table24[[#This Row],[Status]]="Delivered",Table24[[#This Row],[Status]]="Shipped"),Table24[[#This Row],[Amount]],0)</f>
        <v>742.34</v>
      </c>
      <c r="Q732" s="48">
        <f>Table24[[#This Row],[Amount]]/Table24[[#This Row],[Qty]]</f>
        <v>12.798965517241379</v>
      </c>
      <c r="R732" s="30" t="s">
        <v>294</v>
      </c>
      <c r="S732" s="30" t="s">
        <v>89</v>
      </c>
      <c r="T732" s="47" t="s">
        <v>11</v>
      </c>
      <c r="U732" s="30" t="s">
        <v>21</v>
      </c>
      <c r="V732" s="30" t="s">
        <v>28</v>
      </c>
    </row>
    <row r="733" spans="1:22" ht="14.25" customHeight="1">
      <c r="A733" s="47">
        <v>732</v>
      </c>
      <c r="B733" s="30">
        <v>722</v>
      </c>
      <c r="C733" s="1">
        <v>44420</v>
      </c>
      <c r="D733" t="s">
        <v>23</v>
      </c>
      <c r="E733" s="47">
        <f>IF(OR(Table24[[#This Row],[Status]]="Pending",Table24[[#This Row],[Status]]="Processing"),1,0)</f>
        <v>0</v>
      </c>
      <c r="F733" s="47" t="str">
        <f>IF(OR(Table24[[#This Row],[Status]]="Pending",Table24[[#This Row],[Status]]="Processing"),"Backlogs","Completed")</f>
        <v>Completed</v>
      </c>
      <c r="G733" s="47">
        <f>IF(Table24[[#This Row],[Status]]="Returned",1,0)</f>
        <v>0</v>
      </c>
      <c r="H733" s="30" t="s">
        <v>24</v>
      </c>
      <c r="I733" s="30" t="s">
        <v>37</v>
      </c>
      <c r="J733" s="30" t="s">
        <v>33</v>
      </c>
      <c r="K733" s="32">
        <v>13</v>
      </c>
      <c r="L733" s="30" t="s">
        <v>18</v>
      </c>
      <c r="M733" s="31">
        <v>415.98</v>
      </c>
      <c r="N733" s="48">
        <f>IF(Table24[[#This Row],[Status]]="Returned",Table24[[#This Row],[Amount]],0)</f>
        <v>0</v>
      </c>
      <c r="O733" s="48">
        <f>IF(OR(Table24[[#This Row],[Status]]="Pending", Table24[[#This Row],[Status]]="Processing"), Table24[[#This Row],[Amount]], 0)</f>
        <v>0</v>
      </c>
      <c r="P733" s="48">
        <f>IF(OR(Table24[[#This Row],[Status]]="Delivered",Table24[[#This Row],[Status]]="Shipped"),Table24[[#This Row],[Amount]],0)</f>
        <v>415.98</v>
      </c>
      <c r="Q733" s="48">
        <f>Table24[[#This Row],[Amount]]/Table24[[#This Row],[Qty]]</f>
        <v>31.998461538461541</v>
      </c>
      <c r="R733" s="30" t="s">
        <v>80</v>
      </c>
      <c r="S733" s="30" t="s">
        <v>20</v>
      </c>
      <c r="T733" s="47" t="s">
        <v>758</v>
      </c>
      <c r="U733" s="30" t="s">
        <v>21</v>
      </c>
      <c r="V733" s="30" t="s">
        <v>22</v>
      </c>
    </row>
    <row r="734" spans="1:22" ht="14.25" hidden="1" customHeight="1">
      <c r="A734" s="47">
        <v>733</v>
      </c>
      <c r="B734" s="30">
        <v>319</v>
      </c>
      <c r="C734" s="1">
        <v>43841</v>
      </c>
      <c r="D734" t="s">
        <v>54</v>
      </c>
      <c r="E734" s="47">
        <f>IF(OR(Table24[[#This Row],[Status]]="Pending",Table24[[#This Row],[Status]]="Processing"),1,0)</f>
        <v>1</v>
      </c>
      <c r="F734" s="47" t="str">
        <f>IF(OR(Table24[[#This Row],[Status]]="Pending",Table24[[#This Row],[Status]]="Processing"),"Backlogs","Completed")</f>
        <v>Backlogs</v>
      </c>
      <c r="G734" s="47">
        <f>IF(Table24[[#This Row],[Status]]="Returned",1,0)</f>
        <v>0</v>
      </c>
      <c r="H734" s="30" t="s">
        <v>47</v>
      </c>
      <c r="I734" s="30" t="s">
        <v>37</v>
      </c>
      <c r="J734" s="30" t="s">
        <v>38</v>
      </c>
      <c r="K734" s="32">
        <v>41</v>
      </c>
      <c r="L734" s="30" t="s">
        <v>18</v>
      </c>
      <c r="M734" s="31">
        <v>686.23</v>
      </c>
      <c r="N734" s="48">
        <f>IF(Table24[[#This Row],[Status]]="Returned",Table24[[#This Row],[Amount]],0)</f>
        <v>0</v>
      </c>
      <c r="O734" s="48">
        <f>IF(OR(Table24[[#This Row],[Status]]="Pending", Table24[[#This Row],[Status]]="Processing"), Table24[[#This Row],[Amount]], 0)</f>
        <v>686.23</v>
      </c>
      <c r="P734" s="48">
        <f>IF(OR(Table24[[#This Row],[Status]]="Delivered",Table24[[#This Row],[Status]]="Shipped"),Table24[[#This Row],[Amount]],0)</f>
        <v>0</v>
      </c>
      <c r="Q734" s="48">
        <f>Table24[[#This Row],[Amount]]/Table24[[#This Row],[Qty]]</f>
        <v>16.737317073170733</v>
      </c>
      <c r="R734" s="30" t="s">
        <v>113</v>
      </c>
      <c r="S734" s="30" t="s">
        <v>137</v>
      </c>
      <c r="T734" s="47" t="s">
        <v>11</v>
      </c>
      <c r="U734" s="30" t="s">
        <v>31</v>
      </c>
      <c r="V734" s="30" t="s">
        <v>22</v>
      </c>
    </row>
    <row r="735" spans="1:22" ht="14.25" hidden="1" customHeight="1">
      <c r="A735" s="47">
        <v>734</v>
      </c>
      <c r="B735" s="30">
        <v>759</v>
      </c>
      <c r="C735" s="1">
        <v>43901</v>
      </c>
      <c r="D735" t="s">
        <v>36</v>
      </c>
      <c r="E735" s="47">
        <f>IF(OR(Table24[[#This Row],[Status]]="Pending",Table24[[#This Row],[Status]]="Processing"),1,0)</f>
        <v>0</v>
      </c>
      <c r="F735" s="47" t="str">
        <f>IF(OR(Table24[[#This Row],[Status]]="Pending",Table24[[#This Row],[Status]]="Processing"),"Backlogs","Completed")</f>
        <v>Completed</v>
      </c>
      <c r="G735" s="47">
        <f>IF(Table24[[#This Row],[Status]]="Returned",1,0)</f>
        <v>0</v>
      </c>
      <c r="H735" s="30" t="s">
        <v>24</v>
      </c>
      <c r="I735" s="30" t="s">
        <v>25</v>
      </c>
      <c r="J735" s="30" t="s">
        <v>17</v>
      </c>
      <c r="K735" s="32">
        <v>4</v>
      </c>
      <c r="L735" s="30" t="s">
        <v>18</v>
      </c>
      <c r="M735" s="31">
        <v>426.82</v>
      </c>
      <c r="N735" s="48">
        <f>IF(Table24[[#This Row],[Status]]="Returned",Table24[[#This Row],[Amount]],0)</f>
        <v>0</v>
      </c>
      <c r="O735" s="48">
        <f>IF(OR(Table24[[#This Row],[Status]]="Pending", Table24[[#This Row],[Status]]="Processing"), Table24[[#This Row],[Amount]], 0)</f>
        <v>0</v>
      </c>
      <c r="P735" s="48">
        <f>IF(OR(Table24[[#This Row],[Status]]="Delivered",Table24[[#This Row],[Status]]="Shipped"),Table24[[#This Row],[Amount]],0)</f>
        <v>426.82</v>
      </c>
      <c r="Q735" s="48">
        <f>Table24[[#This Row],[Amount]]/Table24[[#This Row],[Qty]]</f>
        <v>106.705</v>
      </c>
      <c r="R735" s="30" t="s">
        <v>237</v>
      </c>
      <c r="S735" s="30" t="s">
        <v>202</v>
      </c>
      <c r="T735" s="47" t="s">
        <v>758</v>
      </c>
      <c r="U735" s="30" t="s">
        <v>31</v>
      </c>
      <c r="V735" s="30" t="s">
        <v>22</v>
      </c>
    </row>
    <row r="736" spans="1:22" ht="14.25" customHeight="1">
      <c r="A736" s="47">
        <v>735</v>
      </c>
      <c r="B736" s="30">
        <v>332</v>
      </c>
      <c r="C736" s="1">
        <v>43989</v>
      </c>
      <c r="D736" t="s">
        <v>23</v>
      </c>
      <c r="E736" s="47">
        <f>IF(OR(Table24[[#This Row],[Status]]="Pending",Table24[[#This Row],[Status]]="Processing"),1,0)</f>
        <v>0</v>
      </c>
      <c r="F736" s="47" t="str">
        <f>IF(OR(Table24[[#This Row],[Status]]="Pending",Table24[[#This Row],[Status]]="Processing"),"Backlogs","Completed")</f>
        <v>Completed</v>
      </c>
      <c r="G736" s="47">
        <f>IF(Table24[[#This Row],[Status]]="Returned",1,0)</f>
        <v>0</v>
      </c>
      <c r="H736" s="30" t="s">
        <v>47</v>
      </c>
      <c r="I736" s="30" t="s">
        <v>37</v>
      </c>
      <c r="J736" s="30" t="s">
        <v>33</v>
      </c>
      <c r="K736" s="32">
        <v>41</v>
      </c>
      <c r="L736" s="30" t="s">
        <v>18</v>
      </c>
      <c r="M736" s="31">
        <v>813.94</v>
      </c>
      <c r="N736" s="48">
        <f>IF(Table24[[#This Row],[Status]]="Returned",Table24[[#This Row],[Amount]],0)</f>
        <v>0</v>
      </c>
      <c r="O736" s="48">
        <f>IF(OR(Table24[[#This Row],[Status]]="Pending", Table24[[#This Row],[Status]]="Processing"), Table24[[#This Row],[Amount]], 0)</f>
        <v>0</v>
      </c>
      <c r="P736" s="48">
        <f>IF(OR(Table24[[#This Row],[Status]]="Delivered",Table24[[#This Row],[Status]]="Shipped"),Table24[[#This Row],[Amount]],0)</f>
        <v>813.94</v>
      </c>
      <c r="Q736" s="48">
        <f>Table24[[#This Row],[Amount]]/Table24[[#This Row],[Qty]]</f>
        <v>19.852195121951222</v>
      </c>
      <c r="R736" s="30" t="s">
        <v>210</v>
      </c>
      <c r="S736" s="30" t="s">
        <v>175</v>
      </c>
      <c r="T736" s="47" t="s">
        <v>758</v>
      </c>
      <c r="U736" s="30" t="s">
        <v>44</v>
      </c>
      <c r="V736" s="30" t="s">
        <v>22</v>
      </c>
    </row>
    <row r="737" spans="1:22" ht="14.25" customHeight="1">
      <c r="A737" s="47">
        <v>736</v>
      </c>
      <c r="B737" s="30">
        <v>799</v>
      </c>
      <c r="C737" s="1">
        <v>44070</v>
      </c>
      <c r="D737" t="s">
        <v>36</v>
      </c>
      <c r="E737" s="47">
        <f>IF(OR(Table24[[#This Row],[Status]]="Pending",Table24[[#This Row],[Status]]="Processing"),1,0)</f>
        <v>0</v>
      </c>
      <c r="F737" s="47" t="str">
        <f>IF(OR(Table24[[#This Row],[Status]]="Pending",Table24[[#This Row],[Status]]="Processing"),"Backlogs","Completed")</f>
        <v>Completed</v>
      </c>
      <c r="G737" s="47">
        <f>IF(Table24[[#This Row],[Status]]="Returned",1,0)</f>
        <v>0</v>
      </c>
      <c r="H737" s="30" t="s">
        <v>47</v>
      </c>
      <c r="I737" s="30" t="s">
        <v>16</v>
      </c>
      <c r="J737" s="30" t="s">
        <v>33</v>
      </c>
      <c r="K737" s="32">
        <v>70</v>
      </c>
      <c r="L737" s="30" t="s">
        <v>18</v>
      </c>
      <c r="M737" s="31">
        <v>746.48</v>
      </c>
      <c r="N737" s="48">
        <f>IF(Table24[[#This Row],[Status]]="Returned",Table24[[#This Row],[Amount]],0)</f>
        <v>0</v>
      </c>
      <c r="O737" s="48">
        <f>IF(OR(Table24[[#This Row],[Status]]="Pending", Table24[[#This Row],[Status]]="Processing"), Table24[[#This Row],[Amount]], 0)</f>
        <v>0</v>
      </c>
      <c r="P737" s="48">
        <f>IF(OR(Table24[[#This Row],[Status]]="Delivered",Table24[[#This Row],[Status]]="Shipped"),Table24[[#This Row],[Amount]],0)</f>
        <v>746.48</v>
      </c>
      <c r="Q737" s="48">
        <f>Table24[[#This Row],[Amount]]/Table24[[#This Row],[Qty]]</f>
        <v>10.664</v>
      </c>
      <c r="R737" s="30" t="s">
        <v>138</v>
      </c>
      <c r="S737" s="30" t="s">
        <v>139</v>
      </c>
      <c r="T737" s="47" t="s">
        <v>11</v>
      </c>
      <c r="U737" s="30" t="s">
        <v>44</v>
      </c>
      <c r="V737" s="30" t="s">
        <v>28</v>
      </c>
    </row>
    <row r="738" spans="1:22" ht="14.25" hidden="1" customHeight="1">
      <c r="A738" s="47">
        <v>737</v>
      </c>
      <c r="B738" s="30">
        <v>761</v>
      </c>
      <c r="C738" s="1">
        <v>44347</v>
      </c>
      <c r="D738" t="s">
        <v>23</v>
      </c>
      <c r="E738" s="47">
        <f>IF(OR(Table24[[#This Row],[Status]]="Pending",Table24[[#This Row],[Status]]="Processing"),1,0)</f>
        <v>0</v>
      </c>
      <c r="F738" s="47" t="str">
        <f>IF(OR(Table24[[#This Row],[Status]]="Pending",Table24[[#This Row],[Status]]="Processing"),"Backlogs","Completed")</f>
        <v>Completed</v>
      </c>
      <c r="G738" s="47">
        <f>IF(Table24[[#This Row],[Status]]="Returned",1,0)</f>
        <v>0</v>
      </c>
      <c r="H738" s="30" t="s">
        <v>15</v>
      </c>
      <c r="I738" s="30" t="s">
        <v>16</v>
      </c>
      <c r="J738" s="30" t="s">
        <v>17</v>
      </c>
      <c r="K738" s="32">
        <v>16</v>
      </c>
      <c r="L738" s="30" t="s">
        <v>18</v>
      </c>
      <c r="M738" s="31">
        <v>419.21</v>
      </c>
      <c r="N738" s="48">
        <f>IF(Table24[[#This Row],[Status]]="Returned",Table24[[#This Row],[Amount]],0)</f>
        <v>0</v>
      </c>
      <c r="O738" s="48">
        <f>IF(OR(Table24[[#This Row],[Status]]="Pending", Table24[[#This Row],[Status]]="Processing"), Table24[[#This Row],[Amount]], 0)</f>
        <v>0</v>
      </c>
      <c r="P738" s="48">
        <f>IF(OR(Table24[[#This Row],[Status]]="Delivered",Table24[[#This Row],[Status]]="Shipped"),Table24[[#This Row],[Amount]],0)</f>
        <v>419.21</v>
      </c>
      <c r="Q738" s="48">
        <f>Table24[[#This Row],[Amount]]/Table24[[#This Row],[Qty]]</f>
        <v>26.200624999999999</v>
      </c>
      <c r="R738" s="30" t="s">
        <v>50</v>
      </c>
      <c r="S738" s="30" t="s">
        <v>51</v>
      </c>
      <c r="T738" s="47" t="s">
        <v>758</v>
      </c>
      <c r="U738" s="30" t="s">
        <v>21</v>
      </c>
      <c r="V738" s="30" t="s">
        <v>22</v>
      </c>
    </row>
    <row r="739" spans="1:22" ht="14.25" hidden="1" customHeight="1">
      <c r="A739" s="47">
        <v>738</v>
      </c>
      <c r="B739" s="30">
        <v>22</v>
      </c>
      <c r="C739" s="1">
        <v>44079</v>
      </c>
      <c r="D739" t="s">
        <v>36</v>
      </c>
      <c r="E739" s="47">
        <f>IF(OR(Table24[[#This Row],[Status]]="Pending",Table24[[#This Row],[Status]]="Processing"),1,0)</f>
        <v>0</v>
      </c>
      <c r="F739" s="47" t="str">
        <f>IF(OR(Table24[[#This Row],[Status]]="Pending",Table24[[#This Row],[Status]]="Processing"),"Backlogs","Completed")</f>
        <v>Completed</v>
      </c>
      <c r="G739" s="47">
        <f>IF(Table24[[#This Row],[Status]]="Returned",1,0)</f>
        <v>0</v>
      </c>
      <c r="H739" s="30" t="s">
        <v>47</v>
      </c>
      <c r="I739" s="30" t="s">
        <v>25</v>
      </c>
      <c r="J739" s="30" t="s">
        <v>17</v>
      </c>
      <c r="K739" s="32">
        <v>83</v>
      </c>
      <c r="L739" s="30" t="s">
        <v>18</v>
      </c>
      <c r="M739" s="31">
        <v>289.83</v>
      </c>
      <c r="N739" s="48">
        <f>IF(Table24[[#This Row],[Status]]="Returned",Table24[[#This Row],[Amount]],0)</f>
        <v>0</v>
      </c>
      <c r="O739" s="48">
        <f>IF(OR(Table24[[#This Row],[Status]]="Pending", Table24[[#This Row],[Status]]="Processing"), Table24[[#This Row],[Amount]], 0)</f>
        <v>0</v>
      </c>
      <c r="P739" s="48">
        <f>IF(OR(Table24[[#This Row],[Status]]="Delivered",Table24[[#This Row],[Status]]="Shipped"),Table24[[#This Row],[Amount]],0)</f>
        <v>289.83</v>
      </c>
      <c r="Q739" s="48">
        <f>Table24[[#This Row],[Amount]]/Table24[[#This Row],[Qty]]</f>
        <v>3.4919277108433735</v>
      </c>
      <c r="R739" s="30" t="s">
        <v>205</v>
      </c>
      <c r="S739" s="30" t="s">
        <v>30</v>
      </c>
      <c r="T739" s="47" t="s">
        <v>11</v>
      </c>
      <c r="U739" s="30" t="s">
        <v>31</v>
      </c>
      <c r="V739" s="30" t="s">
        <v>22</v>
      </c>
    </row>
    <row r="740" spans="1:22" ht="14.25" hidden="1" customHeight="1">
      <c r="A740" s="47">
        <v>739</v>
      </c>
      <c r="B740" s="30">
        <v>238</v>
      </c>
      <c r="C740" s="1">
        <v>44009</v>
      </c>
      <c r="D740" t="s">
        <v>32</v>
      </c>
      <c r="E740" s="47">
        <f>IF(OR(Table24[[#This Row],[Status]]="Pending",Table24[[#This Row],[Status]]="Processing"),1,0)</f>
        <v>0</v>
      </c>
      <c r="F740" s="47" t="str">
        <f>IF(OR(Table24[[#This Row],[Status]]="Pending",Table24[[#This Row],[Status]]="Processing"),"Backlogs","Completed")</f>
        <v>Completed</v>
      </c>
      <c r="G740" s="47">
        <f>IF(Table24[[#This Row],[Status]]="Returned",1,0)</f>
        <v>1</v>
      </c>
      <c r="H740" s="30" t="s">
        <v>47</v>
      </c>
      <c r="I740" s="30" t="s">
        <v>16</v>
      </c>
      <c r="J740" s="30" t="s">
        <v>38</v>
      </c>
      <c r="K740" s="32">
        <v>17</v>
      </c>
      <c r="L740" s="30" t="s">
        <v>18</v>
      </c>
      <c r="M740" s="31">
        <v>233.56</v>
      </c>
      <c r="N740" s="48">
        <f>IF(Table24[[#This Row],[Status]]="Returned",Table24[[#This Row],[Amount]],0)</f>
        <v>233.56</v>
      </c>
      <c r="O740" s="48">
        <f>IF(OR(Table24[[#This Row],[Status]]="Pending", Table24[[#This Row],[Status]]="Processing"), Table24[[#This Row],[Amount]], 0)</f>
        <v>0</v>
      </c>
      <c r="P740" s="48">
        <f>IF(OR(Table24[[#This Row],[Status]]="Delivered",Table24[[#This Row],[Status]]="Shipped"),Table24[[#This Row],[Amount]],0)</f>
        <v>0</v>
      </c>
      <c r="Q740" s="48">
        <f>Table24[[#This Row],[Amount]]/Table24[[#This Row],[Qty]]</f>
        <v>13.738823529411764</v>
      </c>
      <c r="R740" s="30" t="s">
        <v>98</v>
      </c>
      <c r="S740" s="30" t="s">
        <v>99</v>
      </c>
      <c r="T740" s="47" t="s">
        <v>758</v>
      </c>
      <c r="U740" s="30" t="s">
        <v>21</v>
      </c>
      <c r="V740" s="30" t="s">
        <v>22</v>
      </c>
    </row>
    <row r="741" spans="1:22" ht="14.25" hidden="1" customHeight="1">
      <c r="A741" s="47">
        <v>740</v>
      </c>
      <c r="B741" s="30">
        <v>866</v>
      </c>
      <c r="C741" s="1">
        <v>43848</v>
      </c>
      <c r="D741" t="s">
        <v>32</v>
      </c>
      <c r="E741" s="47">
        <f>IF(OR(Table24[[#This Row],[Status]]="Pending",Table24[[#This Row],[Status]]="Processing"),1,0)</f>
        <v>0</v>
      </c>
      <c r="F741" s="47" t="str">
        <f>IF(OR(Table24[[#This Row],[Status]]="Pending",Table24[[#This Row],[Status]]="Processing"),"Backlogs","Completed")</f>
        <v>Completed</v>
      </c>
      <c r="G741" s="47">
        <f>IF(Table24[[#This Row],[Status]]="Returned",1,0)</f>
        <v>1</v>
      </c>
      <c r="H741" s="30" t="s">
        <v>47</v>
      </c>
      <c r="I741" s="30" t="s">
        <v>25</v>
      </c>
      <c r="J741" s="30" t="s">
        <v>38</v>
      </c>
      <c r="K741" s="32">
        <v>85</v>
      </c>
      <c r="L741" s="30" t="s">
        <v>18</v>
      </c>
      <c r="M741" s="31">
        <v>3.22</v>
      </c>
      <c r="N741" s="48">
        <f>IF(Table24[[#This Row],[Status]]="Returned",Table24[[#This Row],[Amount]],0)</f>
        <v>3.22</v>
      </c>
      <c r="O741" s="48">
        <f>IF(OR(Table24[[#This Row],[Status]]="Pending", Table24[[#This Row],[Status]]="Processing"), Table24[[#This Row],[Amount]], 0)</f>
        <v>0</v>
      </c>
      <c r="P741" s="48">
        <f>IF(OR(Table24[[#This Row],[Status]]="Delivered",Table24[[#This Row],[Status]]="Shipped"),Table24[[#This Row],[Amount]],0)</f>
        <v>0</v>
      </c>
      <c r="Q741" s="48">
        <f>Table24[[#This Row],[Amount]]/Table24[[#This Row],[Qty]]</f>
        <v>3.7882352941176471E-2</v>
      </c>
      <c r="R741" s="30" t="s">
        <v>105</v>
      </c>
      <c r="S741" s="30" t="s">
        <v>106</v>
      </c>
      <c r="T741" s="47" t="s">
        <v>11</v>
      </c>
      <c r="U741" s="30" t="s">
        <v>21</v>
      </c>
      <c r="V741" s="30" t="s">
        <v>22</v>
      </c>
    </row>
    <row r="742" spans="1:22" ht="14.25" hidden="1" customHeight="1">
      <c r="A742" s="47">
        <v>741</v>
      </c>
      <c r="B742" s="30">
        <v>141</v>
      </c>
      <c r="C742" s="1">
        <v>44343</v>
      </c>
      <c r="D742" t="s">
        <v>23</v>
      </c>
      <c r="E742" s="47">
        <f>IF(OR(Table24[[#This Row],[Status]]="Pending",Table24[[#This Row],[Status]]="Processing"),1,0)</f>
        <v>0</v>
      </c>
      <c r="F742" s="47" t="str">
        <f>IF(OR(Table24[[#This Row],[Status]]="Pending",Table24[[#This Row],[Status]]="Processing"),"Backlogs","Completed")</f>
        <v>Completed</v>
      </c>
      <c r="G742" s="47">
        <f>IF(Table24[[#This Row],[Status]]="Returned",1,0)</f>
        <v>0</v>
      </c>
      <c r="H742" s="30" t="s">
        <v>15</v>
      </c>
      <c r="I742" s="30" t="s">
        <v>25</v>
      </c>
      <c r="J742" s="30" t="s">
        <v>17</v>
      </c>
      <c r="K742" s="32">
        <v>14</v>
      </c>
      <c r="L742" s="30" t="s">
        <v>18</v>
      </c>
      <c r="M742" s="31">
        <v>646.09</v>
      </c>
      <c r="N742" s="48">
        <f>IF(Table24[[#This Row],[Status]]="Returned",Table24[[#This Row],[Amount]],0)</f>
        <v>0</v>
      </c>
      <c r="O742" s="48">
        <f>IF(OR(Table24[[#This Row],[Status]]="Pending", Table24[[#This Row],[Status]]="Processing"), Table24[[#This Row],[Amount]], 0)</f>
        <v>0</v>
      </c>
      <c r="P742" s="48">
        <f>IF(OR(Table24[[#This Row],[Status]]="Delivered",Table24[[#This Row],[Status]]="Shipped"),Table24[[#This Row],[Amount]],0)</f>
        <v>646.09</v>
      </c>
      <c r="Q742" s="48">
        <f>Table24[[#This Row],[Amount]]/Table24[[#This Row],[Qty]]</f>
        <v>46.149285714285718</v>
      </c>
      <c r="R742" s="30" t="s">
        <v>311</v>
      </c>
      <c r="S742" s="30" t="s">
        <v>104</v>
      </c>
      <c r="T742" s="47" t="s">
        <v>11</v>
      </c>
      <c r="U742" s="30" t="s">
        <v>21</v>
      </c>
      <c r="V742" s="30" t="s">
        <v>22</v>
      </c>
    </row>
    <row r="743" spans="1:22" ht="14.25" customHeight="1">
      <c r="A743" s="47">
        <v>742</v>
      </c>
      <c r="B743" s="30">
        <v>799</v>
      </c>
      <c r="C743" s="1">
        <v>44062</v>
      </c>
      <c r="D743" t="s">
        <v>14</v>
      </c>
      <c r="E743" s="47">
        <f>IF(OR(Table24[[#This Row],[Status]]="Pending",Table24[[#This Row],[Status]]="Processing"),1,0)</f>
        <v>1</v>
      </c>
      <c r="F743" s="47" t="str">
        <f>IF(OR(Table24[[#This Row],[Status]]="Pending",Table24[[#This Row],[Status]]="Processing"),"Backlogs","Completed")</f>
        <v>Backlogs</v>
      </c>
      <c r="G743" s="47">
        <f>IF(Table24[[#This Row],[Status]]="Returned",1,0)</f>
        <v>0</v>
      </c>
      <c r="H743" s="30" t="s">
        <v>24</v>
      </c>
      <c r="I743" s="30" t="s">
        <v>37</v>
      </c>
      <c r="J743" s="30" t="s">
        <v>33</v>
      </c>
      <c r="K743" s="32">
        <v>100</v>
      </c>
      <c r="L743" s="30" t="s">
        <v>18</v>
      </c>
      <c r="M743" s="31">
        <v>44.29</v>
      </c>
      <c r="N743" s="48">
        <f>IF(Table24[[#This Row],[Status]]="Returned",Table24[[#This Row],[Amount]],0)</f>
        <v>0</v>
      </c>
      <c r="O743" s="48">
        <f>IF(OR(Table24[[#This Row],[Status]]="Pending", Table24[[#This Row],[Status]]="Processing"), Table24[[#This Row],[Amount]], 0)</f>
        <v>44.29</v>
      </c>
      <c r="P743" s="48">
        <f>IF(OR(Table24[[#This Row],[Status]]="Delivered",Table24[[#This Row],[Status]]="Shipped"),Table24[[#This Row],[Amount]],0)</f>
        <v>0</v>
      </c>
      <c r="Q743" s="48">
        <f>Table24[[#This Row],[Amount]]/Table24[[#This Row],[Qty]]</f>
        <v>0.44290000000000002</v>
      </c>
      <c r="R743" s="30" t="s">
        <v>134</v>
      </c>
      <c r="S743" s="30" t="s">
        <v>58</v>
      </c>
      <c r="T743" s="47" t="s">
        <v>11</v>
      </c>
      <c r="U743" s="30" t="s">
        <v>27</v>
      </c>
      <c r="V743" s="30" t="s">
        <v>28</v>
      </c>
    </row>
    <row r="744" spans="1:22" ht="14.25" customHeight="1">
      <c r="A744" s="47">
        <v>743</v>
      </c>
      <c r="B744" s="30">
        <v>553</v>
      </c>
      <c r="C744" s="1">
        <v>43969</v>
      </c>
      <c r="D744" t="s">
        <v>54</v>
      </c>
      <c r="E744" s="47">
        <f>IF(OR(Table24[[#This Row],[Status]]="Pending",Table24[[#This Row],[Status]]="Processing"),1,0)</f>
        <v>1</v>
      </c>
      <c r="F744" s="47" t="str">
        <f>IF(OR(Table24[[#This Row],[Status]]="Pending",Table24[[#This Row],[Status]]="Processing"),"Backlogs","Completed")</f>
        <v>Backlogs</v>
      </c>
      <c r="G744" s="47">
        <f>IF(Table24[[#This Row],[Status]]="Returned",1,0)</f>
        <v>0</v>
      </c>
      <c r="H744" s="30" t="s">
        <v>15</v>
      </c>
      <c r="I744" s="30" t="s">
        <v>25</v>
      </c>
      <c r="J744" s="30" t="s">
        <v>33</v>
      </c>
      <c r="K744" s="32">
        <v>97</v>
      </c>
      <c r="L744" s="30" t="s">
        <v>18</v>
      </c>
      <c r="M744" s="31">
        <v>847.05</v>
      </c>
      <c r="N744" s="48">
        <f>IF(Table24[[#This Row],[Status]]="Returned",Table24[[#This Row],[Amount]],0)</f>
        <v>0</v>
      </c>
      <c r="O744" s="48">
        <f>IF(OR(Table24[[#This Row],[Status]]="Pending", Table24[[#This Row],[Status]]="Processing"), Table24[[#This Row],[Amount]], 0)</f>
        <v>847.05</v>
      </c>
      <c r="P744" s="48">
        <f>IF(OR(Table24[[#This Row],[Status]]="Delivered",Table24[[#This Row],[Status]]="Shipped"),Table24[[#This Row],[Amount]],0)</f>
        <v>0</v>
      </c>
      <c r="Q744" s="48">
        <f>Table24[[#This Row],[Amount]]/Table24[[#This Row],[Qty]]</f>
        <v>8.7324742268041238</v>
      </c>
      <c r="R744" s="30" t="s">
        <v>346</v>
      </c>
      <c r="S744" s="30" t="s">
        <v>40</v>
      </c>
      <c r="T744" s="47" t="s">
        <v>11</v>
      </c>
      <c r="U744" s="30" t="s">
        <v>31</v>
      </c>
      <c r="V744" s="30" t="s">
        <v>22</v>
      </c>
    </row>
    <row r="745" spans="1:22" ht="14.25" customHeight="1">
      <c r="A745" s="47">
        <v>744</v>
      </c>
      <c r="B745" s="30">
        <v>934</v>
      </c>
      <c r="C745" s="1">
        <v>44360</v>
      </c>
      <c r="D745" t="s">
        <v>32</v>
      </c>
      <c r="E745" s="47">
        <f>IF(OR(Table24[[#This Row],[Status]]="Pending",Table24[[#This Row],[Status]]="Processing"),1,0)</f>
        <v>0</v>
      </c>
      <c r="F745" s="47" t="str">
        <f>IF(OR(Table24[[#This Row],[Status]]="Pending",Table24[[#This Row],[Status]]="Processing"),"Backlogs","Completed")</f>
        <v>Completed</v>
      </c>
      <c r="G745" s="47">
        <f>IF(Table24[[#This Row],[Status]]="Returned",1,0)</f>
        <v>1</v>
      </c>
      <c r="H745" s="30" t="s">
        <v>47</v>
      </c>
      <c r="I745" s="30" t="s">
        <v>25</v>
      </c>
      <c r="J745" s="30" t="s">
        <v>33</v>
      </c>
      <c r="K745" s="32">
        <v>28</v>
      </c>
      <c r="L745" s="30" t="s">
        <v>18</v>
      </c>
      <c r="M745" s="31">
        <v>858.65</v>
      </c>
      <c r="N745" s="48">
        <f>IF(Table24[[#This Row],[Status]]="Returned",Table24[[#This Row],[Amount]],0)</f>
        <v>858.65</v>
      </c>
      <c r="O745" s="48">
        <f>IF(OR(Table24[[#This Row],[Status]]="Pending", Table24[[#This Row],[Status]]="Processing"), Table24[[#This Row],[Amount]], 0)</f>
        <v>0</v>
      </c>
      <c r="P745" s="48">
        <f>IF(OR(Table24[[#This Row],[Status]]="Delivered",Table24[[#This Row],[Status]]="Shipped"),Table24[[#This Row],[Amount]],0)</f>
        <v>0</v>
      </c>
      <c r="Q745" s="48">
        <f>Table24[[#This Row],[Amount]]/Table24[[#This Row],[Qty]]</f>
        <v>30.666071428571428</v>
      </c>
      <c r="R745" s="30" t="s">
        <v>347</v>
      </c>
      <c r="S745" s="30" t="s">
        <v>89</v>
      </c>
      <c r="T745" s="47" t="s">
        <v>758</v>
      </c>
      <c r="U745" s="30" t="s">
        <v>44</v>
      </c>
      <c r="V745" s="30" t="s">
        <v>28</v>
      </c>
    </row>
    <row r="746" spans="1:22" ht="14.25" hidden="1" customHeight="1">
      <c r="A746" s="47">
        <v>745</v>
      </c>
      <c r="B746" s="30">
        <v>371</v>
      </c>
      <c r="C746" s="1">
        <v>44523</v>
      </c>
      <c r="D746" t="s">
        <v>36</v>
      </c>
      <c r="E746" s="47">
        <f>IF(OR(Table24[[#This Row],[Status]]="Pending",Table24[[#This Row],[Status]]="Processing"),1,0)</f>
        <v>0</v>
      </c>
      <c r="F746" s="47" t="str">
        <f>IF(OR(Table24[[#This Row],[Status]]="Pending",Table24[[#This Row],[Status]]="Processing"),"Backlogs","Completed")</f>
        <v>Completed</v>
      </c>
      <c r="G746" s="47">
        <f>IF(Table24[[#This Row],[Status]]="Returned",1,0)</f>
        <v>0</v>
      </c>
      <c r="H746" s="30" t="s">
        <v>24</v>
      </c>
      <c r="I746" s="30" t="s">
        <v>16</v>
      </c>
      <c r="J746" s="30" t="s">
        <v>38</v>
      </c>
      <c r="K746" s="32">
        <v>85</v>
      </c>
      <c r="L746" s="30" t="s">
        <v>18</v>
      </c>
      <c r="M746" s="31">
        <v>760.42</v>
      </c>
      <c r="N746" s="48">
        <f>IF(Table24[[#This Row],[Status]]="Returned",Table24[[#This Row],[Amount]],0)</f>
        <v>0</v>
      </c>
      <c r="O746" s="48">
        <f>IF(OR(Table24[[#This Row],[Status]]="Pending", Table24[[#This Row],[Status]]="Processing"), Table24[[#This Row],[Amount]], 0)</f>
        <v>0</v>
      </c>
      <c r="P746" s="48">
        <f>IF(OR(Table24[[#This Row],[Status]]="Delivered",Table24[[#This Row],[Status]]="Shipped"),Table24[[#This Row],[Amount]],0)</f>
        <v>760.42</v>
      </c>
      <c r="Q746" s="48">
        <f>Table24[[#This Row],[Amount]]/Table24[[#This Row],[Qty]]</f>
        <v>8.9461176470588235</v>
      </c>
      <c r="R746" s="30" t="s">
        <v>189</v>
      </c>
      <c r="S746" s="30" t="s">
        <v>35</v>
      </c>
      <c r="T746" s="47" t="s">
        <v>758</v>
      </c>
      <c r="U746" s="30" t="s">
        <v>31</v>
      </c>
      <c r="V746" s="30" t="s">
        <v>22</v>
      </c>
    </row>
    <row r="747" spans="1:22" ht="14.25" customHeight="1">
      <c r="A747" s="47">
        <v>746</v>
      </c>
      <c r="B747" s="30">
        <v>559</v>
      </c>
      <c r="C747" s="1">
        <v>43884</v>
      </c>
      <c r="D747" t="s">
        <v>54</v>
      </c>
      <c r="E747" s="47">
        <f>IF(OR(Table24[[#This Row],[Status]]="Pending",Table24[[#This Row],[Status]]="Processing"),1,0)</f>
        <v>1</v>
      </c>
      <c r="F747" s="47" t="str">
        <f>IF(OR(Table24[[#This Row],[Status]]="Pending",Table24[[#This Row],[Status]]="Processing"),"Backlogs","Completed")</f>
        <v>Backlogs</v>
      </c>
      <c r="G747" s="47">
        <f>IF(Table24[[#This Row],[Status]]="Returned",1,0)</f>
        <v>0</v>
      </c>
      <c r="H747" s="30" t="s">
        <v>47</v>
      </c>
      <c r="I747" s="30" t="s">
        <v>25</v>
      </c>
      <c r="J747" s="30" t="s">
        <v>33</v>
      </c>
      <c r="K747" s="32">
        <v>76</v>
      </c>
      <c r="L747" s="30" t="s">
        <v>18</v>
      </c>
      <c r="M747" s="31">
        <v>618.30999999999995</v>
      </c>
      <c r="N747" s="48">
        <f>IF(Table24[[#This Row],[Status]]="Returned",Table24[[#This Row],[Amount]],0)</f>
        <v>0</v>
      </c>
      <c r="O747" s="48">
        <f>IF(OR(Table24[[#This Row],[Status]]="Pending", Table24[[#This Row],[Status]]="Processing"), Table24[[#This Row],[Amount]], 0)</f>
        <v>618.30999999999995</v>
      </c>
      <c r="P747" s="48">
        <f>IF(OR(Table24[[#This Row],[Status]]="Delivered",Table24[[#This Row],[Status]]="Shipped"),Table24[[#This Row],[Amount]],0)</f>
        <v>0</v>
      </c>
      <c r="Q747" s="48">
        <f>Table24[[#This Row],[Amount]]/Table24[[#This Row],[Qty]]</f>
        <v>8.1356578947368412</v>
      </c>
      <c r="R747" s="30" t="s">
        <v>209</v>
      </c>
      <c r="S747" s="30" t="s">
        <v>153</v>
      </c>
      <c r="T747" s="47" t="s">
        <v>11</v>
      </c>
      <c r="U747" s="30" t="s">
        <v>31</v>
      </c>
      <c r="V747" s="30" t="s">
        <v>22</v>
      </c>
    </row>
    <row r="748" spans="1:22" ht="14.25" hidden="1" customHeight="1">
      <c r="A748" s="47">
        <v>747</v>
      </c>
      <c r="B748" s="30">
        <v>804</v>
      </c>
      <c r="C748" s="1">
        <v>44136</v>
      </c>
      <c r="D748" t="s">
        <v>54</v>
      </c>
      <c r="E748" s="47">
        <f>IF(OR(Table24[[#This Row],[Status]]="Pending",Table24[[#This Row],[Status]]="Processing"),1,0)</f>
        <v>1</v>
      </c>
      <c r="F748" s="47" t="str">
        <f>IF(OR(Table24[[#This Row],[Status]]="Pending",Table24[[#This Row],[Status]]="Processing"),"Backlogs","Completed")</f>
        <v>Backlogs</v>
      </c>
      <c r="G748" s="47">
        <f>IF(Table24[[#This Row],[Status]]="Returned",1,0)</f>
        <v>0</v>
      </c>
      <c r="H748" s="30" t="s">
        <v>24</v>
      </c>
      <c r="I748" s="30" t="s">
        <v>16</v>
      </c>
      <c r="J748" s="30" t="s">
        <v>38</v>
      </c>
      <c r="K748" s="32">
        <v>52</v>
      </c>
      <c r="L748" s="30" t="s">
        <v>18</v>
      </c>
      <c r="M748" s="31">
        <v>587.6</v>
      </c>
      <c r="N748" s="48">
        <f>IF(Table24[[#This Row],[Status]]="Returned",Table24[[#This Row],[Amount]],0)</f>
        <v>0</v>
      </c>
      <c r="O748" s="48">
        <f>IF(OR(Table24[[#This Row],[Status]]="Pending", Table24[[#This Row],[Status]]="Processing"), Table24[[#This Row],[Amount]], 0)</f>
        <v>587.6</v>
      </c>
      <c r="P748" s="48">
        <f>IF(OR(Table24[[#This Row],[Status]]="Delivered",Table24[[#This Row],[Status]]="Shipped"),Table24[[#This Row],[Amount]],0)</f>
        <v>0</v>
      </c>
      <c r="Q748" s="48">
        <f>Table24[[#This Row],[Amount]]/Table24[[#This Row],[Qty]]</f>
        <v>11.3</v>
      </c>
      <c r="R748" s="30" t="s">
        <v>198</v>
      </c>
      <c r="S748" s="30" t="s">
        <v>137</v>
      </c>
      <c r="T748" s="47" t="s">
        <v>11</v>
      </c>
      <c r="U748" s="30" t="s">
        <v>31</v>
      </c>
      <c r="V748" s="30" t="s">
        <v>28</v>
      </c>
    </row>
    <row r="749" spans="1:22" ht="14.25" hidden="1" customHeight="1">
      <c r="A749" s="47">
        <v>748</v>
      </c>
      <c r="B749" s="30">
        <v>605</v>
      </c>
      <c r="C749" s="1">
        <v>44116</v>
      </c>
      <c r="D749" t="s">
        <v>36</v>
      </c>
      <c r="E749" s="47">
        <f>IF(OR(Table24[[#This Row],[Status]]="Pending",Table24[[#This Row],[Status]]="Processing"),1,0)</f>
        <v>0</v>
      </c>
      <c r="F749" s="47" t="str">
        <f>IF(OR(Table24[[#This Row],[Status]]="Pending",Table24[[#This Row],[Status]]="Processing"),"Backlogs","Completed")</f>
        <v>Completed</v>
      </c>
      <c r="G749" s="47">
        <f>IF(Table24[[#This Row],[Status]]="Returned",1,0)</f>
        <v>0</v>
      </c>
      <c r="H749" s="30" t="s">
        <v>24</v>
      </c>
      <c r="I749" s="30" t="s">
        <v>25</v>
      </c>
      <c r="J749" s="30" t="s">
        <v>38</v>
      </c>
      <c r="K749" s="32">
        <v>50</v>
      </c>
      <c r="L749" s="30" t="s">
        <v>18</v>
      </c>
      <c r="M749" s="31">
        <v>362.19</v>
      </c>
      <c r="N749" s="48">
        <f>IF(Table24[[#This Row],[Status]]="Returned",Table24[[#This Row],[Amount]],0)</f>
        <v>0</v>
      </c>
      <c r="O749" s="48">
        <f>IF(OR(Table24[[#This Row],[Status]]="Pending", Table24[[#This Row],[Status]]="Processing"), Table24[[#This Row],[Amount]], 0)</f>
        <v>0</v>
      </c>
      <c r="P749" s="48">
        <f>IF(OR(Table24[[#This Row],[Status]]="Delivered",Table24[[#This Row],[Status]]="Shipped"),Table24[[#This Row],[Amount]],0)</f>
        <v>362.19</v>
      </c>
      <c r="Q749" s="48">
        <f>Table24[[#This Row],[Amount]]/Table24[[#This Row],[Qty]]</f>
        <v>7.2438000000000002</v>
      </c>
      <c r="R749" s="30" t="s">
        <v>348</v>
      </c>
      <c r="S749" s="30" t="s">
        <v>77</v>
      </c>
      <c r="T749" s="47" t="s">
        <v>758</v>
      </c>
      <c r="U749" s="30" t="s">
        <v>27</v>
      </c>
      <c r="V749" s="30" t="s">
        <v>28</v>
      </c>
    </row>
    <row r="750" spans="1:22" ht="14.25" hidden="1" customHeight="1">
      <c r="A750" s="47">
        <v>749</v>
      </c>
      <c r="B750" s="30">
        <v>733</v>
      </c>
      <c r="C750" s="1">
        <v>44429</v>
      </c>
      <c r="D750" t="s">
        <v>32</v>
      </c>
      <c r="E750" s="47">
        <f>IF(OR(Table24[[#This Row],[Status]]="Pending",Table24[[#This Row],[Status]]="Processing"),1,0)</f>
        <v>0</v>
      </c>
      <c r="F750" s="47" t="str">
        <f>IF(OR(Table24[[#This Row],[Status]]="Pending",Table24[[#This Row],[Status]]="Processing"),"Backlogs","Completed")</f>
        <v>Completed</v>
      </c>
      <c r="G750" s="47">
        <f>IF(Table24[[#This Row],[Status]]="Returned",1,0)</f>
        <v>1</v>
      </c>
      <c r="H750" s="30" t="s">
        <v>24</v>
      </c>
      <c r="I750" s="30" t="s">
        <v>25</v>
      </c>
      <c r="J750" s="30" t="s">
        <v>17</v>
      </c>
      <c r="K750" s="32">
        <v>90</v>
      </c>
      <c r="L750" s="30" t="s">
        <v>18</v>
      </c>
      <c r="M750" s="31">
        <v>727.72</v>
      </c>
      <c r="N750" s="48">
        <f>IF(Table24[[#This Row],[Status]]="Returned",Table24[[#This Row],[Amount]],0)</f>
        <v>727.72</v>
      </c>
      <c r="O750" s="48">
        <f>IF(OR(Table24[[#This Row],[Status]]="Pending", Table24[[#This Row],[Status]]="Processing"), Table24[[#This Row],[Amount]], 0)</f>
        <v>0</v>
      </c>
      <c r="P750" s="48">
        <f>IF(OR(Table24[[#This Row],[Status]]="Delivered",Table24[[#This Row],[Status]]="Shipped"),Table24[[#This Row],[Amount]],0)</f>
        <v>0</v>
      </c>
      <c r="Q750" s="48">
        <f>Table24[[#This Row],[Amount]]/Table24[[#This Row],[Qty]]</f>
        <v>8.0857777777777784</v>
      </c>
      <c r="R750" s="30" t="s">
        <v>229</v>
      </c>
      <c r="S750" s="30" t="s">
        <v>58</v>
      </c>
      <c r="T750" s="47" t="s">
        <v>11</v>
      </c>
      <c r="U750" s="30" t="s">
        <v>21</v>
      </c>
      <c r="V750" s="30" t="s">
        <v>22</v>
      </c>
    </row>
    <row r="751" spans="1:22" ht="14.25" hidden="1" customHeight="1">
      <c r="A751" s="47">
        <v>750</v>
      </c>
      <c r="B751" s="30">
        <v>791</v>
      </c>
      <c r="C751" s="1">
        <v>44377</v>
      </c>
      <c r="D751" t="s">
        <v>36</v>
      </c>
      <c r="E751" s="47">
        <f>IF(OR(Table24[[#This Row],[Status]]="Pending",Table24[[#This Row],[Status]]="Processing"),1,0)</f>
        <v>0</v>
      </c>
      <c r="F751" s="47" t="str">
        <f>IF(OR(Table24[[#This Row],[Status]]="Pending",Table24[[#This Row],[Status]]="Processing"),"Backlogs","Completed")</f>
        <v>Completed</v>
      </c>
      <c r="G751" s="47">
        <f>IF(Table24[[#This Row],[Status]]="Returned",1,0)</f>
        <v>0</v>
      </c>
      <c r="H751" s="30" t="s">
        <v>15</v>
      </c>
      <c r="I751" s="30" t="s">
        <v>16</v>
      </c>
      <c r="J751" s="30" t="s">
        <v>38</v>
      </c>
      <c r="K751" s="32">
        <v>63</v>
      </c>
      <c r="L751" s="30" t="s">
        <v>18</v>
      </c>
      <c r="M751" s="31">
        <v>760.59</v>
      </c>
      <c r="N751" s="48">
        <f>IF(Table24[[#This Row],[Status]]="Returned",Table24[[#This Row],[Amount]],0)</f>
        <v>0</v>
      </c>
      <c r="O751" s="48">
        <f>IF(OR(Table24[[#This Row],[Status]]="Pending", Table24[[#This Row],[Status]]="Processing"), Table24[[#This Row],[Amount]], 0)</f>
        <v>0</v>
      </c>
      <c r="P751" s="48">
        <f>IF(OR(Table24[[#This Row],[Status]]="Delivered",Table24[[#This Row],[Status]]="Shipped"),Table24[[#This Row],[Amount]],0)</f>
        <v>760.59</v>
      </c>
      <c r="Q751" s="48">
        <f>Table24[[#This Row],[Amount]]/Table24[[#This Row],[Qty]]</f>
        <v>12.072857142857144</v>
      </c>
      <c r="R751" s="30" t="s">
        <v>321</v>
      </c>
      <c r="S751" s="30" t="s">
        <v>66</v>
      </c>
      <c r="T751" s="47" t="s">
        <v>758</v>
      </c>
      <c r="U751" s="30" t="s">
        <v>21</v>
      </c>
      <c r="V751" s="30" t="s">
        <v>28</v>
      </c>
    </row>
    <row r="752" spans="1:22" ht="14.25" customHeight="1">
      <c r="A752" s="47">
        <v>751</v>
      </c>
      <c r="B752" s="30">
        <v>521</v>
      </c>
      <c r="C752" s="1">
        <v>44158</v>
      </c>
      <c r="D752" t="s">
        <v>23</v>
      </c>
      <c r="E752" s="47">
        <f>IF(OR(Table24[[#This Row],[Status]]="Pending",Table24[[#This Row],[Status]]="Processing"),1,0)</f>
        <v>0</v>
      </c>
      <c r="F752" s="47" t="str">
        <f>IF(OR(Table24[[#This Row],[Status]]="Pending",Table24[[#This Row],[Status]]="Processing"),"Backlogs","Completed")</f>
        <v>Completed</v>
      </c>
      <c r="G752" s="47">
        <f>IF(Table24[[#This Row],[Status]]="Returned",1,0)</f>
        <v>0</v>
      </c>
      <c r="H752" s="30" t="s">
        <v>24</v>
      </c>
      <c r="I752" s="30" t="s">
        <v>16</v>
      </c>
      <c r="J752" s="30" t="s">
        <v>33</v>
      </c>
      <c r="K752" s="32">
        <v>51</v>
      </c>
      <c r="L752" s="30" t="s">
        <v>18</v>
      </c>
      <c r="M752" s="31">
        <v>87.72</v>
      </c>
      <c r="N752" s="48">
        <f>IF(Table24[[#This Row],[Status]]="Returned",Table24[[#This Row],[Amount]],0)</f>
        <v>0</v>
      </c>
      <c r="O752" s="48">
        <f>IF(OR(Table24[[#This Row],[Status]]="Pending", Table24[[#This Row],[Status]]="Processing"), Table24[[#This Row],[Amount]], 0)</f>
        <v>0</v>
      </c>
      <c r="P752" s="48">
        <f>IF(OR(Table24[[#This Row],[Status]]="Delivered",Table24[[#This Row],[Status]]="Shipped"),Table24[[#This Row],[Amount]],0)</f>
        <v>87.72</v>
      </c>
      <c r="Q752" s="48">
        <f>Table24[[#This Row],[Amount]]/Table24[[#This Row],[Qty]]</f>
        <v>1.72</v>
      </c>
      <c r="R752" s="30" t="s">
        <v>349</v>
      </c>
      <c r="S752" s="30" t="s">
        <v>85</v>
      </c>
      <c r="T752" s="47" t="s">
        <v>758</v>
      </c>
      <c r="U752" s="30" t="s">
        <v>44</v>
      </c>
      <c r="V752" s="30" t="s">
        <v>22</v>
      </c>
    </row>
    <row r="753" spans="1:22" ht="14.25" customHeight="1">
      <c r="A753" s="47">
        <v>752</v>
      </c>
      <c r="B753" s="30">
        <v>110</v>
      </c>
      <c r="C753" s="1">
        <v>44421</v>
      </c>
      <c r="D753" t="s">
        <v>36</v>
      </c>
      <c r="E753" s="47">
        <f>IF(OR(Table24[[#This Row],[Status]]="Pending",Table24[[#This Row],[Status]]="Processing"),1,0)</f>
        <v>0</v>
      </c>
      <c r="F753" s="47" t="str">
        <f>IF(OR(Table24[[#This Row],[Status]]="Pending",Table24[[#This Row],[Status]]="Processing"),"Backlogs","Completed")</f>
        <v>Completed</v>
      </c>
      <c r="G753" s="47">
        <f>IF(Table24[[#This Row],[Status]]="Returned",1,0)</f>
        <v>0</v>
      </c>
      <c r="H753" s="30" t="s">
        <v>15</v>
      </c>
      <c r="I753" s="30" t="s">
        <v>25</v>
      </c>
      <c r="J753" s="30" t="s">
        <v>33</v>
      </c>
      <c r="K753" s="32">
        <v>38</v>
      </c>
      <c r="L753" s="30" t="s">
        <v>18</v>
      </c>
      <c r="M753" s="31">
        <v>732.03</v>
      </c>
      <c r="N753" s="48">
        <f>IF(Table24[[#This Row],[Status]]="Returned",Table24[[#This Row],[Amount]],0)</f>
        <v>0</v>
      </c>
      <c r="O753" s="48">
        <f>IF(OR(Table24[[#This Row],[Status]]="Pending", Table24[[#This Row],[Status]]="Processing"), Table24[[#This Row],[Amount]], 0)</f>
        <v>0</v>
      </c>
      <c r="P753" s="48">
        <f>IF(OR(Table24[[#This Row],[Status]]="Delivered",Table24[[#This Row],[Status]]="Shipped"),Table24[[#This Row],[Amount]],0)</f>
        <v>732.03</v>
      </c>
      <c r="Q753" s="48">
        <f>Table24[[#This Row],[Amount]]/Table24[[#This Row],[Qty]]</f>
        <v>19.263947368421054</v>
      </c>
      <c r="R753" s="30" t="s">
        <v>184</v>
      </c>
      <c r="S753" s="30" t="s">
        <v>74</v>
      </c>
      <c r="T753" s="47" t="s">
        <v>758</v>
      </c>
      <c r="U753" s="30" t="s">
        <v>31</v>
      </c>
      <c r="V753" s="30" t="s">
        <v>28</v>
      </c>
    </row>
    <row r="754" spans="1:22" ht="14.25" hidden="1" customHeight="1">
      <c r="A754" s="47">
        <v>753</v>
      </c>
      <c r="B754" s="30">
        <v>882</v>
      </c>
      <c r="C754" s="1">
        <v>44457</v>
      </c>
      <c r="D754" t="s">
        <v>14</v>
      </c>
      <c r="E754" s="47">
        <f>IF(OR(Table24[[#This Row],[Status]]="Pending",Table24[[#This Row],[Status]]="Processing"),1,0)</f>
        <v>1</v>
      </c>
      <c r="F754" s="47" t="str">
        <f>IF(OR(Table24[[#This Row],[Status]]="Pending",Table24[[#This Row],[Status]]="Processing"),"Backlogs","Completed")</f>
        <v>Backlogs</v>
      </c>
      <c r="G754" s="47">
        <f>IF(Table24[[#This Row],[Status]]="Returned",1,0)</f>
        <v>0</v>
      </c>
      <c r="H754" s="30" t="s">
        <v>47</v>
      </c>
      <c r="I754" s="30" t="s">
        <v>25</v>
      </c>
      <c r="J754" s="30" t="s">
        <v>38</v>
      </c>
      <c r="K754" s="32">
        <v>74</v>
      </c>
      <c r="L754" s="30" t="s">
        <v>18</v>
      </c>
      <c r="M754" s="31">
        <v>655.41</v>
      </c>
      <c r="N754" s="48">
        <f>IF(Table24[[#This Row],[Status]]="Returned",Table24[[#This Row],[Amount]],0)</f>
        <v>0</v>
      </c>
      <c r="O754" s="48">
        <f>IF(OR(Table24[[#This Row],[Status]]="Pending", Table24[[#This Row],[Status]]="Processing"), Table24[[#This Row],[Amount]], 0)</f>
        <v>655.41</v>
      </c>
      <c r="P754" s="48">
        <f>IF(OR(Table24[[#This Row],[Status]]="Delivered",Table24[[#This Row],[Status]]="Shipped"),Table24[[#This Row],[Amount]],0)</f>
        <v>0</v>
      </c>
      <c r="Q754" s="48">
        <f>Table24[[#This Row],[Amount]]/Table24[[#This Row],[Qty]]</f>
        <v>8.8568918918918911</v>
      </c>
      <c r="R754" s="30" t="s">
        <v>350</v>
      </c>
      <c r="S754" s="30" t="s">
        <v>99</v>
      </c>
      <c r="T754" s="47" t="s">
        <v>11</v>
      </c>
      <c r="U754" s="30" t="s">
        <v>21</v>
      </c>
      <c r="V754" s="30" t="s">
        <v>22</v>
      </c>
    </row>
    <row r="755" spans="1:22" ht="14.25" hidden="1" customHeight="1">
      <c r="A755" s="47">
        <v>754</v>
      </c>
      <c r="B755" s="30">
        <v>944</v>
      </c>
      <c r="C755" s="1">
        <v>44553</v>
      </c>
      <c r="D755" t="s">
        <v>54</v>
      </c>
      <c r="E755" s="47">
        <f>IF(OR(Table24[[#This Row],[Status]]="Pending",Table24[[#This Row],[Status]]="Processing"),1,0)</f>
        <v>1</v>
      </c>
      <c r="F755" s="47" t="str">
        <f>IF(OR(Table24[[#This Row],[Status]]="Pending",Table24[[#This Row],[Status]]="Processing"),"Backlogs","Completed")</f>
        <v>Backlogs</v>
      </c>
      <c r="G755" s="47">
        <f>IF(Table24[[#This Row],[Status]]="Returned",1,0)</f>
        <v>0</v>
      </c>
      <c r="H755" s="30" t="s">
        <v>15</v>
      </c>
      <c r="I755" s="30" t="s">
        <v>37</v>
      </c>
      <c r="J755" s="30" t="s">
        <v>17</v>
      </c>
      <c r="K755" s="32">
        <v>65</v>
      </c>
      <c r="L755" s="30" t="s">
        <v>18</v>
      </c>
      <c r="M755" s="31">
        <v>563.86</v>
      </c>
      <c r="N755" s="48">
        <f>IF(Table24[[#This Row],[Status]]="Returned",Table24[[#This Row],[Amount]],0)</f>
        <v>0</v>
      </c>
      <c r="O755" s="48">
        <f>IF(OR(Table24[[#This Row],[Status]]="Pending", Table24[[#This Row],[Status]]="Processing"), Table24[[#This Row],[Amount]], 0)</f>
        <v>563.86</v>
      </c>
      <c r="P755" s="48">
        <f>IF(OR(Table24[[#This Row],[Status]]="Delivered",Table24[[#This Row],[Status]]="Shipped"),Table24[[#This Row],[Amount]],0)</f>
        <v>0</v>
      </c>
      <c r="Q755" s="48">
        <f>Table24[[#This Row],[Amount]]/Table24[[#This Row],[Qty]]</f>
        <v>8.6747692307692308</v>
      </c>
      <c r="R755" s="30" t="s">
        <v>155</v>
      </c>
      <c r="S755" s="30" t="s">
        <v>64</v>
      </c>
      <c r="T755" s="47" t="s">
        <v>758</v>
      </c>
      <c r="U755" s="30" t="s">
        <v>44</v>
      </c>
      <c r="V755" s="30" t="s">
        <v>28</v>
      </c>
    </row>
    <row r="756" spans="1:22" ht="14.25" hidden="1" customHeight="1">
      <c r="A756" s="47">
        <v>755</v>
      </c>
      <c r="B756" s="30">
        <v>587</v>
      </c>
      <c r="C756" s="1">
        <v>43862</v>
      </c>
      <c r="D756" t="s">
        <v>14</v>
      </c>
      <c r="E756" s="47">
        <f>IF(OR(Table24[[#This Row],[Status]]="Pending",Table24[[#This Row],[Status]]="Processing"),1,0)</f>
        <v>1</v>
      </c>
      <c r="F756" s="47" t="str">
        <f>IF(OR(Table24[[#This Row],[Status]]="Pending",Table24[[#This Row],[Status]]="Processing"),"Backlogs","Completed")</f>
        <v>Backlogs</v>
      </c>
      <c r="G756" s="47">
        <f>IF(Table24[[#This Row],[Status]]="Returned",1,0)</f>
        <v>0</v>
      </c>
      <c r="H756" s="30" t="s">
        <v>24</v>
      </c>
      <c r="I756" s="30" t="s">
        <v>16</v>
      </c>
      <c r="J756" s="30" t="s">
        <v>38</v>
      </c>
      <c r="K756" s="32">
        <v>90</v>
      </c>
      <c r="L756" s="30" t="s">
        <v>18</v>
      </c>
      <c r="M756" s="31">
        <v>392.86</v>
      </c>
      <c r="N756" s="48">
        <f>IF(Table24[[#This Row],[Status]]="Returned",Table24[[#This Row],[Amount]],0)</f>
        <v>0</v>
      </c>
      <c r="O756" s="48">
        <f>IF(OR(Table24[[#This Row],[Status]]="Pending", Table24[[#This Row],[Status]]="Processing"), Table24[[#This Row],[Amount]], 0)</f>
        <v>392.86</v>
      </c>
      <c r="P756" s="48">
        <f>IF(OR(Table24[[#This Row],[Status]]="Delivered",Table24[[#This Row],[Status]]="Shipped"),Table24[[#This Row],[Amount]],0)</f>
        <v>0</v>
      </c>
      <c r="Q756" s="48">
        <f>Table24[[#This Row],[Amount]]/Table24[[#This Row],[Qty]]</f>
        <v>4.3651111111111112</v>
      </c>
      <c r="R756" s="30" t="s">
        <v>80</v>
      </c>
      <c r="S756" s="30" t="s">
        <v>20</v>
      </c>
      <c r="T756" s="47" t="s">
        <v>11</v>
      </c>
      <c r="U756" s="30" t="s">
        <v>27</v>
      </c>
      <c r="V756" s="30" t="s">
        <v>28</v>
      </c>
    </row>
    <row r="757" spans="1:22" ht="14.25" hidden="1" customHeight="1">
      <c r="A757" s="47">
        <v>756</v>
      </c>
      <c r="B757" s="30">
        <v>663</v>
      </c>
      <c r="C757" s="1">
        <v>44240</v>
      </c>
      <c r="D757" t="s">
        <v>32</v>
      </c>
      <c r="E757" s="47">
        <f>IF(OR(Table24[[#This Row],[Status]]="Pending",Table24[[#This Row],[Status]]="Processing"),1,0)</f>
        <v>0</v>
      </c>
      <c r="F757" s="47" t="str">
        <f>IF(OR(Table24[[#This Row],[Status]]="Pending",Table24[[#This Row],[Status]]="Processing"),"Backlogs","Completed")</f>
        <v>Completed</v>
      </c>
      <c r="G757" s="47">
        <f>IF(Table24[[#This Row],[Status]]="Returned",1,0)</f>
        <v>1</v>
      </c>
      <c r="H757" s="30" t="s">
        <v>24</v>
      </c>
      <c r="I757" s="30" t="s">
        <v>37</v>
      </c>
      <c r="J757" s="30" t="s">
        <v>38</v>
      </c>
      <c r="K757" s="32">
        <v>64</v>
      </c>
      <c r="L757" s="30" t="s">
        <v>18</v>
      </c>
      <c r="M757" s="31">
        <v>708.53</v>
      </c>
      <c r="N757" s="48">
        <f>IF(Table24[[#This Row],[Status]]="Returned",Table24[[#This Row],[Amount]],0)</f>
        <v>708.53</v>
      </c>
      <c r="O757" s="48">
        <f>IF(OR(Table24[[#This Row],[Status]]="Pending", Table24[[#This Row],[Status]]="Processing"), Table24[[#This Row],[Amount]], 0)</f>
        <v>0</v>
      </c>
      <c r="P757" s="48">
        <f>IF(OR(Table24[[#This Row],[Status]]="Delivered",Table24[[#This Row],[Status]]="Shipped"),Table24[[#This Row],[Amount]],0)</f>
        <v>0</v>
      </c>
      <c r="Q757" s="48">
        <f>Table24[[#This Row],[Amount]]/Table24[[#This Row],[Qty]]</f>
        <v>11.07078125</v>
      </c>
      <c r="R757" s="30" t="s">
        <v>351</v>
      </c>
      <c r="S757" s="30" t="s">
        <v>20</v>
      </c>
      <c r="T757" s="47" t="s">
        <v>758</v>
      </c>
      <c r="U757" s="30" t="s">
        <v>31</v>
      </c>
      <c r="V757" s="30" t="s">
        <v>28</v>
      </c>
    </row>
    <row r="758" spans="1:22" ht="14.25" customHeight="1">
      <c r="A758" s="47">
        <v>757</v>
      </c>
      <c r="B758" s="30">
        <v>838</v>
      </c>
      <c r="C758" s="1">
        <v>43886</v>
      </c>
      <c r="D758" t="s">
        <v>54</v>
      </c>
      <c r="E758" s="47">
        <f>IF(OR(Table24[[#This Row],[Status]]="Pending",Table24[[#This Row],[Status]]="Processing"),1,0)</f>
        <v>1</v>
      </c>
      <c r="F758" s="47" t="str">
        <f>IF(OR(Table24[[#This Row],[Status]]="Pending",Table24[[#This Row],[Status]]="Processing"),"Backlogs","Completed")</f>
        <v>Backlogs</v>
      </c>
      <c r="G758" s="47">
        <f>IF(Table24[[#This Row],[Status]]="Returned",1,0)</f>
        <v>0</v>
      </c>
      <c r="H758" s="30" t="s">
        <v>24</v>
      </c>
      <c r="I758" s="30" t="s">
        <v>16</v>
      </c>
      <c r="J758" s="30" t="s">
        <v>33</v>
      </c>
      <c r="K758" s="32">
        <v>11</v>
      </c>
      <c r="L758" s="30" t="s">
        <v>18</v>
      </c>
      <c r="M758" s="31">
        <v>462.18</v>
      </c>
      <c r="N758" s="48">
        <f>IF(Table24[[#This Row],[Status]]="Returned",Table24[[#This Row],[Amount]],0)</f>
        <v>0</v>
      </c>
      <c r="O758" s="48">
        <f>IF(OR(Table24[[#This Row],[Status]]="Pending", Table24[[#This Row],[Status]]="Processing"), Table24[[#This Row],[Amount]], 0)</f>
        <v>462.18</v>
      </c>
      <c r="P758" s="48">
        <f>IF(OR(Table24[[#This Row],[Status]]="Delivered",Table24[[#This Row],[Status]]="Shipped"),Table24[[#This Row],[Amount]],0)</f>
        <v>0</v>
      </c>
      <c r="Q758" s="48">
        <f>Table24[[#This Row],[Amount]]/Table24[[#This Row],[Qty]]</f>
        <v>42.016363636363636</v>
      </c>
      <c r="R758" s="30" t="s">
        <v>263</v>
      </c>
      <c r="S758" s="30" t="s">
        <v>20</v>
      </c>
      <c r="T758" s="47" t="s">
        <v>11</v>
      </c>
      <c r="U758" s="30" t="s">
        <v>44</v>
      </c>
      <c r="V758" s="30" t="s">
        <v>22</v>
      </c>
    </row>
    <row r="759" spans="1:22" ht="14.25" hidden="1" customHeight="1">
      <c r="A759" s="47">
        <v>758</v>
      </c>
      <c r="B759" s="30">
        <v>681</v>
      </c>
      <c r="C759" s="1">
        <v>43864</v>
      </c>
      <c r="D759" t="s">
        <v>32</v>
      </c>
      <c r="E759" s="47">
        <f>IF(OR(Table24[[#This Row],[Status]]="Pending",Table24[[#This Row],[Status]]="Processing"),1,0)</f>
        <v>0</v>
      </c>
      <c r="F759" s="47" t="str">
        <f>IF(OR(Table24[[#This Row],[Status]]="Pending",Table24[[#This Row],[Status]]="Processing"),"Backlogs","Completed")</f>
        <v>Completed</v>
      </c>
      <c r="G759" s="47">
        <f>IF(Table24[[#This Row],[Status]]="Returned",1,0)</f>
        <v>1</v>
      </c>
      <c r="H759" s="30" t="s">
        <v>47</v>
      </c>
      <c r="I759" s="30" t="s">
        <v>16</v>
      </c>
      <c r="J759" s="30" t="s">
        <v>38</v>
      </c>
      <c r="K759" s="32">
        <v>91</v>
      </c>
      <c r="L759" s="30" t="s">
        <v>18</v>
      </c>
      <c r="M759" s="31">
        <v>620.47</v>
      </c>
      <c r="N759" s="48">
        <f>IF(Table24[[#This Row],[Status]]="Returned",Table24[[#This Row],[Amount]],0)</f>
        <v>620.47</v>
      </c>
      <c r="O759" s="48">
        <f>IF(OR(Table24[[#This Row],[Status]]="Pending", Table24[[#This Row],[Status]]="Processing"), Table24[[#This Row],[Amount]], 0)</f>
        <v>0</v>
      </c>
      <c r="P759" s="48">
        <f>IF(OR(Table24[[#This Row],[Status]]="Delivered",Table24[[#This Row],[Status]]="Shipped"),Table24[[#This Row],[Amount]],0)</f>
        <v>0</v>
      </c>
      <c r="Q759" s="48">
        <f>Table24[[#This Row],[Amount]]/Table24[[#This Row],[Qty]]</f>
        <v>6.8183516483516486</v>
      </c>
      <c r="R759" s="30" t="s">
        <v>114</v>
      </c>
      <c r="S759" s="30" t="s">
        <v>106</v>
      </c>
      <c r="T759" s="47" t="s">
        <v>758</v>
      </c>
      <c r="U759" s="30" t="s">
        <v>44</v>
      </c>
      <c r="V759" s="30" t="s">
        <v>28</v>
      </c>
    </row>
    <row r="760" spans="1:22" ht="14.25" hidden="1" customHeight="1">
      <c r="A760" s="47">
        <v>759</v>
      </c>
      <c r="B760" s="30">
        <v>528</v>
      </c>
      <c r="C760" s="1">
        <v>44104</v>
      </c>
      <c r="D760" t="s">
        <v>14</v>
      </c>
      <c r="E760" s="47">
        <f>IF(OR(Table24[[#This Row],[Status]]="Pending",Table24[[#This Row],[Status]]="Processing"),1,0)</f>
        <v>1</v>
      </c>
      <c r="F760" s="47" t="str">
        <f>IF(OR(Table24[[#This Row],[Status]]="Pending",Table24[[#This Row],[Status]]="Processing"),"Backlogs","Completed")</f>
        <v>Backlogs</v>
      </c>
      <c r="G760" s="47">
        <f>IF(Table24[[#This Row],[Status]]="Returned",1,0)</f>
        <v>0</v>
      </c>
      <c r="H760" s="30" t="s">
        <v>15</v>
      </c>
      <c r="I760" s="30" t="s">
        <v>16</v>
      </c>
      <c r="J760" s="30" t="s">
        <v>17</v>
      </c>
      <c r="K760" s="32">
        <v>48</v>
      </c>
      <c r="L760" s="30" t="s">
        <v>18</v>
      </c>
      <c r="M760" s="31">
        <v>71.97</v>
      </c>
      <c r="N760" s="48">
        <f>IF(Table24[[#This Row],[Status]]="Returned",Table24[[#This Row],[Amount]],0)</f>
        <v>0</v>
      </c>
      <c r="O760" s="48">
        <f>IF(OR(Table24[[#This Row],[Status]]="Pending", Table24[[#This Row],[Status]]="Processing"), Table24[[#This Row],[Amount]], 0)</f>
        <v>71.97</v>
      </c>
      <c r="P760" s="48">
        <f>IF(OR(Table24[[#This Row],[Status]]="Delivered",Table24[[#This Row],[Status]]="Shipped"),Table24[[#This Row],[Amount]],0)</f>
        <v>0</v>
      </c>
      <c r="Q760" s="48">
        <f>Table24[[#This Row],[Amount]]/Table24[[#This Row],[Qty]]</f>
        <v>1.4993749999999999</v>
      </c>
      <c r="R760" s="30" t="s">
        <v>214</v>
      </c>
      <c r="S760" s="30" t="s">
        <v>49</v>
      </c>
      <c r="T760" s="47" t="s">
        <v>758</v>
      </c>
      <c r="U760" s="30" t="s">
        <v>31</v>
      </c>
      <c r="V760" s="30" t="s">
        <v>22</v>
      </c>
    </row>
    <row r="761" spans="1:22" ht="14.25" hidden="1" customHeight="1">
      <c r="A761" s="47">
        <v>760</v>
      </c>
      <c r="B761" s="30">
        <v>409</v>
      </c>
      <c r="C761" s="1">
        <v>44138</v>
      </c>
      <c r="D761" t="s">
        <v>23</v>
      </c>
      <c r="E761" s="47">
        <f>IF(OR(Table24[[#This Row],[Status]]="Pending",Table24[[#This Row],[Status]]="Processing"),1,0)</f>
        <v>0</v>
      </c>
      <c r="F761" s="47" t="str">
        <f>IF(OR(Table24[[#This Row],[Status]]="Pending",Table24[[#This Row],[Status]]="Processing"),"Backlogs","Completed")</f>
        <v>Completed</v>
      </c>
      <c r="G761" s="47">
        <f>IF(Table24[[#This Row],[Status]]="Returned",1,0)</f>
        <v>0</v>
      </c>
      <c r="H761" s="30" t="s">
        <v>15</v>
      </c>
      <c r="I761" s="30" t="s">
        <v>37</v>
      </c>
      <c r="J761" s="30" t="s">
        <v>17</v>
      </c>
      <c r="K761" s="32">
        <v>55</v>
      </c>
      <c r="L761" s="30" t="s">
        <v>18</v>
      </c>
      <c r="M761" s="31">
        <v>121.65</v>
      </c>
      <c r="N761" s="48">
        <f>IF(Table24[[#This Row],[Status]]="Returned",Table24[[#This Row],[Amount]],0)</f>
        <v>0</v>
      </c>
      <c r="O761" s="48">
        <f>IF(OR(Table24[[#This Row],[Status]]="Pending", Table24[[#This Row],[Status]]="Processing"), Table24[[#This Row],[Amount]], 0)</f>
        <v>0</v>
      </c>
      <c r="P761" s="48">
        <f>IF(OR(Table24[[#This Row],[Status]]="Delivered",Table24[[#This Row],[Status]]="Shipped"),Table24[[#This Row],[Amount]],0)</f>
        <v>121.65</v>
      </c>
      <c r="Q761" s="48">
        <f>Table24[[#This Row],[Amount]]/Table24[[#This Row],[Qty]]</f>
        <v>2.2118181818181819</v>
      </c>
      <c r="R761" s="30" t="s">
        <v>88</v>
      </c>
      <c r="S761" s="30" t="s">
        <v>89</v>
      </c>
      <c r="T761" s="47" t="s">
        <v>11</v>
      </c>
      <c r="U761" s="30" t="s">
        <v>44</v>
      </c>
      <c r="V761" s="30" t="s">
        <v>28</v>
      </c>
    </row>
    <row r="762" spans="1:22" ht="14.25" hidden="1" customHeight="1">
      <c r="A762" s="47">
        <v>761</v>
      </c>
      <c r="B762" s="30">
        <v>426</v>
      </c>
      <c r="C762" s="1">
        <v>44224</v>
      </c>
      <c r="D762" t="s">
        <v>32</v>
      </c>
      <c r="E762" s="47">
        <f>IF(OR(Table24[[#This Row],[Status]]="Pending",Table24[[#This Row],[Status]]="Processing"),1,0)</f>
        <v>0</v>
      </c>
      <c r="F762" s="47" t="str">
        <f>IF(OR(Table24[[#This Row],[Status]]="Pending",Table24[[#This Row],[Status]]="Processing"),"Backlogs","Completed")</f>
        <v>Completed</v>
      </c>
      <c r="G762" s="47">
        <f>IF(Table24[[#This Row],[Status]]="Returned",1,0)</f>
        <v>1</v>
      </c>
      <c r="H762" s="30" t="s">
        <v>15</v>
      </c>
      <c r="I762" s="30" t="s">
        <v>25</v>
      </c>
      <c r="J762" s="30" t="s">
        <v>17</v>
      </c>
      <c r="K762" s="32">
        <v>28</v>
      </c>
      <c r="L762" s="30" t="s">
        <v>18</v>
      </c>
      <c r="M762" s="31">
        <v>145.27000000000001</v>
      </c>
      <c r="N762" s="48">
        <f>IF(Table24[[#This Row],[Status]]="Returned",Table24[[#This Row],[Amount]],0)</f>
        <v>145.27000000000001</v>
      </c>
      <c r="O762" s="48">
        <f>IF(OR(Table24[[#This Row],[Status]]="Pending", Table24[[#This Row],[Status]]="Processing"), Table24[[#This Row],[Amount]], 0)</f>
        <v>0</v>
      </c>
      <c r="P762" s="48">
        <f>IF(OR(Table24[[#This Row],[Status]]="Delivered",Table24[[#This Row],[Status]]="Shipped"),Table24[[#This Row],[Amount]],0)</f>
        <v>0</v>
      </c>
      <c r="Q762" s="48">
        <f>Table24[[#This Row],[Amount]]/Table24[[#This Row],[Qty]]</f>
        <v>5.1882142857142863</v>
      </c>
      <c r="R762" s="30" t="s">
        <v>163</v>
      </c>
      <c r="S762" s="30" t="s">
        <v>153</v>
      </c>
      <c r="T762" s="47" t="s">
        <v>758</v>
      </c>
      <c r="U762" s="30" t="s">
        <v>27</v>
      </c>
      <c r="V762" s="30" t="s">
        <v>22</v>
      </c>
    </row>
    <row r="763" spans="1:22" ht="14.25" hidden="1" customHeight="1">
      <c r="A763" s="47">
        <v>762</v>
      </c>
      <c r="B763" s="30">
        <v>131</v>
      </c>
      <c r="C763" s="1">
        <v>44027</v>
      </c>
      <c r="D763" t="s">
        <v>23</v>
      </c>
      <c r="E763" s="47">
        <f>IF(OR(Table24[[#This Row],[Status]]="Pending",Table24[[#This Row],[Status]]="Processing"),1,0)</f>
        <v>0</v>
      </c>
      <c r="F763" s="47" t="str">
        <f>IF(OR(Table24[[#This Row],[Status]]="Pending",Table24[[#This Row],[Status]]="Processing"),"Backlogs","Completed")</f>
        <v>Completed</v>
      </c>
      <c r="G763" s="47">
        <f>IF(Table24[[#This Row],[Status]]="Returned",1,0)</f>
        <v>0</v>
      </c>
      <c r="H763" s="30" t="s">
        <v>47</v>
      </c>
      <c r="I763" s="30" t="s">
        <v>16</v>
      </c>
      <c r="J763" s="30" t="s">
        <v>38</v>
      </c>
      <c r="K763" s="32">
        <v>81</v>
      </c>
      <c r="L763" s="30" t="s">
        <v>18</v>
      </c>
      <c r="M763" s="31">
        <v>905.97</v>
      </c>
      <c r="N763" s="48">
        <f>IF(Table24[[#This Row],[Status]]="Returned",Table24[[#This Row],[Amount]],0)</f>
        <v>0</v>
      </c>
      <c r="O763" s="48">
        <f>IF(OR(Table24[[#This Row],[Status]]="Pending", Table24[[#This Row],[Status]]="Processing"), Table24[[#This Row],[Amount]], 0)</f>
        <v>0</v>
      </c>
      <c r="P763" s="48">
        <f>IF(OR(Table24[[#This Row],[Status]]="Delivered",Table24[[#This Row],[Status]]="Shipped"),Table24[[#This Row],[Amount]],0)</f>
        <v>905.97</v>
      </c>
      <c r="Q763" s="48">
        <f>Table24[[#This Row],[Amount]]/Table24[[#This Row],[Qty]]</f>
        <v>11.184814814814816</v>
      </c>
      <c r="R763" s="30" t="s">
        <v>50</v>
      </c>
      <c r="S763" s="30" t="s">
        <v>51</v>
      </c>
      <c r="T763" s="47" t="s">
        <v>758</v>
      </c>
      <c r="U763" s="30" t="s">
        <v>31</v>
      </c>
      <c r="V763" s="30" t="s">
        <v>22</v>
      </c>
    </row>
    <row r="764" spans="1:22" ht="14.25" hidden="1" customHeight="1">
      <c r="A764" s="47">
        <v>763</v>
      </c>
      <c r="B764" s="30">
        <v>652</v>
      </c>
      <c r="C764" s="1">
        <v>44390</v>
      </c>
      <c r="D764" t="s">
        <v>54</v>
      </c>
      <c r="E764" s="47">
        <f>IF(OR(Table24[[#This Row],[Status]]="Pending",Table24[[#This Row],[Status]]="Processing"),1,0)</f>
        <v>1</v>
      </c>
      <c r="F764" s="47" t="str">
        <f>IF(OR(Table24[[#This Row],[Status]]="Pending",Table24[[#This Row],[Status]]="Processing"),"Backlogs","Completed")</f>
        <v>Backlogs</v>
      </c>
      <c r="G764" s="47">
        <f>IF(Table24[[#This Row],[Status]]="Returned",1,0)</f>
        <v>0</v>
      </c>
      <c r="H764" s="30" t="s">
        <v>15</v>
      </c>
      <c r="I764" s="30" t="s">
        <v>16</v>
      </c>
      <c r="J764" s="30" t="s">
        <v>17</v>
      </c>
      <c r="K764" s="32">
        <v>4</v>
      </c>
      <c r="L764" s="30" t="s">
        <v>18</v>
      </c>
      <c r="M764" s="31">
        <v>58.85</v>
      </c>
      <c r="N764" s="48">
        <f>IF(Table24[[#This Row],[Status]]="Returned",Table24[[#This Row],[Amount]],0)</f>
        <v>0</v>
      </c>
      <c r="O764" s="48">
        <f>IF(OR(Table24[[#This Row],[Status]]="Pending", Table24[[#This Row],[Status]]="Processing"), Table24[[#This Row],[Amount]], 0)</f>
        <v>58.85</v>
      </c>
      <c r="P764" s="48">
        <f>IF(OR(Table24[[#This Row],[Status]]="Delivered",Table24[[#This Row],[Status]]="Shipped"),Table24[[#This Row],[Amount]],0)</f>
        <v>0</v>
      </c>
      <c r="Q764" s="48">
        <f>Table24[[#This Row],[Amount]]/Table24[[#This Row],[Qty]]</f>
        <v>14.7125</v>
      </c>
      <c r="R764" s="30" t="s">
        <v>294</v>
      </c>
      <c r="S764" s="30" t="s">
        <v>89</v>
      </c>
      <c r="T764" s="47" t="s">
        <v>11</v>
      </c>
      <c r="U764" s="30" t="s">
        <v>21</v>
      </c>
      <c r="V764" s="30" t="s">
        <v>28</v>
      </c>
    </row>
    <row r="765" spans="1:22" ht="14.25" customHeight="1">
      <c r="A765" s="47">
        <v>764</v>
      </c>
      <c r="B765" s="30">
        <v>151</v>
      </c>
      <c r="C765" s="1">
        <v>44075</v>
      </c>
      <c r="D765" t="s">
        <v>54</v>
      </c>
      <c r="E765" s="47">
        <f>IF(OR(Table24[[#This Row],[Status]]="Pending",Table24[[#This Row],[Status]]="Processing"),1,0)</f>
        <v>1</v>
      </c>
      <c r="F765" s="47" t="str">
        <f>IF(OR(Table24[[#This Row],[Status]]="Pending",Table24[[#This Row],[Status]]="Processing"),"Backlogs","Completed")</f>
        <v>Backlogs</v>
      </c>
      <c r="G765" s="47">
        <f>IF(Table24[[#This Row],[Status]]="Returned",1,0)</f>
        <v>0</v>
      </c>
      <c r="H765" s="30" t="s">
        <v>24</v>
      </c>
      <c r="I765" s="30" t="s">
        <v>37</v>
      </c>
      <c r="J765" s="30" t="s">
        <v>33</v>
      </c>
      <c r="K765" s="32">
        <v>25</v>
      </c>
      <c r="L765" s="30" t="s">
        <v>18</v>
      </c>
      <c r="M765" s="31">
        <v>705.85</v>
      </c>
      <c r="N765" s="48">
        <f>IF(Table24[[#This Row],[Status]]="Returned",Table24[[#This Row],[Amount]],0)</f>
        <v>0</v>
      </c>
      <c r="O765" s="48">
        <f>IF(OR(Table24[[#This Row],[Status]]="Pending", Table24[[#This Row],[Status]]="Processing"), Table24[[#This Row],[Amount]], 0)</f>
        <v>705.85</v>
      </c>
      <c r="P765" s="48">
        <f>IF(OR(Table24[[#This Row],[Status]]="Delivered",Table24[[#This Row],[Status]]="Shipped"),Table24[[#This Row],[Amount]],0)</f>
        <v>0</v>
      </c>
      <c r="Q765" s="48">
        <f>Table24[[#This Row],[Amount]]/Table24[[#This Row],[Qty]]</f>
        <v>28.234000000000002</v>
      </c>
      <c r="R765" s="30" t="s">
        <v>291</v>
      </c>
      <c r="S765" s="30" t="s">
        <v>58</v>
      </c>
      <c r="T765" s="47" t="s">
        <v>11</v>
      </c>
      <c r="U765" s="30" t="s">
        <v>21</v>
      </c>
      <c r="V765" s="30" t="s">
        <v>22</v>
      </c>
    </row>
    <row r="766" spans="1:22" ht="14.25" hidden="1" customHeight="1">
      <c r="A766" s="47">
        <v>765</v>
      </c>
      <c r="B766" s="30">
        <v>996</v>
      </c>
      <c r="C766" s="1">
        <v>43928</v>
      </c>
      <c r="D766" t="s">
        <v>36</v>
      </c>
      <c r="E766" s="47">
        <f>IF(OR(Table24[[#This Row],[Status]]="Pending",Table24[[#This Row],[Status]]="Processing"),1,0)</f>
        <v>0</v>
      </c>
      <c r="F766" s="47" t="str">
        <f>IF(OR(Table24[[#This Row],[Status]]="Pending",Table24[[#This Row],[Status]]="Processing"),"Backlogs","Completed")</f>
        <v>Completed</v>
      </c>
      <c r="G766" s="47">
        <f>IF(Table24[[#This Row],[Status]]="Returned",1,0)</f>
        <v>0</v>
      </c>
      <c r="H766" s="30" t="s">
        <v>24</v>
      </c>
      <c r="I766" s="30" t="s">
        <v>25</v>
      </c>
      <c r="J766" s="30" t="s">
        <v>38</v>
      </c>
      <c r="K766" s="32">
        <v>55</v>
      </c>
      <c r="L766" s="30" t="s">
        <v>18</v>
      </c>
      <c r="M766" s="31">
        <v>932.25</v>
      </c>
      <c r="N766" s="48">
        <f>IF(Table24[[#This Row],[Status]]="Returned",Table24[[#This Row],[Amount]],0)</f>
        <v>0</v>
      </c>
      <c r="O766" s="48">
        <f>IF(OR(Table24[[#This Row],[Status]]="Pending", Table24[[#This Row],[Status]]="Processing"), Table24[[#This Row],[Amount]], 0)</f>
        <v>0</v>
      </c>
      <c r="P766" s="48">
        <f>IF(OR(Table24[[#This Row],[Status]]="Delivered",Table24[[#This Row],[Status]]="Shipped"),Table24[[#This Row],[Amount]],0)</f>
        <v>932.25</v>
      </c>
      <c r="Q766" s="48">
        <f>Table24[[#This Row],[Amount]]/Table24[[#This Row],[Qty]]</f>
        <v>16.95</v>
      </c>
      <c r="R766" s="30" t="s">
        <v>59</v>
      </c>
      <c r="S766" s="30" t="s">
        <v>20</v>
      </c>
      <c r="T766" s="47" t="s">
        <v>11</v>
      </c>
      <c r="U766" s="30" t="s">
        <v>27</v>
      </c>
      <c r="V766" s="30" t="s">
        <v>28</v>
      </c>
    </row>
    <row r="767" spans="1:22" ht="14.25" customHeight="1">
      <c r="A767" s="47">
        <v>766</v>
      </c>
      <c r="B767" s="30">
        <v>553</v>
      </c>
      <c r="C767" s="1">
        <v>43984</v>
      </c>
      <c r="D767" t="s">
        <v>32</v>
      </c>
      <c r="E767" s="47">
        <f>IF(OR(Table24[[#This Row],[Status]]="Pending",Table24[[#This Row],[Status]]="Processing"),1,0)</f>
        <v>0</v>
      </c>
      <c r="F767" s="47" t="str">
        <f>IF(OR(Table24[[#This Row],[Status]]="Pending",Table24[[#This Row],[Status]]="Processing"),"Backlogs","Completed")</f>
        <v>Completed</v>
      </c>
      <c r="G767" s="47">
        <f>IF(Table24[[#This Row],[Status]]="Returned",1,0)</f>
        <v>1</v>
      </c>
      <c r="H767" s="30" t="s">
        <v>47</v>
      </c>
      <c r="I767" s="30" t="s">
        <v>37</v>
      </c>
      <c r="J767" s="30" t="s">
        <v>33</v>
      </c>
      <c r="K767" s="32">
        <v>53</v>
      </c>
      <c r="L767" s="30" t="s">
        <v>18</v>
      </c>
      <c r="M767" s="31">
        <v>255.07</v>
      </c>
      <c r="N767" s="48">
        <f>IF(Table24[[#This Row],[Status]]="Returned",Table24[[#This Row],[Amount]],0)</f>
        <v>255.07</v>
      </c>
      <c r="O767" s="48">
        <f>IF(OR(Table24[[#This Row],[Status]]="Pending", Table24[[#This Row],[Status]]="Processing"), Table24[[#This Row],[Amount]], 0)</f>
        <v>0</v>
      </c>
      <c r="P767" s="48">
        <f>IF(OR(Table24[[#This Row],[Status]]="Delivered",Table24[[#This Row],[Status]]="Shipped"),Table24[[#This Row],[Amount]],0)</f>
        <v>0</v>
      </c>
      <c r="Q767" s="48">
        <f>Table24[[#This Row],[Amount]]/Table24[[#This Row],[Qty]]</f>
        <v>4.8126415094339619</v>
      </c>
      <c r="R767" s="30" t="s">
        <v>352</v>
      </c>
      <c r="S767" s="30" t="s">
        <v>20</v>
      </c>
      <c r="T767" s="47" t="s">
        <v>11</v>
      </c>
      <c r="U767" s="30" t="s">
        <v>31</v>
      </c>
      <c r="V767" s="30" t="s">
        <v>28</v>
      </c>
    </row>
    <row r="768" spans="1:22" ht="14.25" hidden="1" customHeight="1">
      <c r="A768" s="47">
        <v>767</v>
      </c>
      <c r="B768" s="30">
        <v>291</v>
      </c>
      <c r="C768" s="1">
        <v>44152</v>
      </c>
      <c r="D768" t="s">
        <v>32</v>
      </c>
      <c r="E768" s="47">
        <f>IF(OR(Table24[[#This Row],[Status]]="Pending",Table24[[#This Row],[Status]]="Processing"),1,0)</f>
        <v>0</v>
      </c>
      <c r="F768" s="47" t="str">
        <f>IF(OR(Table24[[#This Row],[Status]]="Pending",Table24[[#This Row],[Status]]="Processing"),"Backlogs","Completed")</f>
        <v>Completed</v>
      </c>
      <c r="G768" s="47">
        <f>IF(Table24[[#This Row],[Status]]="Returned",1,0)</f>
        <v>1</v>
      </c>
      <c r="H768" s="30" t="s">
        <v>15</v>
      </c>
      <c r="I768" s="30" t="s">
        <v>25</v>
      </c>
      <c r="J768" s="30" t="s">
        <v>17</v>
      </c>
      <c r="K768" s="32">
        <v>25</v>
      </c>
      <c r="L768" s="30" t="s">
        <v>18</v>
      </c>
      <c r="M768" s="31">
        <v>668.17</v>
      </c>
      <c r="N768" s="48">
        <f>IF(Table24[[#This Row],[Status]]="Returned",Table24[[#This Row],[Amount]],0)</f>
        <v>668.17</v>
      </c>
      <c r="O768" s="48">
        <f>IF(OR(Table24[[#This Row],[Status]]="Pending", Table24[[#This Row],[Status]]="Processing"), Table24[[#This Row],[Amount]], 0)</f>
        <v>0</v>
      </c>
      <c r="P768" s="48">
        <f>IF(OR(Table24[[#This Row],[Status]]="Delivered",Table24[[#This Row],[Status]]="Shipped"),Table24[[#This Row],[Amount]],0)</f>
        <v>0</v>
      </c>
      <c r="Q768" s="48">
        <f>Table24[[#This Row],[Amount]]/Table24[[#This Row],[Qty]]</f>
        <v>26.726799999999997</v>
      </c>
      <c r="R768" s="30" t="s">
        <v>177</v>
      </c>
      <c r="S768" s="30" t="s">
        <v>58</v>
      </c>
      <c r="T768" s="47" t="s">
        <v>758</v>
      </c>
      <c r="U768" s="30" t="s">
        <v>21</v>
      </c>
      <c r="V768" s="30" t="s">
        <v>22</v>
      </c>
    </row>
    <row r="769" spans="1:22" ht="14.25" hidden="1" customHeight="1">
      <c r="A769" s="47">
        <v>768</v>
      </c>
      <c r="B769" s="30">
        <v>43</v>
      </c>
      <c r="C769" s="1">
        <v>44099</v>
      </c>
      <c r="D769" t="s">
        <v>23</v>
      </c>
      <c r="E769" s="47">
        <f>IF(OR(Table24[[#This Row],[Status]]="Pending",Table24[[#This Row],[Status]]="Processing"),1,0)</f>
        <v>0</v>
      </c>
      <c r="F769" s="47" t="str">
        <f>IF(OR(Table24[[#This Row],[Status]]="Pending",Table24[[#This Row],[Status]]="Processing"),"Backlogs","Completed")</f>
        <v>Completed</v>
      </c>
      <c r="G769" s="47">
        <f>IF(Table24[[#This Row],[Status]]="Returned",1,0)</f>
        <v>0</v>
      </c>
      <c r="H769" s="30" t="s">
        <v>15</v>
      </c>
      <c r="I769" s="30" t="s">
        <v>37</v>
      </c>
      <c r="J769" s="30" t="s">
        <v>38</v>
      </c>
      <c r="K769" s="32">
        <v>58</v>
      </c>
      <c r="L769" s="30" t="s">
        <v>18</v>
      </c>
      <c r="M769" s="31">
        <v>347.25</v>
      </c>
      <c r="N769" s="48">
        <f>IF(Table24[[#This Row],[Status]]="Returned",Table24[[#This Row],[Amount]],0)</f>
        <v>0</v>
      </c>
      <c r="O769" s="48">
        <f>IF(OR(Table24[[#This Row],[Status]]="Pending", Table24[[#This Row],[Status]]="Processing"), Table24[[#This Row],[Amount]], 0)</f>
        <v>0</v>
      </c>
      <c r="P769" s="48">
        <f>IF(OR(Table24[[#This Row],[Status]]="Delivered",Table24[[#This Row],[Status]]="Shipped"),Table24[[#This Row],[Amount]],0)</f>
        <v>347.25</v>
      </c>
      <c r="Q769" s="48">
        <f>Table24[[#This Row],[Amount]]/Table24[[#This Row],[Qty]]</f>
        <v>5.9870689655172411</v>
      </c>
      <c r="R769" s="30" t="s">
        <v>88</v>
      </c>
      <c r="S769" s="30" t="s">
        <v>89</v>
      </c>
      <c r="T769" s="47" t="s">
        <v>758</v>
      </c>
      <c r="U769" s="30" t="s">
        <v>31</v>
      </c>
      <c r="V769" s="30" t="s">
        <v>22</v>
      </c>
    </row>
    <row r="770" spans="1:22" ht="14.25" hidden="1" customHeight="1">
      <c r="A770" s="47">
        <v>769</v>
      </c>
      <c r="B770" s="30">
        <v>398</v>
      </c>
      <c r="C770" s="1">
        <v>43870</v>
      </c>
      <c r="D770" t="s">
        <v>23</v>
      </c>
      <c r="E770" s="47">
        <f>IF(OR(Table24[[#This Row],[Status]]="Pending",Table24[[#This Row],[Status]]="Processing"),1,0)</f>
        <v>0</v>
      </c>
      <c r="F770" s="47" t="str">
        <f>IF(OR(Table24[[#This Row],[Status]]="Pending",Table24[[#This Row],[Status]]="Processing"),"Backlogs","Completed")</f>
        <v>Completed</v>
      </c>
      <c r="G770" s="47">
        <f>IF(Table24[[#This Row],[Status]]="Returned",1,0)</f>
        <v>0</v>
      </c>
      <c r="H770" s="30" t="s">
        <v>15</v>
      </c>
      <c r="I770" s="30" t="s">
        <v>16</v>
      </c>
      <c r="J770" s="30" t="s">
        <v>17</v>
      </c>
      <c r="K770" s="32">
        <v>45</v>
      </c>
      <c r="L770" s="30" t="s">
        <v>18</v>
      </c>
      <c r="M770" s="31">
        <v>269.88</v>
      </c>
      <c r="N770" s="48">
        <f>IF(Table24[[#This Row],[Status]]="Returned",Table24[[#This Row],[Amount]],0)</f>
        <v>0</v>
      </c>
      <c r="O770" s="48">
        <f>IF(OR(Table24[[#This Row],[Status]]="Pending", Table24[[#This Row],[Status]]="Processing"), Table24[[#This Row],[Amount]], 0)</f>
        <v>0</v>
      </c>
      <c r="P770" s="48">
        <f>IF(OR(Table24[[#This Row],[Status]]="Delivered",Table24[[#This Row],[Status]]="Shipped"),Table24[[#This Row],[Amount]],0)</f>
        <v>269.88</v>
      </c>
      <c r="Q770" s="48">
        <f>Table24[[#This Row],[Amount]]/Table24[[#This Row],[Qty]]</f>
        <v>5.9973333333333336</v>
      </c>
      <c r="R770" s="30" t="s">
        <v>165</v>
      </c>
      <c r="S770" s="30" t="s">
        <v>64</v>
      </c>
      <c r="T770" s="47" t="s">
        <v>758</v>
      </c>
      <c r="U770" s="30" t="s">
        <v>21</v>
      </c>
      <c r="V770" s="30" t="s">
        <v>22</v>
      </c>
    </row>
    <row r="771" spans="1:22" ht="14.25" hidden="1" customHeight="1">
      <c r="A771" s="47">
        <v>770</v>
      </c>
      <c r="B771" s="30">
        <v>250</v>
      </c>
      <c r="C771" s="1">
        <v>44165</v>
      </c>
      <c r="D771" t="s">
        <v>23</v>
      </c>
      <c r="E771" s="47">
        <f>IF(OR(Table24[[#This Row],[Status]]="Pending",Table24[[#This Row],[Status]]="Processing"),1,0)</f>
        <v>0</v>
      </c>
      <c r="F771" s="47" t="str">
        <f>IF(OR(Table24[[#This Row],[Status]]="Pending",Table24[[#This Row],[Status]]="Processing"),"Backlogs","Completed")</f>
        <v>Completed</v>
      </c>
      <c r="G771" s="47">
        <f>IF(Table24[[#This Row],[Status]]="Returned",1,0)</f>
        <v>0</v>
      </c>
      <c r="H771" s="30" t="s">
        <v>47</v>
      </c>
      <c r="I771" s="30" t="s">
        <v>25</v>
      </c>
      <c r="J771" s="30" t="s">
        <v>17</v>
      </c>
      <c r="K771" s="32">
        <v>27</v>
      </c>
      <c r="L771" s="30" t="s">
        <v>18</v>
      </c>
      <c r="M771" s="31">
        <v>268.06</v>
      </c>
      <c r="N771" s="48">
        <f>IF(Table24[[#This Row],[Status]]="Returned",Table24[[#This Row],[Amount]],0)</f>
        <v>0</v>
      </c>
      <c r="O771" s="48">
        <f>IF(OR(Table24[[#This Row],[Status]]="Pending", Table24[[#This Row],[Status]]="Processing"), Table24[[#This Row],[Amount]], 0)</f>
        <v>0</v>
      </c>
      <c r="P771" s="48">
        <f>IF(OR(Table24[[#This Row],[Status]]="Delivered",Table24[[#This Row],[Status]]="Shipped"),Table24[[#This Row],[Amount]],0)</f>
        <v>268.06</v>
      </c>
      <c r="Q771" s="48">
        <f>Table24[[#This Row],[Amount]]/Table24[[#This Row],[Qty]]</f>
        <v>9.9281481481481482</v>
      </c>
      <c r="R771" s="30" t="s">
        <v>260</v>
      </c>
      <c r="S771" s="30" t="s">
        <v>89</v>
      </c>
      <c r="T771" s="47" t="s">
        <v>758</v>
      </c>
      <c r="U771" s="30" t="s">
        <v>21</v>
      </c>
      <c r="V771" s="30" t="s">
        <v>28</v>
      </c>
    </row>
    <row r="772" spans="1:22" ht="14.25" hidden="1" customHeight="1">
      <c r="A772" s="47">
        <v>771</v>
      </c>
      <c r="B772" s="30">
        <v>682</v>
      </c>
      <c r="C772" s="1">
        <v>44536</v>
      </c>
      <c r="D772" t="s">
        <v>23</v>
      </c>
      <c r="E772" s="47">
        <f>IF(OR(Table24[[#This Row],[Status]]="Pending",Table24[[#This Row],[Status]]="Processing"),1,0)</f>
        <v>0</v>
      </c>
      <c r="F772" s="47" t="str">
        <f>IF(OR(Table24[[#This Row],[Status]]="Pending",Table24[[#This Row],[Status]]="Processing"),"Backlogs","Completed")</f>
        <v>Completed</v>
      </c>
      <c r="G772" s="47">
        <f>IF(Table24[[#This Row],[Status]]="Returned",1,0)</f>
        <v>0</v>
      </c>
      <c r="H772" s="30" t="s">
        <v>47</v>
      </c>
      <c r="I772" s="30" t="s">
        <v>16</v>
      </c>
      <c r="J772" s="30" t="s">
        <v>17</v>
      </c>
      <c r="K772" s="32">
        <v>39</v>
      </c>
      <c r="L772" s="30" t="s">
        <v>18</v>
      </c>
      <c r="M772" s="31">
        <v>984.98</v>
      </c>
      <c r="N772" s="48">
        <f>IF(Table24[[#This Row],[Status]]="Returned",Table24[[#This Row],[Amount]],0)</f>
        <v>0</v>
      </c>
      <c r="O772" s="48">
        <f>IF(OR(Table24[[#This Row],[Status]]="Pending", Table24[[#This Row],[Status]]="Processing"), Table24[[#This Row],[Amount]], 0)</f>
        <v>0</v>
      </c>
      <c r="P772" s="48">
        <f>IF(OR(Table24[[#This Row],[Status]]="Delivered",Table24[[#This Row],[Status]]="Shipped"),Table24[[#This Row],[Amount]],0)</f>
        <v>984.98</v>
      </c>
      <c r="Q772" s="48">
        <f>Table24[[#This Row],[Amount]]/Table24[[#This Row],[Qty]]</f>
        <v>25.255897435897435</v>
      </c>
      <c r="R772" s="30" t="s">
        <v>191</v>
      </c>
      <c r="S772" s="30" t="s">
        <v>35</v>
      </c>
      <c r="T772" s="47" t="s">
        <v>758</v>
      </c>
      <c r="U772" s="30" t="s">
        <v>21</v>
      </c>
      <c r="V772" s="30" t="s">
        <v>22</v>
      </c>
    </row>
    <row r="773" spans="1:22" ht="14.25" customHeight="1">
      <c r="A773" s="47">
        <v>772</v>
      </c>
      <c r="B773" s="30">
        <v>768</v>
      </c>
      <c r="C773" s="1">
        <v>44199</v>
      </c>
      <c r="D773" t="s">
        <v>54</v>
      </c>
      <c r="E773" s="47">
        <f>IF(OR(Table24[[#This Row],[Status]]="Pending",Table24[[#This Row],[Status]]="Processing"),1,0)</f>
        <v>1</v>
      </c>
      <c r="F773" s="47" t="str">
        <f>IF(OR(Table24[[#This Row],[Status]]="Pending",Table24[[#This Row],[Status]]="Processing"),"Backlogs","Completed")</f>
        <v>Backlogs</v>
      </c>
      <c r="G773" s="47">
        <f>IF(Table24[[#This Row],[Status]]="Returned",1,0)</f>
        <v>0</v>
      </c>
      <c r="H773" s="30" t="s">
        <v>24</v>
      </c>
      <c r="I773" s="30" t="s">
        <v>37</v>
      </c>
      <c r="J773" s="30" t="s">
        <v>33</v>
      </c>
      <c r="K773" s="32">
        <v>97</v>
      </c>
      <c r="L773" s="30" t="s">
        <v>18</v>
      </c>
      <c r="M773" s="31">
        <v>278.23</v>
      </c>
      <c r="N773" s="48">
        <f>IF(Table24[[#This Row],[Status]]="Returned",Table24[[#This Row],[Amount]],0)</f>
        <v>0</v>
      </c>
      <c r="O773" s="48">
        <f>IF(OR(Table24[[#This Row],[Status]]="Pending", Table24[[#This Row],[Status]]="Processing"), Table24[[#This Row],[Amount]], 0)</f>
        <v>278.23</v>
      </c>
      <c r="P773" s="48">
        <f>IF(OR(Table24[[#This Row],[Status]]="Delivered",Table24[[#This Row],[Status]]="Shipped"),Table24[[#This Row],[Amount]],0)</f>
        <v>0</v>
      </c>
      <c r="Q773" s="48">
        <f>Table24[[#This Row],[Amount]]/Table24[[#This Row],[Qty]]</f>
        <v>2.8683505154639177</v>
      </c>
      <c r="R773" s="30" t="s">
        <v>208</v>
      </c>
      <c r="S773" s="30" t="s">
        <v>172</v>
      </c>
      <c r="T773" s="47" t="s">
        <v>11</v>
      </c>
      <c r="U773" s="30" t="s">
        <v>31</v>
      </c>
      <c r="V773" s="30" t="s">
        <v>28</v>
      </c>
    </row>
    <row r="774" spans="1:22" ht="14.25" customHeight="1">
      <c r="A774" s="47">
        <v>773</v>
      </c>
      <c r="B774" s="30">
        <v>107</v>
      </c>
      <c r="C774" s="1">
        <v>44183</v>
      </c>
      <c r="D774" t="s">
        <v>32</v>
      </c>
      <c r="E774" s="47">
        <f>IF(OR(Table24[[#This Row],[Status]]="Pending",Table24[[#This Row],[Status]]="Processing"),1,0)</f>
        <v>0</v>
      </c>
      <c r="F774" s="47" t="str">
        <f>IF(OR(Table24[[#This Row],[Status]]="Pending",Table24[[#This Row],[Status]]="Processing"),"Backlogs","Completed")</f>
        <v>Completed</v>
      </c>
      <c r="G774" s="47">
        <f>IF(Table24[[#This Row],[Status]]="Returned",1,0)</f>
        <v>1</v>
      </c>
      <c r="H774" s="30" t="s">
        <v>24</v>
      </c>
      <c r="I774" s="30" t="s">
        <v>25</v>
      </c>
      <c r="J774" s="30" t="s">
        <v>33</v>
      </c>
      <c r="K774" s="32">
        <v>25</v>
      </c>
      <c r="L774" s="30" t="s">
        <v>18</v>
      </c>
      <c r="M774" s="31">
        <v>3.57</v>
      </c>
      <c r="N774" s="48">
        <f>IF(Table24[[#This Row],[Status]]="Returned",Table24[[#This Row],[Amount]],0)</f>
        <v>3.57</v>
      </c>
      <c r="O774" s="48">
        <f>IF(OR(Table24[[#This Row],[Status]]="Pending", Table24[[#This Row],[Status]]="Processing"), Table24[[#This Row],[Amount]], 0)</f>
        <v>0</v>
      </c>
      <c r="P774" s="48">
        <f>IF(OR(Table24[[#This Row],[Status]]="Delivered",Table24[[#This Row],[Status]]="Shipped"),Table24[[#This Row],[Amount]],0)</f>
        <v>0</v>
      </c>
      <c r="Q774" s="48">
        <f>Table24[[#This Row],[Amount]]/Table24[[#This Row],[Qty]]</f>
        <v>0.14279999999999998</v>
      </c>
      <c r="R774" s="30" t="s">
        <v>190</v>
      </c>
      <c r="S774" s="30" t="s">
        <v>64</v>
      </c>
      <c r="T774" s="47" t="s">
        <v>758</v>
      </c>
      <c r="U774" s="30" t="s">
        <v>21</v>
      </c>
      <c r="V774" s="30" t="s">
        <v>22</v>
      </c>
    </row>
    <row r="775" spans="1:22" ht="14.25" hidden="1" customHeight="1">
      <c r="A775" s="47">
        <v>774</v>
      </c>
      <c r="B775" s="30">
        <v>619</v>
      </c>
      <c r="C775" s="1">
        <v>44031</v>
      </c>
      <c r="D775" t="s">
        <v>14</v>
      </c>
      <c r="E775" s="47">
        <f>IF(OR(Table24[[#This Row],[Status]]="Pending",Table24[[#This Row],[Status]]="Processing"),1,0)</f>
        <v>1</v>
      </c>
      <c r="F775" s="47" t="str">
        <f>IF(OR(Table24[[#This Row],[Status]]="Pending",Table24[[#This Row],[Status]]="Processing"),"Backlogs","Completed")</f>
        <v>Backlogs</v>
      </c>
      <c r="G775" s="47">
        <f>IF(Table24[[#This Row],[Status]]="Returned",1,0)</f>
        <v>0</v>
      </c>
      <c r="H775" s="30" t="s">
        <v>47</v>
      </c>
      <c r="I775" s="30" t="s">
        <v>25</v>
      </c>
      <c r="J775" s="30" t="s">
        <v>17</v>
      </c>
      <c r="K775" s="32">
        <v>72</v>
      </c>
      <c r="L775" s="30" t="s">
        <v>18</v>
      </c>
      <c r="M775" s="31">
        <v>603.41999999999996</v>
      </c>
      <c r="N775" s="48">
        <f>IF(Table24[[#This Row],[Status]]="Returned",Table24[[#This Row],[Amount]],0)</f>
        <v>0</v>
      </c>
      <c r="O775" s="48">
        <f>IF(OR(Table24[[#This Row],[Status]]="Pending", Table24[[#This Row],[Status]]="Processing"), Table24[[#This Row],[Amount]], 0)</f>
        <v>603.41999999999996</v>
      </c>
      <c r="P775" s="48">
        <f>IF(OR(Table24[[#This Row],[Status]]="Delivered",Table24[[#This Row],[Status]]="Shipped"),Table24[[#This Row],[Amount]],0)</f>
        <v>0</v>
      </c>
      <c r="Q775" s="48">
        <f>Table24[[#This Row],[Amount]]/Table24[[#This Row],[Qty]]</f>
        <v>8.3808333333333334</v>
      </c>
      <c r="R775" s="30" t="s">
        <v>155</v>
      </c>
      <c r="S775" s="30" t="s">
        <v>64</v>
      </c>
      <c r="T775" s="47" t="s">
        <v>11</v>
      </c>
      <c r="U775" s="30" t="s">
        <v>31</v>
      </c>
      <c r="V775" s="30" t="s">
        <v>28</v>
      </c>
    </row>
    <row r="776" spans="1:22" ht="14.25" hidden="1" customHeight="1">
      <c r="A776" s="47">
        <v>775</v>
      </c>
      <c r="B776" s="30">
        <v>606</v>
      </c>
      <c r="C776" s="1">
        <v>43875</v>
      </c>
      <c r="D776" t="s">
        <v>23</v>
      </c>
      <c r="E776" s="47">
        <f>IF(OR(Table24[[#This Row],[Status]]="Pending",Table24[[#This Row],[Status]]="Processing"),1,0)</f>
        <v>0</v>
      </c>
      <c r="F776" s="47" t="str">
        <f>IF(OR(Table24[[#This Row],[Status]]="Pending",Table24[[#This Row],[Status]]="Processing"),"Backlogs","Completed")</f>
        <v>Completed</v>
      </c>
      <c r="G776" s="47">
        <f>IF(Table24[[#This Row],[Status]]="Returned",1,0)</f>
        <v>0</v>
      </c>
      <c r="H776" s="30" t="s">
        <v>47</v>
      </c>
      <c r="I776" s="30" t="s">
        <v>25</v>
      </c>
      <c r="J776" s="30" t="s">
        <v>38</v>
      </c>
      <c r="K776" s="32">
        <v>33</v>
      </c>
      <c r="L776" s="30" t="s">
        <v>18</v>
      </c>
      <c r="M776" s="31">
        <v>298.32</v>
      </c>
      <c r="N776" s="48">
        <f>IF(Table24[[#This Row],[Status]]="Returned",Table24[[#This Row],[Amount]],0)</f>
        <v>0</v>
      </c>
      <c r="O776" s="48">
        <f>IF(OR(Table24[[#This Row],[Status]]="Pending", Table24[[#This Row],[Status]]="Processing"), Table24[[#This Row],[Amount]], 0)</f>
        <v>0</v>
      </c>
      <c r="P776" s="48">
        <f>IF(OR(Table24[[#This Row],[Status]]="Delivered",Table24[[#This Row],[Status]]="Shipped"),Table24[[#This Row],[Amount]],0)</f>
        <v>298.32</v>
      </c>
      <c r="Q776" s="48">
        <f>Table24[[#This Row],[Amount]]/Table24[[#This Row],[Qty]]</f>
        <v>9.0399999999999991</v>
      </c>
      <c r="R776" s="30" t="s">
        <v>353</v>
      </c>
      <c r="S776" s="30" t="s">
        <v>139</v>
      </c>
      <c r="T776" s="47" t="s">
        <v>11</v>
      </c>
      <c r="U776" s="30" t="s">
        <v>44</v>
      </c>
      <c r="V776" s="30" t="s">
        <v>28</v>
      </c>
    </row>
    <row r="777" spans="1:22" ht="14.25" hidden="1" customHeight="1">
      <c r="A777" s="47">
        <v>776</v>
      </c>
      <c r="B777" s="30">
        <v>986</v>
      </c>
      <c r="C777" s="1">
        <v>43935</v>
      </c>
      <c r="D777" t="s">
        <v>54</v>
      </c>
      <c r="E777" s="47">
        <f>IF(OR(Table24[[#This Row],[Status]]="Pending",Table24[[#This Row],[Status]]="Processing"),1,0)</f>
        <v>1</v>
      </c>
      <c r="F777" s="47" t="str">
        <f>IF(OR(Table24[[#This Row],[Status]]="Pending",Table24[[#This Row],[Status]]="Processing"),"Backlogs","Completed")</f>
        <v>Backlogs</v>
      </c>
      <c r="G777" s="47">
        <f>IF(Table24[[#This Row],[Status]]="Returned",1,0)</f>
        <v>0</v>
      </c>
      <c r="H777" s="30" t="s">
        <v>15</v>
      </c>
      <c r="I777" s="30" t="s">
        <v>16</v>
      </c>
      <c r="J777" s="30" t="s">
        <v>17</v>
      </c>
      <c r="K777" s="32">
        <v>52</v>
      </c>
      <c r="L777" s="30" t="s">
        <v>18</v>
      </c>
      <c r="M777" s="31">
        <v>556.26</v>
      </c>
      <c r="N777" s="48">
        <f>IF(Table24[[#This Row],[Status]]="Returned",Table24[[#This Row],[Amount]],0)</f>
        <v>0</v>
      </c>
      <c r="O777" s="48">
        <f>IF(OR(Table24[[#This Row],[Status]]="Pending", Table24[[#This Row],[Status]]="Processing"), Table24[[#This Row],[Amount]], 0)</f>
        <v>556.26</v>
      </c>
      <c r="P777" s="48">
        <f>IF(OR(Table24[[#This Row],[Status]]="Delivered",Table24[[#This Row],[Status]]="Shipped"),Table24[[#This Row],[Amount]],0)</f>
        <v>0</v>
      </c>
      <c r="Q777" s="48">
        <f>Table24[[#This Row],[Amount]]/Table24[[#This Row],[Qty]]</f>
        <v>10.697307692307692</v>
      </c>
      <c r="R777" s="30" t="s">
        <v>354</v>
      </c>
      <c r="S777" s="30" t="s">
        <v>77</v>
      </c>
      <c r="T777" s="47" t="s">
        <v>758</v>
      </c>
      <c r="U777" s="30" t="s">
        <v>44</v>
      </c>
      <c r="V777" s="30" t="s">
        <v>28</v>
      </c>
    </row>
    <row r="778" spans="1:22" ht="14.25" hidden="1" customHeight="1">
      <c r="A778" s="47">
        <v>777</v>
      </c>
      <c r="B778" s="30">
        <v>500</v>
      </c>
      <c r="C778" s="1">
        <v>44544</v>
      </c>
      <c r="D778" t="s">
        <v>36</v>
      </c>
      <c r="E778" s="47">
        <f>IF(OR(Table24[[#This Row],[Status]]="Pending",Table24[[#This Row],[Status]]="Processing"),1,0)</f>
        <v>0</v>
      </c>
      <c r="F778" s="47" t="str">
        <f>IF(OR(Table24[[#This Row],[Status]]="Pending",Table24[[#This Row],[Status]]="Processing"),"Backlogs","Completed")</f>
        <v>Completed</v>
      </c>
      <c r="G778" s="47">
        <f>IF(Table24[[#This Row],[Status]]="Returned",1,0)</f>
        <v>0</v>
      </c>
      <c r="H778" s="30" t="s">
        <v>47</v>
      </c>
      <c r="I778" s="30" t="s">
        <v>37</v>
      </c>
      <c r="J778" s="30" t="s">
        <v>38</v>
      </c>
      <c r="K778" s="32">
        <v>96</v>
      </c>
      <c r="L778" s="30" t="s">
        <v>18</v>
      </c>
      <c r="M778" s="31">
        <v>50.69</v>
      </c>
      <c r="N778" s="48">
        <f>IF(Table24[[#This Row],[Status]]="Returned",Table24[[#This Row],[Amount]],0)</f>
        <v>0</v>
      </c>
      <c r="O778" s="48">
        <f>IF(OR(Table24[[#This Row],[Status]]="Pending", Table24[[#This Row],[Status]]="Processing"), Table24[[#This Row],[Amount]], 0)</f>
        <v>0</v>
      </c>
      <c r="P778" s="48">
        <f>IF(OR(Table24[[#This Row],[Status]]="Delivered",Table24[[#This Row],[Status]]="Shipped"),Table24[[#This Row],[Amount]],0)</f>
        <v>50.69</v>
      </c>
      <c r="Q778" s="48">
        <f>Table24[[#This Row],[Amount]]/Table24[[#This Row],[Qty]]</f>
        <v>0.52802083333333327</v>
      </c>
      <c r="R778" s="30" t="s">
        <v>190</v>
      </c>
      <c r="S778" s="30" t="s">
        <v>64</v>
      </c>
      <c r="T778" s="47" t="s">
        <v>758</v>
      </c>
      <c r="U778" s="30" t="s">
        <v>31</v>
      </c>
      <c r="V778" s="30" t="s">
        <v>28</v>
      </c>
    </row>
    <row r="779" spans="1:22" ht="14.25" hidden="1" customHeight="1">
      <c r="A779" s="47">
        <v>778</v>
      </c>
      <c r="B779" s="30">
        <v>255</v>
      </c>
      <c r="C779" s="1">
        <v>44204</v>
      </c>
      <c r="D779" t="s">
        <v>14</v>
      </c>
      <c r="E779" s="47">
        <f>IF(OR(Table24[[#This Row],[Status]]="Pending",Table24[[#This Row],[Status]]="Processing"),1,0)</f>
        <v>1</v>
      </c>
      <c r="F779" s="47" t="str">
        <f>IF(OR(Table24[[#This Row],[Status]]="Pending",Table24[[#This Row],[Status]]="Processing"),"Backlogs","Completed")</f>
        <v>Backlogs</v>
      </c>
      <c r="G779" s="47">
        <f>IF(Table24[[#This Row],[Status]]="Returned",1,0)</f>
        <v>0</v>
      </c>
      <c r="H779" s="30" t="s">
        <v>47</v>
      </c>
      <c r="I779" s="30" t="s">
        <v>16</v>
      </c>
      <c r="J779" s="30" t="s">
        <v>38</v>
      </c>
      <c r="K779" s="32">
        <v>36</v>
      </c>
      <c r="L779" s="30" t="s">
        <v>18</v>
      </c>
      <c r="M779" s="31">
        <v>931.32</v>
      </c>
      <c r="N779" s="48">
        <f>IF(Table24[[#This Row],[Status]]="Returned",Table24[[#This Row],[Amount]],0)</f>
        <v>0</v>
      </c>
      <c r="O779" s="48">
        <f>IF(OR(Table24[[#This Row],[Status]]="Pending", Table24[[#This Row],[Status]]="Processing"), Table24[[#This Row],[Amount]], 0)</f>
        <v>931.32</v>
      </c>
      <c r="P779" s="48">
        <f>IF(OR(Table24[[#This Row],[Status]]="Delivered",Table24[[#This Row],[Status]]="Shipped"),Table24[[#This Row],[Amount]],0)</f>
        <v>0</v>
      </c>
      <c r="Q779" s="48">
        <f>Table24[[#This Row],[Amount]]/Table24[[#This Row],[Qty]]</f>
        <v>25.87</v>
      </c>
      <c r="R779" s="30" t="s">
        <v>165</v>
      </c>
      <c r="S779" s="30" t="s">
        <v>64</v>
      </c>
      <c r="T779" s="47" t="s">
        <v>11</v>
      </c>
      <c r="U779" s="30" t="s">
        <v>44</v>
      </c>
      <c r="V779" s="30" t="s">
        <v>22</v>
      </c>
    </row>
    <row r="780" spans="1:22" ht="14.25" hidden="1" customHeight="1">
      <c r="A780" s="47">
        <v>779</v>
      </c>
      <c r="B780" s="30">
        <v>783</v>
      </c>
      <c r="C780" s="1">
        <v>44545</v>
      </c>
      <c r="D780" t="s">
        <v>23</v>
      </c>
      <c r="E780" s="47">
        <f>IF(OR(Table24[[#This Row],[Status]]="Pending",Table24[[#This Row],[Status]]="Processing"),1,0)</f>
        <v>0</v>
      </c>
      <c r="F780" s="47" t="str">
        <f>IF(OR(Table24[[#This Row],[Status]]="Pending",Table24[[#This Row],[Status]]="Processing"),"Backlogs","Completed")</f>
        <v>Completed</v>
      </c>
      <c r="G780" s="47">
        <f>IF(Table24[[#This Row],[Status]]="Returned",1,0)</f>
        <v>0</v>
      </c>
      <c r="H780" s="30" t="s">
        <v>47</v>
      </c>
      <c r="I780" s="30" t="s">
        <v>16</v>
      </c>
      <c r="J780" s="30" t="s">
        <v>38</v>
      </c>
      <c r="K780" s="32">
        <v>33</v>
      </c>
      <c r="L780" s="30" t="s">
        <v>18</v>
      </c>
      <c r="M780" s="31">
        <v>693.28</v>
      </c>
      <c r="N780" s="48">
        <f>IF(Table24[[#This Row],[Status]]="Returned",Table24[[#This Row],[Amount]],0)</f>
        <v>0</v>
      </c>
      <c r="O780" s="48">
        <f>IF(OR(Table24[[#This Row],[Status]]="Pending", Table24[[#This Row],[Status]]="Processing"), Table24[[#This Row],[Amount]], 0)</f>
        <v>0</v>
      </c>
      <c r="P780" s="48">
        <f>IF(OR(Table24[[#This Row],[Status]]="Delivered",Table24[[#This Row],[Status]]="Shipped"),Table24[[#This Row],[Amount]],0)</f>
        <v>693.28</v>
      </c>
      <c r="Q780" s="48">
        <f>Table24[[#This Row],[Amount]]/Table24[[#This Row],[Qty]]</f>
        <v>21.008484848484848</v>
      </c>
      <c r="R780" s="30" t="s">
        <v>42</v>
      </c>
      <c r="S780" s="30" t="s">
        <v>43</v>
      </c>
      <c r="T780" s="47" t="s">
        <v>11</v>
      </c>
      <c r="U780" s="30" t="s">
        <v>27</v>
      </c>
      <c r="V780" s="30" t="s">
        <v>22</v>
      </c>
    </row>
    <row r="781" spans="1:22" ht="14.25" customHeight="1">
      <c r="A781" s="47">
        <v>780</v>
      </c>
      <c r="B781" s="30">
        <v>442</v>
      </c>
      <c r="C781" s="1">
        <v>44446</v>
      </c>
      <c r="D781" t="s">
        <v>36</v>
      </c>
      <c r="E781" s="47">
        <f>IF(OR(Table24[[#This Row],[Status]]="Pending",Table24[[#This Row],[Status]]="Processing"),1,0)</f>
        <v>0</v>
      </c>
      <c r="F781" s="47" t="str">
        <f>IF(OR(Table24[[#This Row],[Status]]="Pending",Table24[[#This Row],[Status]]="Processing"),"Backlogs","Completed")</f>
        <v>Completed</v>
      </c>
      <c r="G781" s="47">
        <f>IF(Table24[[#This Row],[Status]]="Returned",1,0)</f>
        <v>0</v>
      </c>
      <c r="H781" s="30" t="s">
        <v>15</v>
      </c>
      <c r="I781" s="30" t="s">
        <v>16</v>
      </c>
      <c r="J781" s="30" t="s">
        <v>33</v>
      </c>
      <c r="K781" s="32">
        <v>56</v>
      </c>
      <c r="L781" s="30" t="s">
        <v>18</v>
      </c>
      <c r="M781" s="31">
        <v>9.41</v>
      </c>
      <c r="N781" s="48">
        <f>IF(Table24[[#This Row],[Status]]="Returned",Table24[[#This Row],[Amount]],0)</f>
        <v>0</v>
      </c>
      <c r="O781" s="48">
        <f>IF(OR(Table24[[#This Row],[Status]]="Pending", Table24[[#This Row],[Status]]="Processing"), Table24[[#This Row],[Amount]], 0)</f>
        <v>0</v>
      </c>
      <c r="P781" s="48">
        <f>IF(OR(Table24[[#This Row],[Status]]="Delivered",Table24[[#This Row],[Status]]="Shipped"),Table24[[#This Row],[Amount]],0)</f>
        <v>9.41</v>
      </c>
      <c r="Q781" s="48">
        <f>Table24[[#This Row],[Amount]]/Table24[[#This Row],[Qty]]</f>
        <v>0.16803571428571429</v>
      </c>
      <c r="R781" s="30" t="s">
        <v>81</v>
      </c>
      <c r="S781" s="30" t="s">
        <v>58</v>
      </c>
      <c r="T781" s="47" t="s">
        <v>758</v>
      </c>
      <c r="U781" s="30" t="s">
        <v>27</v>
      </c>
      <c r="V781" s="30" t="s">
        <v>28</v>
      </c>
    </row>
    <row r="782" spans="1:22" ht="14.25" customHeight="1">
      <c r="A782" s="47">
        <v>781</v>
      </c>
      <c r="B782" s="30">
        <v>287</v>
      </c>
      <c r="C782" s="1">
        <v>44524</v>
      </c>
      <c r="D782" t="s">
        <v>36</v>
      </c>
      <c r="E782" s="47">
        <f>IF(OR(Table24[[#This Row],[Status]]="Pending",Table24[[#This Row],[Status]]="Processing"),1,0)</f>
        <v>0</v>
      </c>
      <c r="F782" s="47" t="str">
        <f>IF(OR(Table24[[#This Row],[Status]]="Pending",Table24[[#This Row],[Status]]="Processing"),"Backlogs","Completed")</f>
        <v>Completed</v>
      </c>
      <c r="G782" s="47">
        <f>IF(Table24[[#This Row],[Status]]="Returned",1,0)</f>
        <v>0</v>
      </c>
      <c r="H782" s="30" t="s">
        <v>24</v>
      </c>
      <c r="I782" s="30" t="s">
        <v>16</v>
      </c>
      <c r="J782" s="30" t="s">
        <v>33</v>
      </c>
      <c r="K782" s="32">
        <v>35</v>
      </c>
      <c r="L782" s="30" t="s">
        <v>18</v>
      </c>
      <c r="M782" s="31">
        <v>616.6</v>
      </c>
      <c r="N782" s="48">
        <f>IF(Table24[[#This Row],[Status]]="Returned",Table24[[#This Row],[Amount]],0)</f>
        <v>0</v>
      </c>
      <c r="O782" s="48">
        <f>IF(OR(Table24[[#This Row],[Status]]="Pending", Table24[[#This Row],[Status]]="Processing"), Table24[[#This Row],[Amount]], 0)</f>
        <v>0</v>
      </c>
      <c r="P782" s="48">
        <f>IF(OR(Table24[[#This Row],[Status]]="Delivered",Table24[[#This Row],[Status]]="Shipped"),Table24[[#This Row],[Amount]],0)</f>
        <v>616.6</v>
      </c>
      <c r="Q782" s="48">
        <f>Table24[[#This Row],[Amount]]/Table24[[#This Row],[Qty]]</f>
        <v>17.617142857142859</v>
      </c>
      <c r="R782" s="30" t="s">
        <v>75</v>
      </c>
      <c r="S782" s="30" t="s">
        <v>64</v>
      </c>
      <c r="T782" s="47" t="s">
        <v>758</v>
      </c>
      <c r="U782" s="30" t="s">
        <v>31</v>
      </c>
      <c r="V782" s="30" t="s">
        <v>22</v>
      </c>
    </row>
    <row r="783" spans="1:22" ht="14.25" hidden="1" customHeight="1">
      <c r="A783" s="47">
        <v>782</v>
      </c>
      <c r="B783" s="30">
        <v>940</v>
      </c>
      <c r="C783" s="1">
        <v>43839</v>
      </c>
      <c r="D783" t="s">
        <v>54</v>
      </c>
      <c r="E783" s="47">
        <f>IF(OR(Table24[[#This Row],[Status]]="Pending",Table24[[#This Row],[Status]]="Processing"),1,0)</f>
        <v>1</v>
      </c>
      <c r="F783" s="47" t="str">
        <f>IF(OR(Table24[[#This Row],[Status]]="Pending",Table24[[#This Row],[Status]]="Processing"),"Backlogs","Completed")</f>
        <v>Backlogs</v>
      </c>
      <c r="G783" s="47">
        <f>IF(Table24[[#This Row],[Status]]="Returned",1,0)</f>
        <v>0</v>
      </c>
      <c r="H783" s="30" t="s">
        <v>15</v>
      </c>
      <c r="I783" s="30" t="s">
        <v>25</v>
      </c>
      <c r="J783" s="30" t="s">
        <v>38</v>
      </c>
      <c r="K783" s="32">
        <v>11</v>
      </c>
      <c r="L783" s="30" t="s">
        <v>18</v>
      </c>
      <c r="M783" s="31">
        <v>981.06</v>
      </c>
      <c r="N783" s="48">
        <f>IF(Table24[[#This Row],[Status]]="Returned",Table24[[#This Row],[Amount]],0)</f>
        <v>0</v>
      </c>
      <c r="O783" s="48">
        <f>IF(OR(Table24[[#This Row],[Status]]="Pending", Table24[[#This Row],[Status]]="Processing"), Table24[[#This Row],[Amount]], 0)</f>
        <v>981.06</v>
      </c>
      <c r="P783" s="48">
        <f>IF(OR(Table24[[#This Row],[Status]]="Delivered",Table24[[#This Row],[Status]]="Shipped"),Table24[[#This Row],[Amount]],0)</f>
        <v>0</v>
      </c>
      <c r="Q783" s="48">
        <f>Table24[[#This Row],[Amount]]/Table24[[#This Row],[Qty]]</f>
        <v>89.187272727272727</v>
      </c>
      <c r="R783" s="30" t="s">
        <v>50</v>
      </c>
      <c r="S783" s="30" t="s">
        <v>51</v>
      </c>
      <c r="T783" s="47" t="s">
        <v>758</v>
      </c>
      <c r="U783" s="30" t="s">
        <v>21</v>
      </c>
      <c r="V783" s="30" t="s">
        <v>22</v>
      </c>
    </row>
    <row r="784" spans="1:22" ht="14.25" hidden="1" customHeight="1">
      <c r="A784" s="47">
        <v>783</v>
      </c>
      <c r="B784" s="30">
        <v>955</v>
      </c>
      <c r="C784" s="1">
        <v>43877</v>
      </c>
      <c r="D784" t="s">
        <v>14</v>
      </c>
      <c r="E784" s="47">
        <f>IF(OR(Table24[[#This Row],[Status]]="Pending",Table24[[#This Row],[Status]]="Processing"),1,0)</f>
        <v>1</v>
      </c>
      <c r="F784" s="47" t="str">
        <f>IF(OR(Table24[[#This Row],[Status]]="Pending",Table24[[#This Row],[Status]]="Processing"),"Backlogs","Completed")</f>
        <v>Backlogs</v>
      </c>
      <c r="G784" s="47">
        <f>IF(Table24[[#This Row],[Status]]="Returned",1,0)</f>
        <v>0</v>
      </c>
      <c r="H784" s="30" t="s">
        <v>47</v>
      </c>
      <c r="I784" s="30" t="s">
        <v>37</v>
      </c>
      <c r="J784" s="30" t="s">
        <v>17</v>
      </c>
      <c r="K784" s="32">
        <v>76</v>
      </c>
      <c r="L784" s="30" t="s">
        <v>18</v>
      </c>
      <c r="M784" s="31">
        <v>448.41</v>
      </c>
      <c r="N784" s="48">
        <f>IF(Table24[[#This Row],[Status]]="Returned",Table24[[#This Row],[Amount]],0)</f>
        <v>0</v>
      </c>
      <c r="O784" s="48">
        <f>IF(OR(Table24[[#This Row],[Status]]="Pending", Table24[[#This Row],[Status]]="Processing"), Table24[[#This Row],[Amount]], 0)</f>
        <v>448.41</v>
      </c>
      <c r="P784" s="48">
        <f>IF(OR(Table24[[#This Row],[Status]]="Delivered",Table24[[#This Row],[Status]]="Shipped"),Table24[[#This Row],[Amount]],0)</f>
        <v>0</v>
      </c>
      <c r="Q784" s="48">
        <f>Table24[[#This Row],[Amount]]/Table24[[#This Row],[Qty]]</f>
        <v>5.9001315789473692</v>
      </c>
      <c r="R784" s="30" t="s">
        <v>243</v>
      </c>
      <c r="S784" s="30" t="s">
        <v>106</v>
      </c>
      <c r="T784" s="47" t="s">
        <v>758</v>
      </c>
      <c r="U784" s="30" t="s">
        <v>27</v>
      </c>
      <c r="V784" s="30" t="s">
        <v>22</v>
      </c>
    </row>
    <row r="785" spans="1:22" ht="14.25" hidden="1" customHeight="1">
      <c r="A785" s="47">
        <v>784</v>
      </c>
      <c r="B785" s="30">
        <v>298</v>
      </c>
      <c r="C785" s="1">
        <v>43988</v>
      </c>
      <c r="D785" t="s">
        <v>54</v>
      </c>
      <c r="E785" s="47">
        <f>IF(OR(Table24[[#This Row],[Status]]="Pending",Table24[[#This Row],[Status]]="Processing"),1,0)</f>
        <v>1</v>
      </c>
      <c r="F785" s="47" t="str">
        <f>IF(OR(Table24[[#This Row],[Status]]="Pending",Table24[[#This Row],[Status]]="Processing"),"Backlogs","Completed")</f>
        <v>Backlogs</v>
      </c>
      <c r="G785" s="47">
        <f>IF(Table24[[#This Row],[Status]]="Returned",1,0)</f>
        <v>0</v>
      </c>
      <c r="H785" s="30" t="s">
        <v>47</v>
      </c>
      <c r="I785" s="30" t="s">
        <v>16</v>
      </c>
      <c r="J785" s="30" t="s">
        <v>17</v>
      </c>
      <c r="K785" s="32">
        <v>14</v>
      </c>
      <c r="L785" s="30" t="s">
        <v>18</v>
      </c>
      <c r="M785" s="31">
        <v>459.91</v>
      </c>
      <c r="N785" s="48">
        <f>IF(Table24[[#This Row],[Status]]="Returned",Table24[[#This Row],[Amount]],0)</f>
        <v>0</v>
      </c>
      <c r="O785" s="48">
        <f>IF(OR(Table24[[#This Row],[Status]]="Pending", Table24[[#This Row],[Status]]="Processing"), Table24[[#This Row],[Amount]], 0)</f>
        <v>459.91</v>
      </c>
      <c r="P785" s="48">
        <f>IF(OR(Table24[[#This Row],[Status]]="Delivered",Table24[[#This Row],[Status]]="Shipped"),Table24[[#This Row],[Amount]],0)</f>
        <v>0</v>
      </c>
      <c r="Q785" s="48">
        <f>Table24[[#This Row],[Amount]]/Table24[[#This Row],[Qty]]</f>
        <v>32.85071428571429</v>
      </c>
      <c r="R785" s="30" t="s">
        <v>109</v>
      </c>
      <c r="S785" s="30" t="s">
        <v>20</v>
      </c>
      <c r="T785" s="47" t="s">
        <v>11</v>
      </c>
      <c r="U785" s="30" t="s">
        <v>31</v>
      </c>
      <c r="V785" s="30" t="s">
        <v>28</v>
      </c>
    </row>
    <row r="786" spans="1:22" ht="14.25" hidden="1" customHeight="1">
      <c r="A786" s="47">
        <v>785</v>
      </c>
      <c r="B786" s="30">
        <v>120</v>
      </c>
      <c r="C786" s="1">
        <v>44527</v>
      </c>
      <c r="D786" t="s">
        <v>23</v>
      </c>
      <c r="E786" s="47">
        <f>IF(OR(Table24[[#This Row],[Status]]="Pending",Table24[[#This Row],[Status]]="Processing"),1,0)</f>
        <v>0</v>
      </c>
      <c r="F786" s="47" t="str">
        <f>IF(OR(Table24[[#This Row],[Status]]="Pending",Table24[[#This Row],[Status]]="Processing"),"Backlogs","Completed")</f>
        <v>Completed</v>
      </c>
      <c r="G786" s="47">
        <f>IF(Table24[[#This Row],[Status]]="Returned",1,0)</f>
        <v>0</v>
      </c>
      <c r="H786" s="30" t="s">
        <v>24</v>
      </c>
      <c r="I786" s="30" t="s">
        <v>37</v>
      </c>
      <c r="J786" s="30" t="s">
        <v>38</v>
      </c>
      <c r="K786" s="32">
        <v>69</v>
      </c>
      <c r="L786" s="30" t="s">
        <v>18</v>
      </c>
      <c r="M786" s="31">
        <v>863.89</v>
      </c>
      <c r="N786" s="48">
        <f>IF(Table24[[#This Row],[Status]]="Returned",Table24[[#This Row],[Amount]],0)</f>
        <v>0</v>
      </c>
      <c r="O786" s="48">
        <f>IF(OR(Table24[[#This Row],[Status]]="Pending", Table24[[#This Row],[Status]]="Processing"), Table24[[#This Row],[Amount]], 0)</f>
        <v>0</v>
      </c>
      <c r="P786" s="48">
        <f>IF(OR(Table24[[#This Row],[Status]]="Delivered",Table24[[#This Row],[Status]]="Shipped"),Table24[[#This Row],[Amount]],0)</f>
        <v>863.89</v>
      </c>
      <c r="Q786" s="48">
        <f>Table24[[#This Row],[Amount]]/Table24[[#This Row],[Qty]]</f>
        <v>12.520144927536231</v>
      </c>
      <c r="R786" s="30" t="s">
        <v>355</v>
      </c>
      <c r="S786" s="30" t="s">
        <v>58</v>
      </c>
      <c r="T786" s="47" t="s">
        <v>758</v>
      </c>
      <c r="U786" s="30" t="s">
        <v>21</v>
      </c>
      <c r="V786" s="30" t="s">
        <v>22</v>
      </c>
    </row>
    <row r="787" spans="1:22" ht="14.25" customHeight="1">
      <c r="A787" s="47">
        <v>786</v>
      </c>
      <c r="B787" s="30">
        <v>18</v>
      </c>
      <c r="C787" s="1">
        <v>44245</v>
      </c>
      <c r="D787" t="s">
        <v>36</v>
      </c>
      <c r="E787" s="47">
        <f>IF(OR(Table24[[#This Row],[Status]]="Pending",Table24[[#This Row],[Status]]="Processing"),1,0)</f>
        <v>0</v>
      </c>
      <c r="F787" s="47" t="str">
        <f>IF(OR(Table24[[#This Row],[Status]]="Pending",Table24[[#This Row],[Status]]="Processing"),"Backlogs","Completed")</f>
        <v>Completed</v>
      </c>
      <c r="G787" s="47">
        <f>IF(Table24[[#This Row],[Status]]="Returned",1,0)</f>
        <v>0</v>
      </c>
      <c r="H787" s="30" t="s">
        <v>24</v>
      </c>
      <c r="I787" s="30" t="s">
        <v>16</v>
      </c>
      <c r="J787" s="30" t="s">
        <v>33</v>
      </c>
      <c r="K787" s="32">
        <v>2</v>
      </c>
      <c r="L787" s="30" t="s">
        <v>18</v>
      </c>
      <c r="M787" s="31">
        <v>647.44000000000005</v>
      </c>
      <c r="N787" s="48">
        <f>IF(Table24[[#This Row],[Status]]="Returned",Table24[[#This Row],[Amount]],0)</f>
        <v>0</v>
      </c>
      <c r="O787" s="48">
        <f>IF(OR(Table24[[#This Row],[Status]]="Pending", Table24[[#This Row],[Status]]="Processing"), Table24[[#This Row],[Amount]], 0)</f>
        <v>0</v>
      </c>
      <c r="P787" s="48">
        <f>IF(OR(Table24[[#This Row],[Status]]="Delivered",Table24[[#This Row],[Status]]="Shipped"),Table24[[#This Row],[Amount]],0)</f>
        <v>647.44000000000005</v>
      </c>
      <c r="Q787" s="48">
        <f>Table24[[#This Row],[Amount]]/Table24[[#This Row],[Qty]]</f>
        <v>323.72000000000003</v>
      </c>
      <c r="R787" s="30" t="s">
        <v>356</v>
      </c>
      <c r="S787" s="30" t="s">
        <v>40</v>
      </c>
      <c r="T787" s="47" t="s">
        <v>11</v>
      </c>
      <c r="U787" s="30" t="s">
        <v>44</v>
      </c>
      <c r="V787" s="30" t="s">
        <v>22</v>
      </c>
    </row>
    <row r="788" spans="1:22" ht="14.25" hidden="1" customHeight="1">
      <c r="A788" s="47">
        <v>787</v>
      </c>
      <c r="B788" s="30">
        <v>515</v>
      </c>
      <c r="C788" s="1">
        <v>44260</v>
      </c>
      <c r="D788" t="s">
        <v>23</v>
      </c>
      <c r="E788" s="47">
        <f>IF(OR(Table24[[#This Row],[Status]]="Pending",Table24[[#This Row],[Status]]="Processing"),1,0)</f>
        <v>0</v>
      </c>
      <c r="F788" s="47" t="str">
        <f>IF(OR(Table24[[#This Row],[Status]]="Pending",Table24[[#This Row],[Status]]="Processing"),"Backlogs","Completed")</f>
        <v>Completed</v>
      </c>
      <c r="G788" s="47">
        <f>IF(Table24[[#This Row],[Status]]="Returned",1,0)</f>
        <v>0</v>
      </c>
      <c r="H788" s="30" t="s">
        <v>47</v>
      </c>
      <c r="I788" s="30" t="s">
        <v>37</v>
      </c>
      <c r="J788" s="30" t="s">
        <v>38</v>
      </c>
      <c r="K788" s="32">
        <v>67</v>
      </c>
      <c r="L788" s="30" t="s">
        <v>18</v>
      </c>
      <c r="M788" s="31">
        <v>349.34</v>
      </c>
      <c r="N788" s="48">
        <f>IF(Table24[[#This Row],[Status]]="Returned",Table24[[#This Row],[Amount]],0)</f>
        <v>0</v>
      </c>
      <c r="O788" s="48">
        <f>IF(OR(Table24[[#This Row],[Status]]="Pending", Table24[[#This Row],[Status]]="Processing"), Table24[[#This Row],[Amount]], 0)</f>
        <v>0</v>
      </c>
      <c r="P788" s="48">
        <f>IF(OR(Table24[[#This Row],[Status]]="Delivered",Table24[[#This Row],[Status]]="Shipped"),Table24[[#This Row],[Amount]],0)</f>
        <v>349.34</v>
      </c>
      <c r="Q788" s="48">
        <f>Table24[[#This Row],[Amount]]/Table24[[#This Row],[Qty]]</f>
        <v>5.2140298507462681</v>
      </c>
      <c r="R788" s="30" t="s">
        <v>52</v>
      </c>
      <c r="S788" s="30" t="s">
        <v>53</v>
      </c>
      <c r="T788" s="47" t="s">
        <v>758</v>
      </c>
      <c r="U788" s="30" t="s">
        <v>31</v>
      </c>
      <c r="V788" s="30" t="s">
        <v>22</v>
      </c>
    </row>
    <row r="789" spans="1:22" ht="14.25" customHeight="1">
      <c r="A789" s="47">
        <v>788</v>
      </c>
      <c r="B789" s="30">
        <v>580</v>
      </c>
      <c r="C789" s="1">
        <v>44454</v>
      </c>
      <c r="D789" t="s">
        <v>14</v>
      </c>
      <c r="E789" s="47">
        <f>IF(OR(Table24[[#This Row],[Status]]="Pending",Table24[[#This Row],[Status]]="Processing"),1,0)</f>
        <v>1</v>
      </c>
      <c r="F789" s="47" t="str">
        <f>IF(OR(Table24[[#This Row],[Status]]="Pending",Table24[[#This Row],[Status]]="Processing"),"Backlogs","Completed")</f>
        <v>Backlogs</v>
      </c>
      <c r="G789" s="47">
        <f>IF(Table24[[#This Row],[Status]]="Returned",1,0)</f>
        <v>0</v>
      </c>
      <c r="H789" s="30" t="s">
        <v>15</v>
      </c>
      <c r="I789" s="30" t="s">
        <v>25</v>
      </c>
      <c r="J789" s="30" t="s">
        <v>33</v>
      </c>
      <c r="K789" s="32">
        <v>92</v>
      </c>
      <c r="L789" s="30" t="s">
        <v>18</v>
      </c>
      <c r="M789" s="31">
        <v>271.63</v>
      </c>
      <c r="N789" s="48">
        <f>IF(Table24[[#This Row],[Status]]="Returned",Table24[[#This Row],[Amount]],0)</f>
        <v>0</v>
      </c>
      <c r="O789" s="48">
        <f>IF(OR(Table24[[#This Row],[Status]]="Pending", Table24[[#This Row],[Status]]="Processing"), Table24[[#This Row],[Amount]], 0)</f>
        <v>271.63</v>
      </c>
      <c r="P789" s="48">
        <f>IF(OR(Table24[[#This Row],[Status]]="Delivered",Table24[[#This Row],[Status]]="Shipped"),Table24[[#This Row],[Amount]],0)</f>
        <v>0</v>
      </c>
      <c r="Q789" s="48">
        <f>Table24[[#This Row],[Amount]]/Table24[[#This Row],[Qty]]</f>
        <v>2.9525000000000001</v>
      </c>
      <c r="R789" s="30" t="s">
        <v>187</v>
      </c>
      <c r="S789" s="30" t="s">
        <v>20</v>
      </c>
      <c r="T789" s="47" t="s">
        <v>11</v>
      </c>
      <c r="U789" s="30" t="s">
        <v>44</v>
      </c>
      <c r="V789" s="30" t="s">
        <v>22</v>
      </c>
    </row>
    <row r="790" spans="1:22" ht="14.25" hidden="1" customHeight="1">
      <c r="A790" s="47">
        <v>789</v>
      </c>
      <c r="B790" s="30">
        <v>962</v>
      </c>
      <c r="C790" s="1">
        <v>44046</v>
      </c>
      <c r="D790" t="s">
        <v>36</v>
      </c>
      <c r="E790" s="47">
        <f>IF(OR(Table24[[#This Row],[Status]]="Pending",Table24[[#This Row],[Status]]="Processing"),1,0)</f>
        <v>0</v>
      </c>
      <c r="F790" s="47" t="str">
        <f>IF(OR(Table24[[#This Row],[Status]]="Pending",Table24[[#This Row],[Status]]="Processing"),"Backlogs","Completed")</f>
        <v>Completed</v>
      </c>
      <c r="G790" s="47">
        <f>IF(Table24[[#This Row],[Status]]="Returned",1,0)</f>
        <v>0</v>
      </c>
      <c r="H790" s="30" t="s">
        <v>47</v>
      </c>
      <c r="I790" s="30" t="s">
        <v>37</v>
      </c>
      <c r="J790" s="30" t="s">
        <v>38</v>
      </c>
      <c r="K790" s="32">
        <v>61</v>
      </c>
      <c r="L790" s="30" t="s">
        <v>18</v>
      </c>
      <c r="M790" s="31">
        <v>647.28</v>
      </c>
      <c r="N790" s="48">
        <f>IF(Table24[[#This Row],[Status]]="Returned",Table24[[#This Row],[Amount]],0)</f>
        <v>0</v>
      </c>
      <c r="O790" s="48">
        <f>IF(OR(Table24[[#This Row],[Status]]="Pending", Table24[[#This Row],[Status]]="Processing"), Table24[[#This Row],[Amount]], 0)</f>
        <v>0</v>
      </c>
      <c r="P790" s="48">
        <f>IF(OR(Table24[[#This Row],[Status]]="Delivered",Table24[[#This Row],[Status]]="Shipped"),Table24[[#This Row],[Amount]],0)</f>
        <v>647.28</v>
      </c>
      <c r="Q790" s="48">
        <f>Table24[[#This Row],[Amount]]/Table24[[#This Row],[Qty]]</f>
        <v>10.611147540983605</v>
      </c>
      <c r="R790" s="30" t="s">
        <v>177</v>
      </c>
      <c r="S790" s="30" t="s">
        <v>58</v>
      </c>
      <c r="T790" s="47" t="s">
        <v>758</v>
      </c>
      <c r="U790" s="30" t="s">
        <v>31</v>
      </c>
      <c r="V790" s="30" t="s">
        <v>28</v>
      </c>
    </row>
    <row r="791" spans="1:22" ht="14.25" hidden="1" customHeight="1">
      <c r="A791" s="47">
        <v>790</v>
      </c>
      <c r="B791" s="30">
        <v>645</v>
      </c>
      <c r="C791" s="1">
        <v>43938</v>
      </c>
      <c r="D791" t="s">
        <v>54</v>
      </c>
      <c r="E791" s="47">
        <f>IF(OR(Table24[[#This Row],[Status]]="Pending",Table24[[#This Row],[Status]]="Processing"),1,0)</f>
        <v>1</v>
      </c>
      <c r="F791" s="47" t="str">
        <f>IF(OR(Table24[[#This Row],[Status]]="Pending",Table24[[#This Row],[Status]]="Processing"),"Backlogs","Completed")</f>
        <v>Backlogs</v>
      </c>
      <c r="G791" s="47">
        <f>IF(Table24[[#This Row],[Status]]="Returned",1,0)</f>
        <v>0</v>
      </c>
      <c r="H791" s="30" t="s">
        <v>15</v>
      </c>
      <c r="I791" s="30" t="s">
        <v>37</v>
      </c>
      <c r="J791" s="30" t="s">
        <v>38</v>
      </c>
      <c r="K791" s="32">
        <v>44</v>
      </c>
      <c r="L791" s="30" t="s">
        <v>18</v>
      </c>
      <c r="M791" s="31">
        <v>986.48</v>
      </c>
      <c r="N791" s="48">
        <f>IF(Table24[[#This Row],[Status]]="Returned",Table24[[#This Row],[Amount]],0)</f>
        <v>0</v>
      </c>
      <c r="O791" s="48">
        <f>IF(OR(Table24[[#This Row],[Status]]="Pending", Table24[[#This Row],[Status]]="Processing"), Table24[[#This Row],[Amount]], 0)</f>
        <v>986.48</v>
      </c>
      <c r="P791" s="48">
        <f>IF(OR(Table24[[#This Row],[Status]]="Delivered",Table24[[#This Row],[Status]]="Shipped"),Table24[[#This Row],[Amount]],0)</f>
        <v>0</v>
      </c>
      <c r="Q791" s="48">
        <f>Table24[[#This Row],[Amount]]/Table24[[#This Row],[Qty]]</f>
        <v>22.42</v>
      </c>
      <c r="R791" s="30" t="s">
        <v>50</v>
      </c>
      <c r="S791" s="30" t="s">
        <v>51</v>
      </c>
      <c r="T791" s="47" t="s">
        <v>758</v>
      </c>
      <c r="U791" s="30" t="s">
        <v>21</v>
      </c>
      <c r="V791" s="30" t="s">
        <v>22</v>
      </c>
    </row>
    <row r="792" spans="1:22" ht="14.25" customHeight="1">
      <c r="A792" s="47">
        <v>791</v>
      </c>
      <c r="B792" s="30">
        <v>343</v>
      </c>
      <c r="C792" s="1">
        <v>43969</v>
      </c>
      <c r="D792" t="s">
        <v>54</v>
      </c>
      <c r="E792" s="47">
        <f>IF(OR(Table24[[#This Row],[Status]]="Pending",Table24[[#This Row],[Status]]="Processing"),1,0)</f>
        <v>1</v>
      </c>
      <c r="F792" s="47" t="str">
        <f>IF(OR(Table24[[#This Row],[Status]]="Pending",Table24[[#This Row],[Status]]="Processing"),"Backlogs","Completed")</f>
        <v>Backlogs</v>
      </c>
      <c r="G792" s="47">
        <f>IF(Table24[[#This Row],[Status]]="Returned",1,0)</f>
        <v>0</v>
      </c>
      <c r="H792" s="30" t="s">
        <v>47</v>
      </c>
      <c r="I792" s="30" t="s">
        <v>16</v>
      </c>
      <c r="J792" s="30" t="s">
        <v>33</v>
      </c>
      <c r="K792" s="32">
        <v>54</v>
      </c>
      <c r="L792" s="30" t="s">
        <v>18</v>
      </c>
      <c r="M792" s="31">
        <v>217.9</v>
      </c>
      <c r="N792" s="48">
        <f>IF(Table24[[#This Row],[Status]]="Returned",Table24[[#This Row],[Amount]],0)</f>
        <v>0</v>
      </c>
      <c r="O792" s="48">
        <f>IF(OR(Table24[[#This Row],[Status]]="Pending", Table24[[#This Row],[Status]]="Processing"), Table24[[#This Row],[Amount]], 0)</f>
        <v>217.9</v>
      </c>
      <c r="P792" s="48">
        <f>IF(OR(Table24[[#This Row],[Status]]="Delivered",Table24[[#This Row],[Status]]="Shipped"),Table24[[#This Row],[Amount]],0)</f>
        <v>0</v>
      </c>
      <c r="Q792" s="48">
        <f>Table24[[#This Row],[Amount]]/Table24[[#This Row],[Qty]]</f>
        <v>4.0351851851851857</v>
      </c>
      <c r="R792" s="30" t="s">
        <v>126</v>
      </c>
      <c r="S792" s="30" t="s">
        <v>87</v>
      </c>
      <c r="T792" s="47" t="s">
        <v>11</v>
      </c>
      <c r="U792" s="30" t="s">
        <v>27</v>
      </c>
      <c r="V792" s="30" t="s">
        <v>22</v>
      </c>
    </row>
    <row r="793" spans="1:22" ht="14.25" hidden="1" customHeight="1">
      <c r="A793" s="47">
        <v>792</v>
      </c>
      <c r="B793" s="30">
        <v>346</v>
      </c>
      <c r="C793" s="1">
        <v>43833</v>
      </c>
      <c r="D793" t="s">
        <v>36</v>
      </c>
      <c r="E793" s="47">
        <f>IF(OR(Table24[[#This Row],[Status]]="Pending",Table24[[#This Row],[Status]]="Processing"),1,0)</f>
        <v>0</v>
      </c>
      <c r="F793" s="47" t="str">
        <f>IF(OR(Table24[[#This Row],[Status]]="Pending",Table24[[#This Row],[Status]]="Processing"),"Backlogs","Completed")</f>
        <v>Completed</v>
      </c>
      <c r="G793" s="47">
        <f>IF(Table24[[#This Row],[Status]]="Returned",1,0)</f>
        <v>0</v>
      </c>
      <c r="H793" s="30" t="s">
        <v>47</v>
      </c>
      <c r="I793" s="30" t="s">
        <v>37</v>
      </c>
      <c r="J793" s="30" t="s">
        <v>17</v>
      </c>
      <c r="K793" s="32">
        <v>45</v>
      </c>
      <c r="L793" s="30" t="s">
        <v>18</v>
      </c>
      <c r="M793" s="31">
        <v>764.37</v>
      </c>
      <c r="N793" s="48">
        <f>IF(Table24[[#This Row],[Status]]="Returned",Table24[[#This Row],[Amount]],0)</f>
        <v>0</v>
      </c>
      <c r="O793" s="48">
        <f>IF(OR(Table24[[#This Row],[Status]]="Pending", Table24[[#This Row],[Status]]="Processing"), Table24[[#This Row],[Amount]], 0)</f>
        <v>0</v>
      </c>
      <c r="P793" s="48">
        <f>IF(OR(Table24[[#This Row],[Status]]="Delivered",Table24[[#This Row],[Status]]="Shipped"),Table24[[#This Row],[Amount]],0)</f>
        <v>764.37</v>
      </c>
      <c r="Q793" s="48">
        <f>Table24[[#This Row],[Amount]]/Table24[[#This Row],[Qty]]</f>
        <v>16.986000000000001</v>
      </c>
      <c r="R793" s="30" t="s">
        <v>39</v>
      </c>
      <c r="S793" s="30" t="s">
        <v>40</v>
      </c>
      <c r="T793" s="47" t="s">
        <v>11</v>
      </c>
      <c r="U793" s="30" t="s">
        <v>44</v>
      </c>
      <c r="V793" s="30" t="s">
        <v>28</v>
      </c>
    </row>
    <row r="794" spans="1:22" ht="14.25" customHeight="1">
      <c r="A794" s="47">
        <v>793</v>
      </c>
      <c r="B794" s="30">
        <v>668</v>
      </c>
      <c r="C794" s="1">
        <v>43831</v>
      </c>
      <c r="D794" t="s">
        <v>32</v>
      </c>
      <c r="E794" s="47">
        <f>IF(OR(Table24[[#This Row],[Status]]="Pending",Table24[[#This Row],[Status]]="Processing"),1,0)</f>
        <v>0</v>
      </c>
      <c r="F794" s="47" t="str">
        <f>IF(OR(Table24[[#This Row],[Status]]="Pending",Table24[[#This Row],[Status]]="Processing"),"Backlogs","Completed")</f>
        <v>Completed</v>
      </c>
      <c r="G794" s="47">
        <f>IF(Table24[[#This Row],[Status]]="Returned",1,0)</f>
        <v>1</v>
      </c>
      <c r="H794" s="30" t="s">
        <v>24</v>
      </c>
      <c r="I794" s="30" t="s">
        <v>16</v>
      </c>
      <c r="J794" s="30" t="s">
        <v>33</v>
      </c>
      <c r="K794" s="32">
        <v>56</v>
      </c>
      <c r="L794" s="30" t="s">
        <v>18</v>
      </c>
      <c r="M794" s="31">
        <v>685.29</v>
      </c>
      <c r="N794" s="48">
        <f>IF(Table24[[#This Row],[Status]]="Returned",Table24[[#This Row],[Amount]],0)</f>
        <v>685.29</v>
      </c>
      <c r="O794" s="48">
        <f>IF(OR(Table24[[#This Row],[Status]]="Pending", Table24[[#This Row],[Status]]="Processing"), Table24[[#This Row],[Amount]], 0)</f>
        <v>0</v>
      </c>
      <c r="P794" s="48">
        <f>IF(OR(Table24[[#This Row],[Status]]="Delivered",Table24[[#This Row],[Status]]="Shipped"),Table24[[#This Row],[Amount]],0)</f>
        <v>0</v>
      </c>
      <c r="Q794" s="48">
        <f>Table24[[#This Row],[Amount]]/Table24[[#This Row],[Qty]]</f>
        <v>12.237321428571429</v>
      </c>
      <c r="R794" s="30" t="s">
        <v>231</v>
      </c>
      <c r="S794" s="30" t="s">
        <v>147</v>
      </c>
      <c r="T794" s="47" t="s">
        <v>11</v>
      </c>
      <c r="U794" s="30" t="s">
        <v>21</v>
      </c>
      <c r="V794" s="30" t="s">
        <v>28</v>
      </c>
    </row>
    <row r="795" spans="1:22" ht="14.25" customHeight="1">
      <c r="A795" s="47">
        <v>794</v>
      </c>
      <c r="B795" s="30">
        <v>14</v>
      </c>
      <c r="C795" s="1">
        <v>44373</v>
      </c>
      <c r="D795" t="s">
        <v>36</v>
      </c>
      <c r="E795" s="47">
        <f>IF(OR(Table24[[#This Row],[Status]]="Pending",Table24[[#This Row],[Status]]="Processing"),1,0)</f>
        <v>0</v>
      </c>
      <c r="F795" s="47" t="str">
        <f>IF(OR(Table24[[#This Row],[Status]]="Pending",Table24[[#This Row],[Status]]="Processing"),"Backlogs","Completed")</f>
        <v>Completed</v>
      </c>
      <c r="G795" s="47">
        <f>IF(Table24[[#This Row],[Status]]="Returned",1,0)</f>
        <v>0</v>
      </c>
      <c r="H795" s="30" t="s">
        <v>47</v>
      </c>
      <c r="I795" s="30" t="s">
        <v>25</v>
      </c>
      <c r="J795" s="30" t="s">
        <v>33</v>
      </c>
      <c r="K795" s="32">
        <v>77</v>
      </c>
      <c r="L795" s="30" t="s">
        <v>18</v>
      </c>
      <c r="M795" s="31">
        <v>877.28</v>
      </c>
      <c r="N795" s="48">
        <f>IF(Table24[[#This Row],[Status]]="Returned",Table24[[#This Row],[Amount]],0)</f>
        <v>0</v>
      </c>
      <c r="O795" s="48">
        <f>IF(OR(Table24[[#This Row],[Status]]="Pending", Table24[[#This Row],[Status]]="Processing"), Table24[[#This Row],[Amount]], 0)</f>
        <v>0</v>
      </c>
      <c r="P795" s="48">
        <f>IF(OR(Table24[[#This Row],[Status]]="Delivered",Table24[[#This Row],[Status]]="Shipped"),Table24[[#This Row],[Amount]],0)</f>
        <v>877.28</v>
      </c>
      <c r="Q795" s="48">
        <f>Table24[[#This Row],[Amount]]/Table24[[#This Row],[Qty]]</f>
        <v>11.393246753246753</v>
      </c>
      <c r="R795" s="30" t="s">
        <v>84</v>
      </c>
      <c r="S795" s="30" t="s">
        <v>85</v>
      </c>
      <c r="T795" s="47" t="s">
        <v>11</v>
      </c>
      <c r="U795" s="30" t="s">
        <v>27</v>
      </c>
      <c r="V795" s="30" t="s">
        <v>22</v>
      </c>
    </row>
    <row r="796" spans="1:22" ht="14.25" customHeight="1">
      <c r="A796" s="47">
        <v>795</v>
      </c>
      <c r="B796" s="30">
        <v>159</v>
      </c>
      <c r="C796" s="1">
        <v>44054</v>
      </c>
      <c r="D796" t="s">
        <v>14</v>
      </c>
      <c r="E796" s="47">
        <f>IF(OR(Table24[[#This Row],[Status]]="Pending",Table24[[#This Row],[Status]]="Processing"),1,0)</f>
        <v>1</v>
      </c>
      <c r="F796" s="47" t="str">
        <f>IF(OR(Table24[[#This Row],[Status]]="Pending",Table24[[#This Row],[Status]]="Processing"),"Backlogs","Completed")</f>
        <v>Backlogs</v>
      </c>
      <c r="G796" s="47">
        <f>IF(Table24[[#This Row],[Status]]="Returned",1,0)</f>
        <v>0</v>
      </c>
      <c r="H796" s="30" t="s">
        <v>15</v>
      </c>
      <c r="I796" s="30" t="s">
        <v>25</v>
      </c>
      <c r="J796" s="30" t="s">
        <v>33</v>
      </c>
      <c r="K796" s="32">
        <v>19</v>
      </c>
      <c r="L796" s="30" t="s">
        <v>18</v>
      </c>
      <c r="M796" s="31">
        <v>895.44</v>
      </c>
      <c r="N796" s="48">
        <f>IF(Table24[[#This Row],[Status]]="Returned",Table24[[#This Row],[Amount]],0)</f>
        <v>0</v>
      </c>
      <c r="O796" s="48">
        <f>IF(OR(Table24[[#This Row],[Status]]="Pending", Table24[[#This Row],[Status]]="Processing"), Table24[[#This Row],[Amount]], 0)</f>
        <v>895.44</v>
      </c>
      <c r="P796" s="48">
        <f>IF(OR(Table24[[#This Row],[Status]]="Delivered",Table24[[#This Row],[Status]]="Shipped"),Table24[[#This Row],[Amount]],0)</f>
        <v>0</v>
      </c>
      <c r="Q796" s="48">
        <f>Table24[[#This Row],[Amount]]/Table24[[#This Row],[Qty]]</f>
        <v>47.12842105263158</v>
      </c>
      <c r="R796" s="30" t="s">
        <v>315</v>
      </c>
      <c r="S796" s="30" t="s">
        <v>89</v>
      </c>
      <c r="T796" s="47" t="s">
        <v>11</v>
      </c>
      <c r="U796" s="30" t="s">
        <v>31</v>
      </c>
      <c r="V796" s="30" t="s">
        <v>28</v>
      </c>
    </row>
    <row r="797" spans="1:22" ht="14.25" hidden="1" customHeight="1">
      <c r="A797" s="47">
        <v>796</v>
      </c>
      <c r="B797" s="30">
        <v>8</v>
      </c>
      <c r="C797" s="1">
        <v>44136</v>
      </c>
      <c r="D797" t="s">
        <v>14</v>
      </c>
      <c r="E797" s="47">
        <f>IF(OR(Table24[[#This Row],[Status]]="Pending",Table24[[#This Row],[Status]]="Processing"),1,0)</f>
        <v>1</v>
      </c>
      <c r="F797" s="47" t="str">
        <f>IF(OR(Table24[[#This Row],[Status]]="Pending",Table24[[#This Row],[Status]]="Processing"),"Backlogs","Completed")</f>
        <v>Backlogs</v>
      </c>
      <c r="G797" s="47">
        <f>IF(Table24[[#This Row],[Status]]="Returned",1,0)</f>
        <v>0</v>
      </c>
      <c r="H797" s="30" t="s">
        <v>47</v>
      </c>
      <c r="I797" s="30" t="s">
        <v>25</v>
      </c>
      <c r="J797" s="30" t="s">
        <v>17</v>
      </c>
      <c r="K797" s="32">
        <v>66</v>
      </c>
      <c r="L797" s="30" t="s">
        <v>18</v>
      </c>
      <c r="M797" s="31">
        <v>138.18</v>
      </c>
      <c r="N797" s="48">
        <f>IF(Table24[[#This Row],[Status]]="Returned",Table24[[#This Row],[Amount]],0)</f>
        <v>0</v>
      </c>
      <c r="O797" s="48">
        <f>IF(OR(Table24[[#This Row],[Status]]="Pending", Table24[[#This Row],[Status]]="Processing"), Table24[[#This Row],[Amount]], 0)</f>
        <v>138.18</v>
      </c>
      <c r="P797" s="48">
        <f>IF(OR(Table24[[#This Row],[Status]]="Delivered",Table24[[#This Row],[Status]]="Shipped"),Table24[[#This Row],[Amount]],0)</f>
        <v>0</v>
      </c>
      <c r="Q797" s="48">
        <f>Table24[[#This Row],[Amount]]/Table24[[#This Row],[Qty]]</f>
        <v>2.0936363636363637</v>
      </c>
      <c r="R797" s="30" t="s">
        <v>250</v>
      </c>
      <c r="S797" s="30" t="s">
        <v>58</v>
      </c>
      <c r="T797" s="47" t="s">
        <v>758</v>
      </c>
      <c r="U797" s="30" t="s">
        <v>27</v>
      </c>
      <c r="V797" s="30" t="s">
        <v>28</v>
      </c>
    </row>
    <row r="798" spans="1:22" ht="14.25" customHeight="1">
      <c r="A798" s="47">
        <v>797</v>
      </c>
      <c r="B798" s="30">
        <v>676</v>
      </c>
      <c r="C798" s="1">
        <v>44062</v>
      </c>
      <c r="D798" t="s">
        <v>36</v>
      </c>
      <c r="E798" s="47">
        <f>IF(OR(Table24[[#This Row],[Status]]="Pending",Table24[[#This Row],[Status]]="Processing"),1,0)</f>
        <v>0</v>
      </c>
      <c r="F798" s="47" t="str">
        <f>IF(OR(Table24[[#This Row],[Status]]="Pending",Table24[[#This Row],[Status]]="Processing"),"Backlogs","Completed")</f>
        <v>Completed</v>
      </c>
      <c r="G798" s="47">
        <f>IF(Table24[[#This Row],[Status]]="Returned",1,0)</f>
        <v>0</v>
      </c>
      <c r="H798" s="30" t="s">
        <v>15</v>
      </c>
      <c r="I798" s="30" t="s">
        <v>37</v>
      </c>
      <c r="J798" s="30" t="s">
        <v>33</v>
      </c>
      <c r="K798" s="32">
        <v>49</v>
      </c>
      <c r="L798" s="30" t="s">
        <v>18</v>
      </c>
      <c r="M798" s="31">
        <v>209.09</v>
      </c>
      <c r="N798" s="48">
        <f>IF(Table24[[#This Row],[Status]]="Returned",Table24[[#This Row],[Amount]],0)</f>
        <v>0</v>
      </c>
      <c r="O798" s="48">
        <f>IF(OR(Table24[[#This Row],[Status]]="Pending", Table24[[#This Row],[Status]]="Processing"), Table24[[#This Row],[Amount]], 0)</f>
        <v>0</v>
      </c>
      <c r="P798" s="48">
        <f>IF(OR(Table24[[#This Row],[Status]]="Delivered",Table24[[#This Row],[Status]]="Shipped"),Table24[[#This Row],[Amount]],0)</f>
        <v>209.09</v>
      </c>
      <c r="Q798" s="48">
        <f>Table24[[#This Row],[Amount]]/Table24[[#This Row],[Qty]]</f>
        <v>4.2671428571428569</v>
      </c>
      <c r="R798" s="30" t="s">
        <v>357</v>
      </c>
      <c r="S798" s="30" t="s">
        <v>58</v>
      </c>
      <c r="T798" s="47" t="s">
        <v>758</v>
      </c>
      <c r="U798" s="30" t="s">
        <v>21</v>
      </c>
      <c r="V798" s="30" t="s">
        <v>22</v>
      </c>
    </row>
    <row r="799" spans="1:22" ht="14.25" customHeight="1">
      <c r="A799" s="47">
        <v>798</v>
      </c>
      <c r="B799" s="30">
        <v>471</v>
      </c>
      <c r="C799" s="1">
        <v>44197</v>
      </c>
      <c r="D799" t="s">
        <v>32</v>
      </c>
      <c r="E799" s="47">
        <f>IF(OR(Table24[[#This Row],[Status]]="Pending",Table24[[#This Row],[Status]]="Processing"),1,0)</f>
        <v>0</v>
      </c>
      <c r="F799" s="47" t="str">
        <f>IF(OR(Table24[[#This Row],[Status]]="Pending",Table24[[#This Row],[Status]]="Processing"),"Backlogs","Completed")</f>
        <v>Completed</v>
      </c>
      <c r="G799" s="47">
        <f>IF(Table24[[#This Row],[Status]]="Returned",1,0)</f>
        <v>1</v>
      </c>
      <c r="H799" s="30" t="s">
        <v>24</v>
      </c>
      <c r="I799" s="30" t="s">
        <v>37</v>
      </c>
      <c r="J799" s="30" t="s">
        <v>33</v>
      </c>
      <c r="K799" s="32">
        <v>68</v>
      </c>
      <c r="L799" s="30" t="s">
        <v>18</v>
      </c>
      <c r="M799" s="31">
        <v>858.57</v>
      </c>
      <c r="N799" s="48">
        <f>IF(Table24[[#This Row],[Status]]="Returned",Table24[[#This Row],[Amount]],0)</f>
        <v>858.57</v>
      </c>
      <c r="O799" s="48">
        <f>IF(OR(Table24[[#This Row],[Status]]="Pending", Table24[[#This Row],[Status]]="Processing"), Table24[[#This Row],[Amount]], 0)</f>
        <v>0</v>
      </c>
      <c r="P799" s="48">
        <f>IF(OR(Table24[[#This Row],[Status]]="Delivered",Table24[[#This Row],[Status]]="Shipped"),Table24[[#This Row],[Amount]],0)</f>
        <v>0</v>
      </c>
      <c r="Q799" s="48">
        <f>Table24[[#This Row],[Amount]]/Table24[[#This Row],[Qty]]</f>
        <v>12.626029411764707</v>
      </c>
      <c r="R799" s="30" t="s">
        <v>67</v>
      </c>
      <c r="S799" s="30" t="s">
        <v>50</v>
      </c>
      <c r="T799" s="47" t="s">
        <v>758</v>
      </c>
      <c r="U799" s="30" t="s">
        <v>27</v>
      </c>
      <c r="V799" s="30" t="s">
        <v>22</v>
      </c>
    </row>
    <row r="800" spans="1:22" ht="14.25" hidden="1" customHeight="1">
      <c r="A800" s="47">
        <v>799</v>
      </c>
      <c r="B800" s="30">
        <v>744</v>
      </c>
      <c r="C800" s="1">
        <v>44018</v>
      </c>
      <c r="D800" t="s">
        <v>32</v>
      </c>
      <c r="E800" s="47">
        <f>IF(OR(Table24[[#This Row],[Status]]="Pending",Table24[[#This Row],[Status]]="Processing"),1,0)</f>
        <v>0</v>
      </c>
      <c r="F800" s="47" t="str">
        <f>IF(OR(Table24[[#This Row],[Status]]="Pending",Table24[[#This Row],[Status]]="Processing"),"Backlogs","Completed")</f>
        <v>Completed</v>
      </c>
      <c r="G800" s="47">
        <f>IF(Table24[[#This Row],[Status]]="Returned",1,0)</f>
        <v>1</v>
      </c>
      <c r="H800" s="30" t="s">
        <v>15</v>
      </c>
      <c r="I800" s="30" t="s">
        <v>16</v>
      </c>
      <c r="J800" s="30" t="s">
        <v>17</v>
      </c>
      <c r="K800" s="32">
        <v>71</v>
      </c>
      <c r="L800" s="30" t="s">
        <v>18</v>
      </c>
      <c r="M800" s="31">
        <v>436.26</v>
      </c>
      <c r="N800" s="48">
        <f>IF(Table24[[#This Row],[Status]]="Returned",Table24[[#This Row],[Amount]],0)</f>
        <v>436.26</v>
      </c>
      <c r="O800" s="48">
        <f>IF(OR(Table24[[#This Row],[Status]]="Pending", Table24[[#This Row],[Status]]="Processing"), Table24[[#This Row],[Amount]], 0)</f>
        <v>0</v>
      </c>
      <c r="P800" s="48">
        <f>IF(OR(Table24[[#This Row],[Status]]="Delivered",Table24[[#This Row],[Status]]="Shipped"),Table24[[#This Row],[Amount]],0)</f>
        <v>0</v>
      </c>
      <c r="Q800" s="48">
        <f>Table24[[#This Row],[Amount]]/Table24[[#This Row],[Qty]]</f>
        <v>6.1445070422535206</v>
      </c>
      <c r="R800" s="30" t="s">
        <v>358</v>
      </c>
      <c r="S800" s="30" t="s">
        <v>20</v>
      </c>
      <c r="T800" s="47" t="s">
        <v>11</v>
      </c>
      <c r="U800" s="30" t="s">
        <v>31</v>
      </c>
      <c r="V800" s="30" t="s">
        <v>22</v>
      </c>
    </row>
    <row r="801" spans="1:22" ht="14.25" hidden="1" customHeight="1">
      <c r="A801" s="47">
        <v>800</v>
      </c>
      <c r="B801" s="30">
        <v>277</v>
      </c>
      <c r="C801" s="1">
        <v>43913</v>
      </c>
      <c r="D801" t="s">
        <v>14</v>
      </c>
      <c r="E801" s="47">
        <f>IF(OR(Table24[[#This Row],[Status]]="Pending",Table24[[#This Row],[Status]]="Processing"),1,0)</f>
        <v>1</v>
      </c>
      <c r="F801" s="47" t="str">
        <f>IF(OR(Table24[[#This Row],[Status]]="Pending",Table24[[#This Row],[Status]]="Processing"),"Backlogs","Completed")</f>
        <v>Backlogs</v>
      </c>
      <c r="G801" s="47">
        <f>IF(Table24[[#This Row],[Status]]="Returned",1,0)</f>
        <v>0</v>
      </c>
      <c r="H801" s="30" t="s">
        <v>15</v>
      </c>
      <c r="I801" s="30" t="s">
        <v>37</v>
      </c>
      <c r="J801" s="30" t="s">
        <v>38</v>
      </c>
      <c r="K801" s="32">
        <v>74</v>
      </c>
      <c r="L801" s="30" t="s">
        <v>18</v>
      </c>
      <c r="M801" s="31">
        <v>208.48</v>
      </c>
      <c r="N801" s="48">
        <f>IF(Table24[[#This Row],[Status]]="Returned",Table24[[#This Row],[Amount]],0)</f>
        <v>0</v>
      </c>
      <c r="O801" s="48">
        <f>IF(OR(Table24[[#This Row],[Status]]="Pending", Table24[[#This Row],[Status]]="Processing"), Table24[[#This Row],[Amount]], 0)</f>
        <v>208.48</v>
      </c>
      <c r="P801" s="48">
        <f>IF(OR(Table24[[#This Row],[Status]]="Delivered",Table24[[#This Row],[Status]]="Shipped"),Table24[[#This Row],[Amount]],0)</f>
        <v>0</v>
      </c>
      <c r="Q801" s="48">
        <f>Table24[[#This Row],[Amount]]/Table24[[#This Row],[Qty]]</f>
        <v>2.8172972972972969</v>
      </c>
      <c r="R801" s="30" t="s">
        <v>291</v>
      </c>
      <c r="S801" s="30" t="s">
        <v>58</v>
      </c>
      <c r="T801" s="47" t="s">
        <v>758</v>
      </c>
      <c r="U801" s="30" t="s">
        <v>44</v>
      </c>
      <c r="V801" s="30" t="s">
        <v>22</v>
      </c>
    </row>
    <row r="802" spans="1:22" ht="14.25" customHeight="1">
      <c r="A802" s="47">
        <v>801</v>
      </c>
      <c r="B802" s="30">
        <v>337</v>
      </c>
      <c r="C802" s="1">
        <v>44138</v>
      </c>
      <c r="D802" t="s">
        <v>14</v>
      </c>
      <c r="E802" s="47">
        <f>IF(OR(Table24[[#This Row],[Status]]="Pending",Table24[[#This Row],[Status]]="Processing"),1,0)</f>
        <v>1</v>
      </c>
      <c r="F802" s="47" t="str">
        <f>IF(OR(Table24[[#This Row],[Status]]="Pending",Table24[[#This Row],[Status]]="Processing"),"Backlogs","Completed")</f>
        <v>Backlogs</v>
      </c>
      <c r="G802" s="47">
        <f>IF(Table24[[#This Row],[Status]]="Returned",1,0)</f>
        <v>0</v>
      </c>
      <c r="H802" s="30" t="s">
        <v>47</v>
      </c>
      <c r="I802" s="30" t="s">
        <v>37</v>
      </c>
      <c r="J802" s="30" t="s">
        <v>33</v>
      </c>
      <c r="K802" s="32">
        <v>35</v>
      </c>
      <c r="L802" s="30" t="s">
        <v>18</v>
      </c>
      <c r="M802" s="31">
        <v>15.5</v>
      </c>
      <c r="N802" s="48">
        <f>IF(Table24[[#This Row],[Status]]="Returned",Table24[[#This Row],[Amount]],0)</f>
        <v>0</v>
      </c>
      <c r="O802" s="48">
        <f>IF(OR(Table24[[#This Row],[Status]]="Pending", Table24[[#This Row],[Status]]="Processing"), Table24[[#This Row],[Amount]], 0)</f>
        <v>15.5</v>
      </c>
      <c r="P802" s="48">
        <f>IF(OR(Table24[[#This Row],[Status]]="Delivered",Table24[[#This Row],[Status]]="Shipped"),Table24[[#This Row],[Amount]],0)</f>
        <v>0</v>
      </c>
      <c r="Q802" s="48">
        <f>Table24[[#This Row],[Amount]]/Table24[[#This Row],[Qty]]</f>
        <v>0.44285714285714284</v>
      </c>
      <c r="R802" s="30" t="s">
        <v>80</v>
      </c>
      <c r="S802" s="30" t="s">
        <v>20</v>
      </c>
      <c r="T802" s="47" t="s">
        <v>758</v>
      </c>
      <c r="U802" s="30" t="s">
        <v>44</v>
      </c>
      <c r="V802" s="30" t="s">
        <v>22</v>
      </c>
    </row>
    <row r="803" spans="1:22" ht="14.25" hidden="1" customHeight="1">
      <c r="A803" s="47">
        <v>802</v>
      </c>
      <c r="B803" s="30">
        <v>1000</v>
      </c>
      <c r="C803" s="1">
        <v>44472</v>
      </c>
      <c r="D803" t="s">
        <v>23</v>
      </c>
      <c r="E803" s="47">
        <f>IF(OR(Table24[[#This Row],[Status]]="Pending",Table24[[#This Row],[Status]]="Processing"),1,0)</f>
        <v>0</v>
      </c>
      <c r="F803" s="47" t="str">
        <f>IF(OR(Table24[[#This Row],[Status]]="Pending",Table24[[#This Row],[Status]]="Processing"),"Backlogs","Completed")</f>
        <v>Completed</v>
      </c>
      <c r="G803" s="47">
        <f>IF(Table24[[#This Row],[Status]]="Returned",1,0)</f>
        <v>0</v>
      </c>
      <c r="H803" s="30" t="s">
        <v>24</v>
      </c>
      <c r="I803" s="30" t="s">
        <v>25</v>
      </c>
      <c r="J803" s="30" t="s">
        <v>17</v>
      </c>
      <c r="K803" s="32">
        <v>80</v>
      </c>
      <c r="L803" s="30" t="s">
        <v>18</v>
      </c>
      <c r="M803" s="31">
        <v>550.77</v>
      </c>
      <c r="N803" s="48">
        <f>IF(Table24[[#This Row],[Status]]="Returned",Table24[[#This Row],[Amount]],0)</f>
        <v>0</v>
      </c>
      <c r="O803" s="48">
        <f>IF(OR(Table24[[#This Row],[Status]]="Pending", Table24[[#This Row],[Status]]="Processing"), Table24[[#This Row],[Amount]], 0)</f>
        <v>0</v>
      </c>
      <c r="P803" s="48">
        <f>IF(OR(Table24[[#This Row],[Status]]="Delivered",Table24[[#This Row],[Status]]="Shipped"),Table24[[#This Row],[Amount]],0)</f>
        <v>550.77</v>
      </c>
      <c r="Q803" s="48">
        <f>Table24[[#This Row],[Amount]]/Table24[[#This Row],[Qty]]</f>
        <v>6.8846249999999998</v>
      </c>
      <c r="R803" s="30" t="s">
        <v>359</v>
      </c>
      <c r="S803" s="30" t="s">
        <v>58</v>
      </c>
      <c r="T803" s="47" t="s">
        <v>11</v>
      </c>
      <c r="U803" s="30" t="s">
        <v>31</v>
      </c>
      <c r="V803" s="30" t="s">
        <v>22</v>
      </c>
    </row>
    <row r="804" spans="1:22" ht="14.25" hidden="1" customHeight="1">
      <c r="A804" s="47">
        <v>803</v>
      </c>
      <c r="B804" s="30">
        <v>937</v>
      </c>
      <c r="C804" s="1">
        <v>44254</v>
      </c>
      <c r="D804" t="s">
        <v>32</v>
      </c>
      <c r="E804" s="47">
        <f>IF(OR(Table24[[#This Row],[Status]]="Pending",Table24[[#This Row],[Status]]="Processing"),1,0)</f>
        <v>0</v>
      </c>
      <c r="F804" s="47" t="str">
        <f>IF(OR(Table24[[#This Row],[Status]]="Pending",Table24[[#This Row],[Status]]="Processing"),"Backlogs","Completed")</f>
        <v>Completed</v>
      </c>
      <c r="G804" s="47">
        <f>IF(Table24[[#This Row],[Status]]="Returned",1,0)</f>
        <v>1</v>
      </c>
      <c r="H804" s="30" t="s">
        <v>47</v>
      </c>
      <c r="I804" s="30" t="s">
        <v>25</v>
      </c>
      <c r="J804" s="30" t="s">
        <v>38</v>
      </c>
      <c r="K804" s="32">
        <v>33</v>
      </c>
      <c r="L804" s="30" t="s">
        <v>18</v>
      </c>
      <c r="M804" s="31">
        <v>828.99</v>
      </c>
      <c r="N804" s="48">
        <f>IF(Table24[[#This Row],[Status]]="Returned",Table24[[#This Row],[Amount]],0)</f>
        <v>828.99</v>
      </c>
      <c r="O804" s="48">
        <f>IF(OR(Table24[[#This Row],[Status]]="Pending", Table24[[#This Row],[Status]]="Processing"), Table24[[#This Row],[Amount]], 0)</f>
        <v>0</v>
      </c>
      <c r="P804" s="48">
        <f>IF(OR(Table24[[#This Row],[Status]]="Delivered",Table24[[#This Row],[Status]]="Shipped"),Table24[[#This Row],[Amount]],0)</f>
        <v>0</v>
      </c>
      <c r="Q804" s="48">
        <f>Table24[[#This Row],[Amount]]/Table24[[#This Row],[Qty]]</f>
        <v>25.120909090909091</v>
      </c>
      <c r="R804" s="30" t="s">
        <v>258</v>
      </c>
      <c r="S804" s="30" t="s">
        <v>121</v>
      </c>
      <c r="T804" s="47" t="s">
        <v>11</v>
      </c>
      <c r="U804" s="30" t="s">
        <v>27</v>
      </c>
      <c r="V804" s="30" t="s">
        <v>28</v>
      </c>
    </row>
    <row r="805" spans="1:22" ht="14.25" customHeight="1">
      <c r="A805" s="47">
        <v>804</v>
      </c>
      <c r="B805" s="30">
        <v>702</v>
      </c>
      <c r="C805" s="1">
        <v>44017</v>
      </c>
      <c r="D805" t="s">
        <v>14</v>
      </c>
      <c r="E805" s="47">
        <f>IF(OR(Table24[[#This Row],[Status]]="Pending",Table24[[#This Row],[Status]]="Processing"),1,0)</f>
        <v>1</v>
      </c>
      <c r="F805" s="47" t="str">
        <f>IF(OR(Table24[[#This Row],[Status]]="Pending",Table24[[#This Row],[Status]]="Processing"),"Backlogs","Completed")</f>
        <v>Backlogs</v>
      </c>
      <c r="G805" s="47">
        <f>IF(Table24[[#This Row],[Status]]="Returned",1,0)</f>
        <v>0</v>
      </c>
      <c r="H805" s="30" t="s">
        <v>47</v>
      </c>
      <c r="I805" s="30" t="s">
        <v>16</v>
      </c>
      <c r="J805" s="30" t="s">
        <v>33</v>
      </c>
      <c r="K805" s="32">
        <v>25</v>
      </c>
      <c r="L805" s="30" t="s">
        <v>18</v>
      </c>
      <c r="M805" s="31">
        <v>400.46</v>
      </c>
      <c r="N805" s="48">
        <f>IF(Table24[[#This Row],[Status]]="Returned",Table24[[#This Row],[Amount]],0)</f>
        <v>0</v>
      </c>
      <c r="O805" s="48">
        <f>IF(OR(Table24[[#This Row],[Status]]="Pending", Table24[[#This Row],[Status]]="Processing"), Table24[[#This Row],[Amount]], 0)</f>
        <v>400.46</v>
      </c>
      <c r="P805" s="48">
        <f>IF(OR(Table24[[#This Row],[Status]]="Delivered",Table24[[#This Row],[Status]]="Shipped"),Table24[[#This Row],[Amount]],0)</f>
        <v>0</v>
      </c>
      <c r="Q805" s="48">
        <f>Table24[[#This Row],[Amount]]/Table24[[#This Row],[Qty]]</f>
        <v>16.0184</v>
      </c>
      <c r="R805" s="30" t="s">
        <v>116</v>
      </c>
      <c r="S805" s="30" t="s">
        <v>20</v>
      </c>
      <c r="T805" s="47" t="s">
        <v>11</v>
      </c>
      <c r="U805" s="30" t="s">
        <v>31</v>
      </c>
      <c r="V805" s="30" t="s">
        <v>28</v>
      </c>
    </row>
    <row r="806" spans="1:22" ht="14.25" hidden="1" customHeight="1">
      <c r="A806" s="47">
        <v>805</v>
      </c>
      <c r="B806" s="30">
        <v>779</v>
      </c>
      <c r="C806" s="1">
        <v>43976</v>
      </c>
      <c r="D806" t="s">
        <v>32</v>
      </c>
      <c r="E806" s="47">
        <f>IF(OR(Table24[[#This Row],[Status]]="Pending",Table24[[#This Row],[Status]]="Processing"),1,0)</f>
        <v>0</v>
      </c>
      <c r="F806" s="47" t="str">
        <f>IF(OR(Table24[[#This Row],[Status]]="Pending",Table24[[#This Row],[Status]]="Processing"),"Backlogs","Completed")</f>
        <v>Completed</v>
      </c>
      <c r="G806" s="47">
        <f>IF(Table24[[#This Row],[Status]]="Returned",1,0)</f>
        <v>1</v>
      </c>
      <c r="H806" s="30" t="s">
        <v>24</v>
      </c>
      <c r="I806" s="30" t="s">
        <v>16</v>
      </c>
      <c r="J806" s="30" t="s">
        <v>17</v>
      </c>
      <c r="K806" s="32">
        <v>68</v>
      </c>
      <c r="L806" s="30" t="s">
        <v>18</v>
      </c>
      <c r="M806" s="31">
        <v>44</v>
      </c>
      <c r="N806" s="48">
        <f>IF(Table24[[#This Row],[Status]]="Returned",Table24[[#This Row],[Amount]],0)</f>
        <v>44</v>
      </c>
      <c r="O806" s="48">
        <f>IF(OR(Table24[[#This Row],[Status]]="Pending", Table24[[#This Row],[Status]]="Processing"), Table24[[#This Row],[Amount]], 0)</f>
        <v>0</v>
      </c>
      <c r="P806" s="48">
        <f>IF(OR(Table24[[#This Row],[Status]]="Delivered",Table24[[#This Row],[Status]]="Shipped"),Table24[[#This Row],[Amount]],0)</f>
        <v>0</v>
      </c>
      <c r="Q806" s="48">
        <f>Table24[[#This Row],[Amount]]/Table24[[#This Row],[Qty]]</f>
        <v>0.6470588235294118</v>
      </c>
      <c r="R806" s="30" t="s">
        <v>182</v>
      </c>
      <c r="S806" s="30" t="s">
        <v>64</v>
      </c>
      <c r="T806" s="47" t="s">
        <v>758</v>
      </c>
      <c r="U806" s="30" t="s">
        <v>44</v>
      </c>
      <c r="V806" s="30" t="s">
        <v>22</v>
      </c>
    </row>
    <row r="807" spans="1:22" ht="14.25" hidden="1" customHeight="1">
      <c r="A807" s="47">
        <v>806</v>
      </c>
      <c r="B807" s="30">
        <v>299</v>
      </c>
      <c r="C807" s="1">
        <v>44102</v>
      </c>
      <c r="D807" t="s">
        <v>32</v>
      </c>
      <c r="E807" s="47">
        <f>IF(OR(Table24[[#This Row],[Status]]="Pending",Table24[[#This Row],[Status]]="Processing"),1,0)</f>
        <v>0</v>
      </c>
      <c r="F807" s="47" t="str">
        <f>IF(OR(Table24[[#This Row],[Status]]="Pending",Table24[[#This Row],[Status]]="Processing"),"Backlogs","Completed")</f>
        <v>Completed</v>
      </c>
      <c r="G807" s="47">
        <f>IF(Table24[[#This Row],[Status]]="Returned",1,0)</f>
        <v>1</v>
      </c>
      <c r="H807" s="30" t="s">
        <v>47</v>
      </c>
      <c r="I807" s="30" t="s">
        <v>37</v>
      </c>
      <c r="J807" s="30" t="s">
        <v>17</v>
      </c>
      <c r="K807" s="32">
        <v>65</v>
      </c>
      <c r="L807" s="30" t="s">
        <v>18</v>
      </c>
      <c r="M807" s="31">
        <v>705.12</v>
      </c>
      <c r="N807" s="48">
        <f>IF(Table24[[#This Row],[Status]]="Returned",Table24[[#This Row],[Amount]],0)</f>
        <v>705.12</v>
      </c>
      <c r="O807" s="48">
        <f>IF(OR(Table24[[#This Row],[Status]]="Pending", Table24[[#This Row],[Status]]="Processing"), Table24[[#This Row],[Amount]], 0)</f>
        <v>0</v>
      </c>
      <c r="P807" s="48">
        <f>IF(OR(Table24[[#This Row],[Status]]="Delivered",Table24[[#This Row],[Status]]="Shipped"),Table24[[#This Row],[Amount]],0)</f>
        <v>0</v>
      </c>
      <c r="Q807" s="48">
        <f>Table24[[#This Row],[Amount]]/Table24[[#This Row],[Qty]]</f>
        <v>10.848000000000001</v>
      </c>
      <c r="R807" s="30" t="s">
        <v>360</v>
      </c>
      <c r="S807" s="30" t="s">
        <v>20</v>
      </c>
      <c r="T807" s="47" t="s">
        <v>11</v>
      </c>
      <c r="U807" s="30" t="s">
        <v>21</v>
      </c>
      <c r="V807" s="30" t="s">
        <v>28</v>
      </c>
    </row>
    <row r="808" spans="1:22" ht="14.25" customHeight="1">
      <c r="A808" s="47">
        <v>807</v>
      </c>
      <c r="B808" s="30">
        <v>191</v>
      </c>
      <c r="C808" s="1">
        <v>43983</v>
      </c>
      <c r="D808" t="s">
        <v>14</v>
      </c>
      <c r="E808" s="47">
        <f>IF(OR(Table24[[#This Row],[Status]]="Pending",Table24[[#This Row],[Status]]="Processing"),1,0)</f>
        <v>1</v>
      </c>
      <c r="F808" s="47" t="str">
        <f>IF(OR(Table24[[#This Row],[Status]]="Pending",Table24[[#This Row],[Status]]="Processing"),"Backlogs","Completed")</f>
        <v>Backlogs</v>
      </c>
      <c r="G808" s="47">
        <f>IF(Table24[[#This Row],[Status]]="Returned",1,0)</f>
        <v>0</v>
      </c>
      <c r="H808" s="30" t="s">
        <v>47</v>
      </c>
      <c r="I808" s="30" t="s">
        <v>25</v>
      </c>
      <c r="J808" s="30" t="s">
        <v>33</v>
      </c>
      <c r="K808" s="32">
        <v>37</v>
      </c>
      <c r="L808" s="30" t="s">
        <v>18</v>
      </c>
      <c r="M808" s="31">
        <v>701.32</v>
      </c>
      <c r="N808" s="48">
        <f>IF(Table24[[#This Row],[Status]]="Returned",Table24[[#This Row],[Amount]],0)</f>
        <v>0</v>
      </c>
      <c r="O808" s="48">
        <f>IF(OR(Table24[[#This Row],[Status]]="Pending", Table24[[#This Row],[Status]]="Processing"), Table24[[#This Row],[Amount]], 0)</f>
        <v>701.32</v>
      </c>
      <c r="P808" s="48">
        <f>IF(OR(Table24[[#This Row],[Status]]="Delivered",Table24[[#This Row],[Status]]="Shipped"),Table24[[#This Row],[Amount]],0)</f>
        <v>0</v>
      </c>
      <c r="Q808" s="48">
        <f>Table24[[#This Row],[Amount]]/Table24[[#This Row],[Qty]]</f>
        <v>18.954594594594596</v>
      </c>
      <c r="R808" s="30" t="s">
        <v>164</v>
      </c>
      <c r="S808" s="30" t="s">
        <v>64</v>
      </c>
      <c r="T808" s="47" t="s">
        <v>11</v>
      </c>
      <c r="U808" s="30" t="s">
        <v>44</v>
      </c>
      <c r="V808" s="30" t="s">
        <v>28</v>
      </c>
    </row>
    <row r="809" spans="1:22" ht="14.25" customHeight="1">
      <c r="A809" s="47">
        <v>808</v>
      </c>
      <c r="B809" s="30">
        <v>359</v>
      </c>
      <c r="C809" s="1">
        <v>44360</v>
      </c>
      <c r="D809" t="s">
        <v>14</v>
      </c>
      <c r="E809" s="47">
        <f>IF(OR(Table24[[#This Row],[Status]]="Pending",Table24[[#This Row],[Status]]="Processing"),1,0)</f>
        <v>1</v>
      </c>
      <c r="F809" s="47" t="str">
        <f>IF(OR(Table24[[#This Row],[Status]]="Pending",Table24[[#This Row],[Status]]="Processing"),"Backlogs","Completed")</f>
        <v>Backlogs</v>
      </c>
      <c r="G809" s="47">
        <f>IF(Table24[[#This Row],[Status]]="Returned",1,0)</f>
        <v>0</v>
      </c>
      <c r="H809" s="30" t="s">
        <v>24</v>
      </c>
      <c r="I809" s="30" t="s">
        <v>16</v>
      </c>
      <c r="J809" s="30" t="s">
        <v>33</v>
      </c>
      <c r="K809" s="32">
        <v>60</v>
      </c>
      <c r="L809" s="30" t="s">
        <v>18</v>
      </c>
      <c r="M809" s="31">
        <v>546.47</v>
      </c>
      <c r="N809" s="48">
        <f>IF(Table24[[#This Row],[Status]]="Returned",Table24[[#This Row],[Amount]],0)</f>
        <v>0</v>
      </c>
      <c r="O809" s="48">
        <f>IF(OR(Table24[[#This Row],[Status]]="Pending", Table24[[#This Row],[Status]]="Processing"), Table24[[#This Row],[Amount]], 0)</f>
        <v>546.47</v>
      </c>
      <c r="P809" s="48">
        <f>IF(OR(Table24[[#This Row],[Status]]="Delivered",Table24[[#This Row],[Status]]="Shipped"),Table24[[#This Row],[Amount]],0)</f>
        <v>0</v>
      </c>
      <c r="Q809" s="48">
        <f>Table24[[#This Row],[Amount]]/Table24[[#This Row],[Qty]]</f>
        <v>9.1078333333333337</v>
      </c>
      <c r="R809" s="30" t="s">
        <v>204</v>
      </c>
      <c r="S809" s="30" t="s">
        <v>58</v>
      </c>
      <c r="T809" s="47" t="s">
        <v>11</v>
      </c>
      <c r="U809" s="30" t="s">
        <v>21</v>
      </c>
      <c r="V809" s="30" t="s">
        <v>28</v>
      </c>
    </row>
    <row r="810" spans="1:22" ht="14.25" hidden="1" customHeight="1">
      <c r="A810" s="47">
        <v>809</v>
      </c>
      <c r="B810" s="30">
        <v>520</v>
      </c>
      <c r="C810" s="1">
        <v>44214</v>
      </c>
      <c r="D810" t="s">
        <v>14</v>
      </c>
      <c r="E810" s="47">
        <f>IF(OR(Table24[[#This Row],[Status]]="Pending",Table24[[#This Row],[Status]]="Processing"),1,0)</f>
        <v>1</v>
      </c>
      <c r="F810" s="47" t="str">
        <f>IF(OR(Table24[[#This Row],[Status]]="Pending",Table24[[#This Row],[Status]]="Processing"),"Backlogs","Completed")</f>
        <v>Backlogs</v>
      </c>
      <c r="G810" s="47">
        <f>IF(Table24[[#This Row],[Status]]="Returned",1,0)</f>
        <v>0</v>
      </c>
      <c r="H810" s="30" t="s">
        <v>24</v>
      </c>
      <c r="I810" s="30" t="s">
        <v>37</v>
      </c>
      <c r="J810" s="30" t="s">
        <v>17</v>
      </c>
      <c r="K810" s="32">
        <v>60</v>
      </c>
      <c r="L810" s="30" t="s">
        <v>18</v>
      </c>
      <c r="M810" s="31">
        <v>950.65</v>
      </c>
      <c r="N810" s="48">
        <f>IF(Table24[[#This Row],[Status]]="Returned",Table24[[#This Row],[Amount]],0)</f>
        <v>0</v>
      </c>
      <c r="O810" s="48">
        <f>IF(OR(Table24[[#This Row],[Status]]="Pending", Table24[[#This Row],[Status]]="Processing"), Table24[[#This Row],[Amount]], 0)</f>
        <v>950.65</v>
      </c>
      <c r="P810" s="48">
        <f>IF(OR(Table24[[#This Row],[Status]]="Delivered",Table24[[#This Row],[Status]]="Shipped"),Table24[[#This Row],[Amount]],0)</f>
        <v>0</v>
      </c>
      <c r="Q810" s="48">
        <f>Table24[[#This Row],[Amount]]/Table24[[#This Row],[Qty]]</f>
        <v>15.844166666666666</v>
      </c>
      <c r="R810" s="30" t="s">
        <v>218</v>
      </c>
      <c r="S810" s="30" t="s">
        <v>43</v>
      </c>
      <c r="T810" s="47" t="s">
        <v>758</v>
      </c>
      <c r="U810" s="30" t="s">
        <v>27</v>
      </c>
      <c r="V810" s="30" t="s">
        <v>22</v>
      </c>
    </row>
    <row r="811" spans="1:22" ht="14.25" hidden="1" customHeight="1">
      <c r="A811" s="47">
        <v>810</v>
      </c>
      <c r="B811" s="30">
        <v>227</v>
      </c>
      <c r="C811" s="1">
        <v>44550</v>
      </c>
      <c r="D811" t="s">
        <v>54</v>
      </c>
      <c r="E811" s="47">
        <f>IF(OR(Table24[[#This Row],[Status]]="Pending",Table24[[#This Row],[Status]]="Processing"),1,0)</f>
        <v>1</v>
      </c>
      <c r="F811" s="47" t="str">
        <f>IF(OR(Table24[[#This Row],[Status]]="Pending",Table24[[#This Row],[Status]]="Processing"),"Backlogs","Completed")</f>
        <v>Backlogs</v>
      </c>
      <c r="G811" s="47">
        <f>IF(Table24[[#This Row],[Status]]="Returned",1,0)</f>
        <v>0</v>
      </c>
      <c r="H811" s="30" t="s">
        <v>24</v>
      </c>
      <c r="I811" s="30" t="s">
        <v>16</v>
      </c>
      <c r="J811" s="30" t="s">
        <v>17</v>
      </c>
      <c r="K811" s="32">
        <v>81</v>
      </c>
      <c r="L811" s="30" t="s">
        <v>18</v>
      </c>
      <c r="M811" s="31">
        <v>313.61</v>
      </c>
      <c r="N811" s="48">
        <f>IF(Table24[[#This Row],[Status]]="Returned",Table24[[#This Row],[Amount]],0)</f>
        <v>0</v>
      </c>
      <c r="O811" s="48">
        <f>IF(OR(Table24[[#This Row],[Status]]="Pending", Table24[[#This Row],[Status]]="Processing"), Table24[[#This Row],[Amount]], 0)</f>
        <v>313.61</v>
      </c>
      <c r="P811" s="48">
        <f>IF(OR(Table24[[#This Row],[Status]]="Delivered",Table24[[#This Row],[Status]]="Shipped"),Table24[[#This Row],[Amount]],0)</f>
        <v>0</v>
      </c>
      <c r="Q811" s="48">
        <f>Table24[[#This Row],[Amount]]/Table24[[#This Row],[Qty]]</f>
        <v>3.8717283950617287</v>
      </c>
      <c r="R811" s="30" t="s">
        <v>361</v>
      </c>
      <c r="S811" s="30" t="s">
        <v>137</v>
      </c>
      <c r="T811" s="47" t="s">
        <v>11</v>
      </c>
      <c r="U811" s="30" t="s">
        <v>44</v>
      </c>
      <c r="V811" s="30" t="s">
        <v>28</v>
      </c>
    </row>
    <row r="812" spans="1:22" ht="14.25" hidden="1" customHeight="1">
      <c r="A812" s="47">
        <v>811</v>
      </c>
      <c r="B812" s="30">
        <v>355</v>
      </c>
      <c r="C812" s="1">
        <v>43880</v>
      </c>
      <c r="D812" t="s">
        <v>14</v>
      </c>
      <c r="E812" s="47">
        <f>IF(OR(Table24[[#This Row],[Status]]="Pending",Table24[[#This Row],[Status]]="Processing"),1,0)</f>
        <v>1</v>
      </c>
      <c r="F812" s="47" t="str">
        <f>IF(OR(Table24[[#This Row],[Status]]="Pending",Table24[[#This Row],[Status]]="Processing"),"Backlogs","Completed")</f>
        <v>Backlogs</v>
      </c>
      <c r="G812" s="47">
        <f>IF(Table24[[#This Row],[Status]]="Returned",1,0)</f>
        <v>0</v>
      </c>
      <c r="H812" s="30" t="s">
        <v>15</v>
      </c>
      <c r="I812" s="30" t="s">
        <v>37</v>
      </c>
      <c r="J812" s="30" t="s">
        <v>17</v>
      </c>
      <c r="K812" s="32">
        <v>80</v>
      </c>
      <c r="L812" s="30" t="s">
        <v>18</v>
      </c>
      <c r="M812" s="31">
        <v>236.32</v>
      </c>
      <c r="N812" s="48">
        <f>IF(Table24[[#This Row],[Status]]="Returned",Table24[[#This Row],[Amount]],0)</f>
        <v>0</v>
      </c>
      <c r="O812" s="48">
        <f>IF(OR(Table24[[#This Row],[Status]]="Pending", Table24[[#This Row],[Status]]="Processing"), Table24[[#This Row],[Amount]], 0)</f>
        <v>236.32</v>
      </c>
      <c r="P812" s="48">
        <f>IF(OR(Table24[[#This Row],[Status]]="Delivered",Table24[[#This Row],[Status]]="Shipped"),Table24[[#This Row],[Amount]],0)</f>
        <v>0</v>
      </c>
      <c r="Q812" s="48">
        <f>Table24[[#This Row],[Amount]]/Table24[[#This Row],[Qty]]</f>
        <v>2.9539999999999997</v>
      </c>
      <c r="R812" s="30" t="s">
        <v>128</v>
      </c>
      <c r="S812" s="30" t="s">
        <v>129</v>
      </c>
      <c r="T812" s="47" t="s">
        <v>758</v>
      </c>
      <c r="U812" s="30" t="s">
        <v>44</v>
      </c>
      <c r="V812" s="30" t="s">
        <v>28</v>
      </c>
    </row>
    <row r="813" spans="1:22" ht="14.25" hidden="1" customHeight="1">
      <c r="A813" s="47">
        <v>812</v>
      </c>
      <c r="B813" s="30">
        <v>576</v>
      </c>
      <c r="C813" s="1">
        <v>44540</v>
      </c>
      <c r="D813" t="s">
        <v>54</v>
      </c>
      <c r="E813" s="47">
        <f>IF(OR(Table24[[#This Row],[Status]]="Pending",Table24[[#This Row],[Status]]="Processing"),1,0)</f>
        <v>1</v>
      </c>
      <c r="F813" s="47" t="str">
        <f>IF(OR(Table24[[#This Row],[Status]]="Pending",Table24[[#This Row],[Status]]="Processing"),"Backlogs","Completed")</f>
        <v>Backlogs</v>
      </c>
      <c r="G813" s="47">
        <f>IF(Table24[[#This Row],[Status]]="Returned",1,0)</f>
        <v>0</v>
      </c>
      <c r="H813" s="30" t="s">
        <v>24</v>
      </c>
      <c r="I813" s="30" t="s">
        <v>25</v>
      </c>
      <c r="J813" s="30" t="s">
        <v>38</v>
      </c>
      <c r="K813" s="32">
        <v>53</v>
      </c>
      <c r="L813" s="30" t="s">
        <v>18</v>
      </c>
      <c r="M813" s="31">
        <v>933.89</v>
      </c>
      <c r="N813" s="48">
        <f>IF(Table24[[#This Row],[Status]]="Returned",Table24[[#This Row],[Amount]],0)</f>
        <v>0</v>
      </c>
      <c r="O813" s="48">
        <f>IF(OR(Table24[[#This Row],[Status]]="Pending", Table24[[#This Row],[Status]]="Processing"), Table24[[#This Row],[Amount]], 0)</f>
        <v>933.89</v>
      </c>
      <c r="P813" s="48">
        <f>IF(OR(Table24[[#This Row],[Status]]="Delivered",Table24[[#This Row],[Status]]="Shipped"),Table24[[#This Row],[Amount]],0)</f>
        <v>0</v>
      </c>
      <c r="Q813" s="48">
        <f>Table24[[#This Row],[Amount]]/Table24[[#This Row],[Qty]]</f>
        <v>17.620566037735848</v>
      </c>
      <c r="R813" s="30" t="s">
        <v>102</v>
      </c>
      <c r="S813" s="30" t="s">
        <v>58</v>
      </c>
      <c r="T813" s="47" t="s">
        <v>758</v>
      </c>
      <c r="U813" s="30" t="s">
        <v>44</v>
      </c>
      <c r="V813" s="30" t="s">
        <v>28</v>
      </c>
    </row>
    <row r="814" spans="1:22" ht="14.25" hidden="1" customHeight="1">
      <c r="A814" s="47">
        <v>813</v>
      </c>
      <c r="B814" s="30">
        <v>359</v>
      </c>
      <c r="C814" s="1">
        <v>44088</v>
      </c>
      <c r="D814" t="s">
        <v>36</v>
      </c>
      <c r="E814" s="47">
        <f>IF(OR(Table24[[#This Row],[Status]]="Pending",Table24[[#This Row],[Status]]="Processing"),1,0)</f>
        <v>0</v>
      </c>
      <c r="F814" s="47" t="str">
        <f>IF(OR(Table24[[#This Row],[Status]]="Pending",Table24[[#This Row],[Status]]="Processing"),"Backlogs","Completed")</f>
        <v>Completed</v>
      </c>
      <c r="G814" s="47">
        <f>IF(Table24[[#This Row],[Status]]="Returned",1,0)</f>
        <v>0</v>
      </c>
      <c r="H814" s="30" t="s">
        <v>47</v>
      </c>
      <c r="I814" s="30" t="s">
        <v>16</v>
      </c>
      <c r="J814" s="30" t="s">
        <v>17</v>
      </c>
      <c r="K814" s="32">
        <v>94</v>
      </c>
      <c r="L814" s="30" t="s">
        <v>18</v>
      </c>
      <c r="M814" s="31">
        <v>266.41000000000003</v>
      </c>
      <c r="N814" s="48">
        <f>IF(Table24[[#This Row],[Status]]="Returned",Table24[[#This Row],[Amount]],0)</f>
        <v>0</v>
      </c>
      <c r="O814" s="48">
        <f>IF(OR(Table24[[#This Row],[Status]]="Pending", Table24[[#This Row],[Status]]="Processing"), Table24[[#This Row],[Amount]], 0)</f>
        <v>0</v>
      </c>
      <c r="P814" s="48">
        <f>IF(OR(Table24[[#This Row],[Status]]="Delivered",Table24[[#This Row],[Status]]="Shipped"),Table24[[#This Row],[Amount]],0)</f>
        <v>266.41000000000003</v>
      </c>
      <c r="Q814" s="48">
        <f>Table24[[#This Row],[Amount]]/Table24[[#This Row],[Qty]]</f>
        <v>2.8341489361702132</v>
      </c>
      <c r="R814" s="30" t="s">
        <v>362</v>
      </c>
      <c r="S814" s="30" t="s">
        <v>85</v>
      </c>
      <c r="T814" s="47" t="s">
        <v>11</v>
      </c>
      <c r="U814" s="30" t="s">
        <v>27</v>
      </c>
      <c r="V814" s="30" t="s">
        <v>28</v>
      </c>
    </row>
    <row r="815" spans="1:22" ht="14.25" hidden="1" customHeight="1">
      <c r="A815" s="47">
        <v>814</v>
      </c>
      <c r="B815" s="30">
        <v>806</v>
      </c>
      <c r="C815" s="1">
        <v>43901</v>
      </c>
      <c r="D815" t="s">
        <v>36</v>
      </c>
      <c r="E815" s="47">
        <f>IF(OR(Table24[[#This Row],[Status]]="Pending",Table24[[#This Row],[Status]]="Processing"),1,0)</f>
        <v>0</v>
      </c>
      <c r="F815" s="47" t="str">
        <f>IF(OR(Table24[[#This Row],[Status]]="Pending",Table24[[#This Row],[Status]]="Processing"),"Backlogs","Completed")</f>
        <v>Completed</v>
      </c>
      <c r="G815" s="47">
        <f>IF(Table24[[#This Row],[Status]]="Returned",1,0)</f>
        <v>0</v>
      </c>
      <c r="H815" s="30" t="s">
        <v>24</v>
      </c>
      <c r="I815" s="30" t="s">
        <v>25</v>
      </c>
      <c r="J815" s="30" t="s">
        <v>38</v>
      </c>
      <c r="K815" s="32">
        <v>62</v>
      </c>
      <c r="L815" s="30" t="s">
        <v>18</v>
      </c>
      <c r="M815" s="31">
        <v>604.49</v>
      </c>
      <c r="N815" s="48">
        <f>IF(Table24[[#This Row],[Status]]="Returned",Table24[[#This Row],[Amount]],0)</f>
        <v>0</v>
      </c>
      <c r="O815" s="48">
        <f>IF(OR(Table24[[#This Row],[Status]]="Pending", Table24[[#This Row],[Status]]="Processing"), Table24[[#This Row],[Amount]], 0)</f>
        <v>0</v>
      </c>
      <c r="P815" s="48">
        <f>IF(OR(Table24[[#This Row],[Status]]="Delivered",Table24[[#This Row],[Status]]="Shipped"),Table24[[#This Row],[Amount]],0)</f>
        <v>604.49</v>
      </c>
      <c r="Q815" s="48">
        <f>Table24[[#This Row],[Amount]]/Table24[[#This Row],[Qty]]</f>
        <v>9.7498387096774195</v>
      </c>
      <c r="R815" s="30" t="s">
        <v>246</v>
      </c>
      <c r="S815" s="30" t="s">
        <v>43</v>
      </c>
      <c r="T815" s="47" t="s">
        <v>758</v>
      </c>
      <c r="U815" s="30" t="s">
        <v>44</v>
      </c>
      <c r="V815" s="30" t="s">
        <v>28</v>
      </c>
    </row>
    <row r="816" spans="1:22" ht="14.25" hidden="1" customHeight="1">
      <c r="A816" s="47">
        <v>815</v>
      </c>
      <c r="B816" s="30">
        <v>791</v>
      </c>
      <c r="C816" s="1">
        <v>44016</v>
      </c>
      <c r="D816" t="s">
        <v>36</v>
      </c>
      <c r="E816" s="47">
        <f>IF(OR(Table24[[#This Row],[Status]]="Pending",Table24[[#This Row],[Status]]="Processing"),1,0)</f>
        <v>0</v>
      </c>
      <c r="F816" s="47" t="str">
        <f>IF(OR(Table24[[#This Row],[Status]]="Pending",Table24[[#This Row],[Status]]="Processing"),"Backlogs","Completed")</f>
        <v>Completed</v>
      </c>
      <c r="G816" s="47">
        <f>IF(Table24[[#This Row],[Status]]="Returned",1,0)</f>
        <v>0</v>
      </c>
      <c r="H816" s="30" t="s">
        <v>15</v>
      </c>
      <c r="I816" s="30" t="s">
        <v>25</v>
      </c>
      <c r="J816" s="30" t="s">
        <v>38</v>
      </c>
      <c r="K816" s="32">
        <v>70</v>
      </c>
      <c r="L816" s="30" t="s">
        <v>18</v>
      </c>
      <c r="M816" s="31">
        <v>963.47</v>
      </c>
      <c r="N816" s="48">
        <f>IF(Table24[[#This Row],[Status]]="Returned",Table24[[#This Row],[Amount]],0)</f>
        <v>0</v>
      </c>
      <c r="O816" s="48">
        <f>IF(OR(Table24[[#This Row],[Status]]="Pending", Table24[[#This Row],[Status]]="Processing"), Table24[[#This Row],[Amount]], 0)</f>
        <v>0</v>
      </c>
      <c r="P816" s="48">
        <f>IF(OR(Table24[[#This Row],[Status]]="Delivered",Table24[[#This Row],[Status]]="Shipped"),Table24[[#This Row],[Amount]],0)</f>
        <v>963.47</v>
      </c>
      <c r="Q816" s="48">
        <f>Table24[[#This Row],[Amount]]/Table24[[#This Row],[Qty]]</f>
        <v>13.763857142857143</v>
      </c>
      <c r="R816" s="30" t="s">
        <v>82</v>
      </c>
      <c r="S816" s="30" t="s">
        <v>46</v>
      </c>
      <c r="T816" s="47" t="s">
        <v>758</v>
      </c>
      <c r="U816" s="30" t="s">
        <v>44</v>
      </c>
      <c r="V816" s="30" t="s">
        <v>22</v>
      </c>
    </row>
    <row r="817" spans="1:22" ht="14.25" hidden="1" customHeight="1">
      <c r="A817" s="47">
        <v>816</v>
      </c>
      <c r="B817" s="30">
        <v>506</v>
      </c>
      <c r="C817" s="1">
        <v>44366</v>
      </c>
      <c r="D817" t="s">
        <v>32</v>
      </c>
      <c r="E817" s="47">
        <f>IF(OR(Table24[[#This Row],[Status]]="Pending",Table24[[#This Row],[Status]]="Processing"),1,0)</f>
        <v>0</v>
      </c>
      <c r="F817" s="47" t="str">
        <f>IF(OR(Table24[[#This Row],[Status]]="Pending",Table24[[#This Row],[Status]]="Processing"),"Backlogs","Completed")</f>
        <v>Completed</v>
      </c>
      <c r="G817" s="47">
        <f>IF(Table24[[#This Row],[Status]]="Returned",1,0)</f>
        <v>1</v>
      </c>
      <c r="H817" s="30" t="s">
        <v>47</v>
      </c>
      <c r="I817" s="30" t="s">
        <v>37</v>
      </c>
      <c r="J817" s="30" t="s">
        <v>38</v>
      </c>
      <c r="K817" s="32">
        <v>65</v>
      </c>
      <c r="L817" s="30" t="s">
        <v>18</v>
      </c>
      <c r="M817" s="31">
        <v>259.82</v>
      </c>
      <c r="N817" s="48">
        <f>IF(Table24[[#This Row],[Status]]="Returned",Table24[[#This Row],[Amount]],0)</f>
        <v>259.82</v>
      </c>
      <c r="O817" s="48">
        <f>IF(OR(Table24[[#This Row],[Status]]="Pending", Table24[[#This Row],[Status]]="Processing"), Table24[[#This Row],[Amount]], 0)</f>
        <v>0</v>
      </c>
      <c r="P817" s="48">
        <f>IF(OR(Table24[[#This Row],[Status]]="Delivered",Table24[[#This Row],[Status]]="Shipped"),Table24[[#This Row],[Amount]],0)</f>
        <v>0</v>
      </c>
      <c r="Q817" s="48">
        <f>Table24[[#This Row],[Amount]]/Table24[[#This Row],[Qty]]</f>
        <v>3.9972307692307689</v>
      </c>
      <c r="R817" s="30" t="s">
        <v>103</v>
      </c>
      <c r="S817" s="30" t="s">
        <v>104</v>
      </c>
      <c r="T817" s="47" t="s">
        <v>758</v>
      </c>
      <c r="U817" s="30" t="s">
        <v>44</v>
      </c>
      <c r="V817" s="30" t="s">
        <v>28</v>
      </c>
    </row>
    <row r="818" spans="1:22" ht="14.25" hidden="1" customHeight="1">
      <c r="A818" s="47">
        <v>817</v>
      </c>
      <c r="B818" s="30">
        <v>313</v>
      </c>
      <c r="C818" s="1">
        <v>44160</v>
      </c>
      <c r="D818" t="s">
        <v>36</v>
      </c>
      <c r="E818" s="47">
        <f>IF(OR(Table24[[#This Row],[Status]]="Pending",Table24[[#This Row],[Status]]="Processing"),1,0)</f>
        <v>0</v>
      </c>
      <c r="F818" s="47" t="str">
        <f>IF(OR(Table24[[#This Row],[Status]]="Pending",Table24[[#This Row],[Status]]="Processing"),"Backlogs","Completed")</f>
        <v>Completed</v>
      </c>
      <c r="G818" s="47">
        <f>IF(Table24[[#This Row],[Status]]="Returned",1,0)</f>
        <v>0</v>
      </c>
      <c r="H818" s="30" t="s">
        <v>24</v>
      </c>
      <c r="I818" s="30" t="s">
        <v>25</v>
      </c>
      <c r="J818" s="30" t="s">
        <v>17</v>
      </c>
      <c r="K818" s="32">
        <v>96</v>
      </c>
      <c r="L818" s="30" t="s">
        <v>18</v>
      </c>
      <c r="M818" s="31">
        <v>352.12</v>
      </c>
      <c r="N818" s="48">
        <f>IF(Table24[[#This Row],[Status]]="Returned",Table24[[#This Row],[Amount]],0)</f>
        <v>0</v>
      </c>
      <c r="O818" s="48">
        <f>IF(OR(Table24[[#This Row],[Status]]="Pending", Table24[[#This Row],[Status]]="Processing"), Table24[[#This Row],[Amount]], 0)</f>
        <v>0</v>
      </c>
      <c r="P818" s="48">
        <f>IF(OR(Table24[[#This Row],[Status]]="Delivered",Table24[[#This Row],[Status]]="Shipped"),Table24[[#This Row],[Amount]],0)</f>
        <v>352.12</v>
      </c>
      <c r="Q818" s="48">
        <f>Table24[[#This Row],[Amount]]/Table24[[#This Row],[Qty]]</f>
        <v>3.6679166666666667</v>
      </c>
      <c r="R818" s="30" t="s">
        <v>363</v>
      </c>
      <c r="S818" s="30" t="s">
        <v>85</v>
      </c>
      <c r="T818" s="47" t="s">
        <v>11</v>
      </c>
      <c r="U818" s="30" t="s">
        <v>27</v>
      </c>
      <c r="V818" s="30" t="s">
        <v>28</v>
      </c>
    </row>
    <row r="819" spans="1:22" ht="14.25" hidden="1" customHeight="1">
      <c r="A819" s="47">
        <v>818</v>
      </c>
      <c r="B819" s="30">
        <v>243</v>
      </c>
      <c r="C819" s="1">
        <v>44100</v>
      </c>
      <c r="D819" t="s">
        <v>36</v>
      </c>
      <c r="E819" s="47">
        <f>IF(OR(Table24[[#This Row],[Status]]="Pending",Table24[[#This Row],[Status]]="Processing"),1,0)</f>
        <v>0</v>
      </c>
      <c r="F819" s="47" t="str">
        <f>IF(OR(Table24[[#This Row],[Status]]="Pending",Table24[[#This Row],[Status]]="Processing"),"Backlogs","Completed")</f>
        <v>Completed</v>
      </c>
      <c r="G819" s="47">
        <f>IF(Table24[[#This Row],[Status]]="Returned",1,0)</f>
        <v>0</v>
      </c>
      <c r="H819" s="30" t="s">
        <v>24</v>
      </c>
      <c r="I819" s="30" t="s">
        <v>16</v>
      </c>
      <c r="J819" s="30" t="s">
        <v>17</v>
      </c>
      <c r="K819" s="32">
        <v>73</v>
      </c>
      <c r="L819" s="30" t="s">
        <v>18</v>
      </c>
      <c r="M819" s="31">
        <v>989.3</v>
      </c>
      <c r="N819" s="48">
        <f>IF(Table24[[#This Row],[Status]]="Returned",Table24[[#This Row],[Amount]],0)</f>
        <v>0</v>
      </c>
      <c r="O819" s="48">
        <f>IF(OR(Table24[[#This Row],[Status]]="Pending", Table24[[#This Row],[Status]]="Processing"), Table24[[#This Row],[Amount]], 0)</f>
        <v>0</v>
      </c>
      <c r="P819" s="48">
        <f>IF(OR(Table24[[#This Row],[Status]]="Delivered",Table24[[#This Row],[Status]]="Shipped"),Table24[[#This Row],[Amount]],0)</f>
        <v>989.3</v>
      </c>
      <c r="Q819" s="48">
        <f>Table24[[#This Row],[Amount]]/Table24[[#This Row],[Qty]]</f>
        <v>13.552054794520547</v>
      </c>
      <c r="R819" s="30" t="s">
        <v>86</v>
      </c>
      <c r="S819" s="30" t="s">
        <v>87</v>
      </c>
      <c r="T819" s="47" t="s">
        <v>758</v>
      </c>
      <c r="U819" s="30" t="s">
        <v>27</v>
      </c>
      <c r="V819" s="30" t="s">
        <v>28</v>
      </c>
    </row>
    <row r="820" spans="1:22" ht="14.25" hidden="1" customHeight="1">
      <c r="A820" s="47">
        <v>819</v>
      </c>
      <c r="B820" s="30">
        <v>680</v>
      </c>
      <c r="C820" s="1">
        <v>43867</v>
      </c>
      <c r="D820" t="s">
        <v>32</v>
      </c>
      <c r="E820" s="47">
        <f>IF(OR(Table24[[#This Row],[Status]]="Pending",Table24[[#This Row],[Status]]="Processing"),1,0)</f>
        <v>0</v>
      </c>
      <c r="F820" s="47" t="str">
        <f>IF(OR(Table24[[#This Row],[Status]]="Pending",Table24[[#This Row],[Status]]="Processing"),"Backlogs","Completed")</f>
        <v>Completed</v>
      </c>
      <c r="G820" s="47">
        <f>IF(Table24[[#This Row],[Status]]="Returned",1,0)</f>
        <v>1</v>
      </c>
      <c r="H820" s="30" t="s">
        <v>24</v>
      </c>
      <c r="I820" s="30" t="s">
        <v>25</v>
      </c>
      <c r="J820" s="30" t="s">
        <v>38</v>
      </c>
      <c r="K820" s="32">
        <v>80</v>
      </c>
      <c r="L820" s="30" t="s">
        <v>18</v>
      </c>
      <c r="M820" s="31">
        <v>1.6</v>
      </c>
      <c r="N820" s="48">
        <f>IF(Table24[[#This Row],[Status]]="Returned",Table24[[#This Row],[Amount]],0)</f>
        <v>1.6</v>
      </c>
      <c r="O820" s="48">
        <f>IF(OR(Table24[[#This Row],[Status]]="Pending", Table24[[#This Row],[Status]]="Processing"), Table24[[#This Row],[Amount]], 0)</f>
        <v>0</v>
      </c>
      <c r="P820" s="48">
        <f>IF(OR(Table24[[#This Row],[Status]]="Delivered",Table24[[#This Row],[Status]]="Shipped"),Table24[[#This Row],[Amount]],0)</f>
        <v>0</v>
      </c>
      <c r="Q820" s="48">
        <f>Table24[[#This Row],[Amount]]/Table24[[#This Row],[Qty]]</f>
        <v>0.02</v>
      </c>
      <c r="R820" s="30" t="s">
        <v>80</v>
      </c>
      <c r="S820" s="30" t="s">
        <v>20</v>
      </c>
      <c r="T820" s="47" t="s">
        <v>758</v>
      </c>
      <c r="U820" s="30" t="s">
        <v>21</v>
      </c>
      <c r="V820" s="30" t="s">
        <v>22</v>
      </c>
    </row>
    <row r="821" spans="1:22" ht="14.25" customHeight="1">
      <c r="A821" s="47">
        <v>820</v>
      </c>
      <c r="B821" s="30">
        <v>620</v>
      </c>
      <c r="C821" s="1">
        <v>44252</v>
      </c>
      <c r="D821" t="s">
        <v>32</v>
      </c>
      <c r="E821" s="47">
        <f>IF(OR(Table24[[#This Row],[Status]]="Pending",Table24[[#This Row],[Status]]="Processing"),1,0)</f>
        <v>0</v>
      </c>
      <c r="F821" s="47" t="str">
        <f>IF(OR(Table24[[#This Row],[Status]]="Pending",Table24[[#This Row],[Status]]="Processing"),"Backlogs","Completed")</f>
        <v>Completed</v>
      </c>
      <c r="G821" s="47">
        <f>IF(Table24[[#This Row],[Status]]="Returned",1,0)</f>
        <v>1</v>
      </c>
      <c r="H821" s="30" t="s">
        <v>24</v>
      </c>
      <c r="I821" s="30" t="s">
        <v>37</v>
      </c>
      <c r="J821" s="30" t="s">
        <v>33</v>
      </c>
      <c r="K821" s="32">
        <v>100</v>
      </c>
      <c r="L821" s="30" t="s">
        <v>18</v>
      </c>
      <c r="M821" s="31">
        <v>719.8</v>
      </c>
      <c r="N821" s="48">
        <f>IF(Table24[[#This Row],[Status]]="Returned",Table24[[#This Row],[Amount]],0)</f>
        <v>719.8</v>
      </c>
      <c r="O821" s="48">
        <f>IF(OR(Table24[[#This Row],[Status]]="Pending", Table24[[#This Row],[Status]]="Processing"), Table24[[#This Row],[Amount]], 0)</f>
        <v>0</v>
      </c>
      <c r="P821" s="48">
        <f>IF(OR(Table24[[#This Row],[Status]]="Delivered",Table24[[#This Row],[Status]]="Shipped"),Table24[[#This Row],[Amount]],0)</f>
        <v>0</v>
      </c>
      <c r="Q821" s="48">
        <f>Table24[[#This Row],[Amount]]/Table24[[#This Row],[Qty]]</f>
        <v>7.1979999999999995</v>
      </c>
      <c r="R821" s="30" t="s">
        <v>213</v>
      </c>
      <c r="S821" s="30" t="s">
        <v>20</v>
      </c>
      <c r="T821" s="47" t="s">
        <v>758</v>
      </c>
      <c r="U821" s="30" t="s">
        <v>27</v>
      </c>
      <c r="V821" s="30" t="s">
        <v>22</v>
      </c>
    </row>
    <row r="822" spans="1:22" ht="14.25" hidden="1" customHeight="1">
      <c r="A822" s="47">
        <v>821</v>
      </c>
      <c r="B822" s="30">
        <v>404</v>
      </c>
      <c r="C822" s="1">
        <v>44224</v>
      </c>
      <c r="D822" t="s">
        <v>54</v>
      </c>
      <c r="E822" s="47">
        <f>IF(OR(Table24[[#This Row],[Status]]="Pending",Table24[[#This Row],[Status]]="Processing"),1,0)</f>
        <v>1</v>
      </c>
      <c r="F822" s="47" t="str">
        <f>IF(OR(Table24[[#This Row],[Status]]="Pending",Table24[[#This Row],[Status]]="Processing"),"Backlogs","Completed")</f>
        <v>Backlogs</v>
      </c>
      <c r="G822" s="47">
        <f>IF(Table24[[#This Row],[Status]]="Returned",1,0)</f>
        <v>0</v>
      </c>
      <c r="H822" s="30" t="s">
        <v>47</v>
      </c>
      <c r="I822" s="30" t="s">
        <v>16</v>
      </c>
      <c r="J822" s="30" t="s">
        <v>38</v>
      </c>
      <c r="K822" s="32">
        <v>9</v>
      </c>
      <c r="L822" s="30" t="s">
        <v>18</v>
      </c>
      <c r="M822" s="31">
        <v>914.92</v>
      </c>
      <c r="N822" s="48">
        <f>IF(Table24[[#This Row],[Status]]="Returned",Table24[[#This Row],[Amount]],0)</f>
        <v>0</v>
      </c>
      <c r="O822" s="48">
        <f>IF(OR(Table24[[#This Row],[Status]]="Pending", Table24[[#This Row],[Status]]="Processing"), Table24[[#This Row],[Amount]], 0)</f>
        <v>914.92</v>
      </c>
      <c r="P822" s="48">
        <f>IF(OR(Table24[[#This Row],[Status]]="Delivered",Table24[[#This Row],[Status]]="Shipped"),Table24[[#This Row],[Amount]],0)</f>
        <v>0</v>
      </c>
      <c r="Q822" s="48">
        <f>Table24[[#This Row],[Amount]]/Table24[[#This Row],[Qty]]</f>
        <v>101.65777777777777</v>
      </c>
      <c r="R822" s="30" t="s">
        <v>190</v>
      </c>
      <c r="S822" s="30" t="s">
        <v>64</v>
      </c>
      <c r="T822" s="47" t="s">
        <v>758</v>
      </c>
      <c r="U822" s="30" t="s">
        <v>21</v>
      </c>
      <c r="V822" s="30" t="s">
        <v>22</v>
      </c>
    </row>
    <row r="823" spans="1:22" ht="14.25" hidden="1" customHeight="1">
      <c r="A823" s="47">
        <v>822</v>
      </c>
      <c r="B823" s="30">
        <v>820</v>
      </c>
      <c r="C823" s="1">
        <v>44358</v>
      </c>
      <c r="D823" t="s">
        <v>23</v>
      </c>
      <c r="E823" s="47">
        <f>IF(OR(Table24[[#This Row],[Status]]="Pending",Table24[[#This Row],[Status]]="Processing"),1,0)</f>
        <v>0</v>
      </c>
      <c r="F823" s="47" t="str">
        <f>IF(OR(Table24[[#This Row],[Status]]="Pending",Table24[[#This Row],[Status]]="Processing"),"Backlogs","Completed")</f>
        <v>Completed</v>
      </c>
      <c r="G823" s="47">
        <f>IF(Table24[[#This Row],[Status]]="Returned",1,0)</f>
        <v>0</v>
      </c>
      <c r="H823" s="30" t="s">
        <v>15</v>
      </c>
      <c r="I823" s="30" t="s">
        <v>16</v>
      </c>
      <c r="J823" s="30" t="s">
        <v>17</v>
      </c>
      <c r="K823" s="32">
        <v>66</v>
      </c>
      <c r="L823" s="30" t="s">
        <v>18</v>
      </c>
      <c r="M823" s="31">
        <v>640.98</v>
      </c>
      <c r="N823" s="48">
        <f>IF(Table24[[#This Row],[Status]]="Returned",Table24[[#This Row],[Amount]],0)</f>
        <v>0</v>
      </c>
      <c r="O823" s="48">
        <f>IF(OR(Table24[[#This Row],[Status]]="Pending", Table24[[#This Row],[Status]]="Processing"), Table24[[#This Row],[Amount]], 0)</f>
        <v>0</v>
      </c>
      <c r="P823" s="48">
        <f>IF(OR(Table24[[#This Row],[Status]]="Delivered",Table24[[#This Row],[Status]]="Shipped"),Table24[[#This Row],[Amount]],0)</f>
        <v>640.98</v>
      </c>
      <c r="Q823" s="48">
        <f>Table24[[#This Row],[Amount]]/Table24[[#This Row],[Qty]]</f>
        <v>9.7118181818181828</v>
      </c>
      <c r="R823" s="30" t="s">
        <v>250</v>
      </c>
      <c r="S823" s="30" t="s">
        <v>58</v>
      </c>
      <c r="T823" s="47" t="s">
        <v>11</v>
      </c>
      <c r="U823" s="30" t="s">
        <v>21</v>
      </c>
      <c r="V823" s="30" t="s">
        <v>22</v>
      </c>
    </row>
    <row r="824" spans="1:22" ht="14.25" hidden="1" customHeight="1">
      <c r="A824" s="47">
        <v>823</v>
      </c>
      <c r="B824" s="30">
        <v>430</v>
      </c>
      <c r="C824" s="1">
        <v>44060</v>
      </c>
      <c r="D824" t="s">
        <v>14</v>
      </c>
      <c r="E824" s="47">
        <f>IF(OR(Table24[[#This Row],[Status]]="Pending",Table24[[#This Row],[Status]]="Processing"),1,0)</f>
        <v>1</v>
      </c>
      <c r="F824" s="47" t="str">
        <f>IF(OR(Table24[[#This Row],[Status]]="Pending",Table24[[#This Row],[Status]]="Processing"),"Backlogs","Completed")</f>
        <v>Backlogs</v>
      </c>
      <c r="G824" s="47">
        <f>IF(Table24[[#This Row],[Status]]="Returned",1,0)</f>
        <v>0</v>
      </c>
      <c r="H824" s="30" t="s">
        <v>24</v>
      </c>
      <c r="I824" s="30" t="s">
        <v>25</v>
      </c>
      <c r="J824" s="30" t="s">
        <v>38</v>
      </c>
      <c r="K824" s="32">
        <v>63</v>
      </c>
      <c r="L824" s="30" t="s">
        <v>18</v>
      </c>
      <c r="M824" s="31">
        <v>573.30999999999995</v>
      </c>
      <c r="N824" s="48">
        <f>IF(Table24[[#This Row],[Status]]="Returned",Table24[[#This Row],[Amount]],0)</f>
        <v>0</v>
      </c>
      <c r="O824" s="48">
        <f>IF(OR(Table24[[#This Row],[Status]]="Pending", Table24[[#This Row],[Status]]="Processing"), Table24[[#This Row],[Amount]], 0)</f>
        <v>573.30999999999995</v>
      </c>
      <c r="P824" s="48">
        <f>IF(OR(Table24[[#This Row],[Status]]="Delivered",Table24[[#This Row],[Status]]="Shipped"),Table24[[#This Row],[Amount]],0)</f>
        <v>0</v>
      </c>
      <c r="Q824" s="48">
        <f>Table24[[#This Row],[Amount]]/Table24[[#This Row],[Qty]]</f>
        <v>9.1001587301587286</v>
      </c>
      <c r="R824" s="30" t="s">
        <v>59</v>
      </c>
      <c r="S824" s="30" t="s">
        <v>20</v>
      </c>
      <c r="T824" s="47" t="s">
        <v>758</v>
      </c>
      <c r="U824" s="30" t="s">
        <v>21</v>
      </c>
      <c r="V824" s="30" t="s">
        <v>22</v>
      </c>
    </row>
    <row r="825" spans="1:22" ht="14.25" customHeight="1">
      <c r="A825" s="47">
        <v>824</v>
      </c>
      <c r="B825" s="30">
        <v>27</v>
      </c>
      <c r="C825" s="1">
        <v>44503</v>
      </c>
      <c r="D825" t="s">
        <v>14</v>
      </c>
      <c r="E825" s="47">
        <f>IF(OR(Table24[[#This Row],[Status]]="Pending",Table24[[#This Row],[Status]]="Processing"),1,0)</f>
        <v>1</v>
      </c>
      <c r="F825" s="47" t="str">
        <f>IF(OR(Table24[[#This Row],[Status]]="Pending",Table24[[#This Row],[Status]]="Processing"),"Backlogs","Completed")</f>
        <v>Backlogs</v>
      </c>
      <c r="G825" s="47">
        <f>IF(Table24[[#This Row],[Status]]="Returned",1,0)</f>
        <v>0</v>
      </c>
      <c r="H825" s="30" t="s">
        <v>47</v>
      </c>
      <c r="I825" s="30" t="s">
        <v>25</v>
      </c>
      <c r="J825" s="30" t="s">
        <v>33</v>
      </c>
      <c r="K825" s="32">
        <v>22</v>
      </c>
      <c r="L825" s="30" t="s">
        <v>18</v>
      </c>
      <c r="M825" s="31">
        <v>119.61</v>
      </c>
      <c r="N825" s="48">
        <f>IF(Table24[[#This Row],[Status]]="Returned",Table24[[#This Row],[Amount]],0)</f>
        <v>0</v>
      </c>
      <c r="O825" s="48">
        <f>IF(OR(Table24[[#This Row],[Status]]="Pending", Table24[[#This Row],[Status]]="Processing"), Table24[[#This Row],[Amount]], 0)</f>
        <v>119.61</v>
      </c>
      <c r="P825" s="48">
        <f>IF(OR(Table24[[#This Row],[Status]]="Delivered",Table24[[#This Row],[Status]]="Shipped"),Table24[[#This Row],[Amount]],0)</f>
        <v>0</v>
      </c>
      <c r="Q825" s="48">
        <f>Table24[[#This Row],[Amount]]/Table24[[#This Row],[Qty]]</f>
        <v>5.4368181818181816</v>
      </c>
      <c r="R825" s="30" t="s">
        <v>173</v>
      </c>
      <c r="S825" s="30" t="s">
        <v>64</v>
      </c>
      <c r="T825" s="47" t="s">
        <v>758</v>
      </c>
      <c r="U825" s="30" t="s">
        <v>21</v>
      </c>
      <c r="V825" s="30" t="s">
        <v>22</v>
      </c>
    </row>
    <row r="826" spans="1:22" ht="14.25" customHeight="1">
      <c r="A826" s="47">
        <v>825</v>
      </c>
      <c r="B826" s="30">
        <v>453</v>
      </c>
      <c r="C826" s="1">
        <v>44520</v>
      </c>
      <c r="D826" t="s">
        <v>36</v>
      </c>
      <c r="E826" s="47">
        <f>IF(OR(Table24[[#This Row],[Status]]="Pending",Table24[[#This Row],[Status]]="Processing"),1,0)</f>
        <v>0</v>
      </c>
      <c r="F826" s="47" t="str">
        <f>IF(OR(Table24[[#This Row],[Status]]="Pending",Table24[[#This Row],[Status]]="Processing"),"Backlogs","Completed")</f>
        <v>Completed</v>
      </c>
      <c r="G826" s="47">
        <f>IF(Table24[[#This Row],[Status]]="Returned",1,0)</f>
        <v>0</v>
      </c>
      <c r="H826" s="30" t="s">
        <v>24</v>
      </c>
      <c r="I826" s="30" t="s">
        <v>37</v>
      </c>
      <c r="J826" s="30" t="s">
        <v>33</v>
      </c>
      <c r="K826" s="32">
        <v>3</v>
      </c>
      <c r="L826" s="30" t="s">
        <v>18</v>
      </c>
      <c r="M826" s="31">
        <v>443.02</v>
      </c>
      <c r="N826" s="48">
        <f>IF(Table24[[#This Row],[Status]]="Returned",Table24[[#This Row],[Amount]],0)</f>
        <v>0</v>
      </c>
      <c r="O826" s="48">
        <f>IF(OR(Table24[[#This Row],[Status]]="Pending", Table24[[#This Row],[Status]]="Processing"), Table24[[#This Row],[Amount]], 0)</f>
        <v>0</v>
      </c>
      <c r="P826" s="48">
        <f>IF(OR(Table24[[#This Row],[Status]]="Delivered",Table24[[#This Row],[Status]]="Shipped"),Table24[[#This Row],[Amount]],0)</f>
        <v>443.02</v>
      </c>
      <c r="Q826" s="48">
        <f>Table24[[#This Row],[Amount]]/Table24[[#This Row],[Qty]]</f>
        <v>147.67333333333332</v>
      </c>
      <c r="R826" s="30" t="s">
        <v>191</v>
      </c>
      <c r="S826" s="30" t="s">
        <v>35</v>
      </c>
      <c r="T826" s="47" t="s">
        <v>758</v>
      </c>
      <c r="U826" s="30" t="s">
        <v>44</v>
      </c>
      <c r="V826" s="30" t="s">
        <v>28</v>
      </c>
    </row>
    <row r="827" spans="1:22" ht="14.25" hidden="1" customHeight="1">
      <c r="A827" s="47">
        <v>826</v>
      </c>
      <c r="B827" s="30">
        <v>734</v>
      </c>
      <c r="C827" s="1">
        <v>44386</v>
      </c>
      <c r="D827" t="s">
        <v>54</v>
      </c>
      <c r="E827" s="47">
        <f>IF(OR(Table24[[#This Row],[Status]]="Pending",Table24[[#This Row],[Status]]="Processing"),1,0)</f>
        <v>1</v>
      </c>
      <c r="F827" s="47" t="str">
        <f>IF(OR(Table24[[#This Row],[Status]]="Pending",Table24[[#This Row],[Status]]="Processing"),"Backlogs","Completed")</f>
        <v>Backlogs</v>
      </c>
      <c r="G827" s="47">
        <f>IF(Table24[[#This Row],[Status]]="Returned",1,0)</f>
        <v>0</v>
      </c>
      <c r="H827" s="30" t="s">
        <v>24</v>
      </c>
      <c r="I827" s="30" t="s">
        <v>16</v>
      </c>
      <c r="J827" s="30" t="s">
        <v>38</v>
      </c>
      <c r="K827" s="32">
        <v>94</v>
      </c>
      <c r="L827" s="30" t="s">
        <v>18</v>
      </c>
      <c r="M827" s="31">
        <v>894.18</v>
      </c>
      <c r="N827" s="48">
        <f>IF(Table24[[#This Row],[Status]]="Returned",Table24[[#This Row],[Amount]],0)</f>
        <v>0</v>
      </c>
      <c r="O827" s="48">
        <f>IF(OR(Table24[[#This Row],[Status]]="Pending", Table24[[#This Row],[Status]]="Processing"), Table24[[#This Row],[Amount]], 0)</f>
        <v>894.18</v>
      </c>
      <c r="P827" s="48">
        <f>IF(OR(Table24[[#This Row],[Status]]="Delivered",Table24[[#This Row],[Status]]="Shipped"),Table24[[#This Row],[Amount]],0)</f>
        <v>0</v>
      </c>
      <c r="Q827" s="48">
        <f>Table24[[#This Row],[Amount]]/Table24[[#This Row],[Qty]]</f>
        <v>9.5125531914893617</v>
      </c>
      <c r="R827" s="30" t="s">
        <v>75</v>
      </c>
      <c r="S827" s="30" t="s">
        <v>64</v>
      </c>
      <c r="T827" s="47" t="s">
        <v>758</v>
      </c>
      <c r="U827" s="30" t="s">
        <v>31</v>
      </c>
      <c r="V827" s="30" t="s">
        <v>28</v>
      </c>
    </row>
    <row r="828" spans="1:22" ht="14.25" customHeight="1">
      <c r="A828" s="47">
        <v>827</v>
      </c>
      <c r="B828" s="30">
        <v>474</v>
      </c>
      <c r="C828" s="1">
        <v>43875</v>
      </c>
      <c r="D828" t="s">
        <v>23</v>
      </c>
      <c r="E828" s="47">
        <f>IF(OR(Table24[[#This Row],[Status]]="Pending",Table24[[#This Row],[Status]]="Processing"),1,0)</f>
        <v>0</v>
      </c>
      <c r="F828" s="47" t="str">
        <f>IF(OR(Table24[[#This Row],[Status]]="Pending",Table24[[#This Row],[Status]]="Processing"),"Backlogs","Completed")</f>
        <v>Completed</v>
      </c>
      <c r="G828" s="47">
        <f>IF(Table24[[#This Row],[Status]]="Returned",1,0)</f>
        <v>0</v>
      </c>
      <c r="H828" s="30" t="s">
        <v>47</v>
      </c>
      <c r="I828" s="30" t="s">
        <v>16</v>
      </c>
      <c r="J828" s="30" t="s">
        <v>33</v>
      </c>
      <c r="K828" s="32">
        <v>12</v>
      </c>
      <c r="L828" s="30" t="s">
        <v>18</v>
      </c>
      <c r="M828" s="31">
        <v>266.76</v>
      </c>
      <c r="N828" s="48">
        <f>IF(Table24[[#This Row],[Status]]="Returned",Table24[[#This Row],[Amount]],0)</f>
        <v>0</v>
      </c>
      <c r="O828" s="48">
        <f>IF(OR(Table24[[#This Row],[Status]]="Pending", Table24[[#This Row],[Status]]="Processing"), Table24[[#This Row],[Amount]], 0)</f>
        <v>0</v>
      </c>
      <c r="P828" s="48">
        <f>IF(OR(Table24[[#This Row],[Status]]="Delivered",Table24[[#This Row],[Status]]="Shipped"),Table24[[#This Row],[Amount]],0)</f>
        <v>266.76</v>
      </c>
      <c r="Q828" s="48">
        <f>Table24[[#This Row],[Amount]]/Table24[[#This Row],[Qty]]</f>
        <v>22.23</v>
      </c>
      <c r="R828" s="30" t="s">
        <v>88</v>
      </c>
      <c r="S828" s="30" t="s">
        <v>89</v>
      </c>
      <c r="T828" s="47" t="s">
        <v>758</v>
      </c>
      <c r="U828" s="30" t="s">
        <v>21</v>
      </c>
      <c r="V828" s="30" t="s">
        <v>28</v>
      </c>
    </row>
    <row r="829" spans="1:22" ht="14.25" hidden="1" customHeight="1">
      <c r="A829" s="47">
        <v>828</v>
      </c>
      <c r="B829" s="30">
        <v>219</v>
      </c>
      <c r="C829" s="1">
        <v>44251</v>
      </c>
      <c r="D829" t="s">
        <v>23</v>
      </c>
      <c r="E829" s="47">
        <f>IF(OR(Table24[[#This Row],[Status]]="Pending",Table24[[#This Row],[Status]]="Processing"),1,0)</f>
        <v>0</v>
      </c>
      <c r="F829" s="47" t="str">
        <f>IF(OR(Table24[[#This Row],[Status]]="Pending",Table24[[#This Row],[Status]]="Processing"),"Backlogs","Completed")</f>
        <v>Completed</v>
      </c>
      <c r="G829" s="47">
        <f>IF(Table24[[#This Row],[Status]]="Returned",1,0)</f>
        <v>0</v>
      </c>
      <c r="H829" s="30" t="s">
        <v>24</v>
      </c>
      <c r="I829" s="30" t="s">
        <v>25</v>
      </c>
      <c r="J829" s="30" t="s">
        <v>38</v>
      </c>
      <c r="K829" s="32">
        <v>99</v>
      </c>
      <c r="L829" s="30" t="s">
        <v>18</v>
      </c>
      <c r="M829" s="31">
        <v>594.29999999999995</v>
      </c>
      <c r="N829" s="48">
        <f>IF(Table24[[#This Row],[Status]]="Returned",Table24[[#This Row],[Amount]],0)</f>
        <v>0</v>
      </c>
      <c r="O829" s="48">
        <f>IF(OR(Table24[[#This Row],[Status]]="Pending", Table24[[#This Row],[Status]]="Processing"), Table24[[#This Row],[Amount]], 0)</f>
        <v>0</v>
      </c>
      <c r="P829" s="48">
        <f>IF(OR(Table24[[#This Row],[Status]]="Delivered",Table24[[#This Row],[Status]]="Shipped"),Table24[[#This Row],[Amount]],0)</f>
        <v>594.29999999999995</v>
      </c>
      <c r="Q829" s="48">
        <f>Table24[[#This Row],[Amount]]/Table24[[#This Row],[Qty]]</f>
        <v>6.0030303030303029</v>
      </c>
      <c r="R829" s="30" t="s">
        <v>276</v>
      </c>
      <c r="S829" s="30" t="s">
        <v>104</v>
      </c>
      <c r="T829" s="47" t="s">
        <v>758</v>
      </c>
      <c r="U829" s="30" t="s">
        <v>27</v>
      </c>
      <c r="V829" s="30" t="s">
        <v>22</v>
      </c>
    </row>
    <row r="830" spans="1:22" ht="14.25" customHeight="1">
      <c r="A830" s="47">
        <v>829</v>
      </c>
      <c r="B830" s="30">
        <v>925</v>
      </c>
      <c r="C830" s="1">
        <v>44154</v>
      </c>
      <c r="D830" t="s">
        <v>23</v>
      </c>
      <c r="E830" s="47">
        <f>IF(OR(Table24[[#This Row],[Status]]="Pending",Table24[[#This Row],[Status]]="Processing"),1,0)</f>
        <v>0</v>
      </c>
      <c r="F830" s="47" t="str">
        <f>IF(OR(Table24[[#This Row],[Status]]="Pending",Table24[[#This Row],[Status]]="Processing"),"Backlogs","Completed")</f>
        <v>Completed</v>
      </c>
      <c r="G830" s="47">
        <f>IF(Table24[[#This Row],[Status]]="Returned",1,0)</f>
        <v>0</v>
      </c>
      <c r="H830" s="30" t="s">
        <v>47</v>
      </c>
      <c r="I830" s="30" t="s">
        <v>25</v>
      </c>
      <c r="J830" s="30" t="s">
        <v>33</v>
      </c>
      <c r="K830" s="32">
        <v>3</v>
      </c>
      <c r="L830" s="30" t="s">
        <v>18</v>
      </c>
      <c r="M830" s="31">
        <v>144.86000000000001</v>
      </c>
      <c r="N830" s="48">
        <f>IF(Table24[[#This Row],[Status]]="Returned",Table24[[#This Row],[Amount]],0)</f>
        <v>0</v>
      </c>
      <c r="O830" s="48">
        <f>IF(OR(Table24[[#This Row],[Status]]="Pending", Table24[[#This Row],[Status]]="Processing"), Table24[[#This Row],[Amount]], 0)</f>
        <v>0</v>
      </c>
      <c r="P830" s="48">
        <f>IF(OR(Table24[[#This Row],[Status]]="Delivered",Table24[[#This Row],[Status]]="Shipped"),Table24[[#This Row],[Amount]],0)</f>
        <v>144.86000000000001</v>
      </c>
      <c r="Q830" s="48">
        <f>Table24[[#This Row],[Amount]]/Table24[[#This Row],[Qty]]</f>
        <v>48.286666666666669</v>
      </c>
      <c r="R830" s="30" t="s">
        <v>65</v>
      </c>
      <c r="S830" s="30" t="s">
        <v>66</v>
      </c>
      <c r="T830" s="47" t="s">
        <v>758</v>
      </c>
      <c r="U830" s="30" t="s">
        <v>27</v>
      </c>
      <c r="V830" s="30" t="s">
        <v>22</v>
      </c>
    </row>
    <row r="831" spans="1:22" ht="14.25" hidden="1" customHeight="1">
      <c r="A831" s="47">
        <v>830</v>
      </c>
      <c r="B831" s="30">
        <v>653</v>
      </c>
      <c r="C831" s="1">
        <v>44477</v>
      </c>
      <c r="D831" t="s">
        <v>14</v>
      </c>
      <c r="E831" s="47">
        <f>IF(OR(Table24[[#This Row],[Status]]="Pending",Table24[[#This Row],[Status]]="Processing"),1,0)</f>
        <v>1</v>
      </c>
      <c r="F831" s="47" t="str">
        <f>IF(OR(Table24[[#This Row],[Status]]="Pending",Table24[[#This Row],[Status]]="Processing"),"Backlogs","Completed")</f>
        <v>Backlogs</v>
      </c>
      <c r="G831" s="47">
        <f>IF(Table24[[#This Row],[Status]]="Returned",1,0)</f>
        <v>0</v>
      </c>
      <c r="H831" s="30" t="s">
        <v>47</v>
      </c>
      <c r="I831" s="30" t="s">
        <v>16</v>
      </c>
      <c r="J831" s="30" t="s">
        <v>38</v>
      </c>
      <c r="K831" s="32">
        <v>93</v>
      </c>
      <c r="L831" s="30" t="s">
        <v>18</v>
      </c>
      <c r="M831" s="31">
        <v>877.23</v>
      </c>
      <c r="N831" s="48">
        <f>IF(Table24[[#This Row],[Status]]="Returned",Table24[[#This Row],[Amount]],0)</f>
        <v>0</v>
      </c>
      <c r="O831" s="48">
        <f>IF(OR(Table24[[#This Row],[Status]]="Pending", Table24[[#This Row],[Status]]="Processing"), Table24[[#This Row],[Amount]], 0)</f>
        <v>877.23</v>
      </c>
      <c r="P831" s="48">
        <f>IF(OR(Table24[[#This Row],[Status]]="Delivered",Table24[[#This Row],[Status]]="Shipped"),Table24[[#This Row],[Amount]],0)</f>
        <v>0</v>
      </c>
      <c r="Q831" s="48">
        <f>Table24[[#This Row],[Amount]]/Table24[[#This Row],[Qty]]</f>
        <v>9.4325806451612912</v>
      </c>
      <c r="R831" s="30" t="s">
        <v>320</v>
      </c>
      <c r="S831" s="30" t="s">
        <v>58</v>
      </c>
      <c r="T831" s="47" t="s">
        <v>11</v>
      </c>
      <c r="U831" s="30" t="s">
        <v>21</v>
      </c>
      <c r="V831" s="30" t="s">
        <v>28</v>
      </c>
    </row>
    <row r="832" spans="1:22" ht="14.25" hidden="1" customHeight="1">
      <c r="A832" s="47">
        <v>831</v>
      </c>
      <c r="B832" s="30">
        <v>616</v>
      </c>
      <c r="C832" s="1">
        <v>44284</v>
      </c>
      <c r="D832" t="s">
        <v>36</v>
      </c>
      <c r="E832" s="47">
        <f>IF(OR(Table24[[#This Row],[Status]]="Pending",Table24[[#This Row],[Status]]="Processing"),1,0)</f>
        <v>0</v>
      </c>
      <c r="F832" s="47" t="str">
        <f>IF(OR(Table24[[#This Row],[Status]]="Pending",Table24[[#This Row],[Status]]="Processing"),"Backlogs","Completed")</f>
        <v>Completed</v>
      </c>
      <c r="G832" s="47">
        <f>IF(Table24[[#This Row],[Status]]="Returned",1,0)</f>
        <v>0</v>
      </c>
      <c r="H832" s="30" t="s">
        <v>15</v>
      </c>
      <c r="I832" s="30" t="s">
        <v>37</v>
      </c>
      <c r="J832" s="30" t="s">
        <v>17</v>
      </c>
      <c r="K832" s="32">
        <v>85</v>
      </c>
      <c r="L832" s="30" t="s">
        <v>18</v>
      </c>
      <c r="M832" s="31">
        <v>805.54</v>
      </c>
      <c r="N832" s="48">
        <f>IF(Table24[[#This Row],[Status]]="Returned",Table24[[#This Row],[Amount]],0)</f>
        <v>0</v>
      </c>
      <c r="O832" s="48">
        <f>IF(OR(Table24[[#This Row],[Status]]="Pending", Table24[[#This Row],[Status]]="Processing"), Table24[[#This Row],[Amount]], 0)</f>
        <v>0</v>
      </c>
      <c r="P832" s="48">
        <f>IF(OR(Table24[[#This Row],[Status]]="Delivered",Table24[[#This Row],[Status]]="Shipped"),Table24[[#This Row],[Amount]],0)</f>
        <v>805.54</v>
      </c>
      <c r="Q832" s="48">
        <f>Table24[[#This Row],[Amount]]/Table24[[#This Row],[Qty]]</f>
        <v>9.4769411764705875</v>
      </c>
      <c r="R832" s="30" t="s">
        <v>55</v>
      </c>
      <c r="S832" s="30" t="s">
        <v>56</v>
      </c>
      <c r="T832" s="47" t="s">
        <v>11</v>
      </c>
      <c r="U832" s="30" t="s">
        <v>31</v>
      </c>
      <c r="V832" s="30" t="s">
        <v>28</v>
      </c>
    </row>
    <row r="833" spans="1:22" ht="14.25" hidden="1" customHeight="1">
      <c r="A833" s="47">
        <v>832</v>
      </c>
      <c r="B833" s="30">
        <v>154</v>
      </c>
      <c r="C833" s="1">
        <v>44106</v>
      </c>
      <c r="D833" t="s">
        <v>36</v>
      </c>
      <c r="E833" s="47">
        <f>IF(OR(Table24[[#This Row],[Status]]="Pending",Table24[[#This Row],[Status]]="Processing"),1,0)</f>
        <v>0</v>
      </c>
      <c r="F833" s="47" t="str">
        <f>IF(OR(Table24[[#This Row],[Status]]="Pending",Table24[[#This Row],[Status]]="Processing"),"Backlogs","Completed")</f>
        <v>Completed</v>
      </c>
      <c r="G833" s="47">
        <f>IF(Table24[[#This Row],[Status]]="Returned",1,0)</f>
        <v>0</v>
      </c>
      <c r="H833" s="30" t="s">
        <v>47</v>
      </c>
      <c r="I833" s="30" t="s">
        <v>25</v>
      </c>
      <c r="J833" s="30" t="s">
        <v>17</v>
      </c>
      <c r="K833" s="32">
        <v>60</v>
      </c>
      <c r="L833" s="30" t="s">
        <v>18</v>
      </c>
      <c r="M833" s="31">
        <v>483.75</v>
      </c>
      <c r="N833" s="48">
        <f>IF(Table24[[#This Row],[Status]]="Returned",Table24[[#This Row],[Amount]],0)</f>
        <v>0</v>
      </c>
      <c r="O833" s="48">
        <f>IF(OR(Table24[[#This Row],[Status]]="Pending", Table24[[#This Row],[Status]]="Processing"), Table24[[#This Row],[Amount]], 0)</f>
        <v>0</v>
      </c>
      <c r="P833" s="48">
        <f>IF(OR(Table24[[#This Row],[Status]]="Delivered",Table24[[#This Row],[Status]]="Shipped"),Table24[[#This Row],[Amount]],0)</f>
        <v>483.75</v>
      </c>
      <c r="Q833" s="48">
        <f>Table24[[#This Row],[Amount]]/Table24[[#This Row],[Qty]]</f>
        <v>8.0625</v>
      </c>
      <c r="R833" s="30" t="s">
        <v>253</v>
      </c>
      <c r="S833" s="30" t="s">
        <v>89</v>
      </c>
      <c r="T833" s="47" t="s">
        <v>758</v>
      </c>
      <c r="U833" s="30" t="s">
        <v>44</v>
      </c>
      <c r="V833" s="30" t="s">
        <v>28</v>
      </c>
    </row>
    <row r="834" spans="1:22" ht="14.25" hidden="1" customHeight="1">
      <c r="A834" s="47">
        <v>833</v>
      </c>
      <c r="B834" s="30">
        <v>426</v>
      </c>
      <c r="C834" s="1">
        <v>44369</v>
      </c>
      <c r="D834" t="s">
        <v>54</v>
      </c>
      <c r="E834" s="47">
        <f>IF(OR(Table24[[#This Row],[Status]]="Pending",Table24[[#This Row],[Status]]="Processing"),1,0)</f>
        <v>1</v>
      </c>
      <c r="F834" s="47" t="str">
        <f>IF(OR(Table24[[#This Row],[Status]]="Pending",Table24[[#This Row],[Status]]="Processing"),"Backlogs","Completed")</f>
        <v>Backlogs</v>
      </c>
      <c r="G834" s="47">
        <f>IF(Table24[[#This Row],[Status]]="Returned",1,0)</f>
        <v>0</v>
      </c>
      <c r="H834" s="30" t="s">
        <v>47</v>
      </c>
      <c r="I834" s="30" t="s">
        <v>37</v>
      </c>
      <c r="J834" s="30" t="s">
        <v>17</v>
      </c>
      <c r="K834" s="32">
        <v>31</v>
      </c>
      <c r="L834" s="30" t="s">
        <v>18</v>
      </c>
      <c r="M834" s="31">
        <v>396.42</v>
      </c>
      <c r="N834" s="48">
        <f>IF(Table24[[#This Row],[Status]]="Returned",Table24[[#This Row],[Amount]],0)</f>
        <v>0</v>
      </c>
      <c r="O834" s="48">
        <f>IF(OR(Table24[[#This Row],[Status]]="Pending", Table24[[#This Row],[Status]]="Processing"), Table24[[#This Row],[Amount]], 0)</f>
        <v>396.42</v>
      </c>
      <c r="P834" s="48">
        <f>IF(OR(Table24[[#This Row],[Status]]="Delivered",Table24[[#This Row],[Status]]="Shipped"),Table24[[#This Row],[Amount]],0)</f>
        <v>0</v>
      </c>
      <c r="Q834" s="48">
        <f>Table24[[#This Row],[Amount]]/Table24[[#This Row],[Qty]]</f>
        <v>12.787741935483872</v>
      </c>
      <c r="R834" s="30" t="s">
        <v>96</v>
      </c>
      <c r="S834" s="30" t="s">
        <v>97</v>
      </c>
      <c r="T834" s="47" t="s">
        <v>758</v>
      </c>
      <c r="U834" s="30" t="s">
        <v>44</v>
      </c>
      <c r="V834" s="30" t="s">
        <v>28</v>
      </c>
    </row>
    <row r="835" spans="1:22" ht="14.25" hidden="1" customHeight="1">
      <c r="A835" s="47">
        <v>834</v>
      </c>
      <c r="B835" s="30">
        <v>490</v>
      </c>
      <c r="C835" s="1">
        <v>44005</v>
      </c>
      <c r="D835" t="s">
        <v>23</v>
      </c>
      <c r="E835" s="47">
        <f>IF(OR(Table24[[#This Row],[Status]]="Pending",Table24[[#This Row],[Status]]="Processing"),1,0)</f>
        <v>0</v>
      </c>
      <c r="F835" s="47" t="str">
        <f>IF(OR(Table24[[#This Row],[Status]]="Pending",Table24[[#This Row],[Status]]="Processing"),"Backlogs","Completed")</f>
        <v>Completed</v>
      </c>
      <c r="G835" s="47">
        <f>IF(Table24[[#This Row],[Status]]="Returned",1,0)</f>
        <v>0</v>
      </c>
      <c r="H835" s="30" t="s">
        <v>24</v>
      </c>
      <c r="I835" s="30" t="s">
        <v>25</v>
      </c>
      <c r="J835" s="30" t="s">
        <v>38</v>
      </c>
      <c r="K835" s="32">
        <v>80</v>
      </c>
      <c r="L835" s="30" t="s">
        <v>18</v>
      </c>
      <c r="M835" s="31">
        <v>209.46</v>
      </c>
      <c r="N835" s="48">
        <f>IF(Table24[[#This Row],[Status]]="Returned",Table24[[#This Row],[Amount]],0)</f>
        <v>0</v>
      </c>
      <c r="O835" s="48">
        <f>IF(OR(Table24[[#This Row],[Status]]="Pending", Table24[[#This Row],[Status]]="Processing"), Table24[[#This Row],[Amount]], 0)</f>
        <v>0</v>
      </c>
      <c r="P835" s="48">
        <f>IF(OR(Table24[[#This Row],[Status]]="Delivered",Table24[[#This Row],[Status]]="Shipped"),Table24[[#This Row],[Amount]],0)</f>
        <v>209.46</v>
      </c>
      <c r="Q835" s="48">
        <f>Table24[[#This Row],[Amount]]/Table24[[#This Row],[Qty]]</f>
        <v>2.6182500000000002</v>
      </c>
      <c r="R835" s="30" t="s">
        <v>71</v>
      </c>
      <c r="S835" s="30" t="s">
        <v>64</v>
      </c>
      <c r="T835" s="47" t="s">
        <v>11</v>
      </c>
      <c r="U835" s="30" t="s">
        <v>31</v>
      </c>
      <c r="V835" s="30" t="s">
        <v>28</v>
      </c>
    </row>
    <row r="836" spans="1:22" ht="14.25" customHeight="1">
      <c r="A836" s="47">
        <v>835</v>
      </c>
      <c r="B836" s="30">
        <v>811</v>
      </c>
      <c r="C836" s="1">
        <v>44237</v>
      </c>
      <c r="D836" t="s">
        <v>14</v>
      </c>
      <c r="E836" s="47">
        <f>IF(OR(Table24[[#This Row],[Status]]="Pending",Table24[[#This Row],[Status]]="Processing"),1,0)</f>
        <v>1</v>
      </c>
      <c r="F836" s="47" t="str">
        <f>IF(OR(Table24[[#This Row],[Status]]="Pending",Table24[[#This Row],[Status]]="Processing"),"Backlogs","Completed")</f>
        <v>Backlogs</v>
      </c>
      <c r="G836" s="47">
        <f>IF(Table24[[#This Row],[Status]]="Returned",1,0)</f>
        <v>0</v>
      </c>
      <c r="H836" s="30" t="s">
        <v>24</v>
      </c>
      <c r="I836" s="30" t="s">
        <v>25</v>
      </c>
      <c r="J836" s="30" t="s">
        <v>33</v>
      </c>
      <c r="K836" s="32">
        <v>62</v>
      </c>
      <c r="L836" s="30" t="s">
        <v>18</v>
      </c>
      <c r="M836" s="31">
        <v>439.81</v>
      </c>
      <c r="N836" s="48">
        <f>IF(Table24[[#This Row],[Status]]="Returned",Table24[[#This Row],[Amount]],0)</f>
        <v>0</v>
      </c>
      <c r="O836" s="48">
        <f>IF(OR(Table24[[#This Row],[Status]]="Pending", Table24[[#This Row],[Status]]="Processing"), Table24[[#This Row],[Amount]], 0)</f>
        <v>439.81</v>
      </c>
      <c r="P836" s="48">
        <f>IF(OR(Table24[[#This Row],[Status]]="Delivered",Table24[[#This Row],[Status]]="Shipped"),Table24[[#This Row],[Amount]],0)</f>
        <v>0</v>
      </c>
      <c r="Q836" s="48">
        <f>Table24[[#This Row],[Amount]]/Table24[[#This Row],[Qty]]</f>
        <v>7.0937096774193549</v>
      </c>
      <c r="R836" s="30" t="s">
        <v>68</v>
      </c>
      <c r="S836" s="30" t="s">
        <v>50</v>
      </c>
      <c r="T836" s="47" t="s">
        <v>11</v>
      </c>
      <c r="U836" s="30" t="s">
        <v>21</v>
      </c>
      <c r="V836" s="30" t="s">
        <v>28</v>
      </c>
    </row>
    <row r="837" spans="1:22" ht="14.25" hidden="1" customHeight="1">
      <c r="A837" s="47">
        <v>836</v>
      </c>
      <c r="B837" s="30">
        <v>480</v>
      </c>
      <c r="C837" s="1">
        <v>43972</v>
      </c>
      <c r="D837" t="s">
        <v>36</v>
      </c>
      <c r="E837" s="47">
        <f>IF(OR(Table24[[#This Row],[Status]]="Pending",Table24[[#This Row],[Status]]="Processing"),1,0)</f>
        <v>0</v>
      </c>
      <c r="F837" s="47" t="str">
        <f>IF(OR(Table24[[#This Row],[Status]]="Pending",Table24[[#This Row],[Status]]="Processing"),"Backlogs","Completed")</f>
        <v>Completed</v>
      </c>
      <c r="G837" s="47">
        <f>IF(Table24[[#This Row],[Status]]="Returned",1,0)</f>
        <v>0</v>
      </c>
      <c r="H837" s="30" t="s">
        <v>15</v>
      </c>
      <c r="I837" s="30" t="s">
        <v>25</v>
      </c>
      <c r="J837" s="30" t="s">
        <v>38</v>
      </c>
      <c r="K837" s="32">
        <v>27</v>
      </c>
      <c r="L837" s="30" t="s">
        <v>18</v>
      </c>
      <c r="M837" s="31">
        <v>358.27</v>
      </c>
      <c r="N837" s="48">
        <f>IF(Table24[[#This Row],[Status]]="Returned",Table24[[#This Row],[Amount]],0)</f>
        <v>0</v>
      </c>
      <c r="O837" s="48">
        <f>IF(OR(Table24[[#This Row],[Status]]="Pending", Table24[[#This Row],[Status]]="Processing"), Table24[[#This Row],[Amount]], 0)</f>
        <v>0</v>
      </c>
      <c r="P837" s="48">
        <f>IF(OR(Table24[[#This Row],[Status]]="Delivered",Table24[[#This Row],[Status]]="Shipped"),Table24[[#This Row],[Amount]],0)</f>
        <v>358.27</v>
      </c>
      <c r="Q837" s="48">
        <f>Table24[[#This Row],[Amount]]/Table24[[#This Row],[Qty]]</f>
        <v>13.269259259259259</v>
      </c>
      <c r="R837" s="30" t="s">
        <v>141</v>
      </c>
      <c r="S837" s="30" t="s">
        <v>30</v>
      </c>
      <c r="T837" s="47" t="s">
        <v>11</v>
      </c>
      <c r="U837" s="30" t="s">
        <v>21</v>
      </c>
      <c r="V837" s="30" t="s">
        <v>28</v>
      </c>
    </row>
    <row r="838" spans="1:22" ht="14.25" hidden="1" customHeight="1">
      <c r="A838" s="47">
        <v>837</v>
      </c>
      <c r="B838" s="30">
        <v>241</v>
      </c>
      <c r="C838" s="1">
        <v>44315</v>
      </c>
      <c r="D838" t="s">
        <v>23</v>
      </c>
      <c r="E838" s="47">
        <f>IF(OR(Table24[[#This Row],[Status]]="Pending",Table24[[#This Row],[Status]]="Processing"),1,0)</f>
        <v>0</v>
      </c>
      <c r="F838" s="47" t="str">
        <f>IF(OR(Table24[[#This Row],[Status]]="Pending",Table24[[#This Row],[Status]]="Processing"),"Backlogs","Completed")</f>
        <v>Completed</v>
      </c>
      <c r="G838" s="47">
        <f>IF(Table24[[#This Row],[Status]]="Returned",1,0)</f>
        <v>0</v>
      </c>
      <c r="H838" s="30" t="s">
        <v>24</v>
      </c>
      <c r="I838" s="30" t="s">
        <v>37</v>
      </c>
      <c r="J838" s="30" t="s">
        <v>17</v>
      </c>
      <c r="K838" s="32">
        <v>37</v>
      </c>
      <c r="L838" s="30" t="s">
        <v>18</v>
      </c>
      <c r="M838" s="31">
        <v>545.5</v>
      </c>
      <c r="N838" s="48">
        <f>IF(Table24[[#This Row],[Status]]="Returned",Table24[[#This Row],[Amount]],0)</f>
        <v>0</v>
      </c>
      <c r="O838" s="48">
        <f>IF(OR(Table24[[#This Row],[Status]]="Pending", Table24[[#This Row],[Status]]="Processing"), Table24[[#This Row],[Amount]], 0)</f>
        <v>0</v>
      </c>
      <c r="P838" s="48">
        <f>IF(OR(Table24[[#This Row],[Status]]="Delivered",Table24[[#This Row],[Status]]="Shipped"),Table24[[#This Row],[Amount]],0)</f>
        <v>545.5</v>
      </c>
      <c r="Q838" s="48">
        <f>Table24[[#This Row],[Amount]]/Table24[[#This Row],[Qty]]</f>
        <v>14.743243243243244</v>
      </c>
      <c r="R838" s="30" t="s">
        <v>255</v>
      </c>
      <c r="S838" s="30" t="s">
        <v>85</v>
      </c>
      <c r="T838" s="47" t="s">
        <v>758</v>
      </c>
      <c r="U838" s="30" t="s">
        <v>27</v>
      </c>
      <c r="V838" s="30" t="s">
        <v>22</v>
      </c>
    </row>
    <row r="839" spans="1:22" ht="14.25" hidden="1" customHeight="1">
      <c r="A839" s="47">
        <v>838</v>
      </c>
      <c r="B839" s="30">
        <v>612</v>
      </c>
      <c r="C839" s="1">
        <v>44555</v>
      </c>
      <c r="D839" t="s">
        <v>14</v>
      </c>
      <c r="E839" s="47">
        <f>IF(OR(Table24[[#This Row],[Status]]="Pending",Table24[[#This Row],[Status]]="Processing"),1,0)</f>
        <v>1</v>
      </c>
      <c r="F839" s="47" t="str">
        <f>IF(OR(Table24[[#This Row],[Status]]="Pending",Table24[[#This Row],[Status]]="Processing"),"Backlogs","Completed")</f>
        <v>Backlogs</v>
      </c>
      <c r="G839" s="47">
        <f>IF(Table24[[#This Row],[Status]]="Returned",1,0)</f>
        <v>0</v>
      </c>
      <c r="H839" s="30" t="s">
        <v>24</v>
      </c>
      <c r="I839" s="30" t="s">
        <v>16</v>
      </c>
      <c r="J839" s="30" t="s">
        <v>38</v>
      </c>
      <c r="K839" s="32">
        <v>65</v>
      </c>
      <c r="L839" s="30" t="s">
        <v>18</v>
      </c>
      <c r="M839" s="31">
        <v>725.26</v>
      </c>
      <c r="N839" s="48">
        <f>IF(Table24[[#This Row],[Status]]="Returned",Table24[[#This Row],[Amount]],0)</f>
        <v>0</v>
      </c>
      <c r="O839" s="48">
        <f>IF(OR(Table24[[#This Row],[Status]]="Pending", Table24[[#This Row],[Status]]="Processing"), Table24[[#This Row],[Amount]], 0)</f>
        <v>725.26</v>
      </c>
      <c r="P839" s="48">
        <f>IF(OR(Table24[[#This Row],[Status]]="Delivered",Table24[[#This Row],[Status]]="Shipped"),Table24[[#This Row],[Amount]],0)</f>
        <v>0</v>
      </c>
      <c r="Q839" s="48">
        <f>Table24[[#This Row],[Amount]]/Table24[[#This Row],[Qty]]</f>
        <v>11.157846153846153</v>
      </c>
      <c r="R839" s="30" t="s">
        <v>203</v>
      </c>
      <c r="S839" s="30" t="s">
        <v>147</v>
      </c>
      <c r="T839" s="47" t="s">
        <v>11</v>
      </c>
      <c r="U839" s="30" t="s">
        <v>21</v>
      </c>
      <c r="V839" s="30" t="s">
        <v>28</v>
      </c>
    </row>
    <row r="840" spans="1:22" ht="14.25" hidden="1" customHeight="1">
      <c r="A840" s="47">
        <v>839</v>
      </c>
      <c r="B840" s="30">
        <v>45</v>
      </c>
      <c r="C840" s="1">
        <v>44355</v>
      </c>
      <c r="D840" t="s">
        <v>36</v>
      </c>
      <c r="E840" s="47">
        <f>IF(OR(Table24[[#This Row],[Status]]="Pending",Table24[[#This Row],[Status]]="Processing"),1,0)</f>
        <v>0</v>
      </c>
      <c r="F840" s="47" t="str">
        <f>IF(OR(Table24[[#This Row],[Status]]="Pending",Table24[[#This Row],[Status]]="Processing"),"Backlogs","Completed")</f>
        <v>Completed</v>
      </c>
      <c r="G840" s="47">
        <f>IF(Table24[[#This Row],[Status]]="Returned",1,0)</f>
        <v>0</v>
      </c>
      <c r="H840" s="30" t="s">
        <v>24</v>
      </c>
      <c r="I840" s="30" t="s">
        <v>37</v>
      </c>
      <c r="J840" s="30" t="s">
        <v>38</v>
      </c>
      <c r="K840" s="32">
        <v>17</v>
      </c>
      <c r="L840" s="30" t="s">
        <v>18</v>
      </c>
      <c r="M840" s="31">
        <v>408.32</v>
      </c>
      <c r="N840" s="48">
        <f>IF(Table24[[#This Row],[Status]]="Returned",Table24[[#This Row],[Amount]],0)</f>
        <v>0</v>
      </c>
      <c r="O840" s="48">
        <f>IF(OR(Table24[[#This Row],[Status]]="Pending", Table24[[#This Row],[Status]]="Processing"), Table24[[#This Row],[Amount]], 0)</f>
        <v>0</v>
      </c>
      <c r="P840" s="48">
        <f>IF(OR(Table24[[#This Row],[Status]]="Delivered",Table24[[#This Row],[Status]]="Shipped"),Table24[[#This Row],[Amount]],0)</f>
        <v>408.32</v>
      </c>
      <c r="Q840" s="48">
        <f>Table24[[#This Row],[Amount]]/Table24[[#This Row],[Qty]]</f>
        <v>24.018823529411765</v>
      </c>
      <c r="R840" s="30" t="s">
        <v>364</v>
      </c>
      <c r="S840" s="30" t="s">
        <v>66</v>
      </c>
      <c r="T840" s="47" t="s">
        <v>758</v>
      </c>
      <c r="U840" s="30" t="s">
        <v>27</v>
      </c>
      <c r="V840" s="30" t="s">
        <v>28</v>
      </c>
    </row>
    <row r="841" spans="1:22" ht="14.25" customHeight="1">
      <c r="A841" s="47">
        <v>840</v>
      </c>
      <c r="B841" s="30">
        <v>950</v>
      </c>
      <c r="C841" s="1">
        <v>44370</v>
      </c>
      <c r="D841" t="s">
        <v>54</v>
      </c>
      <c r="E841" s="47">
        <f>IF(OR(Table24[[#This Row],[Status]]="Pending",Table24[[#This Row],[Status]]="Processing"),1,0)</f>
        <v>1</v>
      </c>
      <c r="F841" s="47" t="str">
        <f>IF(OR(Table24[[#This Row],[Status]]="Pending",Table24[[#This Row],[Status]]="Processing"),"Backlogs","Completed")</f>
        <v>Backlogs</v>
      </c>
      <c r="G841" s="47">
        <f>IF(Table24[[#This Row],[Status]]="Returned",1,0)</f>
        <v>0</v>
      </c>
      <c r="H841" s="30" t="s">
        <v>15</v>
      </c>
      <c r="I841" s="30" t="s">
        <v>37</v>
      </c>
      <c r="J841" s="30" t="s">
        <v>33</v>
      </c>
      <c r="K841" s="32">
        <v>66</v>
      </c>
      <c r="L841" s="30" t="s">
        <v>18</v>
      </c>
      <c r="M841" s="31">
        <v>518.87</v>
      </c>
      <c r="N841" s="48">
        <f>IF(Table24[[#This Row],[Status]]="Returned",Table24[[#This Row],[Amount]],0)</f>
        <v>0</v>
      </c>
      <c r="O841" s="48">
        <f>IF(OR(Table24[[#This Row],[Status]]="Pending", Table24[[#This Row],[Status]]="Processing"), Table24[[#This Row],[Amount]], 0)</f>
        <v>518.87</v>
      </c>
      <c r="P841" s="48">
        <f>IF(OR(Table24[[#This Row],[Status]]="Delivered",Table24[[#This Row],[Status]]="Shipped"),Table24[[#This Row],[Amount]],0)</f>
        <v>0</v>
      </c>
      <c r="Q841" s="48">
        <f>Table24[[#This Row],[Amount]]/Table24[[#This Row],[Qty]]</f>
        <v>7.8616666666666664</v>
      </c>
      <c r="R841" s="30" t="s">
        <v>365</v>
      </c>
      <c r="S841" s="30" t="s">
        <v>64</v>
      </c>
      <c r="T841" s="47" t="s">
        <v>758</v>
      </c>
      <c r="U841" s="30" t="s">
        <v>27</v>
      </c>
      <c r="V841" s="30" t="s">
        <v>22</v>
      </c>
    </row>
    <row r="842" spans="1:22" ht="14.25" hidden="1" customHeight="1">
      <c r="A842" s="47">
        <v>841</v>
      </c>
      <c r="B842" s="30">
        <v>194</v>
      </c>
      <c r="C842" s="1">
        <v>44132</v>
      </c>
      <c r="D842" t="s">
        <v>14</v>
      </c>
      <c r="E842" s="47">
        <f>IF(OR(Table24[[#This Row],[Status]]="Pending",Table24[[#This Row],[Status]]="Processing"),1,0)</f>
        <v>1</v>
      </c>
      <c r="F842" s="47" t="str">
        <f>IF(OR(Table24[[#This Row],[Status]]="Pending",Table24[[#This Row],[Status]]="Processing"),"Backlogs","Completed")</f>
        <v>Backlogs</v>
      </c>
      <c r="G842" s="47">
        <f>IF(Table24[[#This Row],[Status]]="Returned",1,0)</f>
        <v>0</v>
      </c>
      <c r="H842" s="30" t="s">
        <v>24</v>
      </c>
      <c r="I842" s="30" t="s">
        <v>16</v>
      </c>
      <c r="J842" s="30" t="s">
        <v>38</v>
      </c>
      <c r="K842" s="32">
        <v>20</v>
      </c>
      <c r="L842" s="30" t="s">
        <v>18</v>
      </c>
      <c r="M842" s="31">
        <v>944.25</v>
      </c>
      <c r="N842" s="48">
        <f>IF(Table24[[#This Row],[Status]]="Returned",Table24[[#This Row],[Amount]],0)</f>
        <v>0</v>
      </c>
      <c r="O842" s="48">
        <f>IF(OR(Table24[[#This Row],[Status]]="Pending", Table24[[#This Row],[Status]]="Processing"), Table24[[#This Row],[Amount]], 0)</f>
        <v>944.25</v>
      </c>
      <c r="P842" s="48">
        <f>IF(OR(Table24[[#This Row],[Status]]="Delivered",Table24[[#This Row],[Status]]="Shipped"),Table24[[#This Row],[Amount]],0)</f>
        <v>0</v>
      </c>
      <c r="Q842" s="48">
        <f>Table24[[#This Row],[Amount]]/Table24[[#This Row],[Qty]]</f>
        <v>47.212499999999999</v>
      </c>
      <c r="R842" s="30" t="s">
        <v>267</v>
      </c>
      <c r="S842" s="30" t="s">
        <v>49</v>
      </c>
      <c r="T842" s="47" t="s">
        <v>758</v>
      </c>
      <c r="U842" s="30" t="s">
        <v>31</v>
      </c>
      <c r="V842" s="30" t="s">
        <v>28</v>
      </c>
    </row>
    <row r="843" spans="1:22" ht="14.25" hidden="1" customHeight="1">
      <c r="A843" s="47">
        <v>842</v>
      </c>
      <c r="B843" s="30">
        <v>124</v>
      </c>
      <c r="C843" s="1">
        <v>43952</v>
      </c>
      <c r="D843" t="s">
        <v>32</v>
      </c>
      <c r="E843" s="47">
        <f>IF(OR(Table24[[#This Row],[Status]]="Pending",Table24[[#This Row],[Status]]="Processing"),1,0)</f>
        <v>0</v>
      </c>
      <c r="F843" s="47" t="str">
        <f>IF(OR(Table24[[#This Row],[Status]]="Pending",Table24[[#This Row],[Status]]="Processing"),"Backlogs","Completed")</f>
        <v>Completed</v>
      </c>
      <c r="G843" s="47">
        <f>IF(Table24[[#This Row],[Status]]="Returned",1,0)</f>
        <v>1</v>
      </c>
      <c r="H843" s="30" t="s">
        <v>24</v>
      </c>
      <c r="I843" s="30" t="s">
        <v>16</v>
      </c>
      <c r="J843" s="30" t="s">
        <v>17</v>
      </c>
      <c r="K843" s="32">
        <v>48</v>
      </c>
      <c r="L843" s="30" t="s">
        <v>18</v>
      </c>
      <c r="M843" s="31">
        <v>658.26</v>
      </c>
      <c r="N843" s="48">
        <f>IF(Table24[[#This Row],[Status]]="Returned",Table24[[#This Row],[Amount]],0)</f>
        <v>658.26</v>
      </c>
      <c r="O843" s="48">
        <f>IF(OR(Table24[[#This Row],[Status]]="Pending", Table24[[#This Row],[Status]]="Processing"), Table24[[#This Row],[Amount]], 0)</f>
        <v>0</v>
      </c>
      <c r="P843" s="48">
        <f>IF(OR(Table24[[#This Row],[Status]]="Delivered",Table24[[#This Row],[Status]]="Shipped"),Table24[[#This Row],[Amount]],0)</f>
        <v>0</v>
      </c>
      <c r="Q843" s="48">
        <f>Table24[[#This Row],[Amount]]/Table24[[#This Row],[Qty]]</f>
        <v>13.713749999999999</v>
      </c>
      <c r="R843" s="30" t="s">
        <v>366</v>
      </c>
      <c r="S843" s="30" t="s">
        <v>153</v>
      </c>
      <c r="T843" s="47" t="s">
        <v>11</v>
      </c>
      <c r="U843" s="30" t="s">
        <v>27</v>
      </c>
      <c r="V843" s="30" t="s">
        <v>28</v>
      </c>
    </row>
    <row r="844" spans="1:22" ht="14.25" hidden="1" customHeight="1">
      <c r="A844" s="47">
        <v>843</v>
      </c>
      <c r="B844" s="30">
        <v>722</v>
      </c>
      <c r="C844" s="1">
        <v>44012</v>
      </c>
      <c r="D844" t="s">
        <v>14</v>
      </c>
      <c r="E844" s="47">
        <f>IF(OR(Table24[[#This Row],[Status]]="Pending",Table24[[#This Row],[Status]]="Processing"),1,0)</f>
        <v>1</v>
      </c>
      <c r="F844" s="47" t="str">
        <f>IF(OR(Table24[[#This Row],[Status]]="Pending",Table24[[#This Row],[Status]]="Processing"),"Backlogs","Completed")</f>
        <v>Backlogs</v>
      </c>
      <c r="G844" s="47">
        <f>IF(Table24[[#This Row],[Status]]="Returned",1,0)</f>
        <v>0</v>
      </c>
      <c r="H844" s="30" t="s">
        <v>24</v>
      </c>
      <c r="I844" s="30" t="s">
        <v>16</v>
      </c>
      <c r="J844" s="30" t="s">
        <v>17</v>
      </c>
      <c r="K844" s="32">
        <v>85</v>
      </c>
      <c r="L844" s="30" t="s">
        <v>18</v>
      </c>
      <c r="M844" s="31">
        <v>857.27</v>
      </c>
      <c r="N844" s="48">
        <f>IF(Table24[[#This Row],[Status]]="Returned",Table24[[#This Row],[Amount]],0)</f>
        <v>0</v>
      </c>
      <c r="O844" s="48">
        <f>IF(OR(Table24[[#This Row],[Status]]="Pending", Table24[[#This Row],[Status]]="Processing"), Table24[[#This Row],[Amount]], 0)</f>
        <v>857.27</v>
      </c>
      <c r="P844" s="48">
        <f>IF(OR(Table24[[#This Row],[Status]]="Delivered",Table24[[#This Row],[Status]]="Shipped"),Table24[[#This Row],[Amount]],0)</f>
        <v>0</v>
      </c>
      <c r="Q844" s="48">
        <f>Table24[[#This Row],[Amount]]/Table24[[#This Row],[Qty]]</f>
        <v>10.085529411764705</v>
      </c>
      <c r="R844" s="30" t="s">
        <v>252</v>
      </c>
      <c r="S844" s="30" t="s">
        <v>89</v>
      </c>
      <c r="T844" s="47" t="s">
        <v>11</v>
      </c>
      <c r="U844" s="30" t="s">
        <v>21</v>
      </c>
      <c r="V844" s="30" t="s">
        <v>22</v>
      </c>
    </row>
    <row r="845" spans="1:22" ht="14.25" hidden="1" customHeight="1">
      <c r="A845" s="47">
        <v>844</v>
      </c>
      <c r="B845" s="30">
        <v>366</v>
      </c>
      <c r="C845" s="1">
        <v>43939</v>
      </c>
      <c r="D845" t="s">
        <v>32</v>
      </c>
      <c r="E845" s="47">
        <f>IF(OR(Table24[[#This Row],[Status]]="Pending",Table24[[#This Row],[Status]]="Processing"),1,0)</f>
        <v>0</v>
      </c>
      <c r="F845" s="47" t="str">
        <f>IF(OR(Table24[[#This Row],[Status]]="Pending",Table24[[#This Row],[Status]]="Processing"),"Backlogs","Completed")</f>
        <v>Completed</v>
      </c>
      <c r="G845" s="47">
        <f>IF(Table24[[#This Row],[Status]]="Returned",1,0)</f>
        <v>1</v>
      </c>
      <c r="H845" s="30" t="s">
        <v>47</v>
      </c>
      <c r="I845" s="30" t="s">
        <v>25</v>
      </c>
      <c r="J845" s="30" t="s">
        <v>38</v>
      </c>
      <c r="K845" s="32">
        <v>22</v>
      </c>
      <c r="L845" s="30" t="s">
        <v>18</v>
      </c>
      <c r="M845" s="31">
        <v>537.47</v>
      </c>
      <c r="N845" s="48">
        <f>IF(Table24[[#This Row],[Status]]="Returned",Table24[[#This Row],[Amount]],0)</f>
        <v>537.47</v>
      </c>
      <c r="O845" s="48">
        <f>IF(OR(Table24[[#This Row],[Status]]="Pending", Table24[[#This Row],[Status]]="Processing"), Table24[[#This Row],[Amount]], 0)</f>
        <v>0</v>
      </c>
      <c r="P845" s="48">
        <f>IF(OR(Table24[[#This Row],[Status]]="Delivered",Table24[[#This Row],[Status]]="Shipped"),Table24[[#This Row],[Amount]],0)</f>
        <v>0</v>
      </c>
      <c r="Q845" s="48">
        <f>Table24[[#This Row],[Amount]]/Table24[[#This Row],[Qty]]</f>
        <v>24.430454545454548</v>
      </c>
      <c r="R845" s="30" t="s">
        <v>354</v>
      </c>
      <c r="S845" s="30" t="s">
        <v>77</v>
      </c>
      <c r="T845" s="47" t="s">
        <v>758</v>
      </c>
      <c r="U845" s="30" t="s">
        <v>44</v>
      </c>
      <c r="V845" s="30" t="s">
        <v>28</v>
      </c>
    </row>
    <row r="846" spans="1:22" ht="14.25" hidden="1" customHeight="1">
      <c r="A846" s="47">
        <v>845</v>
      </c>
      <c r="B846" s="30">
        <v>307</v>
      </c>
      <c r="C846" s="1">
        <v>44551</v>
      </c>
      <c r="D846" t="s">
        <v>54</v>
      </c>
      <c r="E846" s="47">
        <f>IF(OR(Table24[[#This Row],[Status]]="Pending",Table24[[#This Row],[Status]]="Processing"),1,0)</f>
        <v>1</v>
      </c>
      <c r="F846" s="47" t="str">
        <f>IF(OR(Table24[[#This Row],[Status]]="Pending",Table24[[#This Row],[Status]]="Processing"),"Backlogs","Completed")</f>
        <v>Backlogs</v>
      </c>
      <c r="G846" s="47">
        <f>IF(Table24[[#This Row],[Status]]="Returned",1,0)</f>
        <v>0</v>
      </c>
      <c r="H846" s="30" t="s">
        <v>24</v>
      </c>
      <c r="I846" s="30" t="s">
        <v>25</v>
      </c>
      <c r="J846" s="30" t="s">
        <v>38</v>
      </c>
      <c r="K846" s="32">
        <v>65</v>
      </c>
      <c r="L846" s="30" t="s">
        <v>18</v>
      </c>
      <c r="M846" s="31">
        <v>657.68</v>
      </c>
      <c r="N846" s="48">
        <f>IF(Table24[[#This Row],[Status]]="Returned",Table24[[#This Row],[Amount]],0)</f>
        <v>0</v>
      </c>
      <c r="O846" s="48">
        <f>IF(OR(Table24[[#This Row],[Status]]="Pending", Table24[[#This Row],[Status]]="Processing"), Table24[[#This Row],[Amount]], 0)</f>
        <v>657.68</v>
      </c>
      <c r="P846" s="48">
        <f>IF(OR(Table24[[#This Row],[Status]]="Delivered",Table24[[#This Row],[Status]]="Shipped"),Table24[[#This Row],[Amount]],0)</f>
        <v>0</v>
      </c>
      <c r="Q846" s="48">
        <f>Table24[[#This Row],[Amount]]/Table24[[#This Row],[Qty]]</f>
        <v>10.118153846153845</v>
      </c>
      <c r="R846" s="30" t="s">
        <v>288</v>
      </c>
      <c r="S846" s="30" t="s">
        <v>77</v>
      </c>
      <c r="T846" s="47" t="s">
        <v>758</v>
      </c>
      <c r="U846" s="30" t="s">
        <v>27</v>
      </c>
      <c r="V846" s="30" t="s">
        <v>22</v>
      </c>
    </row>
    <row r="847" spans="1:22" ht="14.25" hidden="1" customHeight="1">
      <c r="A847" s="47">
        <v>846</v>
      </c>
      <c r="B847" s="30">
        <v>419</v>
      </c>
      <c r="C847" s="1">
        <v>43832</v>
      </c>
      <c r="D847" t="s">
        <v>54</v>
      </c>
      <c r="E847" s="47">
        <f>IF(OR(Table24[[#This Row],[Status]]="Pending",Table24[[#This Row],[Status]]="Processing"),1,0)</f>
        <v>1</v>
      </c>
      <c r="F847" s="47" t="str">
        <f>IF(OR(Table24[[#This Row],[Status]]="Pending",Table24[[#This Row],[Status]]="Processing"),"Backlogs","Completed")</f>
        <v>Backlogs</v>
      </c>
      <c r="G847" s="47">
        <f>IF(Table24[[#This Row],[Status]]="Returned",1,0)</f>
        <v>0</v>
      </c>
      <c r="H847" s="30" t="s">
        <v>47</v>
      </c>
      <c r="I847" s="30" t="s">
        <v>16</v>
      </c>
      <c r="J847" s="30" t="s">
        <v>17</v>
      </c>
      <c r="K847" s="32">
        <v>35</v>
      </c>
      <c r="L847" s="30" t="s">
        <v>18</v>
      </c>
      <c r="M847" s="31">
        <v>98.06</v>
      </c>
      <c r="N847" s="48">
        <f>IF(Table24[[#This Row],[Status]]="Returned",Table24[[#This Row],[Amount]],0)</f>
        <v>0</v>
      </c>
      <c r="O847" s="48">
        <f>IF(OR(Table24[[#This Row],[Status]]="Pending", Table24[[#This Row],[Status]]="Processing"), Table24[[#This Row],[Amount]], 0)</f>
        <v>98.06</v>
      </c>
      <c r="P847" s="48">
        <f>IF(OR(Table24[[#This Row],[Status]]="Delivered",Table24[[#This Row],[Status]]="Shipped"),Table24[[#This Row],[Amount]],0)</f>
        <v>0</v>
      </c>
      <c r="Q847" s="48">
        <f>Table24[[#This Row],[Amount]]/Table24[[#This Row],[Qty]]</f>
        <v>2.8017142857142856</v>
      </c>
      <c r="R847" s="30" t="s">
        <v>95</v>
      </c>
      <c r="S847" s="30" t="s">
        <v>77</v>
      </c>
      <c r="T847" s="47" t="s">
        <v>758</v>
      </c>
      <c r="U847" s="30" t="s">
        <v>27</v>
      </c>
      <c r="V847" s="30" t="s">
        <v>22</v>
      </c>
    </row>
    <row r="848" spans="1:22" ht="14.25" hidden="1" customHeight="1">
      <c r="A848" s="47">
        <v>847</v>
      </c>
      <c r="B848" s="30">
        <v>116</v>
      </c>
      <c r="C848" s="1">
        <v>43834</v>
      </c>
      <c r="D848" t="s">
        <v>14</v>
      </c>
      <c r="E848" s="47">
        <f>IF(OR(Table24[[#This Row],[Status]]="Pending",Table24[[#This Row],[Status]]="Processing"),1,0)</f>
        <v>1</v>
      </c>
      <c r="F848" s="47" t="str">
        <f>IF(OR(Table24[[#This Row],[Status]]="Pending",Table24[[#This Row],[Status]]="Processing"),"Backlogs","Completed")</f>
        <v>Backlogs</v>
      </c>
      <c r="G848" s="47">
        <f>IF(Table24[[#This Row],[Status]]="Returned",1,0)</f>
        <v>0</v>
      </c>
      <c r="H848" s="30" t="s">
        <v>47</v>
      </c>
      <c r="I848" s="30" t="s">
        <v>37</v>
      </c>
      <c r="J848" s="30" t="s">
        <v>17</v>
      </c>
      <c r="K848" s="32">
        <v>35</v>
      </c>
      <c r="L848" s="30" t="s">
        <v>18</v>
      </c>
      <c r="M848" s="31">
        <v>524.19000000000005</v>
      </c>
      <c r="N848" s="48">
        <f>IF(Table24[[#This Row],[Status]]="Returned",Table24[[#This Row],[Amount]],0)</f>
        <v>0</v>
      </c>
      <c r="O848" s="48">
        <f>IF(OR(Table24[[#This Row],[Status]]="Pending", Table24[[#This Row],[Status]]="Processing"), Table24[[#This Row],[Amount]], 0)</f>
        <v>524.19000000000005</v>
      </c>
      <c r="P848" s="48">
        <f>IF(OR(Table24[[#This Row],[Status]]="Delivered",Table24[[#This Row],[Status]]="Shipped"),Table24[[#This Row],[Amount]],0)</f>
        <v>0</v>
      </c>
      <c r="Q848" s="48">
        <f>Table24[[#This Row],[Amount]]/Table24[[#This Row],[Qty]]</f>
        <v>14.976857142857144</v>
      </c>
      <c r="R848" s="30" t="s">
        <v>59</v>
      </c>
      <c r="S848" s="30" t="s">
        <v>20</v>
      </c>
      <c r="T848" s="47" t="s">
        <v>758</v>
      </c>
      <c r="U848" s="30" t="s">
        <v>44</v>
      </c>
      <c r="V848" s="30" t="s">
        <v>22</v>
      </c>
    </row>
    <row r="849" spans="1:22" ht="14.25" hidden="1" customHeight="1">
      <c r="A849" s="47">
        <v>848</v>
      </c>
      <c r="B849" s="30">
        <v>642</v>
      </c>
      <c r="C849" s="1">
        <v>44010</v>
      </c>
      <c r="D849" t="s">
        <v>32</v>
      </c>
      <c r="E849" s="47">
        <f>IF(OR(Table24[[#This Row],[Status]]="Pending",Table24[[#This Row],[Status]]="Processing"),1,0)</f>
        <v>0</v>
      </c>
      <c r="F849" s="47" t="str">
        <f>IF(OR(Table24[[#This Row],[Status]]="Pending",Table24[[#This Row],[Status]]="Processing"),"Backlogs","Completed")</f>
        <v>Completed</v>
      </c>
      <c r="G849" s="47">
        <f>IF(Table24[[#This Row],[Status]]="Returned",1,0)</f>
        <v>1</v>
      </c>
      <c r="H849" s="30" t="s">
        <v>15</v>
      </c>
      <c r="I849" s="30" t="s">
        <v>37</v>
      </c>
      <c r="J849" s="30" t="s">
        <v>38</v>
      </c>
      <c r="K849" s="32">
        <v>78</v>
      </c>
      <c r="L849" s="30" t="s">
        <v>18</v>
      </c>
      <c r="M849" s="31">
        <v>231.47</v>
      </c>
      <c r="N849" s="48">
        <f>IF(Table24[[#This Row],[Status]]="Returned",Table24[[#This Row],[Amount]],0)</f>
        <v>231.47</v>
      </c>
      <c r="O849" s="48">
        <f>IF(OR(Table24[[#This Row],[Status]]="Pending", Table24[[#This Row],[Status]]="Processing"), Table24[[#This Row],[Amount]], 0)</f>
        <v>0</v>
      </c>
      <c r="P849" s="48">
        <f>IF(OR(Table24[[#This Row],[Status]]="Delivered",Table24[[#This Row],[Status]]="Shipped"),Table24[[#This Row],[Amount]],0)</f>
        <v>0</v>
      </c>
      <c r="Q849" s="48">
        <f>Table24[[#This Row],[Amount]]/Table24[[#This Row],[Qty]]</f>
        <v>2.9675641025641024</v>
      </c>
      <c r="R849" s="30" t="s">
        <v>50</v>
      </c>
      <c r="S849" s="30" t="s">
        <v>51</v>
      </c>
      <c r="T849" s="47" t="s">
        <v>11</v>
      </c>
      <c r="U849" s="30" t="s">
        <v>21</v>
      </c>
      <c r="V849" s="30" t="s">
        <v>28</v>
      </c>
    </row>
    <row r="850" spans="1:22" ht="14.25" hidden="1" customHeight="1">
      <c r="A850" s="47">
        <v>849</v>
      </c>
      <c r="B850" s="30">
        <v>273</v>
      </c>
      <c r="C850" s="1">
        <v>43968</v>
      </c>
      <c r="D850" t="s">
        <v>54</v>
      </c>
      <c r="E850" s="47">
        <f>IF(OR(Table24[[#This Row],[Status]]="Pending",Table24[[#This Row],[Status]]="Processing"),1,0)</f>
        <v>1</v>
      </c>
      <c r="F850" s="47" t="str">
        <f>IF(OR(Table24[[#This Row],[Status]]="Pending",Table24[[#This Row],[Status]]="Processing"),"Backlogs","Completed")</f>
        <v>Backlogs</v>
      </c>
      <c r="G850" s="47">
        <f>IF(Table24[[#This Row],[Status]]="Returned",1,0)</f>
        <v>0</v>
      </c>
      <c r="H850" s="30" t="s">
        <v>24</v>
      </c>
      <c r="I850" s="30" t="s">
        <v>37</v>
      </c>
      <c r="J850" s="30" t="s">
        <v>38</v>
      </c>
      <c r="K850" s="32">
        <v>81</v>
      </c>
      <c r="L850" s="30" t="s">
        <v>18</v>
      </c>
      <c r="M850" s="31">
        <v>626.97</v>
      </c>
      <c r="N850" s="48">
        <f>IF(Table24[[#This Row],[Status]]="Returned",Table24[[#This Row],[Amount]],0)</f>
        <v>0</v>
      </c>
      <c r="O850" s="48">
        <f>IF(OR(Table24[[#This Row],[Status]]="Pending", Table24[[#This Row],[Status]]="Processing"), Table24[[#This Row],[Amount]], 0)</f>
        <v>626.97</v>
      </c>
      <c r="P850" s="48">
        <f>IF(OR(Table24[[#This Row],[Status]]="Delivered",Table24[[#This Row],[Status]]="Shipped"),Table24[[#This Row],[Amount]],0)</f>
        <v>0</v>
      </c>
      <c r="Q850" s="48">
        <f>Table24[[#This Row],[Amount]]/Table24[[#This Row],[Qty]]</f>
        <v>7.7403703703703703</v>
      </c>
      <c r="R850" s="30" t="s">
        <v>156</v>
      </c>
      <c r="S850" s="30" t="s">
        <v>58</v>
      </c>
      <c r="T850" s="47" t="s">
        <v>758</v>
      </c>
      <c r="U850" s="30" t="s">
        <v>31</v>
      </c>
      <c r="V850" s="30" t="s">
        <v>28</v>
      </c>
    </row>
    <row r="851" spans="1:22" ht="14.25" hidden="1" customHeight="1">
      <c r="A851" s="47">
        <v>850</v>
      </c>
      <c r="B851" s="30">
        <v>955</v>
      </c>
      <c r="C851" s="1">
        <v>44075</v>
      </c>
      <c r="D851" t="s">
        <v>36</v>
      </c>
      <c r="E851" s="47">
        <f>IF(OR(Table24[[#This Row],[Status]]="Pending",Table24[[#This Row],[Status]]="Processing"),1,0)</f>
        <v>0</v>
      </c>
      <c r="F851" s="47" t="str">
        <f>IF(OR(Table24[[#This Row],[Status]]="Pending",Table24[[#This Row],[Status]]="Processing"),"Backlogs","Completed")</f>
        <v>Completed</v>
      </c>
      <c r="G851" s="47">
        <f>IF(Table24[[#This Row],[Status]]="Returned",1,0)</f>
        <v>0</v>
      </c>
      <c r="H851" s="30" t="s">
        <v>47</v>
      </c>
      <c r="I851" s="30" t="s">
        <v>16</v>
      </c>
      <c r="J851" s="30" t="s">
        <v>38</v>
      </c>
      <c r="K851" s="32">
        <v>14</v>
      </c>
      <c r="L851" s="30" t="s">
        <v>18</v>
      </c>
      <c r="M851" s="31">
        <v>124.93</v>
      </c>
      <c r="N851" s="48">
        <f>IF(Table24[[#This Row],[Status]]="Returned",Table24[[#This Row],[Amount]],0)</f>
        <v>0</v>
      </c>
      <c r="O851" s="48">
        <f>IF(OR(Table24[[#This Row],[Status]]="Pending", Table24[[#This Row],[Status]]="Processing"), Table24[[#This Row],[Amount]], 0)</f>
        <v>0</v>
      </c>
      <c r="P851" s="48">
        <f>IF(OR(Table24[[#This Row],[Status]]="Delivered",Table24[[#This Row],[Status]]="Shipped"),Table24[[#This Row],[Amount]],0)</f>
        <v>124.93</v>
      </c>
      <c r="Q851" s="48">
        <f>Table24[[#This Row],[Amount]]/Table24[[#This Row],[Qty]]</f>
        <v>8.9235714285714298</v>
      </c>
      <c r="R851" s="30" t="s">
        <v>177</v>
      </c>
      <c r="S851" s="30" t="s">
        <v>58</v>
      </c>
      <c r="T851" s="47" t="s">
        <v>758</v>
      </c>
      <c r="U851" s="30" t="s">
        <v>27</v>
      </c>
      <c r="V851" s="30" t="s">
        <v>22</v>
      </c>
    </row>
    <row r="852" spans="1:22" ht="14.25" customHeight="1">
      <c r="A852" s="47">
        <v>851</v>
      </c>
      <c r="B852" s="30">
        <v>693</v>
      </c>
      <c r="C852" s="1">
        <v>44302</v>
      </c>
      <c r="D852" t="s">
        <v>23</v>
      </c>
      <c r="E852" s="47">
        <f>IF(OR(Table24[[#This Row],[Status]]="Pending",Table24[[#This Row],[Status]]="Processing"),1,0)</f>
        <v>0</v>
      </c>
      <c r="F852" s="47" t="str">
        <f>IF(OR(Table24[[#This Row],[Status]]="Pending",Table24[[#This Row],[Status]]="Processing"),"Backlogs","Completed")</f>
        <v>Completed</v>
      </c>
      <c r="G852" s="47">
        <f>IF(Table24[[#This Row],[Status]]="Returned",1,0)</f>
        <v>0</v>
      </c>
      <c r="H852" s="30" t="s">
        <v>47</v>
      </c>
      <c r="I852" s="30" t="s">
        <v>25</v>
      </c>
      <c r="J852" s="30" t="s">
        <v>33</v>
      </c>
      <c r="K852" s="32">
        <v>41</v>
      </c>
      <c r="L852" s="30" t="s">
        <v>18</v>
      </c>
      <c r="M852" s="31">
        <v>362.26</v>
      </c>
      <c r="N852" s="48">
        <f>IF(Table24[[#This Row],[Status]]="Returned",Table24[[#This Row],[Amount]],0)</f>
        <v>0</v>
      </c>
      <c r="O852" s="48">
        <f>IF(OR(Table24[[#This Row],[Status]]="Pending", Table24[[#This Row],[Status]]="Processing"), Table24[[#This Row],[Amount]], 0)</f>
        <v>0</v>
      </c>
      <c r="P852" s="48">
        <f>IF(OR(Table24[[#This Row],[Status]]="Delivered",Table24[[#This Row],[Status]]="Shipped"),Table24[[#This Row],[Amount]],0)</f>
        <v>362.26</v>
      </c>
      <c r="Q852" s="48">
        <f>Table24[[#This Row],[Amount]]/Table24[[#This Row],[Qty]]</f>
        <v>8.8356097560975613</v>
      </c>
      <c r="R852" s="30" t="s">
        <v>367</v>
      </c>
      <c r="S852" s="30" t="s">
        <v>87</v>
      </c>
      <c r="T852" s="47" t="s">
        <v>11</v>
      </c>
      <c r="U852" s="30" t="s">
        <v>27</v>
      </c>
      <c r="V852" s="30" t="s">
        <v>22</v>
      </c>
    </row>
    <row r="853" spans="1:22" ht="14.25" customHeight="1">
      <c r="A853" s="47">
        <v>852</v>
      </c>
      <c r="B853" s="30">
        <v>853</v>
      </c>
      <c r="C853" s="1">
        <v>44253</v>
      </c>
      <c r="D853" t="s">
        <v>54</v>
      </c>
      <c r="E853" s="47">
        <f>IF(OR(Table24[[#This Row],[Status]]="Pending",Table24[[#This Row],[Status]]="Processing"),1,0)</f>
        <v>1</v>
      </c>
      <c r="F853" s="47" t="str">
        <f>IF(OR(Table24[[#This Row],[Status]]="Pending",Table24[[#This Row],[Status]]="Processing"),"Backlogs","Completed")</f>
        <v>Backlogs</v>
      </c>
      <c r="G853" s="47">
        <f>IF(Table24[[#This Row],[Status]]="Returned",1,0)</f>
        <v>0</v>
      </c>
      <c r="H853" s="30" t="s">
        <v>47</v>
      </c>
      <c r="I853" s="30" t="s">
        <v>16</v>
      </c>
      <c r="J853" s="30" t="s">
        <v>33</v>
      </c>
      <c r="K853" s="32">
        <v>2</v>
      </c>
      <c r="L853" s="30" t="s">
        <v>18</v>
      </c>
      <c r="M853" s="31">
        <v>788.46</v>
      </c>
      <c r="N853" s="48">
        <f>IF(Table24[[#This Row],[Status]]="Returned",Table24[[#This Row],[Amount]],0)</f>
        <v>0</v>
      </c>
      <c r="O853" s="48">
        <f>IF(OR(Table24[[#This Row],[Status]]="Pending", Table24[[#This Row],[Status]]="Processing"), Table24[[#This Row],[Amount]], 0)</f>
        <v>788.46</v>
      </c>
      <c r="P853" s="48">
        <f>IF(OR(Table24[[#This Row],[Status]]="Delivered",Table24[[#This Row],[Status]]="Shipped"),Table24[[#This Row],[Amount]],0)</f>
        <v>0</v>
      </c>
      <c r="Q853" s="48">
        <f>Table24[[#This Row],[Amount]]/Table24[[#This Row],[Qty]]</f>
        <v>394.23</v>
      </c>
      <c r="R853" s="30" t="s">
        <v>105</v>
      </c>
      <c r="S853" s="30" t="s">
        <v>106</v>
      </c>
      <c r="T853" s="47" t="s">
        <v>758</v>
      </c>
      <c r="U853" s="30" t="s">
        <v>44</v>
      </c>
      <c r="V853" s="30" t="s">
        <v>22</v>
      </c>
    </row>
    <row r="854" spans="1:22" ht="14.25" hidden="1" customHeight="1">
      <c r="A854" s="47">
        <v>853</v>
      </c>
      <c r="B854" s="30">
        <v>930</v>
      </c>
      <c r="C854" s="1">
        <v>44263</v>
      </c>
      <c r="D854" t="s">
        <v>32</v>
      </c>
      <c r="E854" s="47">
        <f>IF(OR(Table24[[#This Row],[Status]]="Pending",Table24[[#This Row],[Status]]="Processing"),1,0)</f>
        <v>0</v>
      </c>
      <c r="F854" s="47" t="str">
        <f>IF(OR(Table24[[#This Row],[Status]]="Pending",Table24[[#This Row],[Status]]="Processing"),"Backlogs","Completed")</f>
        <v>Completed</v>
      </c>
      <c r="G854" s="47">
        <f>IF(Table24[[#This Row],[Status]]="Returned",1,0)</f>
        <v>1</v>
      </c>
      <c r="H854" s="30" t="s">
        <v>47</v>
      </c>
      <c r="I854" s="30" t="s">
        <v>37</v>
      </c>
      <c r="J854" s="30" t="s">
        <v>38</v>
      </c>
      <c r="K854" s="32">
        <v>91</v>
      </c>
      <c r="L854" s="30" t="s">
        <v>18</v>
      </c>
      <c r="M854" s="31">
        <v>835.6</v>
      </c>
      <c r="N854" s="48">
        <f>IF(Table24[[#This Row],[Status]]="Returned",Table24[[#This Row],[Amount]],0)</f>
        <v>835.6</v>
      </c>
      <c r="O854" s="48">
        <f>IF(OR(Table24[[#This Row],[Status]]="Pending", Table24[[#This Row],[Status]]="Processing"), Table24[[#This Row],[Amount]], 0)</f>
        <v>0</v>
      </c>
      <c r="P854" s="48">
        <f>IF(OR(Table24[[#This Row],[Status]]="Delivered",Table24[[#This Row],[Status]]="Shipped"),Table24[[#This Row],[Amount]],0)</f>
        <v>0</v>
      </c>
      <c r="Q854" s="48">
        <f>Table24[[#This Row],[Amount]]/Table24[[#This Row],[Qty]]</f>
        <v>9.1824175824175835</v>
      </c>
      <c r="R854" s="30" t="s">
        <v>163</v>
      </c>
      <c r="S854" s="30" t="s">
        <v>153</v>
      </c>
      <c r="T854" s="47" t="s">
        <v>758</v>
      </c>
      <c r="U854" s="30" t="s">
        <v>31</v>
      </c>
      <c r="V854" s="30" t="s">
        <v>22</v>
      </c>
    </row>
    <row r="855" spans="1:22" ht="14.25" hidden="1" customHeight="1">
      <c r="A855" s="47">
        <v>854</v>
      </c>
      <c r="B855" s="30">
        <v>247</v>
      </c>
      <c r="C855" s="1">
        <v>43897</v>
      </c>
      <c r="D855" t="s">
        <v>36</v>
      </c>
      <c r="E855" s="47">
        <f>IF(OR(Table24[[#This Row],[Status]]="Pending",Table24[[#This Row],[Status]]="Processing"),1,0)</f>
        <v>0</v>
      </c>
      <c r="F855" s="47" t="str">
        <f>IF(OR(Table24[[#This Row],[Status]]="Pending",Table24[[#This Row],[Status]]="Processing"),"Backlogs","Completed")</f>
        <v>Completed</v>
      </c>
      <c r="G855" s="47">
        <f>IF(Table24[[#This Row],[Status]]="Returned",1,0)</f>
        <v>0</v>
      </c>
      <c r="H855" s="30" t="s">
        <v>47</v>
      </c>
      <c r="I855" s="30" t="s">
        <v>25</v>
      </c>
      <c r="J855" s="30" t="s">
        <v>17</v>
      </c>
      <c r="K855" s="32">
        <v>16</v>
      </c>
      <c r="L855" s="30" t="s">
        <v>18</v>
      </c>
      <c r="M855" s="31">
        <v>237.84</v>
      </c>
      <c r="N855" s="48">
        <f>IF(Table24[[#This Row],[Status]]="Returned",Table24[[#This Row],[Amount]],0)</f>
        <v>0</v>
      </c>
      <c r="O855" s="48">
        <f>IF(OR(Table24[[#This Row],[Status]]="Pending", Table24[[#This Row],[Status]]="Processing"), Table24[[#This Row],[Amount]], 0)</f>
        <v>0</v>
      </c>
      <c r="P855" s="48">
        <f>IF(OR(Table24[[#This Row],[Status]]="Delivered",Table24[[#This Row],[Status]]="Shipped"),Table24[[#This Row],[Amount]],0)</f>
        <v>237.84</v>
      </c>
      <c r="Q855" s="48">
        <f>Table24[[#This Row],[Amount]]/Table24[[#This Row],[Qty]]</f>
        <v>14.865</v>
      </c>
      <c r="R855" s="30" t="s">
        <v>266</v>
      </c>
      <c r="S855" s="30" t="s">
        <v>93</v>
      </c>
      <c r="T855" s="47" t="s">
        <v>11</v>
      </c>
      <c r="U855" s="30" t="s">
        <v>27</v>
      </c>
      <c r="V855" s="30" t="s">
        <v>28</v>
      </c>
    </row>
    <row r="856" spans="1:22" ht="14.25" customHeight="1">
      <c r="A856" s="47">
        <v>855</v>
      </c>
      <c r="B856" s="30">
        <v>682</v>
      </c>
      <c r="C856" s="1">
        <v>44030</v>
      </c>
      <c r="D856" t="s">
        <v>23</v>
      </c>
      <c r="E856" s="47">
        <f>IF(OR(Table24[[#This Row],[Status]]="Pending",Table24[[#This Row],[Status]]="Processing"),1,0)</f>
        <v>0</v>
      </c>
      <c r="F856" s="47" t="str">
        <f>IF(OR(Table24[[#This Row],[Status]]="Pending",Table24[[#This Row],[Status]]="Processing"),"Backlogs","Completed")</f>
        <v>Completed</v>
      </c>
      <c r="G856" s="47">
        <f>IF(Table24[[#This Row],[Status]]="Returned",1,0)</f>
        <v>0</v>
      </c>
      <c r="H856" s="30" t="s">
        <v>15</v>
      </c>
      <c r="I856" s="30" t="s">
        <v>16</v>
      </c>
      <c r="J856" s="30" t="s">
        <v>33</v>
      </c>
      <c r="K856" s="32">
        <v>28</v>
      </c>
      <c r="L856" s="30" t="s">
        <v>18</v>
      </c>
      <c r="M856" s="31">
        <v>777.73</v>
      </c>
      <c r="N856" s="48">
        <f>IF(Table24[[#This Row],[Status]]="Returned",Table24[[#This Row],[Amount]],0)</f>
        <v>0</v>
      </c>
      <c r="O856" s="48">
        <f>IF(OR(Table24[[#This Row],[Status]]="Pending", Table24[[#This Row],[Status]]="Processing"), Table24[[#This Row],[Amount]], 0)</f>
        <v>0</v>
      </c>
      <c r="P856" s="48">
        <f>IF(OR(Table24[[#This Row],[Status]]="Delivered",Table24[[#This Row],[Status]]="Shipped"),Table24[[#This Row],[Amount]],0)</f>
        <v>777.73</v>
      </c>
      <c r="Q856" s="48">
        <f>Table24[[#This Row],[Amount]]/Table24[[#This Row],[Qty]]</f>
        <v>27.776071428571431</v>
      </c>
      <c r="R856" s="30" t="s">
        <v>92</v>
      </c>
      <c r="S856" s="30" t="s">
        <v>93</v>
      </c>
      <c r="T856" s="47" t="s">
        <v>11</v>
      </c>
      <c r="U856" s="30" t="s">
        <v>44</v>
      </c>
      <c r="V856" s="30" t="s">
        <v>28</v>
      </c>
    </row>
    <row r="857" spans="1:22" ht="14.25" hidden="1" customHeight="1">
      <c r="A857" s="47">
        <v>856</v>
      </c>
      <c r="B857" s="30">
        <v>173</v>
      </c>
      <c r="C857" s="1">
        <v>44468</v>
      </c>
      <c r="D857" t="s">
        <v>23</v>
      </c>
      <c r="E857" s="47">
        <f>IF(OR(Table24[[#This Row],[Status]]="Pending",Table24[[#This Row],[Status]]="Processing"),1,0)</f>
        <v>0</v>
      </c>
      <c r="F857" s="47" t="str">
        <f>IF(OR(Table24[[#This Row],[Status]]="Pending",Table24[[#This Row],[Status]]="Processing"),"Backlogs","Completed")</f>
        <v>Completed</v>
      </c>
      <c r="G857" s="47">
        <f>IF(Table24[[#This Row],[Status]]="Returned",1,0)</f>
        <v>0</v>
      </c>
      <c r="H857" s="30" t="s">
        <v>24</v>
      </c>
      <c r="I857" s="30" t="s">
        <v>37</v>
      </c>
      <c r="J857" s="30" t="s">
        <v>17</v>
      </c>
      <c r="K857" s="32">
        <v>62</v>
      </c>
      <c r="L857" s="30" t="s">
        <v>18</v>
      </c>
      <c r="M857" s="31">
        <v>55.17</v>
      </c>
      <c r="N857" s="48">
        <f>IF(Table24[[#This Row],[Status]]="Returned",Table24[[#This Row],[Amount]],0)</f>
        <v>0</v>
      </c>
      <c r="O857" s="48">
        <f>IF(OR(Table24[[#This Row],[Status]]="Pending", Table24[[#This Row],[Status]]="Processing"), Table24[[#This Row],[Amount]], 0)</f>
        <v>0</v>
      </c>
      <c r="P857" s="48">
        <f>IF(OR(Table24[[#This Row],[Status]]="Delivered",Table24[[#This Row],[Status]]="Shipped"),Table24[[#This Row],[Amount]],0)</f>
        <v>55.17</v>
      </c>
      <c r="Q857" s="48">
        <f>Table24[[#This Row],[Amount]]/Table24[[#This Row],[Qty]]</f>
        <v>0.8898387096774194</v>
      </c>
      <c r="R857" s="30" t="s">
        <v>55</v>
      </c>
      <c r="S857" s="30" t="s">
        <v>56</v>
      </c>
      <c r="T857" s="47" t="s">
        <v>11</v>
      </c>
      <c r="U857" s="30" t="s">
        <v>21</v>
      </c>
      <c r="V857" s="30" t="s">
        <v>22</v>
      </c>
    </row>
    <row r="858" spans="1:22" ht="14.25" hidden="1" customHeight="1">
      <c r="A858" s="47">
        <v>857</v>
      </c>
      <c r="B858" s="30">
        <v>195</v>
      </c>
      <c r="C858" s="1">
        <v>44540</v>
      </c>
      <c r="D858" t="s">
        <v>14</v>
      </c>
      <c r="E858" s="47">
        <f>IF(OR(Table24[[#This Row],[Status]]="Pending",Table24[[#This Row],[Status]]="Processing"),1,0)</f>
        <v>1</v>
      </c>
      <c r="F858" s="47" t="str">
        <f>IF(OR(Table24[[#This Row],[Status]]="Pending",Table24[[#This Row],[Status]]="Processing"),"Backlogs","Completed")</f>
        <v>Backlogs</v>
      </c>
      <c r="G858" s="47">
        <f>IF(Table24[[#This Row],[Status]]="Returned",1,0)</f>
        <v>0</v>
      </c>
      <c r="H858" s="30" t="s">
        <v>24</v>
      </c>
      <c r="I858" s="30" t="s">
        <v>37</v>
      </c>
      <c r="J858" s="30" t="s">
        <v>38</v>
      </c>
      <c r="K858" s="32">
        <v>32</v>
      </c>
      <c r="L858" s="30" t="s">
        <v>18</v>
      </c>
      <c r="M858" s="31">
        <v>702.83</v>
      </c>
      <c r="N858" s="48">
        <f>IF(Table24[[#This Row],[Status]]="Returned",Table24[[#This Row],[Amount]],0)</f>
        <v>0</v>
      </c>
      <c r="O858" s="48">
        <f>IF(OR(Table24[[#This Row],[Status]]="Pending", Table24[[#This Row],[Status]]="Processing"), Table24[[#This Row],[Amount]], 0)</f>
        <v>702.83</v>
      </c>
      <c r="P858" s="48">
        <f>IF(OR(Table24[[#This Row],[Status]]="Delivered",Table24[[#This Row],[Status]]="Shipped"),Table24[[#This Row],[Amount]],0)</f>
        <v>0</v>
      </c>
      <c r="Q858" s="48">
        <f>Table24[[#This Row],[Amount]]/Table24[[#This Row],[Qty]]</f>
        <v>21.963437500000001</v>
      </c>
      <c r="R858" s="30" t="s">
        <v>243</v>
      </c>
      <c r="S858" s="30" t="s">
        <v>106</v>
      </c>
      <c r="T858" s="47" t="s">
        <v>758</v>
      </c>
      <c r="U858" s="30" t="s">
        <v>27</v>
      </c>
      <c r="V858" s="30" t="s">
        <v>28</v>
      </c>
    </row>
    <row r="859" spans="1:22" ht="14.25" customHeight="1">
      <c r="A859" s="47">
        <v>858</v>
      </c>
      <c r="B859" s="30">
        <v>586</v>
      </c>
      <c r="C859" s="1">
        <v>43846</v>
      </c>
      <c r="D859" t="s">
        <v>54</v>
      </c>
      <c r="E859" s="47">
        <f>IF(OR(Table24[[#This Row],[Status]]="Pending",Table24[[#This Row],[Status]]="Processing"),1,0)</f>
        <v>1</v>
      </c>
      <c r="F859" s="47" t="str">
        <f>IF(OR(Table24[[#This Row],[Status]]="Pending",Table24[[#This Row],[Status]]="Processing"),"Backlogs","Completed")</f>
        <v>Backlogs</v>
      </c>
      <c r="G859" s="47">
        <f>IF(Table24[[#This Row],[Status]]="Returned",1,0)</f>
        <v>0</v>
      </c>
      <c r="H859" s="30" t="s">
        <v>47</v>
      </c>
      <c r="I859" s="30" t="s">
        <v>37</v>
      </c>
      <c r="J859" s="30" t="s">
        <v>33</v>
      </c>
      <c r="K859" s="32">
        <v>47</v>
      </c>
      <c r="L859" s="30" t="s">
        <v>18</v>
      </c>
      <c r="M859" s="31">
        <v>199.28</v>
      </c>
      <c r="N859" s="48">
        <f>IF(Table24[[#This Row],[Status]]="Returned",Table24[[#This Row],[Amount]],0)</f>
        <v>0</v>
      </c>
      <c r="O859" s="48">
        <f>IF(OR(Table24[[#This Row],[Status]]="Pending", Table24[[#This Row],[Status]]="Processing"), Table24[[#This Row],[Amount]], 0)</f>
        <v>199.28</v>
      </c>
      <c r="P859" s="48">
        <f>IF(OR(Table24[[#This Row],[Status]]="Delivered",Table24[[#This Row],[Status]]="Shipped"),Table24[[#This Row],[Amount]],0)</f>
        <v>0</v>
      </c>
      <c r="Q859" s="48">
        <f>Table24[[#This Row],[Amount]]/Table24[[#This Row],[Qty]]</f>
        <v>4.24</v>
      </c>
      <c r="R859" s="30" t="s">
        <v>50</v>
      </c>
      <c r="S859" s="30" t="s">
        <v>51</v>
      </c>
      <c r="T859" s="47" t="s">
        <v>11</v>
      </c>
      <c r="U859" s="30" t="s">
        <v>31</v>
      </c>
      <c r="V859" s="30" t="s">
        <v>22</v>
      </c>
    </row>
    <row r="860" spans="1:22" ht="14.25" hidden="1" customHeight="1">
      <c r="A860" s="47">
        <v>859</v>
      </c>
      <c r="B860" s="30">
        <v>615</v>
      </c>
      <c r="C860" s="1">
        <v>44195</v>
      </c>
      <c r="D860" t="s">
        <v>23</v>
      </c>
      <c r="E860" s="47">
        <f>IF(OR(Table24[[#This Row],[Status]]="Pending",Table24[[#This Row],[Status]]="Processing"),1,0)</f>
        <v>0</v>
      </c>
      <c r="F860" s="47" t="str">
        <f>IF(OR(Table24[[#This Row],[Status]]="Pending",Table24[[#This Row],[Status]]="Processing"),"Backlogs","Completed")</f>
        <v>Completed</v>
      </c>
      <c r="G860" s="47">
        <f>IF(Table24[[#This Row],[Status]]="Returned",1,0)</f>
        <v>0</v>
      </c>
      <c r="H860" s="30" t="s">
        <v>47</v>
      </c>
      <c r="I860" s="30" t="s">
        <v>16</v>
      </c>
      <c r="J860" s="30" t="s">
        <v>38</v>
      </c>
      <c r="K860" s="32">
        <v>52</v>
      </c>
      <c r="L860" s="30" t="s">
        <v>18</v>
      </c>
      <c r="M860" s="31">
        <v>117.07</v>
      </c>
      <c r="N860" s="48">
        <f>IF(Table24[[#This Row],[Status]]="Returned",Table24[[#This Row],[Amount]],0)</f>
        <v>0</v>
      </c>
      <c r="O860" s="48">
        <f>IF(OR(Table24[[#This Row],[Status]]="Pending", Table24[[#This Row],[Status]]="Processing"), Table24[[#This Row],[Amount]], 0)</f>
        <v>0</v>
      </c>
      <c r="P860" s="48">
        <f>IF(OR(Table24[[#This Row],[Status]]="Delivered",Table24[[#This Row],[Status]]="Shipped"),Table24[[#This Row],[Amount]],0)</f>
        <v>117.07</v>
      </c>
      <c r="Q860" s="48">
        <f>Table24[[#This Row],[Amount]]/Table24[[#This Row],[Qty]]</f>
        <v>2.2513461538461539</v>
      </c>
      <c r="R860" s="30" t="s">
        <v>368</v>
      </c>
      <c r="S860" s="30" t="s">
        <v>93</v>
      </c>
      <c r="T860" s="47" t="s">
        <v>11</v>
      </c>
      <c r="U860" s="30" t="s">
        <v>44</v>
      </c>
      <c r="V860" s="30" t="s">
        <v>22</v>
      </c>
    </row>
    <row r="861" spans="1:22" ht="14.25" hidden="1" customHeight="1">
      <c r="A861" s="47">
        <v>860</v>
      </c>
      <c r="B861" s="30">
        <v>738</v>
      </c>
      <c r="C861" s="1">
        <v>44047</v>
      </c>
      <c r="D861" t="s">
        <v>54</v>
      </c>
      <c r="E861" s="47">
        <f>IF(OR(Table24[[#This Row],[Status]]="Pending",Table24[[#This Row],[Status]]="Processing"),1,0)</f>
        <v>1</v>
      </c>
      <c r="F861" s="47" t="str">
        <f>IF(OR(Table24[[#This Row],[Status]]="Pending",Table24[[#This Row],[Status]]="Processing"),"Backlogs","Completed")</f>
        <v>Backlogs</v>
      </c>
      <c r="G861" s="47">
        <f>IF(Table24[[#This Row],[Status]]="Returned",1,0)</f>
        <v>0</v>
      </c>
      <c r="H861" s="30" t="s">
        <v>47</v>
      </c>
      <c r="I861" s="30" t="s">
        <v>25</v>
      </c>
      <c r="J861" s="30" t="s">
        <v>38</v>
      </c>
      <c r="K861" s="32">
        <v>31</v>
      </c>
      <c r="L861" s="30" t="s">
        <v>18</v>
      </c>
      <c r="M861" s="31">
        <v>410.23</v>
      </c>
      <c r="N861" s="48">
        <f>IF(Table24[[#This Row],[Status]]="Returned",Table24[[#This Row],[Amount]],0)</f>
        <v>0</v>
      </c>
      <c r="O861" s="48">
        <f>IF(OR(Table24[[#This Row],[Status]]="Pending", Table24[[#This Row],[Status]]="Processing"), Table24[[#This Row],[Amount]], 0)</f>
        <v>410.23</v>
      </c>
      <c r="P861" s="48">
        <f>IF(OR(Table24[[#This Row],[Status]]="Delivered",Table24[[#This Row],[Status]]="Shipped"),Table24[[#This Row],[Amount]],0)</f>
        <v>0</v>
      </c>
      <c r="Q861" s="48">
        <f>Table24[[#This Row],[Amount]]/Table24[[#This Row],[Qty]]</f>
        <v>13.233225806451614</v>
      </c>
      <c r="R861" s="30" t="s">
        <v>369</v>
      </c>
      <c r="S861" s="30" t="s">
        <v>20</v>
      </c>
      <c r="T861" s="47" t="s">
        <v>758</v>
      </c>
      <c r="U861" s="30" t="s">
        <v>31</v>
      </c>
      <c r="V861" s="30" t="s">
        <v>28</v>
      </c>
    </row>
    <row r="862" spans="1:22" ht="14.25" hidden="1" customHeight="1">
      <c r="A862" s="47">
        <v>861</v>
      </c>
      <c r="B862" s="30">
        <v>45</v>
      </c>
      <c r="C862" s="1">
        <v>44028</v>
      </c>
      <c r="D862" t="s">
        <v>23</v>
      </c>
      <c r="E862" s="47">
        <f>IF(OR(Table24[[#This Row],[Status]]="Pending",Table24[[#This Row],[Status]]="Processing"),1,0)</f>
        <v>0</v>
      </c>
      <c r="F862" s="47" t="str">
        <f>IF(OR(Table24[[#This Row],[Status]]="Pending",Table24[[#This Row],[Status]]="Processing"),"Backlogs","Completed")</f>
        <v>Completed</v>
      </c>
      <c r="G862" s="47">
        <f>IF(Table24[[#This Row],[Status]]="Returned",1,0)</f>
        <v>0</v>
      </c>
      <c r="H862" s="30" t="s">
        <v>24</v>
      </c>
      <c r="I862" s="30" t="s">
        <v>25</v>
      </c>
      <c r="J862" s="30" t="s">
        <v>17</v>
      </c>
      <c r="K862" s="32">
        <v>5</v>
      </c>
      <c r="L862" s="30" t="s">
        <v>18</v>
      </c>
      <c r="M862" s="31">
        <v>922.33</v>
      </c>
      <c r="N862" s="48">
        <f>IF(Table24[[#This Row],[Status]]="Returned",Table24[[#This Row],[Amount]],0)</f>
        <v>0</v>
      </c>
      <c r="O862" s="48">
        <f>IF(OR(Table24[[#This Row],[Status]]="Pending", Table24[[#This Row],[Status]]="Processing"), Table24[[#This Row],[Amount]], 0)</f>
        <v>0</v>
      </c>
      <c r="P862" s="48">
        <f>IF(OR(Table24[[#This Row],[Status]]="Delivered",Table24[[#This Row],[Status]]="Shipped"),Table24[[#This Row],[Amount]],0)</f>
        <v>922.33</v>
      </c>
      <c r="Q862" s="48">
        <f>Table24[[#This Row],[Amount]]/Table24[[#This Row],[Qty]]</f>
        <v>184.46600000000001</v>
      </c>
      <c r="R862" s="30" t="s">
        <v>50</v>
      </c>
      <c r="S862" s="30" t="s">
        <v>51</v>
      </c>
      <c r="T862" s="47" t="s">
        <v>758</v>
      </c>
      <c r="U862" s="30" t="s">
        <v>31</v>
      </c>
      <c r="V862" s="30" t="s">
        <v>22</v>
      </c>
    </row>
    <row r="863" spans="1:22" ht="14.25" hidden="1" customHeight="1">
      <c r="A863" s="47">
        <v>862</v>
      </c>
      <c r="B863" s="30">
        <v>264</v>
      </c>
      <c r="C863" s="1">
        <v>44091</v>
      </c>
      <c r="D863" t="s">
        <v>23</v>
      </c>
      <c r="E863" s="47">
        <f>IF(OR(Table24[[#This Row],[Status]]="Pending",Table24[[#This Row],[Status]]="Processing"),1,0)</f>
        <v>0</v>
      </c>
      <c r="F863" s="47" t="str">
        <f>IF(OR(Table24[[#This Row],[Status]]="Pending",Table24[[#This Row],[Status]]="Processing"),"Backlogs","Completed")</f>
        <v>Completed</v>
      </c>
      <c r="G863" s="47">
        <f>IF(Table24[[#This Row],[Status]]="Returned",1,0)</f>
        <v>0</v>
      </c>
      <c r="H863" s="30" t="s">
        <v>47</v>
      </c>
      <c r="I863" s="30" t="s">
        <v>37</v>
      </c>
      <c r="J863" s="30" t="s">
        <v>17</v>
      </c>
      <c r="K863" s="32">
        <v>89</v>
      </c>
      <c r="L863" s="30" t="s">
        <v>18</v>
      </c>
      <c r="M863" s="31">
        <v>444.11</v>
      </c>
      <c r="N863" s="48">
        <f>IF(Table24[[#This Row],[Status]]="Returned",Table24[[#This Row],[Amount]],0)</f>
        <v>0</v>
      </c>
      <c r="O863" s="48">
        <f>IF(OR(Table24[[#This Row],[Status]]="Pending", Table24[[#This Row],[Status]]="Processing"), Table24[[#This Row],[Amount]], 0)</f>
        <v>0</v>
      </c>
      <c r="P863" s="48">
        <f>IF(OR(Table24[[#This Row],[Status]]="Delivered",Table24[[#This Row],[Status]]="Shipped"),Table24[[#This Row],[Amount]],0)</f>
        <v>444.11</v>
      </c>
      <c r="Q863" s="48">
        <f>Table24[[#This Row],[Amount]]/Table24[[#This Row],[Qty]]</f>
        <v>4.99</v>
      </c>
      <c r="R863" s="30" t="s">
        <v>229</v>
      </c>
      <c r="S863" s="30" t="s">
        <v>58</v>
      </c>
      <c r="T863" s="47" t="s">
        <v>758</v>
      </c>
      <c r="U863" s="30" t="s">
        <v>21</v>
      </c>
      <c r="V863" s="30" t="s">
        <v>22</v>
      </c>
    </row>
    <row r="864" spans="1:22" ht="14.25" hidden="1" customHeight="1">
      <c r="A864" s="47">
        <v>863</v>
      </c>
      <c r="B864" s="30">
        <v>852</v>
      </c>
      <c r="C864" s="1">
        <v>44517</v>
      </c>
      <c r="D864" t="s">
        <v>36</v>
      </c>
      <c r="E864" s="47">
        <f>IF(OR(Table24[[#This Row],[Status]]="Pending",Table24[[#This Row],[Status]]="Processing"),1,0)</f>
        <v>0</v>
      </c>
      <c r="F864" s="47" t="str">
        <f>IF(OR(Table24[[#This Row],[Status]]="Pending",Table24[[#This Row],[Status]]="Processing"),"Backlogs","Completed")</f>
        <v>Completed</v>
      </c>
      <c r="G864" s="47">
        <f>IF(Table24[[#This Row],[Status]]="Returned",1,0)</f>
        <v>0</v>
      </c>
      <c r="H864" s="30" t="s">
        <v>47</v>
      </c>
      <c r="I864" s="30" t="s">
        <v>16</v>
      </c>
      <c r="J864" s="30" t="s">
        <v>38</v>
      </c>
      <c r="K864" s="32">
        <v>94</v>
      </c>
      <c r="L864" s="30" t="s">
        <v>18</v>
      </c>
      <c r="M864" s="31">
        <v>616</v>
      </c>
      <c r="N864" s="48">
        <f>IF(Table24[[#This Row],[Status]]="Returned",Table24[[#This Row],[Amount]],0)</f>
        <v>0</v>
      </c>
      <c r="O864" s="48">
        <f>IF(OR(Table24[[#This Row],[Status]]="Pending", Table24[[#This Row],[Status]]="Processing"), Table24[[#This Row],[Amount]], 0)</f>
        <v>0</v>
      </c>
      <c r="P864" s="48">
        <f>IF(OR(Table24[[#This Row],[Status]]="Delivered",Table24[[#This Row],[Status]]="Shipped"),Table24[[#This Row],[Amount]],0)</f>
        <v>616</v>
      </c>
      <c r="Q864" s="48">
        <f>Table24[[#This Row],[Amount]]/Table24[[#This Row],[Qty]]</f>
        <v>6.5531914893617023</v>
      </c>
      <c r="R864" s="30" t="s">
        <v>324</v>
      </c>
      <c r="S864" s="30" t="s">
        <v>77</v>
      </c>
      <c r="T864" s="47" t="s">
        <v>11</v>
      </c>
      <c r="U864" s="30" t="s">
        <v>21</v>
      </c>
      <c r="V864" s="30" t="s">
        <v>22</v>
      </c>
    </row>
    <row r="865" spans="1:22" ht="14.25" hidden="1" customHeight="1">
      <c r="A865" s="47">
        <v>864</v>
      </c>
      <c r="B865" s="30">
        <v>983</v>
      </c>
      <c r="C865" s="1">
        <v>44498</v>
      </c>
      <c r="D865" t="s">
        <v>23</v>
      </c>
      <c r="E865" s="47">
        <f>IF(OR(Table24[[#This Row],[Status]]="Pending",Table24[[#This Row],[Status]]="Processing"),1,0)</f>
        <v>0</v>
      </c>
      <c r="F865" s="47" t="str">
        <f>IF(OR(Table24[[#This Row],[Status]]="Pending",Table24[[#This Row],[Status]]="Processing"),"Backlogs","Completed")</f>
        <v>Completed</v>
      </c>
      <c r="G865" s="47">
        <f>IF(Table24[[#This Row],[Status]]="Returned",1,0)</f>
        <v>0</v>
      </c>
      <c r="H865" s="30" t="s">
        <v>47</v>
      </c>
      <c r="I865" s="30" t="s">
        <v>16</v>
      </c>
      <c r="J865" s="30" t="s">
        <v>17</v>
      </c>
      <c r="K865" s="32">
        <v>53</v>
      </c>
      <c r="L865" s="30" t="s">
        <v>18</v>
      </c>
      <c r="M865" s="31">
        <v>252</v>
      </c>
      <c r="N865" s="48">
        <f>IF(Table24[[#This Row],[Status]]="Returned",Table24[[#This Row],[Amount]],0)</f>
        <v>0</v>
      </c>
      <c r="O865" s="48">
        <f>IF(OR(Table24[[#This Row],[Status]]="Pending", Table24[[#This Row],[Status]]="Processing"), Table24[[#This Row],[Amount]], 0)</f>
        <v>0</v>
      </c>
      <c r="P865" s="48">
        <f>IF(OR(Table24[[#This Row],[Status]]="Delivered",Table24[[#This Row],[Status]]="Shipped"),Table24[[#This Row],[Amount]],0)</f>
        <v>252</v>
      </c>
      <c r="Q865" s="48">
        <f>Table24[[#This Row],[Amount]]/Table24[[#This Row],[Qty]]</f>
        <v>4.7547169811320753</v>
      </c>
      <c r="R865" s="30" t="s">
        <v>370</v>
      </c>
      <c r="S865" s="30" t="s">
        <v>61</v>
      </c>
      <c r="T865" s="47" t="s">
        <v>11</v>
      </c>
      <c r="U865" s="30" t="s">
        <v>31</v>
      </c>
      <c r="V865" s="30" t="s">
        <v>22</v>
      </c>
    </row>
    <row r="866" spans="1:22" ht="14.25" hidden="1" customHeight="1">
      <c r="A866" s="47">
        <v>865</v>
      </c>
      <c r="B866" s="30">
        <v>758</v>
      </c>
      <c r="C866" s="1">
        <v>44299</v>
      </c>
      <c r="D866" t="s">
        <v>54</v>
      </c>
      <c r="E866" s="47">
        <f>IF(OR(Table24[[#This Row],[Status]]="Pending",Table24[[#This Row],[Status]]="Processing"),1,0)</f>
        <v>1</v>
      </c>
      <c r="F866" s="47" t="str">
        <f>IF(OR(Table24[[#This Row],[Status]]="Pending",Table24[[#This Row],[Status]]="Processing"),"Backlogs","Completed")</f>
        <v>Backlogs</v>
      </c>
      <c r="G866" s="47">
        <f>IF(Table24[[#This Row],[Status]]="Returned",1,0)</f>
        <v>0</v>
      </c>
      <c r="H866" s="30" t="s">
        <v>24</v>
      </c>
      <c r="I866" s="30" t="s">
        <v>37</v>
      </c>
      <c r="J866" s="30" t="s">
        <v>38</v>
      </c>
      <c r="K866" s="32">
        <v>64</v>
      </c>
      <c r="L866" s="30" t="s">
        <v>18</v>
      </c>
      <c r="M866" s="31">
        <v>256.48</v>
      </c>
      <c r="N866" s="48">
        <f>IF(Table24[[#This Row],[Status]]="Returned",Table24[[#This Row],[Amount]],0)</f>
        <v>0</v>
      </c>
      <c r="O866" s="48">
        <f>IF(OR(Table24[[#This Row],[Status]]="Pending", Table24[[#This Row],[Status]]="Processing"), Table24[[#This Row],[Amount]], 0)</f>
        <v>256.48</v>
      </c>
      <c r="P866" s="48">
        <f>IF(OR(Table24[[#This Row],[Status]]="Delivered",Table24[[#This Row],[Status]]="Shipped"),Table24[[#This Row],[Amount]],0)</f>
        <v>0</v>
      </c>
      <c r="Q866" s="48">
        <f>Table24[[#This Row],[Amount]]/Table24[[#This Row],[Qty]]</f>
        <v>4.0075000000000003</v>
      </c>
      <c r="R866" s="30" t="s">
        <v>88</v>
      </c>
      <c r="S866" s="30" t="s">
        <v>89</v>
      </c>
      <c r="T866" s="47" t="s">
        <v>758</v>
      </c>
      <c r="U866" s="30" t="s">
        <v>44</v>
      </c>
      <c r="V866" s="30" t="s">
        <v>28</v>
      </c>
    </row>
    <row r="867" spans="1:22" ht="14.25" hidden="1" customHeight="1">
      <c r="A867" s="47">
        <v>866</v>
      </c>
      <c r="B867" s="30">
        <v>158</v>
      </c>
      <c r="C867" s="1">
        <v>44134</v>
      </c>
      <c r="D867" t="s">
        <v>23</v>
      </c>
      <c r="E867" s="47">
        <f>IF(OR(Table24[[#This Row],[Status]]="Pending",Table24[[#This Row],[Status]]="Processing"),1,0)</f>
        <v>0</v>
      </c>
      <c r="F867" s="47" t="str">
        <f>IF(OR(Table24[[#This Row],[Status]]="Pending",Table24[[#This Row],[Status]]="Processing"),"Backlogs","Completed")</f>
        <v>Completed</v>
      </c>
      <c r="G867" s="47">
        <f>IF(Table24[[#This Row],[Status]]="Returned",1,0)</f>
        <v>0</v>
      </c>
      <c r="H867" s="30" t="s">
        <v>24</v>
      </c>
      <c r="I867" s="30" t="s">
        <v>37</v>
      </c>
      <c r="J867" s="30" t="s">
        <v>38</v>
      </c>
      <c r="K867" s="32">
        <v>73</v>
      </c>
      <c r="L867" s="30" t="s">
        <v>18</v>
      </c>
      <c r="M867" s="31">
        <v>726.8</v>
      </c>
      <c r="N867" s="48">
        <f>IF(Table24[[#This Row],[Status]]="Returned",Table24[[#This Row],[Amount]],0)</f>
        <v>0</v>
      </c>
      <c r="O867" s="48">
        <f>IF(OR(Table24[[#This Row],[Status]]="Pending", Table24[[#This Row],[Status]]="Processing"), Table24[[#This Row],[Amount]], 0)</f>
        <v>0</v>
      </c>
      <c r="P867" s="48">
        <f>IF(OR(Table24[[#This Row],[Status]]="Delivered",Table24[[#This Row],[Status]]="Shipped"),Table24[[#This Row],[Amount]],0)</f>
        <v>726.8</v>
      </c>
      <c r="Q867" s="48">
        <f>Table24[[#This Row],[Amount]]/Table24[[#This Row],[Qty]]</f>
        <v>9.956164383561644</v>
      </c>
      <c r="R867" s="30" t="s">
        <v>371</v>
      </c>
      <c r="S867" s="30" t="s">
        <v>147</v>
      </c>
      <c r="T867" s="47" t="s">
        <v>758</v>
      </c>
      <c r="U867" s="30" t="s">
        <v>44</v>
      </c>
      <c r="V867" s="30" t="s">
        <v>22</v>
      </c>
    </row>
    <row r="868" spans="1:22" ht="14.25" customHeight="1">
      <c r="A868" s="47">
        <v>867</v>
      </c>
      <c r="B868" s="30">
        <v>580</v>
      </c>
      <c r="C868" s="1">
        <v>44448</v>
      </c>
      <c r="D868" t="s">
        <v>23</v>
      </c>
      <c r="E868" s="47">
        <f>IF(OR(Table24[[#This Row],[Status]]="Pending",Table24[[#This Row],[Status]]="Processing"),1,0)</f>
        <v>0</v>
      </c>
      <c r="F868" s="47" t="str">
        <f>IF(OR(Table24[[#This Row],[Status]]="Pending",Table24[[#This Row],[Status]]="Processing"),"Backlogs","Completed")</f>
        <v>Completed</v>
      </c>
      <c r="G868" s="47">
        <f>IF(Table24[[#This Row],[Status]]="Returned",1,0)</f>
        <v>0</v>
      </c>
      <c r="H868" s="30" t="s">
        <v>47</v>
      </c>
      <c r="I868" s="30" t="s">
        <v>16</v>
      </c>
      <c r="J868" s="30" t="s">
        <v>33</v>
      </c>
      <c r="K868" s="32">
        <v>11</v>
      </c>
      <c r="L868" s="30" t="s">
        <v>18</v>
      </c>
      <c r="M868" s="31">
        <v>575.49</v>
      </c>
      <c r="N868" s="48">
        <f>IF(Table24[[#This Row],[Status]]="Returned",Table24[[#This Row],[Amount]],0)</f>
        <v>0</v>
      </c>
      <c r="O868" s="48">
        <f>IF(OR(Table24[[#This Row],[Status]]="Pending", Table24[[#This Row],[Status]]="Processing"), Table24[[#This Row],[Amount]], 0)</f>
        <v>0</v>
      </c>
      <c r="P868" s="48">
        <f>IF(OR(Table24[[#This Row],[Status]]="Delivered",Table24[[#This Row],[Status]]="Shipped"),Table24[[#This Row],[Amount]],0)</f>
        <v>575.49</v>
      </c>
      <c r="Q868" s="48">
        <f>Table24[[#This Row],[Amount]]/Table24[[#This Row],[Qty]]</f>
        <v>52.31727272727273</v>
      </c>
      <c r="R868" s="30" t="s">
        <v>71</v>
      </c>
      <c r="S868" s="30" t="s">
        <v>64</v>
      </c>
      <c r="T868" s="47" t="s">
        <v>758</v>
      </c>
      <c r="U868" s="30" t="s">
        <v>44</v>
      </c>
      <c r="V868" s="30" t="s">
        <v>22</v>
      </c>
    </row>
    <row r="869" spans="1:22" ht="14.25" customHeight="1">
      <c r="A869" s="47">
        <v>868</v>
      </c>
      <c r="B869" s="30">
        <v>42</v>
      </c>
      <c r="C869" s="1">
        <v>43857</v>
      </c>
      <c r="D869" t="s">
        <v>36</v>
      </c>
      <c r="E869" s="47">
        <f>IF(OR(Table24[[#This Row],[Status]]="Pending",Table24[[#This Row],[Status]]="Processing"),1,0)</f>
        <v>0</v>
      </c>
      <c r="F869" s="47" t="str">
        <f>IF(OR(Table24[[#This Row],[Status]]="Pending",Table24[[#This Row],[Status]]="Processing"),"Backlogs","Completed")</f>
        <v>Completed</v>
      </c>
      <c r="G869" s="47">
        <f>IF(Table24[[#This Row],[Status]]="Returned",1,0)</f>
        <v>0</v>
      </c>
      <c r="H869" s="30" t="s">
        <v>15</v>
      </c>
      <c r="I869" s="30" t="s">
        <v>25</v>
      </c>
      <c r="J869" s="30" t="s">
        <v>33</v>
      </c>
      <c r="K869" s="32">
        <v>89</v>
      </c>
      <c r="L869" s="30" t="s">
        <v>18</v>
      </c>
      <c r="M869" s="31">
        <v>683.78</v>
      </c>
      <c r="N869" s="48">
        <f>IF(Table24[[#This Row],[Status]]="Returned",Table24[[#This Row],[Amount]],0)</f>
        <v>0</v>
      </c>
      <c r="O869" s="48">
        <f>IF(OR(Table24[[#This Row],[Status]]="Pending", Table24[[#This Row],[Status]]="Processing"), Table24[[#This Row],[Amount]], 0)</f>
        <v>0</v>
      </c>
      <c r="P869" s="48">
        <f>IF(OR(Table24[[#This Row],[Status]]="Delivered",Table24[[#This Row],[Status]]="Shipped"),Table24[[#This Row],[Amount]],0)</f>
        <v>683.78</v>
      </c>
      <c r="Q869" s="48">
        <f>Table24[[#This Row],[Amount]]/Table24[[#This Row],[Qty]]</f>
        <v>7.6829213483146068</v>
      </c>
      <c r="R869" s="30" t="s">
        <v>88</v>
      </c>
      <c r="S869" s="30" t="s">
        <v>89</v>
      </c>
      <c r="T869" s="47" t="s">
        <v>11</v>
      </c>
      <c r="U869" s="30" t="s">
        <v>31</v>
      </c>
      <c r="V869" s="30" t="s">
        <v>28</v>
      </c>
    </row>
    <row r="870" spans="1:22" ht="14.25" hidden="1" customHeight="1">
      <c r="A870" s="47">
        <v>869</v>
      </c>
      <c r="B870" s="30">
        <v>899</v>
      </c>
      <c r="C870" s="1">
        <v>44176</v>
      </c>
      <c r="D870" t="s">
        <v>32</v>
      </c>
      <c r="E870" s="47">
        <f>IF(OR(Table24[[#This Row],[Status]]="Pending",Table24[[#This Row],[Status]]="Processing"),1,0)</f>
        <v>0</v>
      </c>
      <c r="F870" s="47" t="str">
        <f>IF(OR(Table24[[#This Row],[Status]]="Pending",Table24[[#This Row],[Status]]="Processing"),"Backlogs","Completed")</f>
        <v>Completed</v>
      </c>
      <c r="G870" s="47">
        <f>IF(Table24[[#This Row],[Status]]="Returned",1,0)</f>
        <v>1</v>
      </c>
      <c r="H870" s="30" t="s">
        <v>47</v>
      </c>
      <c r="I870" s="30" t="s">
        <v>37</v>
      </c>
      <c r="J870" s="30" t="s">
        <v>38</v>
      </c>
      <c r="K870" s="32">
        <v>33</v>
      </c>
      <c r="L870" s="30" t="s">
        <v>18</v>
      </c>
      <c r="M870" s="31">
        <v>749.05</v>
      </c>
      <c r="N870" s="48">
        <f>IF(Table24[[#This Row],[Status]]="Returned",Table24[[#This Row],[Amount]],0)</f>
        <v>749.05</v>
      </c>
      <c r="O870" s="48">
        <f>IF(OR(Table24[[#This Row],[Status]]="Pending", Table24[[#This Row],[Status]]="Processing"), Table24[[#This Row],[Amount]], 0)</f>
        <v>0</v>
      </c>
      <c r="P870" s="48">
        <f>IF(OR(Table24[[#This Row],[Status]]="Delivered",Table24[[#This Row],[Status]]="Shipped"),Table24[[#This Row],[Amount]],0)</f>
        <v>0</v>
      </c>
      <c r="Q870" s="48">
        <f>Table24[[#This Row],[Amount]]/Table24[[#This Row],[Qty]]</f>
        <v>22.698484848484846</v>
      </c>
      <c r="R870" s="30" t="s">
        <v>130</v>
      </c>
      <c r="S870" s="30" t="s">
        <v>124</v>
      </c>
      <c r="T870" s="47" t="s">
        <v>758</v>
      </c>
      <c r="U870" s="30" t="s">
        <v>21</v>
      </c>
      <c r="V870" s="30" t="s">
        <v>22</v>
      </c>
    </row>
    <row r="871" spans="1:22" ht="14.25" hidden="1" customHeight="1">
      <c r="A871" s="47">
        <v>870</v>
      </c>
      <c r="B871" s="30">
        <v>507</v>
      </c>
      <c r="C871" s="1">
        <v>44054</v>
      </c>
      <c r="D871" t="s">
        <v>54</v>
      </c>
      <c r="E871" s="47">
        <f>IF(OR(Table24[[#This Row],[Status]]="Pending",Table24[[#This Row],[Status]]="Processing"),1,0)</f>
        <v>1</v>
      </c>
      <c r="F871" s="47" t="str">
        <f>IF(OR(Table24[[#This Row],[Status]]="Pending",Table24[[#This Row],[Status]]="Processing"),"Backlogs","Completed")</f>
        <v>Backlogs</v>
      </c>
      <c r="G871" s="47">
        <f>IF(Table24[[#This Row],[Status]]="Returned",1,0)</f>
        <v>0</v>
      </c>
      <c r="H871" s="30" t="s">
        <v>24</v>
      </c>
      <c r="I871" s="30" t="s">
        <v>16</v>
      </c>
      <c r="J871" s="30" t="s">
        <v>17</v>
      </c>
      <c r="K871" s="32">
        <v>100</v>
      </c>
      <c r="L871" s="30" t="s">
        <v>18</v>
      </c>
      <c r="M871" s="31">
        <v>167.18</v>
      </c>
      <c r="N871" s="48">
        <f>IF(Table24[[#This Row],[Status]]="Returned",Table24[[#This Row],[Amount]],0)</f>
        <v>0</v>
      </c>
      <c r="O871" s="48">
        <f>IF(OR(Table24[[#This Row],[Status]]="Pending", Table24[[#This Row],[Status]]="Processing"), Table24[[#This Row],[Amount]], 0)</f>
        <v>167.18</v>
      </c>
      <c r="P871" s="48">
        <f>IF(OR(Table24[[#This Row],[Status]]="Delivered",Table24[[#This Row],[Status]]="Shipped"),Table24[[#This Row],[Amount]],0)</f>
        <v>0</v>
      </c>
      <c r="Q871" s="48">
        <f>Table24[[#This Row],[Amount]]/Table24[[#This Row],[Qty]]</f>
        <v>1.6718000000000002</v>
      </c>
      <c r="R871" s="30" t="s">
        <v>184</v>
      </c>
      <c r="S871" s="30" t="s">
        <v>74</v>
      </c>
      <c r="T871" s="47" t="s">
        <v>758</v>
      </c>
      <c r="U871" s="30" t="s">
        <v>31</v>
      </c>
      <c r="V871" s="30" t="s">
        <v>22</v>
      </c>
    </row>
    <row r="872" spans="1:22" ht="14.25" hidden="1" customHeight="1">
      <c r="A872" s="47">
        <v>871</v>
      </c>
      <c r="B872" s="30">
        <v>644</v>
      </c>
      <c r="C872" s="1">
        <v>44488</v>
      </c>
      <c r="D872" t="s">
        <v>14</v>
      </c>
      <c r="E872" s="47">
        <f>IF(OR(Table24[[#This Row],[Status]]="Pending",Table24[[#This Row],[Status]]="Processing"),1,0)</f>
        <v>1</v>
      </c>
      <c r="F872" s="47" t="str">
        <f>IF(OR(Table24[[#This Row],[Status]]="Pending",Table24[[#This Row],[Status]]="Processing"),"Backlogs","Completed")</f>
        <v>Backlogs</v>
      </c>
      <c r="G872" s="47">
        <f>IF(Table24[[#This Row],[Status]]="Returned",1,0)</f>
        <v>0</v>
      </c>
      <c r="H872" s="30" t="s">
        <v>24</v>
      </c>
      <c r="I872" s="30" t="s">
        <v>25</v>
      </c>
      <c r="J872" s="30" t="s">
        <v>17</v>
      </c>
      <c r="K872" s="32">
        <v>64</v>
      </c>
      <c r="L872" s="30" t="s">
        <v>18</v>
      </c>
      <c r="M872" s="31">
        <v>155.78</v>
      </c>
      <c r="N872" s="48">
        <f>IF(Table24[[#This Row],[Status]]="Returned",Table24[[#This Row],[Amount]],0)</f>
        <v>0</v>
      </c>
      <c r="O872" s="48">
        <f>IF(OR(Table24[[#This Row],[Status]]="Pending", Table24[[#This Row],[Status]]="Processing"), Table24[[#This Row],[Amount]], 0)</f>
        <v>155.78</v>
      </c>
      <c r="P872" s="48">
        <f>IF(OR(Table24[[#This Row],[Status]]="Delivered",Table24[[#This Row],[Status]]="Shipped"),Table24[[#This Row],[Amount]],0)</f>
        <v>0</v>
      </c>
      <c r="Q872" s="48">
        <f>Table24[[#This Row],[Amount]]/Table24[[#This Row],[Qty]]</f>
        <v>2.4340625</v>
      </c>
      <c r="R872" s="30" t="s">
        <v>372</v>
      </c>
      <c r="S872" s="30" t="s">
        <v>58</v>
      </c>
      <c r="T872" s="47" t="s">
        <v>758</v>
      </c>
      <c r="U872" s="30" t="s">
        <v>27</v>
      </c>
      <c r="V872" s="30" t="s">
        <v>28</v>
      </c>
    </row>
    <row r="873" spans="1:22" ht="14.25" hidden="1" customHeight="1">
      <c r="A873" s="47">
        <v>872</v>
      </c>
      <c r="B873" s="30">
        <v>385</v>
      </c>
      <c r="C873" s="1">
        <v>44134</v>
      </c>
      <c r="D873" t="s">
        <v>54</v>
      </c>
      <c r="E873" s="47">
        <f>IF(OR(Table24[[#This Row],[Status]]="Pending",Table24[[#This Row],[Status]]="Processing"),1,0)</f>
        <v>1</v>
      </c>
      <c r="F873" s="47" t="str">
        <f>IF(OR(Table24[[#This Row],[Status]]="Pending",Table24[[#This Row],[Status]]="Processing"),"Backlogs","Completed")</f>
        <v>Backlogs</v>
      </c>
      <c r="G873" s="47">
        <f>IF(Table24[[#This Row],[Status]]="Returned",1,0)</f>
        <v>0</v>
      </c>
      <c r="H873" s="30" t="s">
        <v>47</v>
      </c>
      <c r="I873" s="30" t="s">
        <v>16</v>
      </c>
      <c r="J873" s="30" t="s">
        <v>17</v>
      </c>
      <c r="K873" s="32">
        <v>66</v>
      </c>
      <c r="L873" s="30" t="s">
        <v>18</v>
      </c>
      <c r="M873" s="31">
        <v>142.41</v>
      </c>
      <c r="N873" s="48">
        <f>IF(Table24[[#This Row],[Status]]="Returned",Table24[[#This Row],[Amount]],0)</f>
        <v>0</v>
      </c>
      <c r="O873" s="48">
        <f>IF(OR(Table24[[#This Row],[Status]]="Pending", Table24[[#This Row],[Status]]="Processing"), Table24[[#This Row],[Amount]], 0)</f>
        <v>142.41</v>
      </c>
      <c r="P873" s="48">
        <f>IF(OR(Table24[[#This Row],[Status]]="Delivered",Table24[[#This Row],[Status]]="Shipped"),Table24[[#This Row],[Amount]],0)</f>
        <v>0</v>
      </c>
      <c r="Q873" s="48">
        <f>Table24[[#This Row],[Amount]]/Table24[[#This Row],[Qty]]</f>
        <v>2.1577272727272727</v>
      </c>
      <c r="R873" s="30" t="s">
        <v>90</v>
      </c>
      <c r="S873" s="30" t="s">
        <v>91</v>
      </c>
      <c r="T873" s="47" t="s">
        <v>758</v>
      </c>
      <c r="U873" s="30" t="s">
        <v>27</v>
      </c>
      <c r="V873" s="30" t="s">
        <v>22</v>
      </c>
    </row>
    <row r="874" spans="1:22" ht="14.25" hidden="1" customHeight="1">
      <c r="A874" s="47">
        <v>873</v>
      </c>
      <c r="B874" s="30">
        <v>880</v>
      </c>
      <c r="C874" s="1">
        <v>44380</v>
      </c>
      <c r="D874" t="s">
        <v>14</v>
      </c>
      <c r="E874" s="47">
        <f>IF(OR(Table24[[#This Row],[Status]]="Pending",Table24[[#This Row],[Status]]="Processing"),1,0)</f>
        <v>1</v>
      </c>
      <c r="F874" s="47" t="str">
        <f>IF(OR(Table24[[#This Row],[Status]]="Pending",Table24[[#This Row],[Status]]="Processing"),"Backlogs","Completed")</f>
        <v>Backlogs</v>
      </c>
      <c r="G874" s="47">
        <f>IF(Table24[[#This Row],[Status]]="Returned",1,0)</f>
        <v>0</v>
      </c>
      <c r="H874" s="30" t="s">
        <v>47</v>
      </c>
      <c r="I874" s="30" t="s">
        <v>37</v>
      </c>
      <c r="J874" s="30" t="s">
        <v>17</v>
      </c>
      <c r="K874" s="32">
        <v>51</v>
      </c>
      <c r="L874" s="30" t="s">
        <v>18</v>
      </c>
      <c r="M874" s="31">
        <v>994.5</v>
      </c>
      <c r="N874" s="48">
        <f>IF(Table24[[#This Row],[Status]]="Returned",Table24[[#This Row],[Amount]],0)</f>
        <v>0</v>
      </c>
      <c r="O874" s="48">
        <f>IF(OR(Table24[[#This Row],[Status]]="Pending", Table24[[#This Row],[Status]]="Processing"), Table24[[#This Row],[Amount]], 0)</f>
        <v>994.5</v>
      </c>
      <c r="P874" s="48">
        <f>IF(OR(Table24[[#This Row],[Status]]="Delivered",Table24[[#This Row],[Status]]="Shipped"),Table24[[#This Row],[Amount]],0)</f>
        <v>0</v>
      </c>
      <c r="Q874" s="48">
        <f>Table24[[#This Row],[Amount]]/Table24[[#This Row],[Qty]]</f>
        <v>19.5</v>
      </c>
      <c r="R874" s="30" t="s">
        <v>95</v>
      </c>
      <c r="S874" s="30" t="s">
        <v>77</v>
      </c>
      <c r="T874" s="47" t="s">
        <v>758</v>
      </c>
      <c r="U874" s="30" t="s">
        <v>44</v>
      </c>
      <c r="V874" s="30" t="s">
        <v>22</v>
      </c>
    </row>
    <row r="875" spans="1:22" ht="14.25" customHeight="1">
      <c r="A875" s="47">
        <v>874</v>
      </c>
      <c r="B875" s="30">
        <v>688</v>
      </c>
      <c r="C875" s="1">
        <v>44226</v>
      </c>
      <c r="D875" t="s">
        <v>23</v>
      </c>
      <c r="E875" s="47">
        <f>IF(OR(Table24[[#This Row],[Status]]="Pending",Table24[[#This Row],[Status]]="Processing"),1,0)</f>
        <v>0</v>
      </c>
      <c r="F875" s="47" t="str">
        <f>IF(OR(Table24[[#This Row],[Status]]="Pending",Table24[[#This Row],[Status]]="Processing"),"Backlogs","Completed")</f>
        <v>Completed</v>
      </c>
      <c r="G875" s="47">
        <f>IF(Table24[[#This Row],[Status]]="Returned",1,0)</f>
        <v>0</v>
      </c>
      <c r="H875" s="30" t="s">
        <v>24</v>
      </c>
      <c r="I875" s="30" t="s">
        <v>37</v>
      </c>
      <c r="J875" s="30" t="s">
        <v>33</v>
      </c>
      <c r="K875" s="32">
        <v>7</v>
      </c>
      <c r="L875" s="30" t="s">
        <v>18</v>
      </c>
      <c r="M875" s="31">
        <v>120.13</v>
      </c>
      <c r="N875" s="48">
        <f>IF(Table24[[#This Row],[Status]]="Returned",Table24[[#This Row],[Amount]],0)</f>
        <v>0</v>
      </c>
      <c r="O875" s="48">
        <f>IF(OR(Table24[[#This Row],[Status]]="Pending", Table24[[#This Row],[Status]]="Processing"), Table24[[#This Row],[Amount]], 0)</f>
        <v>0</v>
      </c>
      <c r="P875" s="48">
        <f>IF(OR(Table24[[#This Row],[Status]]="Delivered",Table24[[#This Row],[Status]]="Shipped"),Table24[[#This Row],[Amount]],0)</f>
        <v>120.13</v>
      </c>
      <c r="Q875" s="48">
        <f>Table24[[#This Row],[Amount]]/Table24[[#This Row],[Qty]]</f>
        <v>17.161428571428569</v>
      </c>
      <c r="R875" s="30" t="s">
        <v>311</v>
      </c>
      <c r="S875" s="30" t="s">
        <v>91</v>
      </c>
      <c r="T875" s="47" t="s">
        <v>11</v>
      </c>
      <c r="U875" s="30" t="s">
        <v>44</v>
      </c>
      <c r="V875" s="30" t="s">
        <v>22</v>
      </c>
    </row>
    <row r="876" spans="1:22" ht="14.25" hidden="1" customHeight="1">
      <c r="A876" s="47">
        <v>875</v>
      </c>
      <c r="B876" s="30">
        <v>999</v>
      </c>
      <c r="C876" s="1">
        <v>43942</v>
      </c>
      <c r="D876" t="s">
        <v>32</v>
      </c>
      <c r="E876" s="47">
        <f>IF(OR(Table24[[#This Row],[Status]]="Pending",Table24[[#This Row],[Status]]="Processing"),1,0)</f>
        <v>0</v>
      </c>
      <c r="F876" s="47" t="str">
        <f>IF(OR(Table24[[#This Row],[Status]]="Pending",Table24[[#This Row],[Status]]="Processing"),"Backlogs","Completed")</f>
        <v>Completed</v>
      </c>
      <c r="G876" s="47">
        <f>IF(Table24[[#This Row],[Status]]="Returned",1,0)</f>
        <v>1</v>
      </c>
      <c r="H876" s="30" t="s">
        <v>15</v>
      </c>
      <c r="I876" s="30" t="s">
        <v>16</v>
      </c>
      <c r="J876" s="30" t="s">
        <v>17</v>
      </c>
      <c r="K876" s="32">
        <v>78</v>
      </c>
      <c r="L876" s="30" t="s">
        <v>18</v>
      </c>
      <c r="M876" s="31">
        <v>948.66</v>
      </c>
      <c r="N876" s="48">
        <f>IF(Table24[[#This Row],[Status]]="Returned",Table24[[#This Row],[Amount]],0)</f>
        <v>948.66</v>
      </c>
      <c r="O876" s="48">
        <f>IF(OR(Table24[[#This Row],[Status]]="Pending", Table24[[#This Row],[Status]]="Processing"), Table24[[#This Row],[Amount]], 0)</f>
        <v>0</v>
      </c>
      <c r="P876" s="48">
        <f>IF(OR(Table24[[#This Row],[Status]]="Delivered",Table24[[#This Row],[Status]]="Shipped"),Table24[[#This Row],[Amount]],0)</f>
        <v>0</v>
      </c>
      <c r="Q876" s="48">
        <f>Table24[[#This Row],[Amount]]/Table24[[#This Row],[Qty]]</f>
        <v>12.162307692307692</v>
      </c>
      <c r="R876" s="30" t="s">
        <v>244</v>
      </c>
      <c r="S876" s="30" t="s">
        <v>77</v>
      </c>
      <c r="T876" s="47" t="s">
        <v>11</v>
      </c>
      <c r="U876" s="30" t="s">
        <v>31</v>
      </c>
      <c r="V876" s="30" t="s">
        <v>28</v>
      </c>
    </row>
    <row r="877" spans="1:22" ht="14.25" customHeight="1">
      <c r="A877" s="47">
        <v>876</v>
      </c>
      <c r="B877" s="30">
        <v>129</v>
      </c>
      <c r="C877" s="1">
        <v>44071</v>
      </c>
      <c r="D877" t="s">
        <v>36</v>
      </c>
      <c r="E877" s="47">
        <f>IF(OR(Table24[[#This Row],[Status]]="Pending",Table24[[#This Row],[Status]]="Processing"),1,0)</f>
        <v>0</v>
      </c>
      <c r="F877" s="47" t="str">
        <f>IF(OR(Table24[[#This Row],[Status]]="Pending",Table24[[#This Row],[Status]]="Processing"),"Backlogs","Completed")</f>
        <v>Completed</v>
      </c>
      <c r="G877" s="47">
        <f>IF(Table24[[#This Row],[Status]]="Returned",1,0)</f>
        <v>0</v>
      </c>
      <c r="H877" s="30" t="s">
        <v>15</v>
      </c>
      <c r="I877" s="30" t="s">
        <v>25</v>
      </c>
      <c r="J877" s="30" t="s">
        <v>33</v>
      </c>
      <c r="K877" s="32">
        <v>41</v>
      </c>
      <c r="L877" s="30" t="s">
        <v>18</v>
      </c>
      <c r="M877" s="31">
        <v>923.87</v>
      </c>
      <c r="N877" s="48">
        <f>IF(Table24[[#This Row],[Status]]="Returned",Table24[[#This Row],[Amount]],0)</f>
        <v>0</v>
      </c>
      <c r="O877" s="48">
        <f>IF(OR(Table24[[#This Row],[Status]]="Pending", Table24[[#This Row],[Status]]="Processing"), Table24[[#This Row],[Amount]], 0)</f>
        <v>0</v>
      </c>
      <c r="P877" s="48">
        <f>IF(OR(Table24[[#This Row],[Status]]="Delivered",Table24[[#This Row],[Status]]="Shipped"),Table24[[#This Row],[Amount]],0)</f>
        <v>923.87</v>
      </c>
      <c r="Q877" s="48">
        <f>Table24[[#This Row],[Amount]]/Table24[[#This Row],[Qty]]</f>
        <v>22.533414634146343</v>
      </c>
      <c r="R877" s="30" t="s">
        <v>95</v>
      </c>
      <c r="S877" s="30" t="s">
        <v>77</v>
      </c>
      <c r="T877" s="47" t="s">
        <v>11</v>
      </c>
      <c r="U877" s="30" t="s">
        <v>31</v>
      </c>
      <c r="V877" s="30" t="s">
        <v>22</v>
      </c>
    </row>
    <row r="878" spans="1:22" ht="14.25" customHeight="1">
      <c r="A878" s="47">
        <v>877</v>
      </c>
      <c r="B878" s="30">
        <v>196</v>
      </c>
      <c r="C878" s="1">
        <v>43983</v>
      </c>
      <c r="D878" t="s">
        <v>32</v>
      </c>
      <c r="E878" s="47">
        <f>IF(OR(Table24[[#This Row],[Status]]="Pending",Table24[[#This Row],[Status]]="Processing"),1,0)</f>
        <v>0</v>
      </c>
      <c r="F878" s="47" t="str">
        <f>IF(OR(Table24[[#This Row],[Status]]="Pending",Table24[[#This Row],[Status]]="Processing"),"Backlogs","Completed")</f>
        <v>Completed</v>
      </c>
      <c r="G878" s="47">
        <f>IF(Table24[[#This Row],[Status]]="Returned",1,0)</f>
        <v>1</v>
      </c>
      <c r="H878" s="30" t="s">
        <v>24</v>
      </c>
      <c r="I878" s="30" t="s">
        <v>37</v>
      </c>
      <c r="J878" s="30" t="s">
        <v>33</v>
      </c>
      <c r="K878" s="32">
        <v>34</v>
      </c>
      <c r="L878" s="30" t="s">
        <v>18</v>
      </c>
      <c r="M878" s="31">
        <v>850.73</v>
      </c>
      <c r="N878" s="48">
        <f>IF(Table24[[#This Row],[Status]]="Returned",Table24[[#This Row],[Amount]],0)</f>
        <v>850.73</v>
      </c>
      <c r="O878" s="48">
        <f>IF(OR(Table24[[#This Row],[Status]]="Pending", Table24[[#This Row],[Status]]="Processing"), Table24[[#This Row],[Amount]], 0)</f>
        <v>0</v>
      </c>
      <c r="P878" s="48">
        <f>IF(OR(Table24[[#This Row],[Status]]="Delivered",Table24[[#This Row],[Status]]="Shipped"),Table24[[#This Row],[Amount]],0)</f>
        <v>0</v>
      </c>
      <c r="Q878" s="48">
        <f>Table24[[#This Row],[Amount]]/Table24[[#This Row],[Qty]]</f>
        <v>25.021470588235296</v>
      </c>
      <c r="R878" s="30" t="s">
        <v>302</v>
      </c>
      <c r="S878" s="30" t="s">
        <v>224</v>
      </c>
      <c r="T878" s="47" t="s">
        <v>11</v>
      </c>
      <c r="U878" s="30" t="s">
        <v>27</v>
      </c>
      <c r="V878" s="30" t="s">
        <v>22</v>
      </c>
    </row>
    <row r="879" spans="1:22" ht="14.25" customHeight="1">
      <c r="A879" s="47">
        <v>878</v>
      </c>
      <c r="B879" s="30">
        <v>962</v>
      </c>
      <c r="C879" s="1">
        <v>44100</v>
      </c>
      <c r="D879" t="s">
        <v>14</v>
      </c>
      <c r="E879" s="47">
        <f>IF(OR(Table24[[#This Row],[Status]]="Pending",Table24[[#This Row],[Status]]="Processing"),1,0)</f>
        <v>1</v>
      </c>
      <c r="F879" s="47" t="str">
        <f>IF(OR(Table24[[#This Row],[Status]]="Pending",Table24[[#This Row],[Status]]="Processing"),"Backlogs","Completed")</f>
        <v>Backlogs</v>
      </c>
      <c r="G879" s="47">
        <f>IF(Table24[[#This Row],[Status]]="Returned",1,0)</f>
        <v>0</v>
      </c>
      <c r="H879" s="30" t="s">
        <v>47</v>
      </c>
      <c r="I879" s="30" t="s">
        <v>16</v>
      </c>
      <c r="J879" s="30" t="s">
        <v>33</v>
      </c>
      <c r="K879" s="32">
        <v>91</v>
      </c>
      <c r="L879" s="30" t="s">
        <v>18</v>
      </c>
      <c r="M879" s="31">
        <v>740.25</v>
      </c>
      <c r="N879" s="48">
        <f>IF(Table24[[#This Row],[Status]]="Returned",Table24[[#This Row],[Amount]],0)</f>
        <v>0</v>
      </c>
      <c r="O879" s="48">
        <f>IF(OR(Table24[[#This Row],[Status]]="Pending", Table24[[#This Row],[Status]]="Processing"), Table24[[#This Row],[Amount]], 0)</f>
        <v>740.25</v>
      </c>
      <c r="P879" s="48">
        <f>IF(OR(Table24[[#This Row],[Status]]="Delivered",Table24[[#This Row],[Status]]="Shipped"),Table24[[#This Row],[Amount]],0)</f>
        <v>0</v>
      </c>
      <c r="Q879" s="48">
        <f>Table24[[#This Row],[Amount]]/Table24[[#This Row],[Qty]]</f>
        <v>8.134615384615385</v>
      </c>
      <c r="R879" s="30" t="s">
        <v>291</v>
      </c>
      <c r="S879" s="30" t="s">
        <v>58</v>
      </c>
      <c r="T879" s="47" t="s">
        <v>758</v>
      </c>
      <c r="U879" s="30" t="s">
        <v>44</v>
      </c>
      <c r="V879" s="30" t="s">
        <v>22</v>
      </c>
    </row>
    <row r="880" spans="1:22" ht="14.25" hidden="1" customHeight="1">
      <c r="A880" s="47">
        <v>879</v>
      </c>
      <c r="B880" s="30">
        <v>245</v>
      </c>
      <c r="C880" s="1">
        <v>44403</v>
      </c>
      <c r="D880" t="s">
        <v>23</v>
      </c>
      <c r="E880" s="47">
        <f>IF(OR(Table24[[#This Row],[Status]]="Pending",Table24[[#This Row],[Status]]="Processing"),1,0)</f>
        <v>0</v>
      </c>
      <c r="F880" s="47" t="str">
        <f>IF(OR(Table24[[#This Row],[Status]]="Pending",Table24[[#This Row],[Status]]="Processing"),"Backlogs","Completed")</f>
        <v>Completed</v>
      </c>
      <c r="G880" s="47">
        <f>IF(Table24[[#This Row],[Status]]="Returned",1,0)</f>
        <v>0</v>
      </c>
      <c r="H880" s="30" t="s">
        <v>24</v>
      </c>
      <c r="I880" s="30" t="s">
        <v>16</v>
      </c>
      <c r="J880" s="30" t="s">
        <v>17</v>
      </c>
      <c r="K880" s="32">
        <v>73</v>
      </c>
      <c r="L880" s="30" t="s">
        <v>18</v>
      </c>
      <c r="M880" s="31">
        <v>785.33</v>
      </c>
      <c r="N880" s="48">
        <f>IF(Table24[[#This Row],[Status]]="Returned",Table24[[#This Row],[Amount]],0)</f>
        <v>0</v>
      </c>
      <c r="O880" s="48">
        <f>IF(OR(Table24[[#This Row],[Status]]="Pending", Table24[[#This Row],[Status]]="Processing"), Table24[[#This Row],[Amount]], 0)</f>
        <v>0</v>
      </c>
      <c r="P880" s="48">
        <f>IF(OR(Table24[[#This Row],[Status]]="Delivered",Table24[[#This Row],[Status]]="Shipped"),Table24[[#This Row],[Amount]],0)</f>
        <v>785.33</v>
      </c>
      <c r="Q880" s="48">
        <f>Table24[[#This Row],[Amount]]/Table24[[#This Row],[Qty]]</f>
        <v>10.757945205479453</v>
      </c>
      <c r="R880" s="30" t="s">
        <v>193</v>
      </c>
      <c r="S880" s="30" t="s">
        <v>64</v>
      </c>
      <c r="T880" s="47" t="s">
        <v>758</v>
      </c>
      <c r="U880" s="30" t="s">
        <v>27</v>
      </c>
      <c r="V880" s="30" t="s">
        <v>22</v>
      </c>
    </row>
    <row r="881" spans="1:22" ht="14.25" hidden="1" customHeight="1">
      <c r="A881" s="47">
        <v>880</v>
      </c>
      <c r="B881" s="30">
        <v>545</v>
      </c>
      <c r="C881" s="1">
        <v>44398</v>
      </c>
      <c r="D881" t="s">
        <v>36</v>
      </c>
      <c r="E881" s="47">
        <f>IF(OR(Table24[[#This Row],[Status]]="Pending",Table24[[#This Row],[Status]]="Processing"),1,0)</f>
        <v>0</v>
      </c>
      <c r="F881" s="47" t="str">
        <f>IF(OR(Table24[[#This Row],[Status]]="Pending",Table24[[#This Row],[Status]]="Processing"),"Backlogs","Completed")</f>
        <v>Completed</v>
      </c>
      <c r="G881" s="47">
        <f>IF(Table24[[#This Row],[Status]]="Returned",1,0)</f>
        <v>0</v>
      </c>
      <c r="H881" s="30" t="s">
        <v>24</v>
      </c>
      <c r="I881" s="30" t="s">
        <v>37</v>
      </c>
      <c r="J881" s="30" t="s">
        <v>17</v>
      </c>
      <c r="K881" s="32">
        <v>39</v>
      </c>
      <c r="L881" s="30" t="s">
        <v>18</v>
      </c>
      <c r="M881" s="31">
        <v>198.65</v>
      </c>
      <c r="N881" s="48">
        <f>IF(Table24[[#This Row],[Status]]="Returned",Table24[[#This Row],[Amount]],0)</f>
        <v>0</v>
      </c>
      <c r="O881" s="48">
        <f>IF(OR(Table24[[#This Row],[Status]]="Pending", Table24[[#This Row],[Status]]="Processing"), Table24[[#This Row],[Amount]], 0)</f>
        <v>0</v>
      </c>
      <c r="P881" s="48">
        <f>IF(OR(Table24[[#This Row],[Status]]="Delivered",Table24[[#This Row],[Status]]="Shipped"),Table24[[#This Row],[Amount]],0)</f>
        <v>198.65</v>
      </c>
      <c r="Q881" s="48">
        <f>Table24[[#This Row],[Amount]]/Table24[[#This Row],[Qty]]</f>
        <v>5.0935897435897441</v>
      </c>
      <c r="R881" s="30" t="s">
        <v>213</v>
      </c>
      <c r="S881" s="30" t="s">
        <v>20</v>
      </c>
      <c r="T881" s="47" t="s">
        <v>758</v>
      </c>
      <c r="U881" s="30" t="s">
        <v>31</v>
      </c>
      <c r="V881" s="30" t="s">
        <v>22</v>
      </c>
    </row>
    <row r="882" spans="1:22" ht="14.25" hidden="1" customHeight="1">
      <c r="A882" s="47">
        <v>881</v>
      </c>
      <c r="B882" s="30">
        <v>772</v>
      </c>
      <c r="C882" s="1">
        <v>43880</v>
      </c>
      <c r="D882" t="s">
        <v>32</v>
      </c>
      <c r="E882" s="47">
        <f>IF(OR(Table24[[#This Row],[Status]]="Pending",Table24[[#This Row],[Status]]="Processing"),1,0)</f>
        <v>0</v>
      </c>
      <c r="F882" s="47" t="str">
        <f>IF(OR(Table24[[#This Row],[Status]]="Pending",Table24[[#This Row],[Status]]="Processing"),"Backlogs","Completed")</f>
        <v>Completed</v>
      </c>
      <c r="G882" s="47">
        <f>IF(Table24[[#This Row],[Status]]="Returned",1,0)</f>
        <v>1</v>
      </c>
      <c r="H882" s="30" t="s">
        <v>24</v>
      </c>
      <c r="I882" s="30" t="s">
        <v>16</v>
      </c>
      <c r="J882" s="30" t="s">
        <v>17</v>
      </c>
      <c r="K882" s="32">
        <v>80</v>
      </c>
      <c r="L882" s="30" t="s">
        <v>18</v>
      </c>
      <c r="M882" s="31">
        <v>290.39999999999998</v>
      </c>
      <c r="N882" s="48">
        <f>IF(Table24[[#This Row],[Status]]="Returned",Table24[[#This Row],[Amount]],0)</f>
        <v>290.39999999999998</v>
      </c>
      <c r="O882" s="48">
        <f>IF(OR(Table24[[#This Row],[Status]]="Pending", Table24[[#This Row],[Status]]="Processing"), Table24[[#This Row],[Amount]], 0)</f>
        <v>0</v>
      </c>
      <c r="P882" s="48">
        <f>IF(OR(Table24[[#This Row],[Status]]="Delivered",Table24[[#This Row],[Status]]="Shipped"),Table24[[#This Row],[Amount]],0)</f>
        <v>0</v>
      </c>
      <c r="Q882" s="48">
        <f>Table24[[#This Row],[Amount]]/Table24[[#This Row],[Qty]]</f>
        <v>3.63</v>
      </c>
      <c r="R882" s="30" t="s">
        <v>173</v>
      </c>
      <c r="S882" s="30" t="s">
        <v>64</v>
      </c>
      <c r="T882" s="47" t="s">
        <v>758</v>
      </c>
      <c r="U882" s="30" t="s">
        <v>44</v>
      </c>
      <c r="V882" s="30" t="s">
        <v>22</v>
      </c>
    </row>
    <row r="883" spans="1:22" ht="14.25" customHeight="1">
      <c r="A883" s="47">
        <v>882</v>
      </c>
      <c r="B883" s="30">
        <v>830</v>
      </c>
      <c r="C883" s="1">
        <v>44047</v>
      </c>
      <c r="D883" t="s">
        <v>14</v>
      </c>
      <c r="E883" s="47">
        <f>IF(OR(Table24[[#This Row],[Status]]="Pending",Table24[[#This Row],[Status]]="Processing"),1,0)</f>
        <v>1</v>
      </c>
      <c r="F883" s="47" t="str">
        <f>IF(OR(Table24[[#This Row],[Status]]="Pending",Table24[[#This Row],[Status]]="Processing"),"Backlogs","Completed")</f>
        <v>Backlogs</v>
      </c>
      <c r="G883" s="47">
        <f>IF(Table24[[#This Row],[Status]]="Returned",1,0)</f>
        <v>0</v>
      </c>
      <c r="H883" s="30" t="s">
        <v>24</v>
      </c>
      <c r="I883" s="30" t="s">
        <v>16</v>
      </c>
      <c r="J883" s="30" t="s">
        <v>33</v>
      </c>
      <c r="K883" s="32">
        <v>19</v>
      </c>
      <c r="L883" s="30" t="s">
        <v>18</v>
      </c>
      <c r="M883" s="31">
        <v>74.87</v>
      </c>
      <c r="N883" s="48">
        <f>IF(Table24[[#This Row],[Status]]="Returned",Table24[[#This Row],[Amount]],0)</f>
        <v>0</v>
      </c>
      <c r="O883" s="48">
        <f>IF(OR(Table24[[#This Row],[Status]]="Pending", Table24[[#This Row],[Status]]="Processing"), Table24[[#This Row],[Amount]], 0)</f>
        <v>74.87</v>
      </c>
      <c r="P883" s="48">
        <f>IF(OR(Table24[[#This Row],[Status]]="Delivered",Table24[[#This Row],[Status]]="Shipped"),Table24[[#This Row],[Amount]],0)</f>
        <v>0</v>
      </c>
      <c r="Q883" s="48">
        <f>Table24[[#This Row],[Amount]]/Table24[[#This Row],[Qty]]</f>
        <v>3.9405263157894739</v>
      </c>
      <c r="R883" s="30" t="s">
        <v>361</v>
      </c>
      <c r="S883" s="30" t="s">
        <v>137</v>
      </c>
      <c r="T883" s="47" t="s">
        <v>758</v>
      </c>
      <c r="U883" s="30" t="s">
        <v>44</v>
      </c>
      <c r="V883" s="30" t="s">
        <v>22</v>
      </c>
    </row>
    <row r="884" spans="1:22" ht="14.25" hidden="1" customHeight="1">
      <c r="A884" s="47">
        <v>883</v>
      </c>
      <c r="B884" s="30">
        <v>25</v>
      </c>
      <c r="C884" s="1">
        <v>44487</v>
      </c>
      <c r="D884" t="s">
        <v>32</v>
      </c>
      <c r="E884" s="47">
        <f>IF(OR(Table24[[#This Row],[Status]]="Pending",Table24[[#This Row],[Status]]="Processing"),1,0)</f>
        <v>0</v>
      </c>
      <c r="F884" s="47" t="str">
        <f>IF(OR(Table24[[#This Row],[Status]]="Pending",Table24[[#This Row],[Status]]="Processing"),"Backlogs","Completed")</f>
        <v>Completed</v>
      </c>
      <c r="G884" s="47">
        <f>IF(Table24[[#This Row],[Status]]="Returned",1,0)</f>
        <v>1</v>
      </c>
      <c r="H884" s="30" t="s">
        <v>15</v>
      </c>
      <c r="I884" s="30" t="s">
        <v>25</v>
      </c>
      <c r="J884" s="30" t="s">
        <v>38</v>
      </c>
      <c r="K884" s="32">
        <v>53</v>
      </c>
      <c r="L884" s="30" t="s">
        <v>18</v>
      </c>
      <c r="M884" s="31">
        <v>635.4</v>
      </c>
      <c r="N884" s="48">
        <f>IF(Table24[[#This Row],[Status]]="Returned",Table24[[#This Row],[Amount]],0)</f>
        <v>635.4</v>
      </c>
      <c r="O884" s="48">
        <f>IF(OR(Table24[[#This Row],[Status]]="Pending", Table24[[#This Row],[Status]]="Processing"), Table24[[#This Row],[Amount]], 0)</f>
        <v>0</v>
      </c>
      <c r="P884" s="48">
        <f>IF(OR(Table24[[#This Row],[Status]]="Delivered",Table24[[#This Row],[Status]]="Shipped"),Table24[[#This Row],[Amount]],0)</f>
        <v>0</v>
      </c>
      <c r="Q884" s="48">
        <f>Table24[[#This Row],[Amount]]/Table24[[#This Row],[Qty]]</f>
        <v>11.988679245283018</v>
      </c>
      <c r="R884" s="30" t="s">
        <v>42</v>
      </c>
      <c r="S884" s="30" t="s">
        <v>43</v>
      </c>
      <c r="T884" s="47" t="s">
        <v>11</v>
      </c>
      <c r="U884" s="30" t="s">
        <v>31</v>
      </c>
      <c r="V884" s="30" t="s">
        <v>28</v>
      </c>
    </row>
    <row r="885" spans="1:22" ht="14.25" hidden="1" customHeight="1">
      <c r="A885" s="47">
        <v>884</v>
      </c>
      <c r="B885" s="30">
        <v>382</v>
      </c>
      <c r="C885" s="1">
        <v>43862</v>
      </c>
      <c r="D885" t="s">
        <v>36</v>
      </c>
      <c r="E885" s="47">
        <f>IF(OR(Table24[[#This Row],[Status]]="Pending",Table24[[#This Row],[Status]]="Processing"),1,0)</f>
        <v>0</v>
      </c>
      <c r="F885" s="47" t="str">
        <f>IF(OR(Table24[[#This Row],[Status]]="Pending",Table24[[#This Row],[Status]]="Processing"),"Backlogs","Completed")</f>
        <v>Completed</v>
      </c>
      <c r="G885" s="47">
        <f>IF(Table24[[#This Row],[Status]]="Returned",1,0)</f>
        <v>0</v>
      </c>
      <c r="H885" s="30" t="s">
        <v>24</v>
      </c>
      <c r="I885" s="30" t="s">
        <v>37</v>
      </c>
      <c r="J885" s="30" t="s">
        <v>38</v>
      </c>
      <c r="K885" s="32">
        <v>84</v>
      </c>
      <c r="L885" s="30" t="s">
        <v>18</v>
      </c>
      <c r="M885" s="31">
        <v>409.08</v>
      </c>
      <c r="N885" s="48">
        <f>IF(Table24[[#This Row],[Status]]="Returned",Table24[[#This Row],[Amount]],0)</f>
        <v>0</v>
      </c>
      <c r="O885" s="48">
        <f>IF(OR(Table24[[#This Row],[Status]]="Pending", Table24[[#This Row],[Status]]="Processing"), Table24[[#This Row],[Amount]], 0)</f>
        <v>0</v>
      </c>
      <c r="P885" s="48">
        <f>IF(OR(Table24[[#This Row],[Status]]="Delivered",Table24[[#This Row],[Status]]="Shipped"),Table24[[#This Row],[Amount]],0)</f>
        <v>409.08</v>
      </c>
      <c r="Q885" s="48">
        <f>Table24[[#This Row],[Amount]]/Table24[[#This Row],[Qty]]</f>
        <v>4.87</v>
      </c>
      <c r="R885" s="30" t="s">
        <v>86</v>
      </c>
      <c r="S885" s="30" t="s">
        <v>87</v>
      </c>
      <c r="T885" s="47" t="s">
        <v>758</v>
      </c>
      <c r="U885" s="30" t="s">
        <v>44</v>
      </c>
      <c r="V885" s="30" t="s">
        <v>22</v>
      </c>
    </row>
    <row r="886" spans="1:22" ht="14.25" customHeight="1">
      <c r="A886" s="47">
        <v>885</v>
      </c>
      <c r="B886" s="30">
        <v>164</v>
      </c>
      <c r="C886" s="1">
        <v>43958</v>
      </c>
      <c r="D886" t="s">
        <v>54</v>
      </c>
      <c r="E886" s="47">
        <f>IF(OR(Table24[[#This Row],[Status]]="Pending",Table24[[#This Row],[Status]]="Processing"),1,0)</f>
        <v>1</v>
      </c>
      <c r="F886" s="47" t="str">
        <f>IF(OR(Table24[[#This Row],[Status]]="Pending",Table24[[#This Row],[Status]]="Processing"),"Backlogs","Completed")</f>
        <v>Backlogs</v>
      </c>
      <c r="G886" s="47">
        <f>IF(Table24[[#This Row],[Status]]="Returned",1,0)</f>
        <v>0</v>
      </c>
      <c r="H886" s="30" t="s">
        <v>24</v>
      </c>
      <c r="I886" s="30" t="s">
        <v>25</v>
      </c>
      <c r="J886" s="30" t="s">
        <v>33</v>
      </c>
      <c r="K886" s="32">
        <v>62</v>
      </c>
      <c r="L886" s="30" t="s">
        <v>18</v>
      </c>
      <c r="M886" s="31">
        <v>808.25</v>
      </c>
      <c r="N886" s="48">
        <f>IF(Table24[[#This Row],[Status]]="Returned",Table24[[#This Row],[Amount]],0)</f>
        <v>0</v>
      </c>
      <c r="O886" s="48">
        <f>IF(OR(Table24[[#This Row],[Status]]="Pending", Table24[[#This Row],[Status]]="Processing"), Table24[[#This Row],[Amount]], 0)</f>
        <v>808.25</v>
      </c>
      <c r="P886" s="48">
        <f>IF(OR(Table24[[#This Row],[Status]]="Delivered",Table24[[#This Row],[Status]]="Shipped"),Table24[[#This Row],[Amount]],0)</f>
        <v>0</v>
      </c>
      <c r="Q886" s="48">
        <f>Table24[[#This Row],[Amount]]/Table24[[#This Row],[Qty]]</f>
        <v>13.036290322580646</v>
      </c>
      <c r="R886" s="30" t="s">
        <v>117</v>
      </c>
      <c r="S886" s="30" t="s">
        <v>77</v>
      </c>
      <c r="T886" s="47" t="s">
        <v>758</v>
      </c>
      <c r="U886" s="30" t="s">
        <v>27</v>
      </c>
      <c r="V886" s="30" t="s">
        <v>22</v>
      </c>
    </row>
    <row r="887" spans="1:22" ht="14.25" customHeight="1">
      <c r="A887" s="47">
        <v>886</v>
      </c>
      <c r="B887" s="30">
        <v>663</v>
      </c>
      <c r="C887" s="1">
        <v>44161</v>
      </c>
      <c r="D887" t="s">
        <v>36</v>
      </c>
      <c r="E887" s="47">
        <f>IF(OR(Table24[[#This Row],[Status]]="Pending",Table24[[#This Row],[Status]]="Processing"),1,0)</f>
        <v>0</v>
      </c>
      <c r="F887" s="47" t="str">
        <f>IF(OR(Table24[[#This Row],[Status]]="Pending",Table24[[#This Row],[Status]]="Processing"),"Backlogs","Completed")</f>
        <v>Completed</v>
      </c>
      <c r="G887" s="47">
        <f>IF(Table24[[#This Row],[Status]]="Returned",1,0)</f>
        <v>0</v>
      </c>
      <c r="H887" s="30" t="s">
        <v>15</v>
      </c>
      <c r="I887" s="30" t="s">
        <v>37</v>
      </c>
      <c r="J887" s="30" t="s">
        <v>33</v>
      </c>
      <c r="K887" s="32">
        <v>58</v>
      </c>
      <c r="L887" s="30" t="s">
        <v>18</v>
      </c>
      <c r="M887" s="31">
        <v>285.19</v>
      </c>
      <c r="N887" s="48">
        <f>IF(Table24[[#This Row],[Status]]="Returned",Table24[[#This Row],[Amount]],0)</f>
        <v>0</v>
      </c>
      <c r="O887" s="48">
        <f>IF(OR(Table24[[#This Row],[Status]]="Pending", Table24[[#This Row],[Status]]="Processing"), Table24[[#This Row],[Amount]], 0)</f>
        <v>0</v>
      </c>
      <c r="P887" s="48">
        <f>IF(OR(Table24[[#This Row],[Status]]="Delivered",Table24[[#This Row],[Status]]="Shipped"),Table24[[#This Row],[Amount]],0)</f>
        <v>285.19</v>
      </c>
      <c r="Q887" s="48">
        <f>Table24[[#This Row],[Amount]]/Table24[[#This Row],[Qty]]</f>
        <v>4.9170689655172417</v>
      </c>
      <c r="R887" s="30" t="s">
        <v>373</v>
      </c>
      <c r="S887" s="30" t="s">
        <v>20</v>
      </c>
      <c r="T887" s="47" t="s">
        <v>758</v>
      </c>
      <c r="U887" s="30" t="s">
        <v>21</v>
      </c>
      <c r="V887" s="30" t="s">
        <v>28</v>
      </c>
    </row>
    <row r="888" spans="1:22" ht="14.25" hidden="1" customHeight="1">
      <c r="A888" s="47">
        <v>887</v>
      </c>
      <c r="B888" s="30">
        <v>995</v>
      </c>
      <c r="C888" s="1">
        <v>44217</v>
      </c>
      <c r="D888" t="s">
        <v>54</v>
      </c>
      <c r="E888" s="47">
        <f>IF(OR(Table24[[#This Row],[Status]]="Pending",Table24[[#This Row],[Status]]="Processing"),1,0)</f>
        <v>1</v>
      </c>
      <c r="F888" s="47" t="str">
        <f>IF(OR(Table24[[#This Row],[Status]]="Pending",Table24[[#This Row],[Status]]="Processing"),"Backlogs","Completed")</f>
        <v>Backlogs</v>
      </c>
      <c r="G888" s="47">
        <f>IF(Table24[[#This Row],[Status]]="Returned",1,0)</f>
        <v>0</v>
      </c>
      <c r="H888" s="30" t="s">
        <v>47</v>
      </c>
      <c r="I888" s="30" t="s">
        <v>25</v>
      </c>
      <c r="J888" s="30" t="s">
        <v>38</v>
      </c>
      <c r="K888" s="32">
        <v>33</v>
      </c>
      <c r="L888" s="30" t="s">
        <v>18</v>
      </c>
      <c r="M888" s="31">
        <v>317.85000000000002</v>
      </c>
      <c r="N888" s="48">
        <f>IF(Table24[[#This Row],[Status]]="Returned",Table24[[#This Row],[Amount]],0)</f>
        <v>0</v>
      </c>
      <c r="O888" s="48">
        <f>IF(OR(Table24[[#This Row],[Status]]="Pending", Table24[[#This Row],[Status]]="Processing"), Table24[[#This Row],[Amount]], 0)</f>
        <v>317.85000000000002</v>
      </c>
      <c r="P888" s="48">
        <f>IF(OR(Table24[[#This Row],[Status]]="Delivered",Table24[[#This Row],[Status]]="Shipped"),Table24[[#This Row],[Amount]],0)</f>
        <v>0</v>
      </c>
      <c r="Q888" s="48">
        <f>Table24[[#This Row],[Amount]]/Table24[[#This Row],[Qty]]</f>
        <v>9.6318181818181827</v>
      </c>
      <c r="R888" s="30" t="s">
        <v>311</v>
      </c>
      <c r="S888" s="30" t="s">
        <v>104</v>
      </c>
      <c r="T888" s="47" t="s">
        <v>11</v>
      </c>
      <c r="U888" s="30" t="s">
        <v>27</v>
      </c>
      <c r="V888" s="30" t="s">
        <v>28</v>
      </c>
    </row>
    <row r="889" spans="1:22" ht="14.25" hidden="1" customHeight="1">
      <c r="A889" s="47">
        <v>888</v>
      </c>
      <c r="B889" s="30">
        <v>207</v>
      </c>
      <c r="C889" s="1">
        <v>43973</v>
      </c>
      <c r="D889" t="s">
        <v>54</v>
      </c>
      <c r="E889" s="47">
        <f>IF(OR(Table24[[#This Row],[Status]]="Pending",Table24[[#This Row],[Status]]="Processing"),1,0)</f>
        <v>1</v>
      </c>
      <c r="F889" s="47" t="str">
        <f>IF(OR(Table24[[#This Row],[Status]]="Pending",Table24[[#This Row],[Status]]="Processing"),"Backlogs","Completed")</f>
        <v>Backlogs</v>
      </c>
      <c r="G889" s="47">
        <f>IF(Table24[[#This Row],[Status]]="Returned",1,0)</f>
        <v>0</v>
      </c>
      <c r="H889" s="30" t="s">
        <v>47</v>
      </c>
      <c r="I889" s="30" t="s">
        <v>16</v>
      </c>
      <c r="J889" s="30" t="s">
        <v>38</v>
      </c>
      <c r="K889" s="32">
        <v>15</v>
      </c>
      <c r="L889" s="30" t="s">
        <v>18</v>
      </c>
      <c r="M889" s="31">
        <v>437.9</v>
      </c>
      <c r="N889" s="48">
        <f>IF(Table24[[#This Row],[Status]]="Returned",Table24[[#This Row],[Amount]],0)</f>
        <v>0</v>
      </c>
      <c r="O889" s="48">
        <f>IF(OR(Table24[[#This Row],[Status]]="Pending", Table24[[#This Row],[Status]]="Processing"), Table24[[#This Row],[Amount]], 0)</f>
        <v>437.9</v>
      </c>
      <c r="P889" s="48">
        <f>IF(OR(Table24[[#This Row],[Status]]="Delivered",Table24[[#This Row],[Status]]="Shipped"),Table24[[#This Row],[Amount]],0)</f>
        <v>0</v>
      </c>
      <c r="Q889" s="48">
        <f>Table24[[#This Row],[Amount]]/Table24[[#This Row],[Qty]]</f>
        <v>29.193333333333332</v>
      </c>
      <c r="R889" s="30" t="s">
        <v>19</v>
      </c>
      <c r="S889" s="30" t="s">
        <v>20</v>
      </c>
      <c r="T889" s="47" t="s">
        <v>758</v>
      </c>
      <c r="U889" s="30" t="s">
        <v>21</v>
      </c>
      <c r="V889" s="30" t="s">
        <v>22</v>
      </c>
    </row>
    <row r="890" spans="1:22" ht="14.25" hidden="1" customHeight="1">
      <c r="A890" s="47">
        <v>889</v>
      </c>
      <c r="B890" s="30">
        <v>97</v>
      </c>
      <c r="C890" s="1">
        <v>44002</v>
      </c>
      <c r="D890" t="s">
        <v>32</v>
      </c>
      <c r="E890" s="47">
        <f>IF(OR(Table24[[#This Row],[Status]]="Pending",Table24[[#This Row],[Status]]="Processing"),1,0)</f>
        <v>0</v>
      </c>
      <c r="F890" s="47" t="str">
        <f>IF(OR(Table24[[#This Row],[Status]]="Pending",Table24[[#This Row],[Status]]="Processing"),"Backlogs","Completed")</f>
        <v>Completed</v>
      </c>
      <c r="G890" s="47">
        <f>IF(Table24[[#This Row],[Status]]="Returned",1,0)</f>
        <v>1</v>
      </c>
      <c r="H890" s="30" t="s">
        <v>24</v>
      </c>
      <c r="I890" s="30" t="s">
        <v>37</v>
      </c>
      <c r="J890" s="30" t="s">
        <v>17</v>
      </c>
      <c r="K890" s="32">
        <v>80</v>
      </c>
      <c r="L890" s="30" t="s">
        <v>18</v>
      </c>
      <c r="M890" s="31">
        <v>241.91</v>
      </c>
      <c r="N890" s="48">
        <f>IF(Table24[[#This Row],[Status]]="Returned",Table24[[#This Row],[Amount]],0)</f>
        <v>241.91</v>
      </c>
      <c r="O890" s="48">
        <f>IF(OR(Table24[[#This Row],[Status]]="Pending", Table24[[#This Row],[Status]]="Processing"), Table24[[#This Row],[Amount]], 0)</f>
        <v>0</v>
      </c>
      <c r="P890" s="48">
        <f>IF(OR(Table24[[#This Row],[Status]]="Delivered",Table24[[#This Row],[Status]]="Shipped"),Table24[[#This Row],[Amount]],0)</f>
        <v>0</v>
      </c>
      <c r="Q890" s="48">
        <f>Table24[[#This Row],[Amount]]/Table24[[#This Row],[Qty]]</f>
        <v>3.0238749999999999</v>
      </c>
      <c r="R890" s="30" t="s">
        <v>203</v>
      </c>
      <c r="S890" s="30" t="s">
        <v>147</v>
      </c>
      <c r="T890" s="47" t="s">
        <v>758</v>
      </c>
      <c r="U890" s="30" t="s">
        <v>44</v>
      </c>
      <c r="V890" s="30" t="s">
        <v>28</v>
      </c>
    </row>
    <row r="891" spans="1:22" ht="14.25" hidden="1" customHeight="1">
      <c r="A891" s="47">
        <v>890</v>
      </c>
      <c r="B891" s="30">
        <v>515</v>
      </c>
      <c r="C891" s="1">
        <v>43898</v>
      </c>
      <c r="D891" t="s">
        <v>14</v>
      </c>
      <c r="E891" s="47">
        <f>IF(OR(Table24[[#This Row],[Status]]="Pending",Table24[[#This Row],[Status]]="Processing"),1,0)</f>
        <v>1</v>
      </c>
      <c r="F891" s="47" t="str">
        <f>IF(OR(Table24[[#This Row],[Status]]="Pending",Table24[[#This Row],[Status]]="Processing"),"Backlogs","Completed")</f>
        <v>Backlogs</v>
      </c>
      <c r="G891" s="47">
        <f>IF(Table24[[#This Row],[Status]]="Returned",1,0)</f>
        <v>0</v>
      </c>
      <c r="H891" s="30" t="s">
        <v>15</v>
      </c>
      <c r="I891" s="30" t="s">
        <v>16</v>
      </c>
      <c r="J891" s="30" t="s">
        <v>38</v>
      </c>
      <c r="K891" s="32">
        <v>99</v>
      </c>
      <c r="L891" s="30" t="s">
        <v>18</v>
      </c>
      <c r="M891" s="31">
        <v>3.58</v>
      </c>
      <c r="N891" s="48">
        <f>IF(Table24[[#This Row],[Status]]="Returned",Table24[[#This Row],[Amount]],0)</f>
        <v>0</v>
      </c>
      <c r="O891" s="48">
        <f>IF(OR(Table24[[#This Row],[Status]]="Pending", Table24[[#This Row],[Status]]="Processing"), Table24[[#This Row],[Amount]], 0)</f>
        <v>3.58</v>
      </c>
      <c r="P891" s="48">
        <f>IF(OR(Table24[[#This Row],[Status]]="Delivered",Table24[[#This Row],[Status]]="Shipped"),Table24[[#This Row],[Amount]],0)</f>
        <v>0</v>
      </c>
      <c r="Q891" s="48">
        <f>Table24[[#This Row],[Amount]]/Table24[[#This Row],[Qty]]</f>
        <v>3.6161616161616165E-2</v>
      </c>
      <c r="R891" s="30" t="s">
        <v>83</v>
      </c>
      <c r="S891" s="30" t="s">
        <v>64</v>
      </c>
      <c r="T891" s="47" t="s">
        <v>758</v>
      </c>
      <c r="U891" s="30" t="s">
        <v>21</v>
      </c>
      <c r="V891" s="30" t="s">
        <v>22</v>
      </c>
    </row>
    <row r="892" spans="1:22" ht="14.25" hidden="1" customHeight="1">
      <c r="A892" s="47">
        <v>891</v>
      </c>
      <c r="B892" s="30">
        <v>889</v>
      </c>
      <c r="C892" s="1">
        <v>44422</v>
      </c>
      <c r="D892" t="s">
        <v>36</v>
      </c>
      <c r="E892" s="47">
        <f>IF(OR(Table24[[#This Row],[Status]]="Pending",Table24[[#This Row],[Status]]="Processing"),1,0)</f>
        <v>0</v>
      </c>
      <c r="F892" s="47" t="str">
        <f>IF(OR(Table24[[#This Row],[Status]]="Pending",Table24[[#This Row],[Status]]="Processing"),"Backlogs","Completed")</f>
        <v>Completed</v>
      </c>
      <c r="G892" s="47">
        <f>IF(Table24[[#This Row],[Status]]="Returned",1,0)</f>
        <v>0</v>
      </c>
      <c r="H892" s="30" t="s">
        <v>47</v>
      </c>
      <c r="I892" s="30" t="s">
        <v>37</v>
      </c>
      <c r="J892" s="30" t="s">
        <v>17</v>
      </c>
      <c r="K892" s="32">
        <v>36</v>
      </c>
      <c r="L892" s="30" t="s">
        <v>18</v>
      </c>
      <c r="M892" s="31">
        <v>174.58</v>
      </c>
      <c r="N892" s="48">
        <f>IF(Table24[[#This Row],[Status]]="Returned",Table24[[#This Row],[Amount]],0)</f>
        <v>0</v>
      </c>
      <c r="O892" s="48">
        <f>IF(OR(Table24[[#This Row],[Status]]="Pending", Table24[[#This Row],[Status]]="Processing"), Table24[[#This Row],[Amount]], 0)</f>
        <v>0</v>
      </c>
      <c r="P892" s="48">
        <f>IF(OR(Table24[[#This Row],[Status]]="Delivered",Table24[[#This Row],[Status]]="Shipped"),Table24[[#This Row],[Amount]],0)</f>
        <v>174.58</v>
      </c>
      <c r="Q892" s="48">
        <f>Table24[[#This Row],[Amount]]/Table24[[#This Row],[Qty]]</f>
        <v>4.8494444444444449</v>
      </c>
      <c r="R892" s="30" t="s">
        <v>183</v>
      </c>
      <c r="S892" s="30" t="s">
        <v>20</v>
      </c>
      <c r="T892" s="47" t="s">
        <v>758</v>
      </c>
      <c r="U892" s="30" t="s">
        <v>31</v>
      </c>
      <c r="V892" s="30" t="s">
        <v>22</v>
      </c>
    </row>
    <row r="893" spans="1:22" ht="14.25" customHeight="1">
      <c r="A893" s="47">
        <v>892</v>
      </c>
      <c r="B893" s="30">
        <v>956</v>
      </c>
      <c r="C893" s="1">
        <v>44308</v>
      </c>
      <c r="D893" t="s">
        <v>23</v>
      </c>
      <c r="E893" s="47">
        <f>IF(OR(Table24[[#This Row],[Status]]="Pending",Table24[[#This Row],[Status]]="Processing"),1,0)</f>
        <v>0</v>
      </c>
      <c r="F893" s="47" t="str">
        <f>IF(OR(Table24[[#This Row],[Status]]="Pending",Table24[[#This Row],[Status]]="Processing"),"Backlogs","Completed")</f>
        <v>Completed</v>
      </c>
      <c r="G893" s="47">
        <f>IF(Table24[[#This Row],[Status]]="Returned",1,0)</f>
        <v>0</v>
      </c>
      <c r="H893" s="30" t="s">
        <v>24</v>
      </c>
      <c r="I893" s="30" t="s">
        <v>37</v>
      </c>
      <c r="J893" s="30" t="s">
        <v>33</v>
      </c>
      <c r="K893" s="32">
        <v>77</v>
      </c>
      <c r="L893" s="30" t="s">
        <v>18</v>
      </c>
      <c r="M893" s="31">
        <v>602.24</v>
      </c>
      <c r="N893" s="48">
        <f>IF(Table24[[#This Row],[Status]]="Returned",Table24[[#This Row],[Amount]],0)</f>
        <v>0</v>
      </c>
      <c r="O893" s="48">
        <f>IF(OR(Table24[[#This Row],[Status]]="Pending", Table24[[#This Row],[Status]]="Processing"), Table24[[#This Row],[Amount]], 0)</f>
        <v>0</v>
      </c>
      <c r="P893" s="48">
        <f>IF(OR(Table24[[#This Row],[Status]]="Delivered",Table24[[#This Row],[Status]]="Shipped"),Table24[[#This Row],[Amount]],0)</f>
        <v>602.24</v>
      </c>
      <c r="Q893" s="48">
        <f>Table24[[#This Row],[Amount]]/Table24[[#This Row],[Qty]]</f>
        <v>7.8212987012987014</v>
      </c>
      <c r="R893" s="30" t="s">
        <v>84</v>
      </c>
      <c r="S893" s="30" t="s">
        <v>85</v>
      </c>
      <c r="T893" s="47" t="s">
        <v>11</v>
      </c>
      <c r="U893" s="30" t="s">
        <v>21</v>
      </c>
      <c r="V893" s="30" t="s">
        <v>22</v>
      </c>
    </row>
    <row r="894" spans="1:22" ht="14.25" hidden="1" customHeight="1">
      <c r="A894" s="47">
        <v>893</v>
      </c>
      <c r="B894" s="30">
        <v>308</v>
      </c>
      <c r="C894" s="1">
        <v>44334</v>
      </c>
      <c r="D894" t="s">
        <v>36</v>
      </c>
      <c r="E894" s="47">
        <f>IF(OR(Table24[[#This Row],[Status]]="Pending",Table24[[#This Row],[Status]]="Processing"),1,0)</f>
        <v>0</v>
      </c>
      <c r="F894" s="47" t="str">
        <f>IF(OR(Table24[[#This Row],[Status]]="Pending",Table24[[#This Row],[Status]]="Processing"),"Backlogs","Completed")</f>
        <v>Completed</v>
      </c>
      <c r="G894" s="47">
        <f>IF(Table24[[#This Row],[Status]]="Returned",1,0)</f>
        <v>0</v>
      </c>
      <c r="H894" s="30" t="s">
        <v>24</v>
      </c>
      <c r="I894" s="30" t="s">
        <v>37</v>
      </c>
      <c r="J894" s="30" t="s">
        <v>38</v>
      </c>
      <c r="K894" s="32">
        <v>18</v>
      </c>
      <c r="L894" s="30" t="s">
        <v>18</v>
      </c>
      <c r="M894" s="31">
        <v>287.83</v>
      </c>
      <c r="N894" s="48">
        <f>IF(Table24[[#This Row],[Status]]="Returned",Table24[[#This Row],[Amount]],0)</f>
        <v>0</v>
      </c>
      <c r="O894" s="48">
        <f>IF(OR(Table24[[#This Row],[Status]]="Pending", Table24[[#This Row],[Status]]="Processing"), Table24[[#This Row],[Amount]], 0)</f>
        <v>0</v>
      </c>
      <c r="P894" s="48">
        <f>IF(OR(Table24[[#This Row],[Status]]="Delivered",Table24[[#This Row],[Status]]="Shipped"),Table24[[#This Row],[Amount]],0)</f>
        <v>287.83</v>
      </c>
      <c r="Q894" s="48">
        <f>Table24[[#This Row],[Amount]]/Table24[[#This Row],[Qty]]</f>
        <v>15.990555555555554</v>
      </c>
      <c r="R894" s="30" t="s">
        <v>127</v>
      </c>
      <c r="S894" s="30" t="s">
        <v>53</v>
      </c>
      <c r="T894" s="47" t="s">
        <v>758</v>
      </c>
      <c r="U894" s="30" t="s">
        <v>27</v>
      </c>
      <c r="V894" s="30" t="s">
        <v>28</v>
      </c>
    </row>
    <row r="895" spans="1:22" ht="14.25" hidden="1" customHeight="1">
      <c r="A895" s="47">
        <v>894</v>
      </c>
      <c r="B895" s="30">
        <v>497</v>
      </c>
      <c r="C895" s="1">
        <v>44446</v>
      </c>
      <c r="D895" t="s">
        <v>23</v>
      </c>
      <c r="E895" s="47">
        <f>IF(OR(Table24[[#This Row],[Status]]="Pending",Table24[[#This Row],[Status]]="Processing"),1,0)</f>
        <v>0</v>
      </c>
      <c r="F895" s="47" t="str">
        <f>IF(OR(Table24[[#This Row],[Status]]="Pending",Table24[[#This Row],[Status]]="Processing"),"Backlogs","Completed")</f>
        <v>Completed</v>
      </c>
      <c r="G895" s="47">
        <f>IF(Table24[[#This Row],[Status]]="Returned",1,0)</f>
        <v>0</v>
      </c>
      <c r="H895" s="30" t="s">
        <v>24</v>
      </c>
      <c r="I895" s="30" t="s">
        <v>37</v>
      </c>
      <c r="J895" s="30" t="s">
        <v>17</v>
      </c>
      <c r="K895" s="32">
        <v>75</v>
      </c>
      <c r="L895" s="30" t="s">
        <v>18</v>
      </c>
      <c r="M895" s="31">
        <v>451.18</v>
      </c>
      <c r="N895" s="48">
        <f>IF(Table24[[#This Row],[Status]]="Returned",Table24[[#This Row],[Amount]],0)</f>
        <v>0</v>
      </c>
      <c r="O895" s="48">
        <f>IF(OR(Table24[[#This Row],[Status]]="Pending", Table24[[#This Row],[Status]]="Processing"), Table24[[#This Row],[Amount]], 0)</f>
        <v>0</v>
      </c>
      <c r="P895" s="48">
        <f>IF(OR(Table24[[#This Row],[Status]]="Delivered",Table24[[#This Row],[Status]]="Shipped"),Table24[[#This Row],[Amount]],0)</f>
        <v>451.18</v>
      </c>
      <c r="Q895" s="48">
        <f>Table24[[#This Row],[Amount]]/Table24[[#This Row],[Qty]]</f>
        <v>6.0157333333333334</v>
      </c>
      <c r="R895" s="30" t="s">
        <v>163</v>
      </c>
      <c r="S895" s="30" t="s">
        <v>153</v>
      </c>
      <c r="T895" s="47" t="s">
        <v>11</v>
      </c>
      <c r="U895" s="30" t="s">
        <v>27</v>
      </c>
      <c r="V895" s="30" t="s">
        <v>22</v>
      </c>
    </row>
    <row r="896" spans="1:22" ht="14.25" hidden="1" customHeight="1">
      <c r="A896" s="47">
        <v>895</v>
      </c>
      <c r="B896" s="30">
        <v>62</v>
      </c>
      <c r="C896" s="1">
        <v>44091</v>
      </c>
      <c r="D896" t="s">
        <v>14</v>
      </c>
      <c r="E896" s="47">
        <f>IF(OR(Table24[[#This Row],[Status]]="Pending",Table24[[#This Row],[Status]]="Processing"),1,0)</f>
        <v>1</v>
      </c>
      <c r="F896" s="47" t="str">
        <f>IF(OR(Table24[[#This Row],[Status]]="Pending",Table24[[#This Row],[Status]]="Processing"),"Backlogs","Completed")</f>
        <v>Backlogs</v>
      </c>
      <c r="G896" s="47">
        <f>IF(Table24[[#This Row],[Status]]="Returned",1,0)</f>
        <v>0</v>
      </c>
      <c r="H896" s="30" t="s">
        <v>15</v>
      </c>
      <c r="I896" s="30" t="s">
        <v>25</v>
      </c>
      <c r="J896" s="30" t="s">
        <v>38</v>
      </c>
      <c r="K896" s="32">
        <v>93</v>
      </c>
      <c r="L896" s="30" t="s">
        <v>18</v>
      </c>
      <c r="M896" s="31">
        <v>415.81</v>
      </c>
      <c r="N896" s="48">
        <f>IF(Table24[[#This Row],[Status]]="Returned",Table24[[#This Row],[Amount]],0)</f>
        <v>0</v>
      </c>
      <c r="O896" s="48">
        <f>IF(OR(Table24[[#This Row],[Status]]="Pending", Table24[[#This Row],[Status]]="Processing"), Table24[[#This Row],[Amount]], 0)</f>
        <v>415.81</v>
      </c>
      <c r="P896" s="48">
        <f>IF(OR(Table24[[#This Row],[Status]]="Delivered",Table24[[#This Row],[Status]]="Shipped"),Table24[[#This Row],[Amount]],0)</f>
        <v>0</v>
      </c>
      <c r="Q896" s="48">
        <f>Table24[[#This Row],[Amount]]/Table24[[#This Row],[Qty]]</f>
        <v>4.471075268817204</v>
      </c>
      <c r="R896" s="30" t="s">
        <v>374</v>
      </c>
      <c r="S896" s="30" t="s">
        <v>50</v>
      </c>
      <c r="T896" s="47" t="s">
        <v>11</v>
      </c>
      <c r="U896" s="30" t="s">
        <v>21</v>
      </c>
      <c r="V896" s="30" t="s">
        <v>28</v>
      </c>
    </row>
    <row r="897" spans="1:22" ht="14.25" hidden="1" customHeight="1">
      <c r="A897" s="47">
        <v>896</v>
      </c>
      <c r="B897" s="30">
        <v>148</v>
      </c>
      <c r="C897" s="1">
        <v>44316</v>
      </c>
      <c r="D897" t="s">
        <v>14</v>
      </c>
      <c r="E897" s="47">
        <f>IF(OR(Table24[[#This Row],[Status]]="Pending",Table24[[#This Row],[Status]]="Processing"),1,0)</f>
        <v>1</v>
      </c>
      <c r="F897" s="47" t="str">
        <f>IF(OR(Table24[[#This Row],[Status]]="Pending",Table24[[#This Row],[Status]]="Processing"),"Backlogs","Completed")</f>
        <v>Backlogs</v>
      </c>
      <c r="G897" s="47">
        <f>IF(Table24[[#This Row],[Status]]="Returned",1,0)</f>
        <v>0</v>
      </c>
      <c r="H897" s="30" t="s">
        <v>47</v>
      </c>
      <c r="I897" s="30" t="s">
        <v>16</v>
      </c>
      <c r="J897" s="30" t="s">
        <v>38</v>
      </c>
      <c r="K897" s="32">
        <v>90</v>
      </c>
      <c r="L897" s="30" t="s">
        <v>18</v>
      </c>
      <c r="M897" s="31">
        <v>425.82</v>
      </c>
      <c r="N897" s="48">
        <f>IF(Table24[[#This Row],[Status]]="Returned",Table24[[#This Row],[Amount]],0)</f>
        <v>0</v>
      </c>
      <c r="O897" s="48">
        <f>IF(OR(Table24[[#This Row],[Status]]="Pending", Table24[[#This Row],[Status]]="Processing"), Table24[[#This Row],[Amount]], 0)</f>
        <v>425.82</v>
      </c>
      <c r="P897" s="48">
        <f>IF(OR(Table24[[#This Row],[Status]]="Delivered",Table24[[#This Row],[Status]]="Shipped"),Table24[[#This Row],[Amount]],0)</f>
        <v>0</v>
      </c>
      <c r="Q897" s="48">
        <f>Table24[[#This Row],[Amount]]/Table24[[#This Row],[Qty]]</f>
        <v>4.7313333333333336</v>
      </c>
      <c r="R897" s="30" t="s">
        <v>88</v>
      </c>
      <c r="S897" s="30" t="s">
        <v>89</v>
      </c>
      <c r="T897" s="47" t="s">
        <v>11</v>
      </c>
      <c r="U897" s="30" t="s">
        <v>27</v>
      </c>
      <c r="V897" s="30" t="s">
        <v>22</v>
      </c>
    </row>
    <row r="898" spans="1:22" ht="14.25" hidden="1" customHeight="1">
      <c r="A898" s="47">
        <v>897</v>
      </c>
      <c r="B898" s="30">
        <v>963</v>
      </c>
      <c r="C898" s="1">
        <v>44349</v>
      </c>
      <c r="D898" t="s">
        <v>54</v>
      </c>
      <c r="E898" s="47">
        <f>IF(OR(Table24[[#This Row],[Status]]="Pending",Table24[[#This Row],[Status]]="Processing"),1,0)</f>
        <v>1</v>
      </c>
      <c r="F898" s="47" t="str">
        <f>IF(OR(Table24[[#This Row],[Status]]="Pending",Table24[[#This Row],[Status]]="Processing"),"Backlogs","Completed")</f>
        <v>Backlogs</v>
      </c>
      <c r="G898" s="47">
        <f>IF(Table24[[#This Row],[Status]]="Returned",1,0)</f>
        <v>0</v>
      </c>
      <c r="H898" s="30" t="s">
        <v>15</v>
      </c>
      <c r="I898" s="30" t="s">
        <v>16</v>
      </c>
      <c r="J898" s="30" t="s">
        <v>17</v>
      </c>
      <c r="K898" s="32">
        <v>4</v>
      </c>
      <c r="L898" s="30" t="s">
        <v>18</v>
      </c>
      <c r="M898" s="31">
        <v>943.06</v>
      </c>
      <c r="N898" s="48">
        <f>IF(Table24[[#This Row],[Status]]="Returned",Table24[[#This Row],[Amount]],0)</f>
        <v>0</v>
      </c>
      <c r="O898" s="48">
        <f>IF(OR(Table24[[#This Row],[Status]]="Pending", Table24[[#This Row],[Status]]="Processing"), Table24[[#This Row],[Amount]], 0)</f>
        <v>943.06</v>
      </c>
      <c r="P898" s="48">
        <f>IF(OR(Table24[[#This Row],[Status]]="Delivered",Table24[[#This Row],[Status]]="Shipped"),Table24[[#This Row],[Amount]],0)</f>
        <v>0</v>
      </c>
      <c r="Q898" s="48">
        <f>Table24[[#This Row],[Amount]]/Table24[[#This Row],[Qty]]</f>
        <v>235.76499999999999</v>
      </c>
      <c r="R898" s="30" t="s">
        <v>168</v>
      </c>
      <c r="S898" s="30" t="s">
        <v>58</v>
      </c>
      <c r="T898" s="47" t="s">
        <v>758</v>
      </c>
      <c r="U898" s="30" t="s">
        <v>44</v>
      </c>
      <c r="V898" s="30" t="s">
        <v>22</v>
      </c>
    </row>
    <row r="899" spans="1:22" ht="14.25" hidden="1" customHeight="1">
      <c r="A899" s="47">
        <v>898</v>
      </c>
      <c r="B899" s="30">
        <v>594</v>
      </c>
      <c r="C899" s="1">
        <v>44321</v>
      </c>
      <c r="D899" t="s">
        <v>54</v>
      </c>
      <c r="E899" s="47">
        <f>IF(OR(Table24[[#This Row],[Status]]="Pending",Table24[[#This Row],[Status]]="Processing"),1,0)</f>
        <v>1</v>
      </c>
      <c r="F899" s="47" t="str">
        <f>IF(OR(Table24[[#This Row],[Status]]="Pending",Table24[[#This Row],[Status]]="Processing"),"Backlogs","Completed")</f>
        <v>Backlogs</v>
      </c>
      <c r="G899" s="47">
        <f>IF(Table24[[#This Row],[Status]]="Returned",1,0)</f>
        <v>0</v>
      </c>
      <c r="H899" s="30" t="s">
        <v>47</v>
      </c>
      <c r="I899" s="30" t="s">
        <v>16</v>
      </c>
      <c r="J899" s="30" t="s">
        <v>17</v>
      </c>
      <c r="K899" s="32">
        <v>80</v>
      </c>
      <c r="L899" s="30" t="s">
        <v>18</v>
      </c>
      <c r="M899" s="31">
        <v>757.87</v>
      </c>
      <c r="N899" s="48">
        <f>IF(Table24[[#This Row],[Status]]="Returned",Table24[[#This Row],[Amount]],0)</f>
        <v>0</v>
      </c>
      <c r="O899" s="48">
        <f>IF(OR(Table24[[#This Row],[Status]]="Pending", Table24[[#This Row],[Status]]="Processing"), Table24[[#This Row],[Amount]], 0)</f>
        <v>757.87</v>
      </c>
      <c r="P899" s="48">
        <f>IF(OR(Table24[[#This Row],[Status]]="Delivered",Table24[[#This Row],[Status]]="Shipped"),Table24[[#This Row],[Amount]],0)</f>
        <v>0</v>
      </c>
      <c r="Q899" s="48">
        <f>Table24[[#This Row],[Amount]]/Table24[[#This Row],[Qty]]</f>
        <v>9.4733750000000008</v>
      </c>
      <c r="R899" s="30" t="s">
        <v>183</v>
      </c>
      <c r="S899" s="30" t="s">
        <v>20</v>
      </c>
      <c r="T899" s="47" t="s">
        <v>11</v>
      </c>
      <c r="U899" s="30" t="s">
        <v>44</v>
      </c>
      <c r="V899" s="30" t="s">
        <v>28</v>
      </c>
    </row>
    <row r="900" spans="1:22" ht="14.25" customHeight="1">
      <c r="A900" s="47">
        <v>899</v>
      </c>
      <c r="B900" s="30">
        <v>817</v>
      </c>
      <c r="C900" s="1">
        <v>44029</v>
      </c>
      <c r="D900" t="s">
        <v>32</v>
      </c>
      <c r="E900" s="47">
        <f>IF(OR(Table24[[#This Row],[Status]]="Pending",Table24[[#This Row],[Status]]="Processing"),1,0)</f>
        <v>0</v>
      </c>
      <c r="F900" s="47" t="str">
        <f>IF(OR(Table24[[#This Row],[Status]]="Pending",Table24[[#This Row],[Status]]="Processing"),"Backlogs","Completed")</f>
        <v>Completed</v>
      </c>
      <c r="G900" s="47">
        <f>IF(Table24[[#This Row],[Status]]="Returned",1,0)</f>
        <v>1</v>
      </c>
      <c r="H900" s="30" t="s">
        <v>24</v>
      </c>
      <c r="I900" s="30" t="s">
        <v>16</v>
      </c>
      <c r="J900" s="30" t="s">
        <v>33</v>
      </c>
      <c r="K900" s="32">
        <v>56</v>
      </c>
      <c r="L900" s="30" t="s">
        <v>18</v>
      </c>
      <c r="M900" s="31">
        <v>151.07</v>
      </c>
      <c r="N900" s="48">
        <f>IF(Table24[[#This Row],[Status]]="Returned",Table24[[#This Row],[Amount]],0)</f>
        <v>151.07</v>
      </c>
      <c r="O900" s="48">
        <f>IF(OR(Table24[[#This Row],[Status]]="Pending", Table24[[#This Row],[Status]]="Processing"), Table24[[#This Row],[Amount]], 0)</f>
        <v>0</v>
      </c>
      <c r="P900" s="48">
        <f>IF(OR(Table24[[#This Row],[Status]]="Delivered",Table24[[#This Row],[Status]]="Shipped"),Table24[[#This Row],[Amount]],0)</f>
        <v>0</v>
      </c>
      <c r="Q900" s="48">
        <f>Table24[[#This Row],[Amount]]/Table24[[#This Row],[Qty]]</f>
        <v>2.6976785714285714</v>
      </c>
      <c r="R900" s="30" t="s">
        <v>70</v>
      </c>
      <c r="S900" s="30" t="s">
        <v>53</v>
      </c>
      <c r="T900" s="47" t="s">
        <v>758</v>
      </c>
      <c r="U900" s="30" t="s">
        <v>31</v>
      </c>
      <c r="V900" s="30" t="s">
        <v>22</v>
      </c>
    </row>
    <row r="901" spans="1:22" ht="14.25" hidden="1" customHeight="1">
      <c r="A901" s="47">
        <v>900</v>
      </c>
      <c r="B901" s="30">
        <v>619</v>
      </c>
      <c r="C901" s="1">
        <v>44550</v>
      </c>
      <c r="D901" t="s">
        <v>32</v>
      </c>
      <c r="E901" s="47">
        <f>IF(OR(Table24[[#This Row],[Status]]="Pending",Table24[[#This Row],[Status]]="Processing"),1,0)</f>
        <v>0</v>
      </c>
      <c r="F901" s="47" t="str">
        <f>IF(OR(Table24[[#This Row],[Status]]="Pending",Table24[[#This Row],[Status]]="Processing"),"Backlogs","Completed")</f>
        <v>Completed</v>
      </c>
      <c r="G901" s="47">
        <f>IF(Table24[[#This Row],[Status]]="Returned",1,0)</f>
        <v>1</v>
      </c>
      <c r="H901" s="30" t="s">
        <v>15</v>
      </c>
      <c r="I901" s="30" t="s">
        <v>37</v>
      </c>
      <c r="J901" s="30" t="s">
        <v>17</v>
      </c>
      <c r="K901" s="32">
        <v>2</v>
      </c>
      <c r="L901" s="30" t="s">
        <v>18</v>
      </c>
      <c r="M901" s="31">
        <v>276.66000000000003</v>
      </c>
      <c r="N901" s="48">
        <f>IF(Table24[[#This Row],[Status]]="Returned",Table24[[#This Row],[Amount]],0)</f>
        <v>276.66000000000003</v>
      </c>
      <c r="O901" s="48">
        <f>IF(OR(Table24[[#This Row],[Status]]="Pending", Table24[[#This Row],[Status]]="Processing"), Table24[[#This Row],[Amount]], 0)</f>
        <v>0</v>
      </c>
      <c r="P901" s="48">
        <f>IF(OR(Table24[[#This Row],[Status]]="Delivered",Table24[[#This Row],[Status]]="Shipped"),Table24[[#This Row],[Amount]],0)</f>
        <v>0</v>
      </c>
      <c r="Q901" s="48">
        <f>Table24[[#This Row],[Amount]]/Table24[[#This Row],[Qty]]</f>
        <v>138.33000000000001</v>
      </c>
      <c r="R901" s="30" t="s">
        <v>261</v>
      </c>
      <c r="S901" s="30" t="s">
        <v>137</v>
      </c>
      <c r="T901" s="47" t="s">
        <v>11</v>
      </c>
      <c r="U901" s="30" t="s">
        <v>44</v>
      </c>
      <c r="V901" s="30" t="s">
        <v>22</v>
      </c>
    </row>
    <row r="902" spans="1:22" ht="14.25" customHeight="1">
      <c r="A902" s="47">
        <v>901</v>
      </c>
      <c r="B902" s="30">
        <v>774</v>
      </c>
      <c r="C902" s="1">
        <v>43995</v>
      </c>
      <c r="D902" t="s">
        <v>54</v>
      </c>
      <c r="E902" s="47">
        <f>IF(OR(Table24[[#This Row],[Status]]="Pending",Table24[[#This Row],[Status]]="Processing"),1,0)</f>
        <v>1</v>
      </c>
      <c r="F902" s="47" t="str">
        <f>IF(OR(Table24[[#This Row],[Status]]="Pending",Table24[[#This Row],[Status]]="Processing"),"Backlogs","Completed")</f>
        <v>Backlogs</v>
      </c>
      <c r="G902" s="47">
        <f>IF(Table24[[#This Row],[Status]]="Returned",1,0)</f>
        <v>0</v>
      </c>
      <c r="H902" s="30" t="s">
        <v>15</v>
      </c>
      <c r="I902" s="30" t="s">
        <v>16</v>
      </c>
      <c r="J902" s="30" t="s">
        <v>33</v>
      </c>
      <c r="K902" s="32">
        <v>2</v>
      </c>
      <c r="L902" s="30" t="s">
        <v>18</v>
      </c>
      <c r="M902" s="31">
        <v>206.26</v>
      </c>
      <c r="N902" s="48">
        <f>IF(Table24[[#This Row],[Status]]="Returned",Table24[[#This Row],[Amount]],0)</f>
        <v>0</v>
      </c>
      <c r="O902" s="48">
        <f>IF(OR(Table24[[#This Row],[Status]]="Pending", Table24[[#This Row],[Status]]="Processing"), Table24[[#This Row],[Amount]], 0)</f>
        <v>206.26</v>
      </c>
      <c r="P902" s="48">
        <f>IF(OR(Table24[[#This Row],[Status]]="Delivered",Table24[[#This Row],[Status]]="Shipped"),Table24[[#This Row],[Amount]],0)</f>
        <v>0</v>
      </c>
      <c r="Q902" s="48">
        <f>Table24[[#This Row],[Amount]]/Table24[[#This Row],[Qty]]</f>
        <v>103.13</v>
      </c>
      <c r="R902" s="30" t="s">
        <v>375</v>
      </c>
      <c r="S902" s="30" t="s">
        <v>58</v>
      </c>
      <c r="T902" s="47" t="s">
        <v>758</v>
      </c>
      <c r="U902" s="30" t="s">
        <v>21</v>
      </c>
      <c r="V902" s="30" t="s">
        <v>22</v>
      </c>
    </row>
    <row r="903" spans="1:22" ht="14.25" hidden="1" customHeight="1">
      <c r="A903" s="47">
        <v>902</v>
      </c>
      <c r="B903" s="30">
        <v>845</v>
      </c>
      <c r="C903" s="1">
        <v>43921</v>
      </c>
      <c r="D903" t="s">
        <v>54</v>
      </c>
      <c r="E903" s="47">
        <f>IF(OR(Table24[[#This Row],[Status]]="Pending",Table24[[#This Row],[Status]]="Processing"),1,0)</f>
        <v>1</v>
      </c>
      <c r="F903" s="47" t="str">
        <f>IF(OR(Table24[[#This Row],[Status]]="Pending",Table24[[#This Row],[Status]]="Processing"),"Backlogs","Completed")</f>
        <v>Backlogs</v>
      </c>
      <c r="G903" s="47">
        <f>IF(Table24[[#This Row],[Status]]="Returned",1,0)</f>
        <v>0</v>
      </c>
      <c r="H903" s="30" t="s">
        <v>15</v>
      </c>
      <c r="I903" s="30" t="s">
        <v>16</v>
      </c>
      <c r="J903" s="30" t="s">
        <v>38</v>
      </c>
      <c r="K903" s="32">
        <v>99</v>
      </c>
      <c r="L903" s="30" t="s">
        <v>18</v>
      </c>
      <c r="M903" s="31">
        <v>32.200000000000003</v>
      </c>
      <c r="N903" s="48">
        <f>IF(Table24[[#This Row],[Status]]="Returned",Table24[[#This Row],[Amount]],0)</f>
        <v>0</v>
      </c>
      <c r="O903" s="48">
        <f>IF(OR(Table24[[#This Row],[Status]]="Pending", Table24[[#This Row],[Status]]="Processing"), Table24[[#This Row],[Amount]], 0)</f>
        <v>32.200000000000003</v>
      </c>
      <c r="P903" s="48">
        <f>IF(OR(Table24[[#This Row],[Status]]="Delivered",Table24[[#This Row],[Status]]="Shipped"),Table24[[#This Row],[Amount]],0)</f>
        <v>0</v>
      </c>
      <c r="Q903" s="48">
        <f>Table24[[#This Row],[Amount]]/Table24[[#This Row],[Qty]]</f>
        <v>0.32525252525252529</v>
      </c>
      <c r="R903" s="30" t="s">
        <v>241</v>
      </c>
      <c r="S903" s="30" t="s">
        <v>236</v>
      </c>
      <c r="T903" s="47" t="s">
        <v>758</v>
      </c>
      <c r="U903" s="30" t="s">
        <v>21</v>
      </c>
      <c r="V903" s="30" t="s">
        <v>22</v>
      </c>
    </row>
    <row r="904" spans="1:22" ht="14.25" hidden="1" customHeight="1">
      <c r="A904" s="47">
        <v>903</v>
      </c>
      <c r="B904" s="30">
        <v>298</v>
      </c>
      <c r="C904" s="1">
        <v>44515</v>
      </c>
      <c r="D904" t="s">
        <v>14</v>
      </c>
      <c r="E904" s="47">
        <f>IF(OR(Table24[[#This Row],[Status]]="Pending",Table24[[#This Row],[Status]]="Processing"),1,0)</f>
        <v>1</v>
      </c>
      <c r="F904" s="47" t="str">
        <f>IF(OR(Table24[[#This Row],[Status]]="Pending",Table24[[#This Row],[Status]]="Processing"),"Backlogs","Completed")</f>
        <v>Backlogs</v>
      </c>
      <c r="G904" s="47">
        <f>IF(Table24[[#This Row],[Status]]="Returned",1,0)</f>
        <v>0</v>
      </c>
      <c r="H904" s="30" t="s">
        <v>24</v>
      </c>
      <c r="I904" s="30" t="s">
        <v>25</v>
      </c>
      <c r="J904" s="30" t="s">
        <v>38</v>
      </c>
      <c r="K904" s="32">
        <v>68</v>
      </c>
      <c r="L904" s="30" t="s">
        <v>18</v>
      </c>
      <c r="M904" s="31">
        <v>556.84</v>
      </c>
      <c r="N904" s="48">
        <f>IF(Table24[[#This Row],[Status]]="Returned",Table24[[#This Row],[Amount]],0)</f>
        <v>0</v>
      </c>
      <c r="O904" s="48">
        <f>IF(OR(Table24[[#This Row],[Status]]="Pending", Table24[[#This Row],[Status]]="Processing"), Table24[[#This Row],[Amount]], 0)</f>
        <v>556.84</v>
      </c>
      <c r="P904" s="48">
        <f>IF(OR(Table24[[#This Row],[Status]]="Delivered",Table24[[#This Row],[Status]]="Shipped"),Table24[[#This Row],[Amount]],0)</f>
        <v>0</v>
      </c>
      <c r="Q904" s="48">
        <f>Table24[[#This Row],[Amount]]/Table24[[#This Row],[Qty]]</f>
        <v>8.1888235294117653</v>
      </c>
      <c r="R904" s="30" t="s">
        <v>308</v>
      </c>
      <c r="S904" s="30" t="s">
        <v>93</v>
      </c>
      <c r="T904" s="47" t="s">
        <v>758</v>
      </c>
      <c r="U904" s="30" t="s">
        <v>21</v>
      </c>
      <c r="V904" s="30" t="s">
        <v>22</v>
      </c>
    </row>
    <row r="905" spans="1:22" ht="14.25" customHeight="1">
      <c r="A905" s="47">
        <v>904</v>
      </c>
      <c r="B905" s="30">
        <v>989</v>
      </c>
      <c r="C905" s="1">
        <v>44136</v>
      </c>
      <c r="D905" t="s">
        <v>23</v>
      </c>
      <c r="E905" s="47">
        <f>IF(OR(Table24[[#This Row],[Status]]="Pending",Table24[[#This Row],[Status]]="Processing"),1,0)</f>
        <v>0</v>
      </c>
      <c r="F905" s="47" t="str">
        <f>IF(OR(Table24[[#This Row],[Status]]="Pending",Table24[[#This Row],[Status]]="Processing"),"Backlogs","Completed")</f>
        <v>Completed</v>
      </c>
      <c r="G905" s="47">
        <f>IF(Table24[[#This Row],[Status]]="Returned",1,0)</f>
        <v>0</v>
      </c>
      <c r="H905" s="30" t="s">
        <v>47</v>
      </c>
      <c r="I905" s="30" t="s">
        <v>16</v>
      </c>
      <c r="J905" s="30" t="s">
        <v>33</v>
      </c>
      <c r="K905" s="32">
        <v>38</v>
      </c>
      <c r="L905" s="30" t="s">
        <v>18</v>
      </c>
      <c r="M905" s="31">
        <v>10.29</v>
      </c>
      <c r="N905" s="48">
        <f>IF(Table24[[#This Row],[Status]]="Returned",Table24[[#This Row],[Amount]],0)</f>
        <v>0</v>
      </c>
      <c r="O905" s="48">
        <f>IF(OR(Table24[[#This Row],[Status]]="Pending", Table24[[#This Row],[Status]]="Processing"), Table24[[#This Row],[Amount]], 0)</f>
        <v>0</v>
      </c>
      <c r="P905" s="48">
        <f>IF(OR(Table24[[#This Row],[Status]]="Delivered",Table24[[#This Row],[Status]]="Shipped"),Table24[[#This Row],[Amount]],0)</f>
        <v>10.29</v>
      </c>
      <c r="Q905" s="48">
        <f>Table24[[#This Row],[Amount]]/Table24[[#This Row],[Qty]]</f>
        <v>0.27078947368421052</v>
      </c>
      <c r="R905" s="30" t="s">
        <v>376</v>
      </c>
      <c r="S905" s="30" t="s">
        <v>89</v>
      </c>
      <c r="T905" s="47" t="s">
        <v>11</v>
      </c>
      <c r="U905" s="30" t="s">
        <v>21</v>
      </c>
      <c r="V905" s="30" t="s">
        <v>22</v>
      </c>
    </row>
    <row r="906" spans="1:22" ht="14.25" customHeight="1">
      <c r="A906" s="47">
        <v>905</v>
      </c>
      <c r="B906" s="30">
        <v>528</v>
      </c>
      <c r="C906" s="1">
        <v>44049</v>
      </c>
      <c r="D906" t="s">
        <v>54</v>
      </c>
      <c r="E906" s="47">
        <f>IF(OR(Table24[[#This Row],[Status]]="Pending",Table24[[#This Row],[Status]]="Processing"),1,0)</f>
        <v>1</v>
      </c>
      <c r="F906" s="47" t="str">
        <f>IF(OR(Table24[[#This Row],[Status]]="Pending",Table24[[#This Row],[Status]]="Processing"),"Backlogs","Completed")</f>
        <v>Backlogs</v>
      </c>
      <c r="G906" s="47">
        <f>IF(Table24[[#This Row],[Status]]="Returned",1,0)</f>
        <v>0</v>
      </c>
      <c r="H906" s="30" t="s">
        <v>15</v>
      </c>
      <c r="I906" s="30" t="s">
        <v>16</v>
      </c>
      <c r="J906" s="30" t="s">
        <v>33</v>
      </c>
      <c r="K906" s="32">
        <v>29</v>
      </c>
      <c r="L906" s="30" t="s">
        <v>18</v>
      </c>
      <c r="M906" s="31">
        <v>763.67</v>
      </c>
      <c r="N906" s="48">
        <f>IF(Table24[[#This Row],[Status]]="Returned",Table24[[#This Row],[Amount]],0)</f>
        <v>0</v>
      </c>
      <c r="O906" s="48">
        <f>IF(OR(Table24[[#This Row],[Status]]="Pending", Table24[[#This Row],[Status]]="Processing"), Table24[[#This Row],[Amount]], 0)</f>
        <v>763.67</v>
      </c>
      <c r="P906" s="48">
        <f>IF(OR(Table24[[#This Row],[Status]]="Delivered",Table24[[#This Row],[Status]]="Shipped"),Table24[[#This Row],[Amount]],0)</f>
        <v>0</v>
      </c>
      <c r="Q906" s="48">
        <f>Table24[[#This Row],[Amount]]/Table24[[#This Row],[Qty]]</f>
        <v>26.333448275862068</v>
      </c>
      <c r="R906" s="30" t="s">
        <v>50</v>
      </c>
      <c r="S906" s="30" t="s">
        <v>51</v>
      </c>
      <c r="T906" s="47" t="s">
        <v>11</v>
      </c>
      <c r="U906" s="30" t="s">
        <v>27</v>
      </c>
      <c r="V906" s="30" t="s">
        <v>22</v>
      </c>
    </row>
    <row r="907" spans="1:22" ht="14.25" hidden="1" customHeight="1">
      <c r="A907" s="47">
        <v>906</v>
      </c>
      <c r="B907" s="30">
        <v>851</v>
      </c>
      <c r="C907" s="1">
        <v>44352</v>
      </c>
      <c r="D907" t="s">
        <v>23</v>
      </c>
      <c r="E907" s="47">
        <f>IF(OR(Table24[[#This Row],[Status]]="Pending",Table24[[#This Row],[Status]]="Processing"),1,0)</f>
        <v>0</v>
      </c>
      <c r="F907" s="47" t="str">
        <f>IF(OR(Table24[[#This Row],[Status]]="Pending",Table24[[#This Row],[Status]]="Processing"),"Backlogs","Completed")</f>
        <v>Completed</v>
      </c>
      <c r="G907" s="47">
        <f>IF(Table24[[#This Row],[Status]]="Returned",1,0)</f>
        <v>0</v>
      </c>
      <c r="H907" s="30" t="s">
        <v>24</v>
      </c>
      <c r="I907" s="30" t="s">
        <v>16</v>
      </c>
      <c r="J907" s="30" t="s">
        <v>17</v>
      </c>
      <c r="K907" s="32">
        <v>24</v>
      </c>
      <c r="L907" s="30" t="s">
        <v>18</v>
      </c>
      <c r="M907" s="31">
        <v>475.8</v>
      </c>
      <c r="N907" s="48">
        <f>IF(Table24[[#This Row],[Status]]="Returned",Table24[[#This Row],[Amount]],0)</f>
        <v>0</v>
      </c>
      <c r="O907" s="48">
        <f>IF(OR(Table24[[#This Row],[Status]]="Pending", Table24[[#This Row],[Status]]="Processing"), Table24[[#This Row],[Amount]], 0)</f>
        <v>0</v>
      </c>
      <c r="P907" s="48">
        <f>IF(OR(Table24[[#This Row],[Status]]="Delivered",Table24[[#This Row],[Status]]="Shipped"),Table24[[#This Row],[Amount]],0)</f>
        <v>475.8</v>
      </c>
      <c r="Q907" s="48">
        <f>Table24[[#This Row],[Amount]]/Table24[[#This Row],[Qty]]</f>
        <v>19.824999999999999</v>
      </c>
      <c r="R907" s="30" t="s">
        <v>377</v>
      </c>
      <c r="S907" s="30" t="s">
        <v>46</v>
      </c>
      <c r="T907" s="47" t="s">
        <v>758</v>
      </c>
      <c r="U907" s="30" t="s">
        <v>21</v>
      </c>
      <c r="V907" s="30" t="s">
        <v>22</v>
      </c>
    </row>
    <row r="908" spans="1:22" ht="14.25" customHeight="1">
      <c r="A908" s="47">
        <v>907</v>
      </c>
      <c r="B908" s="30">
        <v>215</v>
      </c>
      <c r="C908" s="1">
        <v>43944</v>
      </c>
      <c r="D908" t="s">
        <v>54</v>
      </c>
      <c r="E908" s="47">
        <f>IF(OR(Table24[[#This Row],[Status]]="Pending",Table24[[#This Row],[Status]]="Processing"),1,0)</f>
        <v>1</v>
      </c>
      <c r="F908" s="47" t="str">
        <f>IF(OR(Table24[[#This Row],[Status]]="Pending",Table24[[#This Row],[Status]]="Processing"),"Backlogs","Completed")</f>
        <v>Backlogs</v>
      </c>
      <c r="G908" s="47">
        <f>IF(Table24[[#This Row],[Status]]="Returned",1,0)</f>
        <v>0</v>
      </c>
      <c r="H908" s="30" t="s">
        <v>15</v>
      </c>
      <c r="I908" s="30" t="s">
        <v>37</v>
      </c>
      <c r="J908" s="30" t="s">
        <v>33</v>
      </c>
      <c r="K908" s="32">
        <v>87</v>
      </c>
      <c r="L908" s="30" t="s">
        <v>18</v>
      </c>
      <c r="M908" s="31">
        <v>794.84</v>
      </c>
      <c r="N908" s="48">
        <f>IF(Table24[[#This Row],[Status]]="Returned",Table24[[#This Row],[Amount]],0)</f>
        <v>0</v>
      </c>
      <c r="O908" s="48">
        <f>IF(OR(Table24[[#This Row],[Status]]="Pending", Table24[[#This Row],[Status]]="Processing"), Table24[[#This Row],[Amount]], 0)</f>
        <v>794.84</v>
      </c>
      <c r="P908" s="48">
        <f>IF(OR(Table24[[#This Row],[Status]]="Delivered",Table24[[#This Row],[Status]]="Shipped"),Table24[[#This Row],[Amount]],0)</f>
        <v>0</v>
      </c>
      <c r="Q908" s="48">
        <f>Table24[[#This Row],[Amount]]/Table24[[#This Row],[Qty]]</f>
        <v>9.136091954022989</v>
      </c>
      <c r="R908" s="30" t="s">
        <v>81</v>
      </c>
      <c r="S908" s="30" t="s">
        <v>58</v>
      </c>
      <c r="T908" s="47" t="s">
        <v>11</v>
      </c>
      <c r="U908" s="30" t="s">
        <v>27</v>
      </c>
      <c r="V908" s="30" t="s">
        <v>22</v>
      </c>
    </row>
    <row r="909" spans="1:22" ht="14.25" hidden="1" customHeight="1">
      <c r="A909" s="47">
        <v>908</v>
      </c>
      <c r="B909" s="30">
        <v>301</v>
      </c>
      <c r="C909" s="1">
        <v>44000</v>
      </c>
      <c r="D909" t="s">
        <v>32</v>
      </c>
      <c r="E909" s="47">
        <f>IF(OR(Table24[[#This Row],[Status]]="Pending",Table24[[#This Row],[Status]]="Processing"),1,0)</f>
        <v>0</v>
      </c>
      <c r="F909" s="47" t="str">
        <f>IF(OR(Table24[[#This Row],[Status]]="Pending",Table24[[#This Row],[Status]]="Processing"),"Backlogs","Completed")</f>
        <v>Completed</v>
      </c>
      <c r="G909" s="47">
        <f>IF(Table24[[#This Row],[Status]]="Returned",1,0)</f>
        <v>1</v>
      </c>
      <c r="H909" s="30" t="s">
        <v>24</v>
      </c>
      <c r="I909" s="30" t="s">
        <v>25</v>
      </c>
      <c r="J909" s="30" t="s">
        <v>17</v>
      </c>
      <c r="K909" s="32">
        <v>90</v>
      </c>
      <c r="L909" s="30" t="s">
        <v>18</v>
      </c>
      <c r="M909" s="31">
        <v>597.67999999999995</v>
      </c>
      <c r="N909" s="48">
        <f>IF(Table24[[#This Row],[Status]]="Returned",Table24[[#This Row],[Amount]],0)</f>
        <v>597.67999999999995</v>
      </c>
      <c r="O909" s="48">
        <f>IF(OR(Table24[[#This Row],[Status]]="Pending", Table24[[#This Row],[Status]]="Processing"), Table24[[#This Row],[Amount]], 0)</f>
        <v>0</v>
      </c>
      <c r="P909" s="48">
        <f>IF(OR(Table24[[#This Row],[Status]]="Delivered",Table24[[#This Row],[Status]]="Shipped"),Table24[[#This Row],[Amount]],0)</f>
        <v>0</v>
      </c>
      <c r="Q909" s="48">
        <f>Table24[[#This Row],[Amount]]/Table24[[#This Row],[Qty]]</f>
        <v>6.6408888888888882</v>
      </c>
      <c r="R909" s="30" t="s">
        <v>163</v>
      </c>
      <c r="S909" s="30" t="s">
        <v>153</v>
      </c>
      <c r="T909" s="47" t="s">
        <v>11</v>
      </c>
      <c r="U909" s="30" t="s">
        <v>44</v>
      </c>
      <c r="V909" s="30" t="s">
        <v>22</v>
      </c>
    </row>
    <row r="910" spans="1:22" ht="14.25" hidden="1" customHeight="1">
      <c r="A910" s="47">
        <v>909</v>
      </c>
      <c r="B910" s="30">
        <v>400</v>
      </c>
      <c r="C910" s="1">
        <v>44223</v>
      </c>
      <c r="D910" t="s">
        <v>54</v>
      </c>
      <c r="E910" s="47">
        <f>IF(OR(Table24[[#This Row],[Status]]="Pending",Table24[[#This Row],[Status]]="Processing"),1,0)</f>
        <v>1</v>
      </c>
      <c r="F910" s="47" t="str">
        <f>IF(OR(Table24[[#This Row],[Status]]="Pending",Table24[[#This Row],[Status]]="Processing"),"Backlogs","Completed")</f>
        <v>Backlogs</v>
      </c>
      <c r="G910" s="47">
        <f>IF(Table24[[#This Row],[Status]]="Returned",1,0)</f>
        <v>0</v>
      </c>
      <c r="H910" s="30" t="s">
        <v>24</v>
      </c>
      <c r="I910" s="30" t="s">
        <v>37</v>
      </c>
      <c r="J910" s="30" t="s">
        <v>38</v>
      </c>
      <c r="K910" s="32">
        <v>84</v>
      </c>
      <c r="L910" s="30" t="s">
        <v>18</v>
      </c>
      <c r="M910" s="31">
        <v>953.92</v>
      </c>
      <c r="N910" s="48">
        <f>IF(Table24[[#This Row],[Status]]="Returned",Table24[[#This Row],[Amount]],0)</f>
        <v>0</v>
      </c>
      <c r="O910" s="48">
        <f>IF(OR(Table24[[#This Row],[Status]]="Pending", Table24[[#This Row],[Status]]="Processing"), Table24[[#This Row],[Amount]], 0)</f>
        <v>953.92</v>
      </c>
      <c r="P910" s="48">
        <f>IF(OR(Table24[[#This Row],[Status]]="Delivered",Table24[[#This Row],[Status]]="Shipped"),Table24[[#This Row],[Amount]],0)</f>
        <v>0</v>
      </c>
      <c r="Q910" s="48">
        <f>Table24[[#This Row],[Amount]]/Table24[[#This Row],[Qty]]</f>
        <v>11.356190476190475</v>
      </c>
      <c r="R910" s="30" t="s">
        <v>232</v>
      </c>
      <c r="S910" s="30" t="s">
        <v>46</v>
      </c>
      <c r="T910" s="47" t="s">
        <v>11</v>
      </c>
      <c r="U910" s="30" t="s">
        <v>27</v>
      </c>
      <c r="V910" s="30" t="s">
        <v>22</v>
      </c>
    </row>
    <row r="911" spans="1:22" ht="14.25" hidden="1" customHeight="1">
      <c r="A911" s="47">
        <v>910</v>
      </c>
      <c r="B911" s="30">
        <v>45</v>
      </c>
      <c r="C911" s="1">
        <v>44073</v>
      </c>
      <c r="D911" t="s">
        <v>36</v>
      </c>
      <c r="E911" s="47">
        <f>IF(OR(Table24[[#This Row],[Status]]="Pending",Table24[[#This Row],[Status]]="Processing"),1,0)</f>
        <v>0</v>
      </c>
      <c r="F911" s="47" t="str">
        <f>IF(OR(Table24[[#This Row],[Status]]="Pending",Table24[[#This Row],[Status]]="Processing"),"Backlogs","Completed")</f>
        <v>Completed</v>
      </c>
      <c r="G911" s="47">
        <f>IF(Table24[[#This Row],[Status]]="Returned",1,0)</f>
        <v>0</v>
      </c>
      <c r="H911" s="30" t="s">
        <v>15</v>
      </c>
      <c r="I911" s="30" t="s">
        <v>25</v>
      </c>
      <c r="J911" s="30" t="s">
        <v>17</v>
      </c>
      <c r="K911" s="32">
        <v>31</v>
      </c>
      <c r="L911" s="30" t="s">
        <v>18</v>
      </c>
      <c r="M911" s="31">
        <v>68.430000000000007</v>
      </c>
      <c r="N911" s="48">
        <f>IF(Table24[[#This Row],[Status]]="Returned",Table24[[#This Row],[Amount]],0)</f>
        <v>0</v>
      </c>
      <c r="O911" s="48">
        <f>IF(OR(Table24[[#This Row],[Status]]="Pending", Table24[[#This Row],[Status]]="Processing"), Table24[[#This Row],[Amount]], 0)</f>
        <v>0</v>
      </c>
      <c r="P911" s="48">
        <f>IF(OR(Table24[[#This Row],[Status]]="Delivered",Table24[[#This Row],[Status]]="Shipped"),Table24[[#This Row],[Amount]],0)</f>
        <v>68.430000000000007</v>
      </c>
      <c r="Q911" s="48">
        <f>Table24[[#This Row],[Amount]]/Table24[[#This Row],[Qty]]</f>
        <v>2.2074193548387098</v>
      </c>
      <c r="R911" s="30" t="s">
        <v>168</v>
      </c>
      <c r="S911" s="30" t="s">
        <v>58</v>
      </c>
      <c r="T911" s="47" t="s">
        <v>11</v>
      </c>
      <c r="U911" s="30" t="s">
        <v>44</v>
      </c>
      <c r="V911" s="30" t="s">
        <v>28</v>
      </c>
    </row>
    <row r="912" spans="1:22" ht="14.25" hidden="1" customHeight="1">
      <c r="A912" s="47">
        <v>911</v>
      </c>
      <c r="B912" s="30">
        <v>583</v>
      </c>
      <c r="C912" s="1">
        <v>44181</v>
      </c>
      <c r="D912" t="s">
        <v>32</v>
      </c>
      <c r="E912" s="47">
        <f>IF(OR(Table24[[#This Row],[Status]]="Pending",Table24[[#This Row],[Status]]="Processing"),1,0)</f>
        <v>0</v>
      </c>
      <c r="F912" s="47" t="str">
        <f>IF(OR(Table24[[#This Row],[Status]]="Pending",Table24[[#This Row],[Status]]="Processing"),"Backlogs","Completed")</f>
        <v>Completed</v>
      </c>
      <c r="G912" s="47">
        <f>IF(Table24[[#This Row],[Status]]="Returned",1,0)</f>
        <v>1</v>
      </c>
      <c r="H912" s="30" t="s">
        <v>15</v>
      </c>
      <c r="I912" s="30" t="s">
        <v>16</v>
      </c>
      <c r="J912" s="30" t="s">
        <v>38</v>
      </c>
      <c r="K912" s="32">
        <v>18</v>
      </c>
      <c r="L912" s="30" t="s">
        <v>18</v>
      </c>
      <c r="M912" s="31">
        <v>212.38</v>
      </c>
      <c r="N912" s="48">
        <f>IF(Table24[[#This Row],[Status]]="Returned",Table24[[#This Row],[Amount]],0)</f>
        <v>212.38</v>
      </c>
      <c r="O912" s="48">
        <f>IF(OR(Table24[[#This Row],[Status]]="Pending", Table24[[#This Row],[Status]]="Processing"), Table24[[#This Row],[Amount]], 0)</f>
        <v>0</v>
      </c>
      <c r="P912" s="48">
        <f>IF(OR(Table24[[#This Row],[Status]]="Delivered",Table24[[#This Row],[Status]]="Shipped"),Table24[[#This Row],[Amount]],0)</f>
        <v>0</v>
      </c>
      <c r="Q912" s="48">
        <f>Table24[[#This Row],[Amount]]/Table24[[#This Row],[Qty]]</f>
        <v>11.798888888888889</v>
      </c>
      <c r="R912" s="30" t="s">
        <v>378</v>
      </c>
      <c r="S912" s="30" t="s">
        <v>153</v>
      </c>
      <c r="T912" s="47" t="s">
        <v>758</v>
      </c>
      <c r="U912" s="30" t="s">
        <v>21</v>
      </c>
      <c r="V912" s="30" t="s">
        <v>28</v>
      </c>
    </row>
    <row r="913" spans="1:22" ht="14.25" customHeight="1">
      <c r="A913" s="47">
        <v>912</v>
      </c>
      <c r="B913" s="30">
        <v>740</v>
      </c>
      <c r="C913" s="1">
        <v>44303</v>
      </c>
      <c r="D913" t="s">
        <v>14</v>
      </c>
      <c r="E913" s="47">
        <f>IF(OR(Table24[[#This Row],[Status]]="Pending",Table24[[#This Row],[Status]]="Processing"),1,0)</f>
        <v>1</v>
      </c>
      <c r="F913" s="47" t="str">
        <f>IF(OR(Table24[[#This Row],[Status]]="Pending",Table24[[#This Row],[Status]]="Processing"),"Backlogs","Completed")</f>
        <v>Backlogs</v>
      </c>
      <c r="G913" s="47">
        <f>IF(Table24[[#This Row],[Status]]="Returned",1,0)</f>
        <v>0</v>
      </c>
      <c r="H913" s="30" t="s">
        <v>15</v>
      </c>
      <c r="I913" s="30" t="s">
        <v>25</v>
      </c>
      <c r="J913" s="30" t="s">
        <v>33</v>
      </c>
      <c r="K913" s="32">
        <v>67</v>
      </c>
      <c r="L913" s="30" t="s">
        <v>18</v>
      </c>
      <c r="M913" s="31">
        <v>892.35</v>
      </c>
      <c r="N913" s="48">
        <f>IF(Table24[[#This Row],[Status]]="Returned",Table24[[#This Row],[Amount]],0)</f>
        <v>0</v>
      </c>
      <c r="O913" s="48">
        <f>IF(OR(Table24[[#This Row],[Status]]="Pending", Table24[[#This Row],[Status]]="Processing"), Table24[[#This Row],[Amount]], 0)</f>
        <v>892.35</v>
      </c>
      <c r="P913" s="48">
        <f>IF(OR(Table24[[#This Row],[Status]]="Delivered",Table24[[#This Row],[Status]]="Shipped"),Table24[[#This Row],[Amount]],0)</f>
        <v>0</v>
      </c>
      <c r="Q913" s="48">
        <f>Table24[[#This Row],[Amount]]/Table24[[#This Row],[Qty]]</f>
        <v>13.318656716417911</v>
      </c>
      <c r="R913" s="30" t="s">
        <v>373</v>
      </c>
      <c r="S913" s="30" t="s">
        <v>20</v>
      </c>
      <c r="T913" s="47" t="s">
        <v>11</v>
      </c>
      <c r="U913" s="30" t="s">
        <v>31</v>
      </c>
      <c r="V913" s="30" t="s">
        <v>28</v>
      </c>
    </row>
    <row r="914" spans="1:22" ht="14.25" hidden="1" customHeight="1">
      <c r="A914" s="47">
        <v>913</v>
      </c>
      <c r="B914" s="30">
        <v>997</v>
      </c>
      <c r="C914" s="1">
        <v>44226</v>
      </c>
      <c r="D914" t="s">
        <v>54</v>
      </c>
      <c r="E914" s="47">
        <f>IF(OR(Table24[[#This Row],[Status]]="Pending",Table24[[#This Row],[Status]]="Processing"),1,0)</f>
        <v>1</v>
      </c>
      <c r="F914" s="47" t="str">
        <f>IF(OR(Table24[[#This Row],[Status]]="Pending",Table24[[#This Row],[Status]]="Processing"),"Backlogs","Completed")</f>
        <v>Backlogs</v>
      </c>
      <c r="G914" s="47">
        <f>IF(Table24[[#This Row],[Status]]="Returned",1,0)</f>
        <v>0</v>
      </c>
      <c r="H914" s="30" t="s">
        <v>24</v>
      </c>
      <c r="I914" s="30" t="s">
        <v>16</v>
      </c>
      <c r="J914" s="30" t="s">
        <v>17</v>
      </c>
      <c r="K914" s="32">
        <v>69</v>
      </c>
      <c r="L914" s="30" t="s">
        <v>18</v>
      </c>
      <c r="M914" s="31">
        <v>443.92</v>
      </c>
      <c r="N914" s="48">
        <f>IF(Table24[[#This Row],[Status]]="Returned",Table24[[#This Row],[Amount]],0)</f>
        <v>0</v>
      </c>
      <c r="O914" s="48">
        <f>IF(OR(Table24[[#This Row],[Status]]="Pending", Table24[[#This Row],[Status]]="Processing"), Table24[[#This Row],[Amount]], 0)</f>
        <v>443.92</v>
      </c>
      <c r="P914" s="48">
        <f>IF(OR(Table24[[#This Row],[Status]]="Delivered",Table24[[#This Row],[Status]]="Shipped"),Table24[[#This Row],[Amount]],0)</f>
        <v>0</v>
      </c>
      <c r="Q914" s="48">
        <f>Table24[[#This Row],[Amount]]/Table24[[#This Row],[Qty]]</f>
        <v>6.4336231884057975</v>
      </c>
      <c r="R914" s="30" t="s">
        <v>81</v>
      </c>
      <c r="S914" s="30" t="s">
        <v>58</v>
      </c>
      <c r="T914" s="47" t="s">
        <v>758</v>
      </c>
      <c r="U914" s="30" t="s">
        <v>31</v>
      </c>
      <c r="V914" s="30" t="s">
        <v>22</v>
      </c>
    </row>
    <row r="915" spans="1:22" ht="14.25" hidden="1" customHeight="1">
      <c r="A915" s="47">
        <v>914</v>
      </c>
      <c r="B915" s="30">
        <v>407</v>
      </c>
      <c r="C915" s="1">
        <v>44326</v>
      </c>
      <c r="D915" t="s">
        <v>36</v>
      </c>
      <c r="E915" s="47">
        <f>IF(OR(Table24[[#This Row],[Status]]="Pending",Table24[[#This Row],[Status]]="Processing"),1,0)</f>
        <v>0</v>
      </c>
      <c r="F915" s="47" t="str">
        <f>IF(OR(Table24[[#This Row],[Status]]="Pending",Table24[[#This Row],[Status]]="Processing"),"Backlogs","Completed")</f>
        <v>Completed</v>
      </c>
      <c r="G915" s="47">
        <f>IF(Table24[[#This Row],[Status]]="Returned",1,0)</f>
        <v>0</v>
      </c>
      <c r="H915" s="30" t="s">
        <v>15</v>
      </c>
      <c r="I915" s="30" t="s">
        <v>25</v>
      </c>
      <c r="J915" s="30" t="s">
        <v>38</v>
      </c>
      <c r="K915" s="32">
        <v>32</v>
      </c>
      <c r="L915" s="30" t="s">
        <v>18</v>
      </c>
      <c r="M915" s="31">
        <v>842.12</v>
      </c>
      <c r="N915" s="48">
        <f>IF(Table24[[#This Row],[Status]]="Returned",Table24[[#This Row],[Amount]],0)</f>
        <v>0</v>
      </c>
      <c r="O915" s="48">
        <f>IF(OR(Table24[[#This Row],[Status]]="Pending", Table24[[#This Row],[Status]]="Processing"), Table24[[#This Row],[Amount]], 0)</f>
        <v>0</v>
      </c>
      <c r="P915" s="48">
        <f>IF(OR(Table24[[#This Row],[Status]]="Delivered",Table24[[#This Row],[Status]]="Shipped"),Table24[[#This Row],[Amount]],0)</f>
        <v>842.12</v>
      </c>
      <c r="Q915" s="48">
        <f>Table24[[#This Row],[Amount]]/Table24[[#This Row],[Qty]]</f>
        <v>26.31625</v>
      </c>
      <c r="R915" s="30" t="s">
        <v>116</v>
      </c>
      <c r="S915" s="30" t="s">
        <v>20</v>
      </c>
      <c r="T915" s="47" t="s">
        <v>758</v>
      </c>
      <c r="U915" s="30" t="s">
        <v>21</v>
      </c>
      <c r="V915" s="30" t="s">
        <v>28</v>
      </c>
    </row>
    <row r="916" spans="1:22" ht="14.25" hidden="1" customHeight="1">
      <c r="A916" s="47">
        <v>915</v>
      </c>
      <c r="B916" s="30">
        <v>831</v>
      </c>
      <c r="C916" s="1">
        <v>43999</v>
      </c>
      <c r="D916" t="s">
        <v>36</v>
      </c>
      <c r="E916" s="47">
        <f>IF(OR(Table24[[#This Row],[Status]]="Pending",Table24[[#This Row],[Status]]="Processing"),1,0)</f>
        <v>0</v>
      </c>
      <c r="F916" s="47" t="str">
        <f>IF(OR(Table24[[#This Row],[Status]]="Pending",Table24[[#This Row],[Status]]="Processing"),"Backlogs","Completed")</f>
        <v>Completed</v>
      </c>
      <c r="G916" s="47">
        <f>IF(Table24[[#This Row],[Status]]="Returned",1,0)</f>
        <v>0</v>
      </c>
      <c r="H916" s="30" t="s">
        <v>24</v>
      </c>
      <c r="I916" s="30" t="s">
        <v>25</v>
      </c>
      <c r="J916" s="30" t="s">
        <v>17</v>
      </c>
      <c r="K916" s="32">
        <v>21</v>
      </c>
      <c r="L916" s="30" t="s">
        <v>18</v>
      </c>
      <c r="M916" s="31">
        <v>644.72</v>
      </c>
      <c r="N916" s="48">
        <f>IF(Table24[[#This Row],[Status]]="Returned",Table24[[#This Row],[Amount]],0)</f>
        <v>0</v>
      </c>
      <c r="O916" s="48">
        <f>IF(OR(Table24[[#This Row],[Status]]="Pending", Table24[[#This Row],[Status]]="Processing"), Table24[[#This Row],[Amount]], 0)</f>
        <v>0</v>
      </c>
      <c r="P916" s="48">
        <f>IF(OR(Table24[[#This Row],[Status]]="Delivered",Table24[[#This Row],[Status]]="Shipped"),Table24[[#This Row],[Amount]],0)</f>
        <v>644.72</v>
      </c>
      <c r="Q916" s="48">
        <f>Table24[[#This Row],[Amount]]/Table24[[#This Row],[Qty]]</f>
        <v>30.700952380952383</v>
      </c>
      <c r="R916" s="30" t="s">
        <v>379</v>
      </c>
      <c r="S916" s="30" t="s">
        <v>20</v>
      </c>
      <c r="T916" s="47" t="s">
        <v>11</v>
      </c>
      <c r="U916" s="30" t="s">
        <v>21</v>
      </c>
      <c r="V916" s="30" t="s">
        <v>22</v>
      </c>
    </row>
    <row r="917" spans="1:22" ht="14.25" customHeight="1">
      <c r="A917" s="47">
        <v>916</v>
      </c>
      <c r="B917" s="30">
        <v>353</v>
      </c>
      <c r="C917" s="1">
        <v>43872</v>
      </c>
      <c r="D917" t="s">
        <v>36</v>
      </c>
      <c r="E917" s="47">
        <f>IF(OR(Table24[[#This Row],[Status]]="Pending",Table24[[#This Row],[Status]]="Processing"),1,0)</f>
        <v>0</v>
      </c>
      <c r="F917" s="47" t="str">
        <f>IF(OR(Table24[[#This Row],[Status]]="Pending",Table24[[#This Row],[Status]]="Processing"),"Backlogs","Completed")</f>
        <v>Completed</v>
      </c>
      <c r="G917" s="47">
        <f>IF(Table24[[#This Row],[Status]]="Returned",1,0)</f>
        <v>0</v>
      </c>
      <c r="H917" s="30" t="s">
        <v>47</v>
      </c>
      <c r="I917" s="30" t="s">
        <v>25</v>
      </c>
      <c r="J917" s="30" t="s">
        <v>33</v>
      </c>
      <c r="K917" s="32">
        <v>68</v>
      </c>
      <c r="L917" s="30" t="s">
        <v>18</v>
      </c>
      <c r="M917" s="31">
        <v>492.8</v>
      </c>
      <c r="N917" s="48">
        <f>IF(Table24[[#This Row],[Status]]="Returned",Table24[[#This Row],[Amount]],0)</f>
        <v>0</v>
      </c>
      <c r="O917" s="48">
        <f>IF(OR(Table24[[#This Row],[Status]]="Pending", Table24[[#This Row],[Status]]="Processing"), Table24[[#This Row],[Amount]], 0)</f>
        <v>0</v>
      </c>
      <c r="P917" s="48">
        <f>IF(OR(Table24[[#This Row],[Status]]="Delivered",Table24[[#This Row],[Status]]="Shipped"),Table24[[#This Row],[Amount]],0)</f>
        <v>492.8</v>
      </c>
      <c r="Q917" s="48">
        <f>Table24[[#This Row],[Amount]]/Table24[[#This Row],[Qty]]</f>
        <v>7.2470588235294118</v>
      </c>
      <c r="R917" s="30" t="s">
        <v>320</v>
      </c>
      <c r="S917" s="30" t="s">
        <v>58</v>
      </c>
      <c r="T917" s="47" t="s">
        <v>758</v>
      </c>
      <c r="U917" s="30" t="s">
        <v>27</v>
      </c>
      <c r="V917" s="30" t="s">
        <v>22</v>
      </c>
    </row>
    <row r="918" spans="1:22" ht="14.25" hidden="1" customHeight="1">
      <c r="A918" s="47">
        <v>917</v>
      </c>
      <c r="B918" s="30">
        <v>642</v>
      </c>
      <c r="C918" s="1">
        <v>43856</v>
      </c>
      <c r="D918" t="s">
        <v>14</v>
      </c>
      <c r="E918" s="47">
        <f>IF(OR(Table24[[#This Row],[Status]]="Pending",Table24[[#This Row],[Status]]="Processing"),1,0)</f>
        <v>1</v>
      </c>
      <c r="F918" s="47" t="str">
        <f>IF(OR(Table24[[#This Row],[Status]]="Pending",Table24[[#This Row],[Status]]="Processing"),"Backlogs","Completed")</f>
        <v>Backlogs</v>
      </c>
      <c r="G918" s="47">
        <f>IF(Table24[[#This Row],[Status]]="Returned",1,0)</f>
        <v>0</v>
      </c>
      <c r="H918" s="30" t="s">
        <v>24</v>
      </c>
      <c r="I918" s="30" t="s">
        <v>37</v>
      </c>
      <c r="J918" s="30" t="s">
        <v>17</v>
      </c>
      <c r="K918" s="32">
        <v>97</v>
      </c>
      <c r="L918" s="30" t="s">
        <v>18</v>
      </c>
      <c r="M918" s="31">
        <v>44.65</v>
      </c>
      <c r="N918" s="48">
        <f>IF(Table24[[#This Row],[Status]]="Returned",Table24[[#This Row],[Amount]],0)</f>
        <v>0</v>
      </c>
      <c r="O918" s="48">
        <f>IF(OR(Table24[[#This Row],[Status]]="Pending", Table24[[#This Row],[Status]]="Processing"), Table24[[#This Row],[Amount]], 0)</f>
        <v>44.65</v>
      </c>
      <c r="P918" s="48">
        <f>IF(OR(Table24[[#This Row],[Status]]="Delivered",Table24[[#This Row],[Status]]="Shipped"),Table24[[#This Row],[Amount]],0)</f>
        <v>0</v>
      </c>
      <c r="Q918" s="48">
        <f>Table24[[#This Row],[Amount]]/Table24[[#This Row],[Qty]]</f>
        <v>0.46030927835051544</v>
      </c>
      <c r="R918" s="30" t="s">
        <v>177</v>
      </c>
      <c r="S918" s="30" t="s">
        <v>58</v>
      </c>
      <c r="T918" s="47" t="s">
        <v>11</v>
      </c>
      <c r="U918" s="30" t="s">
        <v>44</v>
      </c>
      <c r="V918" s="30" t="s">
        <v>22</v>
      </c>
    </row>
    <row r="919" spans="1:22" ht="14.25" customHeight="1">
      <c r="A919" s="47">
        <v>918</v>
      </c>
      <c r="B919" s="30">
        <v>696</v>
      </c>
      <c r="C919" s="1">
        <v>44247</v>
      </c>
      <c r="D919" t="s">
        <v>54</v>
      </c>
      <c r="E919" s="47">
        <f>IF(OR(Table24[[#This Row],[Status]]="Pending",Table24[[#This Row],[Status]]="Processing"),1,0)</f>
        <v>1</v>
      </c>
      <c r="F919" s="47" t="str">
        <f>IF(OR(Table24[[#This Row],[Status]]="Pending",Table24[[#This Row],[Status]]="Processing"),"Backlogs","Completed")</f>
        <v>Backlogs</v>
      </c>
      <c r="G919" s="47">
        <f>IF(Table24[[#This Row],[Status]]="Returned",1,0)</f>
        <v>0</v>
      </c>
      <c r="H919" s="30" t="s">
        <v>47</v>
      </c>
      <c r="I919" s="30" t="s">
        <v>16</v>
      </c>
      <c r="J919" s="30" t="s">
        <v>33</v>
      </c>
      <c r="K919" s="32">
        <v>25</v>
      </c>
      <c r="L919" s="30" t="s">
        <v>18</v>
      </c>
      <c r="M919" s="31">
        <v>833.85</v>
      </c>
      <c r="N919" s="48">
        <f>IF(Table24[[#This Row],[Status]]="Returned",Table24[[#This Row],[Amount]],0)</f>
        <v>0</v>
      </c>
      <c r="O919" s="48">
        <f>IF(OR(Table24[[#This Row],[Status]]="Pending", Table24[[#This Row],[Status]]="Processing"), Table24[[#This Row],[Amount]], 0)</f>
        <v>833.85</v>
      </c>
      <c r="P919" s="48">
        <f>IF(OR(Table24[[#This Row],[Status]]="Delivered",Table24[[#This Row],[Status]]="Shipped"),Table24[[#This Row],[Amount]],0)</f>
        <v>0</v>
      </c>
      <c r="Q919" s="48">
        <f>Table24[[#This Row],[Amount]]/Table24[[#This Row],[Qty]]</f>
        <v>33.353999999999999</v>
      </c>
      <c r="R919" s="30" t="s">
        <v>155</v>
      </c>
      <c r="S919" s="30" t="s">
        <v>64</v>
      </c>
      <c r="T919" s="47" t="s">
        <v>11</v>
      </c>
      <c r="U919" s="30" t="s">
        <v>27</v>
      </c>
      <c r="V919" s="30" t="s">
        <v>22</v>
      </c>
    </row>
    <row r="920" spans="1:22" ht="14.25" hidden="1" customHeight="1">
      <c r="A920" s="47">
        <v>919</v>
      </c>
      <c r="B920" s="30">
        <v>794</v>
      </c>
      <c r="C920" s="1">
        <v>44121</v>
      </c>
      <c r="D920" t="s">
        <v>36</v>
      </c>
      <c r="E920" s="47">
        <f>IF(OR(Table24[[#This Row],[Status]]="Pending",Table24[[#This Row],[Status]]="Processing"),1,0)</f>
        <v>0</v>
      </c>
      <c r="F920" s="47" t="str">
        <f>IF(OR(Table24[[#This Row],[Status]]="Pending",Table24[[#This Row],[Status]]="Processing"),"Backlogs","Completed")</f>
        <v>Completed</v>
      </c>
      <c r="G920" s="47">
        <f>IF(Table24[[#This Row],[Status]]="Returned",1,0)</f>
        <v>0</v>
      </c>
      <c r="H920" s="30" t="s">
        <v>15</v>
      </c>
      <c r="I920" s="30" t="s">
        <v>16</v>
      </c>
      <c r="J920" s="30" t="s">
        <v>38</v>
      </c>
      <c r="K920" s="32">
        <v>30</v>
      </c>
      <c r="L920" s="30" t="s">
        <v>18</v>
      </c>
      <c r="M920" s="31">
        <v>764.06</v>
      </c>
      <c r="N920" s="48">
        <f>IF(Table24[[#This Row],[Status]]="Returned",Table24[[#This Row],[Amount]],0)</f>
        <v>0</v>
      </c>
      <c r="O920" s="48">
        <f>IF(OR(Table24[[#This Row],[Status]]="Pending", Table24[[#This Row],[Status]]="Processing"), Table24[[#This Row],[Amount]], 0)</f>
        <v>0</v>
      </c>
      <c r="P920" s="48">
        <f>IF(OR(Table24[[#This Row],[Status]]="Delivered",Table24[[#This Row],[Status]]="Shipped"),Table24[[#This Row],[Amount]],0)</f>
        <v>764.06</v>
      </c>
      <c r="Q920" s="48">
        <f>Table24[[#This Row],[Amount]]/Table24[[#This Row],[Qty]]</f>
        <v>25.468666666666664</v>
      </c>
      <c r="R920" s="30" t="s">
        <v>158</v>
      </c>
      <c r="S920" s="30" t="s">
        <v>124</v>
      </c>
      <c r="T920" s="47" t="s">
        <v>758</v>
      </c>
      <c r="U920" s="30" t="s">
        <v>31</v>
      </c>
      <c r="V920" s="30" t="s">
        <v>28</v>
      </c>
    </row>
    <row r="921" spans="1:22" ht="14.25" hidden="1" customHeight="1">
      <c r="A921" s="47">
        <v>920</v>
      </c>
      <c r="B921" s="30">
        <v>32</v>
      </c>
      <c r="C921" s="1">
        <v>44440</v>
      </c>
      <c r="D921" t="s">
        <v>36</v>
      </c>
      <c r="E921" s="47">
        <f>IF(OR(Table24[[#This Row],[Status]]="Pending",Table24[[#This Row],[Status]]="Processing"),1,0)</f>
        <v>0</v>
      </c>
      <c r="F921" s="47" t="str">
        <f>IF(OR(Table24[[#This Row],[Status]]="Pending",Table24[[#This Row],[Status]]="Processing"),"Backlogs","Completed")</f>
        <v>Completed</v>
      </c>
      <c r="G921" s="47">
        <f>IF(Table24[[#This Row],[Status]]="Returned",1,0)</f>
        <v>0</v>
      </c>
      <c r="H921" s="30" t="s">
        <v>15</v>
      </c>
      <c r="I921" s="30" t="s">
        <v>25</v>
      </c>
      <c r="J921" s="30" t="s">
        <v>38</v>
      </c>
      <c r="K921" s="32">
        <v>66</v>
      </c>
      <c r="L921" s="30" t="s">
        <v>18</v>
      </c>
      <c r="M921" s="31">
        <v>934.04</v>
      </c>
      <c r="N921" s="48">
        <f>IF(Table24[[#This Row],[Status]]="Returned",Table24[[#This Row],[Amount]],0)</f>
        <v>0</v>
      </c>
      <c r="O921" s="48">
        <f>IF(OR(Table24[[#This Row],[Status]]="Pending", Table24[[#This Row],[Status]]="Processing"), Table24[[#This Row],[Amount]], 0)</f>
        <v>0</v>
      </c>
      <c r="P921" s="48">
        <f>IF(OR(Table24[[#This Row],[Status]]="Delivered",Table24[[#This Row],[Status]]="Shipped"),Table24[[#This Row],[Amount]],0)</f>
        <v>934.04</v>
      </c>
      <c r="Q921" s="48">
        <f>Table24[[#This Row],[Amount]]/Table24[[#This Row],[Qty]]</f>
        <v>14.152121212121212</v>
      </c>
      <c r="R921" s="30" t="s">
        <v>331</v>
      </c>
      <c r="S921" s="30" t="s">
        <v>85</v>
      </c>
      <c r="T921" s="47" t="s">
        <v>758</v>
      </c>
      <c r="U921" s="30" t="s">
        <v>27</v>
      </c>
      <c r="V921" s="30" t="s">
        <v>22</v>
      </c>
    </row>
    <row r="922" spans="1:22" ht="14.25" customHeight="1">
      <c r="A922" s="47">
        <v>921</v>
      </c>
      <c r="B922" s="30">
        <v>903</v>
      </c>
      <c r="C922" s="1">
        <v>44002</v>
      </c>
      <c r="D922" t="s">
        <v>54</v>
      </c>
      <c r="E922" s="47">
        <f>IF(OR(Table24[[#This Row],[Status]]="Pending",Table24[[#This Row],[Status]]="Processing"),1,0)</f>
        <v>1</v>
      </c>
      <c r="F922" s="47" t="str">
        <f>IF(OR(Table24[[#This Row],[Status]]="Pending",Table24[[#This Row],[Status]]="Processing"),"Backlogs","Completed")</f>
        <v>Backlogs</v>
      </c>
      <c r="G922" s="47">
        <f>IF(Table24[[#This Row],[Status]]="Returned",1,0)</f>
        <v>0</v>
      </c>
      <c r="H922" s="30" t="s">
        <v>15</v>
      </c>
      <c r="I922" s="30" t="s">
        <v>37</v>
      </c>
      <c r="J922" s="30" t="s">
        <v>33</v>
      </c>
      <c r="K922" s="32">
        <v>55</v>
      </c>
      <c r="L922" s="30" t="s">
        <v>18</v>
      </c>
      <c r="M922" s="31">
        <v>36.770000000000003</v>
      </c>
      <c r="N922" s="48">
        <f>IF(Table24[[#This Row],[Status]]="Returned",Table24[[#This Row],[Amount]],0)</f>
        <v>0</v>
      </c>
      <c r="O922" s="48">
        <f>IF(OR(Table24[[#This Row],[Status]]="Pending", Table24[[#This Row],[Status]]="Processing"), Table24[[#This Row],[Amount]], 0)</f>
        <v>36.770000000000003</v>
      </c>
      <c r="P922" s="48">
        <f>IF(OR(Table24[[#This Row],[Status]]="Delivered",Table24[[#This Row],[Status]]="Shipped"),Table24[[#This Row],[Amount]],0)</f>
        <v>0</v>
      </c>
      <c r="Q922" s="48">
        <f>Table24[[#This Row],[Amount]]/Table24[[#This Row],[Qty]]</f>
        <v>0.66854545454545455</v>
      </c>
      <c r="R922" s="30" t="s">
        <v>341</v>
      </c>
      <c r="S922" s="30" t="s">
        <v>87</v>
      </c>
      <c r="T922" s="47" t="s">
        <v>758</v>
      </c>
      <c r="U922" s="30" t="s">
        <v>21</v>
      </c>
      <c r="V922" s="30" t="s">
        <v>28</v>
      </c>
    </row>
    <row r="923" spans="1:22" ht="14.25" hidden="1" customHeight="1">
      <c r="A923" s="47">
        <v>922</v>
      </c>
      <c r="B923" s="30">
        <v>461</v>
      </c>
      <c r="C923" s="1">
        <v>44179</v>
      </c>
      <c r="D923" t="s">
        <v>36</v>
      </c>
      <c r="E923" s="47">
        <f>IF(OR(Table24[[#This Row],[Status]]="Pending",Table24[[#This Row],[Status]]="Processing"),1,0)</f>
        <v>0</v>
      </c>
      <c r="F923" s="47" t="str">
        <f>IF(OR(Table24[[#This Row],[Status]]="Pending",Table24[[#This Row],[Status]]="Processing"),"Backlogs","Completed")</f>
        <v>Completed</v>
      </c>
      <c r="G923" s="47">
        <f>IF(Table24[[#This Row],[Status]]="Returned",1,0)</f>
        <v>0</v>
      </c>
      <c r="H923" s="30" t="s">
        <v>47</v>
      </c>
      <c r="I923" s="30" t="s">
        <v>37</v>
      </c>
      <c r="J923" s="30" t="s">
        <v>17</v>
      </c>
      <c r="K923" s="32">
        <v>25</v>
      </c>
      <c r="L923" s="30" t="s">
        <v>18</v>
      </c>
      <c r="M923" s="31">
        <v>124.1</v>
      </c>
      <c r="N923" s="48">
        <f>IF(Table24[[#This Row],[Status]]="Returned",Table24[[#This Row],[Amount]],0)</f>
        <v>0</v>
      </c>
      <c r="O923" s="48">
        <f>IF(OR(Table24[[#This Row],[Status]]="Pending", Table24[[#This Row],[Status]]="Processing"), Table24[[#This Row],[Amount]], 0)</f>
        <v>0</v>
      </c>
      <c r="P923" s="48">
        <f>IF(OR(Table24[[#This Row],[Status]]="Delivered",Table24[[#This Row],[Status]]="Shipped"),Table24[[#This Row],[Amount]],0)</f>
        <v>124.1</v>
      </c>
      <c r="Q923" s="48">
        <f>Table24[[#This Row],[Amount]]/Table24[[#This Row],[Qty]]</f>
        <v>4.9639999999999995</v>
      </c>
      <c r="R923" s="30" t="s">
        <v>321</v>
      </c>
      <c r="S923" s="30" t="s">
        <v>66</v>
      </c>
      <c r="T923" s="47" t="s">
        <v>11</v>
      </c>
      <c r="U923" s="30" t="s">
        <v>21</v>
      </c>
      <c r="V923" s="30" t="s">
        <v>22</v>
      </c>
    </row>
    <row r="924" spans="1:22" ht="14.25" hidden="1" customHeight="1">
      <c r="A924" s="47">
        <v>923</v>
      </c>
      <c r="B924" s="30">
        <v>166</v>
      </c>
      <c r="C924" s="1">
        <v>44011</v>
      </c>
      <c r="D924" t="s">
        <v>54</v>
      </c>
      <c r="E924" s="47">
        <f>IF(OR(Table24[[#This Row],[Status]]="Pending",Table24[[#This Row],[Status]]="Processing"),1,0)</f>
        <v>1</v>
      </c>
      <c r="F924" s="47" t="str">
        <f>IF(OR(Table24[[#This Row],[Status]]="Pending",Table24[[#This Row],[Status]]="Processing"),"Backlogs","Completed")</f>
        <v>Backlogs</v>
      </c>
      <c r="G924" s="47">
        <f>IF(Table24[[#This Row],[Status]]="Returned",1,0)</f>
        <v>0</v>
      </c>
      <c r="H924" s="30" t="s">
        <v>47</v>
      </c>
      <c r="I924" s="30" t="s">
        <v>25</v>
      </c>
      <c r="J924" s="30" t="s">
        <v>38</v>
      </c>
      <c r="K924" s="32">
        <v>43</v>
      </c>
      <c r="L924" s="30" t="s">
        <v>18</v>
      </c>
      <c r="M924" s="31">
        <v>439.59</v>
      </c>
      <c r="N924" s="48">
        <f>IF(Table24[[#This Row],[Status]]="Returned",Table24[[#This Row],[Amount]],0)</f>
        <v>0</v>
      </c>
      <c r="O924" s="48">
        <f>IF(OR(Table24[[#This Row],[Status]]="Pending", Table24[[#This Row],[Status]]="Processing"), Table24[[#This Row],[Amount]], 0)</f>
        <v>439.59</v>
      </c>
      <c r="P924" s="48">
        <f>IF(OR(Table24[[#This Row],[Status]]="Delivered",Table24[[#This Row],[Status]]="Shipped"),Table24[[#This Row],[Amount]],0)</f>
        <v>0</v>
      </c>
      <c r="Q924" s="48">
        <f>Table24[[#This Row],[Amount]]/Table24[[#This Row],[Qty]]</f>
        <v>10.223023255813953</v>
      </c>
      <c r="R924" s="30" t="s">
        <v>116</v>
      </c>
      <c r="S924" s="30" t="s">
        <v>20</v>
      </c>
      <c r="T924" s="47" t="s">
        <v>758</v>
      </c>
      <c r="U924" s="30" t="s">
        <v>44</v>
      </c>
      <c r="V924" s="30" t="s">
        <v>22</v>
      </c>
    </row>
    <row r="925" spans="1:22" ht="14.25" hidden="1" customHeight="1">
      <c r="A925" s="47">
        <v>924</v>
      </c>
      <c r="B925" s="30">
        <v>590</v>
      </c>
      <c r="C925" s="1">
        <v>44501</v>
      </c>
      <c r="D925" t="s">
        <v>36</v>
      </c>
      <c r="E925" s="47">
        <f>IF(OR(Table24[[#This Row],[Status]]="Pending",Table24[[#This Row],[Status]]="Processing"),1,0)</f>
        <v>0</v>
      </c>
      <c r="F925" s="47" t="str">
        <f>IF(OR(Table24[[#This Row],[Status]]="Pending",Table24[[#This Row],[Status]]="Processing"),"Backlogs","Completed")</f>
        <v>Completed</v>
      </c>
      <c r="G925" s="47">
        <f>IF(Table24[[#This Row],[Status]]="Returned",1,0)</f>
        <v>0</v>
      </c>
      <c r="H925" s="30" t="s">
        <v>15</v>
      </c>
      <c r="I925" s="30" t="s">
        <v>37</v>
      </c>
      <c r="J925" s="30" t="s">
        <v>17</v>
      </c>
      <c r="K925" s="32">
        <v>67</v>
      </c>
      <c r="L925" s="30" t="s">
        <v>18</v>
      </c>
      <c r="M925" s="31">
        <v>189.82</v>
      </c>
      <c r="N925" s="48">
        <f>IF(Table24[[#This Row],[Status]]="Returned",Table24[[#This Row],[Amount]],0)</f>
        <v>0</v>
      </c>
      <c r="O925" s="48">
        <f>IF(OR(Table24[[#This Row],[Status]]="Pending", Table24[[#This Row],[Status]]="Processing"), Table24[[#This Row],[Amount]], 0)</f>
        <v>0</v>
      </c>
      <c r="P925" s="48">
        <f>IF(OR(Table24[[#This Row],[Status]]="Delivered",Table24[[#This Row],[Status]]="Shipped"),Table24[[#This Row],[Amount]],0)</f>
        <v>189.82</v>
      </c>
      <c r="Q925" s="48">
        <f>Table24[[#This Row],[Amount]]/Table24[[#This Row],[Qty]]</f>
        <v>2.8331343283582089</v>
      </c>
      <c r="R925" s="30" t="s">
        <v>308</v>
      </c>
      <c r="S925" s="30" t="s">
        <v>20</v>
      </c>
      <c r="T925" s="47" t="s">
        <v>758</v>
      </c>
      <c r="U925" s="30" t="s">
        <v>31</v>
      </c>
      <c r="V925" s="30" t="s">
        <v>28</v>
      </c>
    </row>
    <row r="926" spans="1:22" ht="14.25" hidden="1" customHeight="1">
      <c r="A926" s="47">
        <v>925</v>
      </c>
      <c r="B926" s="30">
        <v>74</v>
      </c>
      <c r="C926" s="1">
        <v>43930</v>
      </c>
      <c r="D926" t="s">
        <v>32</v>
      </c>
      <c r="E926" s="47">
        <f>IF(OR(Table24[[#This Row],[Status]]="Pending",Table24[[#This Row],[Status]]="Processing"),1,0)</f>
        <v>0</v>
      </c>
      <c r="F926" s="47" t="str">
        <f>IF(OR(Table24[[#This Row],[Status]]="Pending",Table24[[#This Row],[Status]]="Processing"),"Backlogs","Completed")</f>
        <v>Completed</v>
      </c>
      <c r="G926" s="47">
        <f>IF(Table24[[#This Row],[Status]]="Returned",1,0)</f>
        <v>1</v>
      </c>
      <c r="H926" s="30" t="s">
        <v>24</v>
      </c>
      <c r="I926" s="30" t="s">
        <v>25</v>
      </c>
      <c r="J926" s="30" t="s">
        <v>38</v>
      </c>
      <c r="K926" s="32">
        <v>85</v>
      </c>
      <c r="L926" s="30" t="s">
        <v>18</v>
      </c>
      <c r="M926" s="31">
        <v>193.38</v>
      </c>
      <c r="N926" s="48">
        <f>IF(Table24[[#This Row],[Status]]="Returned",Table24[[#This Row],[Amount]],0)</f>
        <v>193.38</v>
      </c>
      <c r="O926" s="48">
        <f>IF(OR(Table24[[#This Row],[Status]]="Pending", Table24[[#This Row],[Status]]="Processing"), Table24[[#This Row],[Amount]], 0)</f>
        <v>0</v>
      </c>
      <c r="P926" s="48">
        <f>IF(OR(Table24[[#This Row],[Status]]="Delivered",Table24[[#This Row],[Status]]="Shipped"),Table24[[#This Row],[Amount]],0)</f>
        <v>0</v>
      </c>
      <c r="Q926" s="48">
        <f>Table24[[#This Row],[Amount]]/Table24[[#This Row],[Qty]]</f>
        <v>2.2750588235294118</v>
      </c>
      <c r="R926" s="30" t="s">
        <v>319</v>
      </c>
      <c r="S926" s="30" t="s">
        <v>58</v>
      </c>
      <c r="T926" s="47" t="s">
        <v>11</v>
      </c>
      <c r="U926" s="30" t="s">
        <v>27</v>
      </c>
      <c r="V926" s="30" t="s">
        <v>22</v>
      </c>
    </row>
    <row r="927" spans="1:22" ht="14.25" hidden="1" customHeight="1">
      <c r="A927" s="47">
        <v>926</v>
      </c>
      <c r="B927" s="30">
        <v>224</v>
      </c>
      <c r="C927" s="1">
        <v>44420</v>
      </c>
      <c r="D927" t="s">
        <v>54</v>
      </c>
      <c r="E927" s="47">
        <f>IF(OR(Table24[[#This Row],[Status]]="Pending",Table24[[#This Row],[Status]]="Processing"),1,0)</f>
        <v>1</v>
      </c>
      <c r="F927" s="47" t="str">
        <f>IF(OR(Table24[[#This Row],[Status]]="Pending",Table24[[#This Row],[Status]]="Processing"),"Backlogs","Completed")</f>
        <v>Backlogs</v>
      </c>
      <c r="G927" s="47">
        <f>IF(Table24[[#This Row],[Status]]="Returned",1,0)</f>
        <v>0</v>
      </c>
      <c r="H927" s="30" t="s">
        <v>24</v>
      </c>
      <c r="I927" s="30" t="s">
        <v>16</v>
      </c>
      <c r="J927" s="30" t="s">
        <v>38</v>
      </c>
      <c r="K927" s="32">
        <v>25</v>
      </c>
      <c r="L927" s="30" t="s">
        <v>18</v>
      </c>
      <c r="M927" s="31">
        <v>865.2</v>
      </c>
      <c r="N927" s="48">
        <f>IF(Table24[[#This Row],[Status]]="Returned",Table24[[#This Row],[Amount]],0)</f>
        <v>0</v>
      </c>
      <c r="O927" s="48">
        <f>IF(OR(Table24[[#This Row],[Status]]="Pending", Table24[[#This Row],[Status]]="Processing"), Table24[[#This Row],[Amount]], 0)</f>
        <v>865.2</v>
      </c>
      <c r="P927" s="48">
        <f>IF(OR(Table24[[#This Row],[Status]]="Delivered",Table24[[#This Row],[Status]]="Shipped"),Table24[[#This Row],[Amount]],0)</f>
        <v>0</v>
      </c>
      <c r="Q927" s="48">
        <f>Table24[[#This Row],[Amount]]/Table24[[#This Row],[Qty]]</f>
        <v>34.608000000000004</v>
      </c>
      <c r="R927" s="30" t="s">
        <v>82</v>
      </c>
      <c r="S927" s="30" t="s">
        <v>46</v>
      </c>
      <c r="T927" s="47" t="s">
        <v>11</v>
      </c>
      <c r="U927" s="30" t="s">
        <v>31</v>
      </c>
      <c r="V927" s="30" t="s">
        <v>22</v>
      </c>
    </row>
    <row r="928" spans="1:22" ht="14.25" customHeight="1">
      <c r="A928" s="47">
        <v>927</v>
      </c>
      <c r="B928" s="30">
        <v>427</v>
      </c>
      <c r="C928" s="1">
        <v>43927</v>
      </c>
      <c r="D928" t="s">
        <v>14</v>
      </c>
      <c r="E928" s="47">
        <f>IF(OR(Table24[[#This Row],[Status]]="Pending",Table24[[#This Row],[Status]]="Processing"),1,0)</f>
        <v>1</v>
      </c>
      <c r="F928" s="47" t="str">
        <f>IF(OR(Table24[[#This Row],[Status]]="Pending",Table24[[#This Row],[Status]]="Processing"),"Backlogs","Completed")</f>
        <v>Backlogs</v>
      </c>
      <c r="G928" s="47">
        <f>IF(Table24[[#This Row],[Status]]="Returned",1,0)</f>
        <v>0</v>
      </c>
      <c r="H928" s="30" t="s">
        <v>47</v>
      </c>
      <c r="I928" s="30" t="s">
        <v>16</v>
      </c>
      <c r="J928" s="30" t="s">
        <v>33</v>
      </c>
      <c r="K928" s="32">
        <v>87</v>
      </c>
      <c r="L928" s="30" t="s">
        <v>18</v>
      </c>
      <c r="M928" s="31">
        <v>449.55</v>
      </c>
      <c r="N928" s="48">
        <f>IF(Table24[[#This Row],[Status]]="Returned",Table24[[#This Row],[Amount]],0)</f>
        <v>0</v>
      </c>
      <c r="O928" s="48">
        <f>IF(OR(Table24[[#This Row],[Status]]="Pending", Table24[[#This Row],[Status]]="Processing"), Table24[[#This Row],[Amount]], 0)</f>
        <v>449.55</v>
      </c>
      <c r="P928" s="48">
        <f>IF(OR(Table24[[#This Row],[Status]]="Delivered",Table24[[#This Row],[Status]]="Shipped"),Table24[[#This Row],[Amount]],0)</f>
        <v>0</v>
      </c>
      <c r="Q928" s="48">
        <f>Table24[[#This Row],[Amount]]/Table24[[#This Row],[Qty]]</f>
        <v>5.1672413793103447</v>
      </c>
      <c r="R928" s="30" t="s">
        <v>105</v>
      </c>
      <c r="S928" s="30" t="s">
        <v>106</v>
      </c>
      <c r="T928" s="47" t="s">
        <v>11</v>
      </c>
      <c r="U928" s="30" t="s">
        <v>31</v>
      </c>
      <c r="V928" s="30" t="s">
        <v>28</v>
      </c>
    </row>
    <row r="929" spans="1:22" ht="14.25" customHeight="1">
      <c r="A929" s="47">
        <v>928</v>
      </c>
      <c r="B929" s="30">
        <v>927</v>
      </c>
      <c r="C929" s="1">
        <v>44144</v>
      </c>
      <c r="D929" t="s">
        <v>23</v>
      </c>
      <c r="E929" s="47">
        <f>IF(OR(Table24[[#This Row],[Status]]="Pending",Table24[[#This Row],[Status]]="Processing"),1,0)</f>
        <v>0</v>
      </c>
      <c r="F929" s="47" t="str">
        <f>IF(OR(Table24[[#This Row],[Status]]="Pending",Table24[[#This Row],[Status]]="Processing"),"Backlogs","Completed")</f>
        <v>Completed</v>
      </c>
      <c r="G929" s="47">
        <f>IF(Table24[[#This Row],[Status]]="Returned",1,0)</f>
        <v>0</v>
      </c>
      <c r="H929" s="30" t="s">
        <v>47</v>
      </c>
      <c r="I929" s="30" t="s">
        <v>25</v>
      </c>
      <c r="J929" s="30" t="s">
        <v>33</v>
      </c>
      <c r="K929" s="32">
        <v>6</v>
      </c>
      <c r="L929" s="30" t="s">
        <v>18</v>
      </c>
      <c r="M929" s="31">
        <v>633.38</v>
      </c>
      <c r="N929" s="48">
        <f>IF(Table24[[#This Row],[Status]]="Returned",Table24[[#This Row],[Amount]],0)</f>
        <v>0</v>
      </c>
      <c r="O929" s="48">
        <f>IF(OR(Table24[[#This Row],[Status]]="Pending", Table24[[#This Row],[Status]]="Processing"), Table24[[#This Row],[Amount]], 0)</f>
        <v>0</v>
      </c>
      <c r="P929" s="48">
        <f>IF(OR(Table24[[#This Row],[Status]]="Delivered",Table24[[#This Row],[Status]]="Shipped"),Table24[[#This Row],[Amount]],0)</f>
        <v>633.38</v>
      </c>
      <c r="Q929" s="48">
        <f>Table24[[#This Row],[Amount]]/Table24[[#This Row],[Qty]]</f>
        <v>105.56333333333333</v>
      </c>
      <c r="R929" s="30" t="s">
        <v>50</v>
      </c>
      <c r="S929" s="30" t="s">
        <v>51</v>
      </c>
      <c r="T929" s="47" t="s">
        <v>11</v>
      </c>
      <c r="U929" s="30" t="s">
        <v>21</v>
      </c>
      <c r="V929" s="30" t="s">
        <v>22</v>
      </c>
    </row>
    <row r="930" spans="1:22" ht="14.25" hidden="1" customHeight="1">
      <c r="A930" s="47">
        <v>929</v>
      </c>
      <c r="B930" s="30">
        <v>925</v>
      </c>
      <c r="C930" s="1">
        <v>44417</v>
      </c>
      <c r="D930" t="s">
        <v>36</v>
      </c>
      <c r="E930" s="47">
        <f>IF(OR(Table24[[#This Row],[Status]]="Pending",Table24[[#This Row],[Status]]="Processing"),1,0)</f>
        <v>0</v>
      </c>
      <c r="F930" s="47" t="str">
        <f>IF(OR(Table24[[#This Row],[Status]]="Pending",Table24[[#This Row],[Status]]="Processing"),"Backlogs","Completed")</f>
        <v>Completed</v>
      </c>
      <c r="G930" s="47">
        <f>IF(Table24[[#This Row],[Status]]="Returned",1,0)</f>
        <v>0</v>
      </c>
      <c r="H930" s="30" t="s">
        <v>15</v>
      </c>
      <c r="I930" s="30" t="s">
        <v>25</v>
      </c>
      <c r="J930" s="30" t="s">
        <v>38</v>
      </c>
      <c r="K930" s="32">
        <v>12</v>
      </c>
      <c r="L930" s="30" t="s">
        <v>18</v>
      </c>
      <c r="M930" s="31">
        <v>10.4</v>
      </c>
      <c r="N930" s="48">
        <f>IF(Table24[[#This Row],[Status]]="Returned",Table24[[#This Row],[Amount]],0)</f>
        <v>0</v>
      </c>
      <c r="O930" s="48">
        <f>IF(OR(Table24[[#This Row],[Status]]="Pending", Table24[[#This Row],[Status]]="Processing"), Table24[[#This Row],[Amount]], 0)</f>
        <v>0</v>
      </c>
      <c r="P930" s="48">
        <f>IF(OR(Table24[[#This Row],[Status]]="Delivered",Table24[[#This Row],[Status]]="Shipped"),Table24[[#This Row],[Amount]],0)</f>
        <v>10.4</v>
      </c>
      <c r="Q930" s="48">
        <f>Table24[[#This Row],[Amount]]/Table24[[#This Row],[Qty]]</f>
        <v>0.8666666666666667</v>
      </c>
      <c r="R930" s="30" t="s">
        <v>122</v>
      </c>
      <c r="S930" s="30" t="s">
        <v>89</v>
      </c>
      <c r="T930" s="47" t="s">
        <v>11</v>
      </c>
      <c r="U930" s="30" t="s">
        <v>21</v>
      </c>
      <c r="V930" s="30" t="s">
        <v>22</v>
      </c>
    </row>
    <row r="931" spans="1:22" ht="14.25" hidden="1" customHeight="1">
      <c r="A931" s="47">
        <v>930</v>
      </c>
      <c r="B931" s="30">
        <v>362</v>
      </c>
      <c r="C931" s="1">
        <v>44414</v>
      </c>
      <c r="D931" t="s">
        <v>36</v>
      </c>
      <c r="E931" s="47">
        <f>IF(OR(Table24[[#This Row],[Status]]="Pending",Table24[[#This Row],[Status]]="Processing"),1,0)</f>
        <v>0</v>
      </c>
      <c r="F931" s="47" t="str">
        <f>IF(OR(Table24[[#This Row],[Status]]="Pending",Table24[[#This Row],[Status]]="Processing"),"Backlogs","Completed")</f>
        <v>Completed</v>
      </c>
      <c r="G931" s="47">
        <f>IF(Table24[[#This Row],[Status]]="Returned",1,0)</f>
        <v>0</v>
      </c>
      <c r="H931" s="30" t="s">
        <v>47</v>
      </c>
      <c r="I931" s="30" t="s">
        <v>25</v>
      </c>
      <c r="J931" s="30" t="s">
        <v>38</v>
      </c>
      <c r="K931" s="32">
        <v>91</v>
      </c>
      <c r="L931" s="30" t="s">
        <v>18</v>
      </c>
      <c r="M931" s="31">
        <v>551.69000000000005</v>
      </c>
      <c r="N931" s="48">
        <f>IF(Table24[[#This Row],[Status]]="Returned",Table24[[#This Row],[Amount]],0)</f>
        <v>0</v>
      </c>
      <c r="O931" s="48">
        <f>IF(OR(Table24[[#This Row],[Status]]="Pending", Table24[[#This Row],[Status]]="Processing"), Table24[[#This Row],[Amount]], 0)</f>
        <v>0</v>
      </c>
      <c r="P931" s="48">
        <f>IF(OR(Table24[[#This Row],[Status]]="Delivered",Table24[[#This Row],[Status]]="Shipped"),Table24[[#This Row],[Amount]],0)</f>
        <v>551.69000000000005</v>
      </c>
      <c r="Q931" s="48">
        <f>Table24[[#This Row],[Amount]]/Table24[[#This Row],[Qty]]</f>
        <v>6.0625274725274734</v>
      </c>
      <c r="R931" s="30" t="s">
        <v>154</v>
      </c>
      <c r="S931" s="30" t="s">
        <v>89</v>
      </c>
      <c r="T931" s="47" t="s">
        <v>11</v>
      </c>
      <c r="U931" s="30" t="s">
        <v>44</v>
      </c>
      <c r="V931" s="30" t="s">
        <v>22</v>
      </c>
    </row>
    <row r="932" spans="1:22" ht="14.25" hidden="1" customHeight="1">
      <c r="A932" s="47">
        <v>931</v>
      </c>
      <c r="B932" s="30">
        <v>964</v>
      </c>
      <c r="C932" s="1">
        <v>43900</v>
      </c>
      <c r="D932" t="s">
        <v>36</v>
      </c>
      <c r="E932" s="47">
        <f>IF(OR(Table24[[#This Row],[Status]]="Pending",Table24[[#This Row],[Status]]="Processing"),1,0)</f>
        <v>0</v>
      </c>
      <c r="F932" s="47" t="str">
        <f>IF(OR(Table24[[#This Row],[Status]]="Pending",Table24[[#This Row],[Status]]="Processing"),"Backlogs","Completed")</f>
        <v>Completed</v>
      </c>
      <c r="G932" s="47">
        <f>IF(Table24[[#This Row],[Status]]="Returned",1,0)</f>
        <v>0</v>
      </c>
      <c r="H932" s="30" t="s">
        <v>15</v>
      </c>
      <c r="I932" s="30" t="s">
        <v>37</v>
      </c>
      <c r="J932" s="30" t="s">
        <v>38</v>
      </c>
      <c r="K932" s="32">
        <v>6</v>
      </c>
      <c r="L932" s="30" t="s">
        <v>18</v>
      </c>
      <c r="M932" s="31">
        <v>180.96</v>
      </c>
      <c r="N932" s="48">
        <f>IF(Table24[[#This Row],[Status]]="Returned",Table24[[#This Row],[Amount]],0)</f>
        <v>0</v>
      </c>
      <c r="O932" s="48">
        <f>IF(OR(Table24[[#This Row],[Status]]="Pending", Table24[[#This Row],[Status]]="Processing"), Table24[[#This Row],[Amount]], 0)</f>
        <v>0</v>
      </c>
      <c r="P932" s="48">
        <f>IF(OR(Table24[[#This Row],[Status]]="Delivered",Table24[[#This Row],[Status]]="Shipped"),Table24[[#This Row],[Amount]],0)</f>
        <v>180.96</v>
      </c>
      <c r="Q932" s="48">
        <f>Table24[[#This Row],[Amount]]/Table24[[#This Row],[Qty]]</f>
        <v>30.16</v>
      </c>
      <c r="R932" s="30" t="s">
        <v>103</v>
      </c>
      <c r="S932" s="30" t="s">
        <v>104</v>
      </c>
      <c r="T932" s="47" t="s">
        <v>758</v>
      </c>
      <c r="U932" s="30" t="s">
        <v>31</v>
      </c>
      <c r="V932" s="30" t="s">
        <v>22</v>
      </c>
    </row>
    <row r="933" spans="1:22" ht="14.25" hidden="1" customHeight="1">
      <c r="A933" s="47">
        <v>932</v>
      </c>
      <c r="B933" s="30">
        <v>240</v>
      </c>
      <c r="C933" s="1">
        <v>44288</v>
      </c>
      <c r="D933" t="s">
        <v>23</v>
      </c>
      <c r="E933" s="47">
        <f>IF(OR(Table24[[#This Row],[Status]]="Pending",Table24[[#This Row],[Status]]="Processing"),1,0)</f>
        <v>0</v>
      </c>
      <c r="F933" s="47" t="str">
        <f>IF(OR(Table24[[#This Row],[Status]]="Pending",Table24[[#This Row],[Status]]="Processing"),"Backlogs","Completed")</f>
        <v>Completed</v>
      </c>
      <c r="G933" s="47">
        <f>IF(Table24[[#This Row],[Status]]="Returned",1,0)</f>
        <v>0</v>
      </c>
      <c r="H933" s="30" t="s">
        <v>47</v>
      </c>
      <c r="I933" s="30" t="s">
        <v>16</v>
      </c>
      <c r="J933" s="30" t="s">
        <v>17</v>
      </c>
      <c r="K933" s="32">
        <v>82</v>
      </c>
      <c r="L933" s="30" t="s">
        <v>18</v>
      </c>
      <c r="M933" s="31">
        <v>205.15</v>
      </c>
      <c r="N933" s="48">
        <f>IF(Table24[[#This Row],[Status]]="Returned",Table24[[#This Row],[Amount]],0)</f>
        <v>0</v>
      </c>
      <c r="O933" s="48">
        <f>IF(OR(Table24[[#This Row],[Status]]="Pending", Table24[[#This Row],[Status]]="Processing"), Table24[[#This Row],[Amount]], 0)</f>
        <v>0</v>
      </c>
      <c r="P933" s="48">
        <f>IF(OR(Table24[[#This Row],[Status]]="Delivered",Table24[[#This Row],[Status]]="Shipped"),Table24[[#This Row],[Amount]],0)</f>
        <v>205.15</v>
      </c>
      <c r="Q933" s="48">
        <f>Table24[[#This Row],[Amount]]/Table24[[#This Row],[Qty]]</f>
        <v>2.501829268292683</v>
      </c>
      <c r="R933" s="30" t="s">
        <v>380</v>
      </c>
      <c r="S933" s="30" t="s">
        <v>53</v>
      </c>
      <c r="T933" s="47" t="s">
        <v>11</v>
      </c>
      <c r="U933" s="30" t="s">
        <v>44</v>
      </c>
      <c r="V933" s="30" t="s">
        <v>28</v>
      </c>
    </row>
    <row r="934" spans="1:22" ht="14.25" customHeight="1">
      <c r="A934" s="47">
        <v>933</v>
      </c>
      <c r="B934" s="30">
        <v>189</v>
      </c>
      <c r="C934" s="1">
        <v>44117</v>
      </c>
      <c r="D934" t="s">
        <v>32</v>
      </c>
      <c r="E934" s="47">
        <f>IF(OR(Table24[[#This Row],[Status]]="Pending",Table24[[#This Row],[Status]]="Processing"),1,0)</f>
        <v>0</v>
      </c>
      <c r="F934" s="47" t="str">
        <f>IF(OR(Table24[[#This Row],[Status]]="Pending",Table24[[#This Row],[Status]]="Processing"),"Backlogs","Completed")</f>
        <v>Completed</v>
      </c>
      <c r="G934" s="47">
        <f>IF(Table24[[#This Row],[Status]]="Returned",1,0)</f>
        <v>1</v>
      </c>
      <c r="H934" s="30" t="s">
        <v>15</v>
      </c>
      <c r="I934" s="30" t="s">
        <v>16</v>
      </c>
      <c r="J934" s="30" t="s">
        <v>33</v>
      </c>
      <c r="K934" s="32">
        <v>52</v>
      </c>
      <c r="L934" s="30" t="s">
        <v>18</v>
      </c>
      <c r="M934" s="31">
        <v>633.75</v>
      </c>
      <c r="N934" s="48">
        <f>IF(Table24[[#This Row],[Status]]="Returned",Table24[[#This Row],[Amount]],0)</f>
        <v>633.75</v>
      </c>
      <c r="O934" s="48">
        <f>IF(OR(Table24[[#This Row],[Status]]="Pending", Table24[[#This Row],[Status]]="Processing"), Table24[[#This Row],[Amount]], 0)</f>
        <v>0</v>
      </c>
      <c r="P934" s="48">
        <f>IF(OR(Table24[[#This Row],[Status]]="Delivered",Table24[[#This Row],[Status]]="Shipped"),Table24[[#This Row],[Amount]],0)</f>
        <v>0</v>
      </c>
      <c r="Q934" s="48">
        <f>Table24[[#This Row],[Amount]]/Table24[[#This Row],[Qty]]</f>
        <v>12.1875</v>
      </c>
      <c r="R934" s="30" t="s">
        <v>264</v>
      </c>
      <c r="S934" s="30" t="s">
        <v>153</v>
      </c>
      <c r="T934" s="47" t="s">
        <v>11</v>
      </c>
      <c r="U934" s="30" t="s">
        <v>21</v>
      </c>
      <c r="V934" s="30" t="s">
        <v>28</v>
      </c>
    </row>
    <row r="935" spans="1:22" ht="14.25" customHeight="1">
      <c r="A935" s="47">
        <v>934</v>
      </c>
      <c r="B935" s="30">
        <v>754</v>
      </c>
      <c r="C935" s="1">
        <v>44151</v>
      </c>
      <c r="D935" t="s">
        <v>32</v>
      </c>
      <c r="E935" s="47">
        <f>IF(OR(Table24[[#This Row],[Status]]="Pending",Table24[[#This Row],[Status]]="Processing"),1,0)</f>
        <v>0</v>
      </c>
      <c r="F935" s="47" t="str">
        <f>IF(OR(Table24[[#This Row],[Status]]="Pending",Table24[[#This Row],[Status]]="Processing"),"Backlogs","Completed")</f>
        <v>Completed</v>
      </c>
      <c r="G935" s="47">
        <f>IF(Table24[[#This Row],[Status]]="Returned",1,0)</f>
        <v>1</v>
      </c>
      <c r="H935" s="30" t="s">
        <v>15</v>
      </c>
      <c r="I935" s="30" t="s">
        <v>37</v>
      </c>
      <c r="J935" s="30" t="s">
        <v>33</v>
      </c>
      <c r="K935" s="32">
        <v>50</v>
      </c>
      <c r="L935" s="30" t="s">
        <v>18</v>
      </c>
      <c r="M935" s="31">
        <v>376.26</v>
      </c>
      <c r="N935" s="48">
        <f>IF(Table24[[#This Row],[Status]]="Returned",Table24[[#This Row],[Amount]],0)</f>
        <v>376.26</v>
      </c>
      <c r="O935" s="48">
        <f>IF(OR(Table24[[#This Row],[Status]]="Pending", Table24[[#This Row],[Status]]="Processing"), Table24[[#This Row],[Amount]], 0)</f>
        <v>0</v>
      </c>
      <c r="P935" s="48">
        <f>IF(OR(Table24[[#This Row],[Status]]="Delivered",Table24[[#This Row],[Status]]="Shipped"),Table24[[#This Row],[Amount]],0)</f>
        <v>0</v>
      </c>
      <c r="Q935" s="48">
        <f>Table24[[#This Row],[Amount]]/Table24[[#This Row],[Qty]]</f>
        <v>7.5251999999999999</v>
      </c>
      <c r="R935" s="30" t="s">
        <v>88</v>
      </c>
      <c r="S935" s="30" t="s">
        <v>89</v>
      </c>
      <c r="T935" s="47" t="s">
        <v>11</v>
      </c>
      <c r="U935" s="30" t="s">
        <v>44</v>
      </c>
      <c r="V935" s="30" t="s">
        <v>22</v>
      </c>
    </row>
    <row r="936" spans="1:22" ht="14.25" hidden="1" customHeight="1">
      <c r="A936" s="47">
        <v>935</v>
      </c>
      <c r="B936" s="30">
        <v>538</v>
      </c>
      <c r="C936" s="1">
        <v>43972</v>
      </c>
      <c r="D936" t="s">
        <v>54</v>
      </c>
      <c r="E936" s="47">
        <f>IF(OR(Table24[[#This Row],[Status]]="Pending",Table24[[#This Row],[Status]]="Processing"),1,0)</f>
        <v>1</v>
      </c>
      <c r="F936" s="47" t="str">
        <f>IF(OR(Table24[[#This Row],[Status]]="Pending",Table24[[#This Row],[Status]]="Processing"),"Backlogs","Completed")</f>
        <v>Backlogs</v>
      </c>
      <c r="G936" s="47">
        <f>IF(Table24[[#This Row],[Status]]="Returned",1,0)</f>
        <v>0</v>
      </c>
      <c r="H936" s="30" t="s">
        <v>47</v>
      </c>
      <c r="I936" s="30" t="s">
        <v>25</v>
      </c>
      <c r="J936" s="30" t="s">
        <v>17</v>
      </c>
      <c r="K936" s="32">
        <v>38</v>
      </c>
      <c r="L936" s="30" t="s">
        <v>18</v>
      </c>
      <c r="M936" s="31">
        <v>919.76</v>
      </c>
      <c r="N936" s="48">
        <f>IF(Table24[[#This Row],[Status]]="Returned",Table24[[#This Row],[Amount]],0)</f>
        <v>0</v>
      </c>
      <c r="O936" s="48">
        <f>IF(OR(Table24[[#This Row],[Status]]="Pending", Table24[[#This Row],[Status]]="Processing"), Table24[[#This Row],[Amount]], 0)</f>
        <v>919.76</v>
      </c>
      <c r="P936" s="48">
        <f>IF(OR(Table24[[#This Row],[Status]]="Delivered",Table24[[#This Row],[Status]]="Shipped"),Table24[[#This Row],[Amount]],0)</f>
        <v>0</v>
      </c>
      <c r="Q936" s="48">
        <f>Table24[[#This Row],[Amount]]/Table24[[#This Row],[Qty]]</f>
        <v>24.204210526315791</v>
      </c>
      <c r="R936" s="30" t="s">
        <v>163</v>
      </c>
      <c r="S936" s="30" t="s">
        <v>153</v>
      </c>
      <c r="T936" s="47" t="s">
        <v>758</v>
      </c>
      <c r="U936" s="30" t="s">
        <v>27</v>
      </c>
      <c r="V936" s="30" t="s">
        <v>28</v>
      </c>
    </row>
    <row r="937" spans="1:22" ht="14.25" hidden="1" customHeight="1">
      <c r="A937" s="47">
        <v>936</v>
      </c>
      <c r="B937" s="30">
        <v>251</v>
      </c>
      <c r="C937" s="1">
        <v>44425</v>
      </c>
      <c r="D937" t="s">
        <v>36</v>
      </c>
      <c r="E937" s="47">
        <f>IF(OR(Table24[[#This Row],[Status]]="Pending",Table24[[#This Row],[Status]]="Processing"),1,0)</f>
        <v>0</v>
      </c>
      <c r="F937" s="47" t="str">
        <f>IF(OR(Table24[[#This Row],[Status]]="Pending",Table24[[#This Row],[Status]]="Processing"),"Backlogs","Completed")</f>
        <v>Completed</v>
      </c>
      <c r="G937" s="47">
        <f>IF(Table24[[#This Row],[Status]]="Returned",1,0)</f>
        <v>0</v>
      </c>
      <c r="H937" s="30" t="s">
        <v>15</v>
      </c>
      <c r="I937" s="30" t="s">
        <v>16</v>
      </c>
      <c r="J937" s="30" t="s">
        <v>38</v>
      </c>
      <c r="K937" s="32">
        <v>11</v>
      </c>
      <c r="L937" s="30" t="s">
        <v>18</v>
      </c>
      <c r="M937" s="31">
        <v>412.81</v>
      </c>
      <c r="N937" s="48">
        <f>IF(Table24[[#This Row],[Status]]="Returned",Table24[[#This Row],[Amount]],0)</f>
        <v>0</v>
      </c>
      <c r="O937" s="48">
        <f>IF(OR(Table24[[#This Row],[Status]]="Pending", Table24[[#This Row],[Status]]="Processing"), Table24[[#This Row],[Amount]], 0)</f>
        <v>0</v>
      </c>
      <c r="P937" s="48">
        <f>IF(OR(Table24[[#This Row],[Status]]="Delivered",Table24[[#This Row],[Status]]="Shipped"),Table24[[#This Row],[Amount]],0)</f>
        <v>412.81</v>
      </c>
      <c r="Q937" s="48">
        <f>Table24[[#This Row],[Amount]]/Table24[[#This Row],[Qty]]</f>
        <v>37.528181818181821</v>
      </c>
      <c r="R937" s="30" t="s">
        <v>266</v>
      </c>
      <c r="S937" s="30" t="s">
        <v>93</v>
      </c>
      <c r="T937" s="47" t="s">
        <v>758</v>
      </c>
      <c r="U937" s="30" t="s">
        <v>31</v>
      </c>
      <c r="V937" s="30" t="s">
        <v>22</v>
      </c>
    </row>
    <row r="938" spans="1:22" ht="14.25" customHeight="1">
      <c r="A938" s="47">
        <v>937</v>
      </c>
      <c r="B938" s="30">
        <v>793</v>
      </c>
      <c r="C938" s="1">
        <v>44466</v>
      </c>
      <c r="D938" t="s">
        <v>36</v>
      </c>
      <c r="E938" s="47">
        <f>IF(OR(Table24[[#This Row],[Status]]="Pending",Table24[[#This Row],[Status]]="Processing"),1,0)</f>
        <v>0</v>
      </c>
      <c r="F938" s="47" t="str">
        <f>IF(OR(Table24[[#This Row],[Status]]="Pending",Table24[[#This Row],[Status]]="Processing"),"Backlogs","Completed")</f>
        <v>Completed</v>
      </c>
      <c r="G938" s="47">
        <f>IF(Table24[[#This Row],[Status]]="Returned",1,0)</f>
        <v>0</v>
      </c>
      <c r="H938" s="30" t="s">
        <v>24</v>
      </c>
      <c r="I938" s="30" t="s">
        <v>25</v>
      </c>
      <c r="J938" s="30" t="s">
        <v>33</v>
      </c>
      <c r="K938" s="32">
        <v>41</v>
      </c>
      <c r="L938" s="30" t="s">
        <v>18</v>
      </c>
      <c r="M938" s="31">
        <v>419.79</v>
      </c>
      <c r="N938" s="48">
        <f>IF(Table24[[#This Row],[Status]]="Returned",Table24[[#This Row],[Amount]],0)</f>
        <v>0</v>
      </c>
      <c r="O938" s="48">
        <f>IF(OR(Table24[[#This Row],[Status]]="Pending", Table24[[#This Row],[Status]]="Processing"), Table24[[#This Row],[Amount]], 0)</f>
        <v>0</v>
      </c>
      <c r="P938" s="48">
        <f>IF(OR(Table24[[#This Row],[Status]]="Delivered",Table24[[#This Row],[Status]]="Shipped"),Table24[[#This Row],[Amount]],0)</f>
        <v>419.79</v>
      </c>
      <c r="Q938" s="48">
        <f>Table24[[#This Row],[Amount]]/Table24[[#This Row],[Qty]]</f>
        <v>10.238780487804879</v>
      </c>
      <c r="R938" s="30" t="s">
        <v>242</v>
      </c>
      <c r="S938" s="30" t="s">
        <v>153</v>
      </c>
      <c r="T938" s="47" t="s">
        <v>758</v>
      </c>
      <c r="U938" s="30" t="s">
        <v>44</v>
      </c>
      <c r="V938" s="30" t="s">
        <v>22</v>
      </c>
    </row>
    <row r="939" spans="1:22" ht="14.25" customHeight="1">
      <c r="A939" s="47">
        <v>938</v>
      </c>
      <c r="B939" s="30">
        <v>155</v>
      </c>
      <c r="C939" s="1">
        <v>43863</v>
      </c>
      <c r="D939" t="s">
        <v>32</v>
      </c>
      <c r="E939" s="47">
        <f>IF(OR(Table24[[#This Row],[Status]]="Pending",Table24[[#This Row],[Status]]="Processing"),1,0)</f>
        <v>0</v>
      </c>
      <c r="F939" s="47" t="str">
        <f>IF(OR(Table24[[#This Row],[Status]]="Pending",Table24[[#This Row],[Status]]="Processing"),"Backlogs","Completed")</f>
        <v>Completed</v>
      </c>
      <c r="G939" s="47">
        <f>IF(Table24[[#This Row],[Status]]="Returned",1,0)</f>
        <v>1</v>
      </c>
      <c r="H939" s="30" t="s">
        <v>24</v>
      </c>
      <c r="I939" s="30" t="s">
        <v>37</v>
      </c>
      <c r="J939" s="30" t="s">
        <v>33</v>
      </c>
      <c r="K939" s="32">
        <v>73</v>
      </c>
      <c r="L939" s="30" t="s">
        <v>18</v>
      </c>
      <c r="M939" s="31">
        <v>123.65</v>
      </c>
      <c r="N939" s="48">
        <f>IF(Table24[[#This Row],[Status]]="Returned",Table24[[#This Row],[Amount]],0)</f>
        <v>123.65</v>
      </c>
      <c r="O939" s="48">
        <f>IF(OR(Table24[[#This Row],[Status]]="Pending", Table24[[#This Row],[Status]]="Processing"), Table24[[#This Row],[Amount]], 0)</f>
        <v>0</v>
      </c>
      <c r="P939" s="48">
        <f>IF(OR(Table24[[#This Row],[Status]]="Delivered",Table24[[#This Row],[Status]]="Shipped"),Table24[[#This Row],[Amount]],0)</f>
        <v>0</v>
      </c>
      <c r="Q939" s="48">
        <f>Table24[[#This Row],[Amount]]/Table24[[#This Row],[Qty]]</f>
        <v>1.6938356164383563</v>
      </c>
      <c r="R939" s="30" t="s">
        <v>75</v>
      </c>
      <c r="S939" s="30" t="s">
        <v>64</v>
      </c>
      <c r="T939" s="47" t="s">
        <v>758</v>
      </c>
      <c r="U939" s="30" t="s">
        <v>21</v>
      </c>
      <c r="V939" s="30" t="s">
        <v>22</v>
      </c>
    </row>
    <row r="940" spans="1:22" ht="14.25" hidden="1" customHeight="1">
      <c r="A940" s="47">
        <v>939</v>
      </c>
      <c r="B940" s="30">
        <v>227</v>
      </c>
      <c r="C940" s="1">
        <v>44256</v>
      </c>
      <c r="D940" t="s">
        <v>36</v>
      </c>
      <c r="E940" s="47">
        <f>IF(OR(Table24[[#This Row],[Status]]="Pending",Table24[[#This Row],[Status]]="Processing"),1,0)</f>
        <v>0</v>
      </c>
      <c r="F940" s="47" t="str">
        <f>IF(OR(Table24[[#This Row],[Status]]="Pending",Table24[[#This Row],[Status]]="Processing"),"Backlogs","Completed")</f>
        <v>Completed</v>
      </c>
      <c r="G940" s="47">
        <f>IF(Table24[[#This Row],[Status]]="Returned",1,0)</f>
        <v>0</v>
      </c>
      <c r="H940" s="30" t="s">
        <v>47</v>
      </c>
      <c r="I940" s="30" t="s">
        <v>25</v>
      </c>
      <c r="J940" s="30" t="s">
        <v>38</v>
      </c>
      <c r="K940" s="32">
        <v>79</v>
      </c>
      <c r="L940" s="30" t="s">
        <v>18</v>
      </c>
      <c r="M940" s="31">
        <v>996.25</v>
      </c>
      <c r="N940" s="48">
        <f>IF(Table24[[#This Row],[Status]]="Returned",Table24[[#This Row],[Amount]],0)</f>
        <v>0</v>
      </c>
      <c r="O940" s="48">
        <f>IF(OR(Table24[[#This Row],[Status]]="Pending", Table24[[#This Row],[Status]]="Processing"), Table24[[#This Row],[Amount]], 0)</f>
        <v>0</v>
      </c>
      <c r="P940" s="48">
        <f>IF(OR(Table24[[#This Row],[Status]]="Delivered",Table24[[#This Row],[Status]]="Shipped"),Table24[[#This Row],[Amount]],0)</f>
        <v>996.25</v>
      </c>
      <c r="Q940" s="48">
        <f>Table24[[#This Row],[Amount]]/Table24[[#This Row],[Qty]]</f>
        <v>12.610759493670885</v>
      </c>
      <c r="R940" s="30" t="s">
        <v>361</v>
      </c>
      <c r="S940" s="30" t="s">
        <v>137</v>
      </c>
      <c r="T940" s="47" t="s">
        <v>11</v>
      </c>
      <c r="U940" s="30" t="s">
        <v>27</v>
      </c>
      <c r="V940" s="30" t="s">
        <v>22</v>
      </c>
    </row>
    <row r="941" spans="1:22" ht="14.25" hidden="1" customHeight="1">
      <c r="A941" s="47">
        <v>940</v>
      </c>
      <c r="B941" s="30">
        <v>767</v>
      </c>
      <c r="C941" s="1">
        <v>44459</v>
      </c>
      <c r="D941" t="s">
        <v>23</v>
      </c>
      <c r="E941" s="47">
        <f>IF(OR(Table24[[#This Row],[Status]]="Pending",Table24[[#This Row],[Status]]="Processing"),1,0)</f>
        <v>0</v>
      </c>
      <c r="F941" s="47" t="str">
        <f>IF(OR(Table24[[#This Row],[Status]]="Pending",Table24[[#This Row],[Status]]="Processing"),"Backlogs","Completed")</f>
        <v>Completed</v>
      </c>
      <c r="G941" s="47">
        <f>IF(Table24[[#This Row],[Status]]="Returned",1,0)</f>
        <v>0</v>
      </c>
      <c r="H941" s="30" t="s">
        <v>24</v>
      </c>
      <c r="I941" s="30" t="s">
        <v>25</v>
      </c>
      <c r="J941" s="30" t="s">
        <v>38</v>
      </c>
      <c r="K941" s="32">
        <v>13</v>
      </c>
      <c r="L941" s="30" t="s">
        <v>18</v>
      </c>
      <c r="M941" s="31">
        <v>570.41999999999996</v>
      </c>
      <c r="N941" s="48">
        <f>IF(Table24[[#This Row],[Status]]="Returned",Table24[[#This Row],[Amount]],0)</f>
        <v>0</v>
      </c>
      <c r="O941" s="48">
        <f>IF(OR(Table24[[#This Row],[Status]]="Pending", Table24[[#This Row],[Status]]="Processing"), Table24[[#This Row],[Amount]], 0)</f>
        <v>0</v>
      </c>
      <c r="P941" s="48">
        <f>IF(OR(Table24[[#This Row],[Status]]="Delivered",Table24[[#This Row],[Status]]="Shipped"),Table24[[#This Row],[Amount]],0)</f>
        <v>570.41999999999996</v>
      </c>
      <c r="Q941" s="48">
        <f>Table24[[#This Row],[Amount]]/Table24[[#This Row],[Qty]]</f>
        <v>43.878461538461536</v>
      </c>
      <c r="R941" s="30" t="s">
        <v>50</v>
      </c>
      <c r="S941" s="30" t="s">
        <v>51</v>
      </c>
      <c r="T941" s="47" t="s">
        <v>758</v>
      </c>
      <c r="U941" s="30" t="s">
        <v>27</v>
      </c>
      <c r="V941" s="30" t="s">
        <v>22</v>
      </c>
    </row>
    <row r="942" spans="1:22" ht="14.25" hidden="1" customHeight="1">
      <c r="A942" s="47">
        <v>941</v>
      </c>
      <c r="B942" s="30">
        <v>690</v>
      </c>
      <c r="C942" s="1">
        <v>43936</v>
      </c>
      <c r="D942" t="s">
        <v>36</v>
      </c>
      <c r="E942" s="47">
        <f>IF(OR(Table24[[#This Row],[Status]]="Pending",Table24[[#This Row],[Status]]="Processing"),1,0)</f>
        <v>0</v>
      </c>
      <c r="F942" s="47" t="str">
        <f>IF(OR(Table24[[#This Row],[Status]]="Pending",Table24[[#This Row],[Status]]="Processing"),"Backlogs","Completed")</f>
        <v>Completed</v>
      </c>
      <c r="G942" s="47">
        <f>IF(Table24[[#This Row],[Status]]="Returned",1,0)</f>
        <v>0</v>
      </c>
      <c r="H942" s="30" t="s">
        <v>47</v>
      </c>
      <c r="I942" s="30" t="s">
        <v>16</v>
      </c>
      <c r="J942" s="30" t="s">
        <v>38</v>
      </c>
      <c r="K942" s="32">
        <v>84</v>
      </c>
      <c r="L942" s="30" t="s">
        <v>18</v>
      </c>
      <c r="M942" s="31">
        <v>468.7</v>
      </c>
      <c r="N942" s="48">
        <f>IF(Table24[[#This Row],[Status]]="Returned",Table24[[#This Row],[Amount]],0)</f>
        <v>0</v>
      </c>
      <c r="O942" s="48">
        <f>IF(OR(Table24[[#This Row],[Status]]="Pending", Table24[[#This Row],[Status]]="Processing"), Table24[[#This Row],[Amount]], 0)</f>
        <v>0</v>
      </c>
      <c r="P942" s="48">
        <f>IF(OR(Table24[[#This Row],[Status]]="Delivered",Table24[[#This Row],[Status]]="Shipped"),Table24[[#This Row],[Amount]],0)</f>
        <v>468.7</v>
      </c>
      <c r="Q942" s="48">
        <f>Table24[[#This Row],[Amount]]/Table24[[#This Row],[Qty]]</f>
        <v>5.5797619047619049</v>
      </c>
      <c r="R942" s="30" t="s">
        <v>81</v>
      </c>
      <c r="S942" s="30" t="s">
        <v>58</v>
      </c>
      <c r="T942" s="47" t="s">
        <v>11</v>
      </c>
      <c r="U942" s="30" t="s">
        <v>31</v>
      </c>
      <c r="V942" s="30" t="s">
        <v>28</v>
      </c>
    </row>
    <row r="943" spans="1:22" ht="14.25" hidden="1" customHeight="1">
      <c r="A943" s="47">
        <v>942</v>
      </c>
      <c r="B943" s="30">
        <v>726</v>
      </c>
      <c r="C943" s="1">
        <v>44247</v>
      </c>
      <c r="D943" t="s">
        <v>14</v>
      </c>
      <c r="E943" s="47">
        <f>IF(OR(Table24[[#This Row],[Status]]="Pending",Table24[[#This Row],[Status]]="Processing"),1,0)</f>
        <v>1</v>
      </c>
      <c r="F943" s="47" t="str">
        <f>IF(OR(Table24[[#This Row],[Status]]="Pending",Table24[[#This Row],[Status]]="Processing"),"Backlogs","Completed")</f>
        <v>Backlogs</v>
      </c>
      <c r="G943" s="47">
        <f>IF(Table24[[#This Row],[Status]]="Returned",1,0)</f>
        <v>0</v>
      </c>
      <c r="H943" s="30" t="s">
        <v>15</v>
      </c>
      <c r="I943" s="30" t="s">
        <v>25</v>
      </c>
      <c r="J943" s="30" t="s">
        <v>38</v>
      </c>
      <c r="K943" s="32">
        <v>79</v>
      </c>
      <c r="L943" s="30" t="s">
        <v>18</v>
      </c>
      <c r="M943" s="31">
        <v>697.04</v>
      </c>
      <c r="N943" s="48">
        <f>IF(Table24[[#This Row],[Status]]="Returned",Table24[[#This Row],[Amount]],0)</f>
        <v>0</v>
      </c>
      <c r="O943" s="48">
        <f>IF(OR(Table24[[#This Row],[Status]]="Pending", Table24[[#This Row],[Status]]="Processing"), Table24[[#This Row],[Amount]], 0)</f>
        <v>697.04</v>
      </c>
      <c r="P943" s="48">
        <f>IF(OR(Table24[[#This Row],[Status]]="Delivered",Table24[[#This Row],[Status]]="Shipped"),Table24[[#This Row],[Amount]],0)</f>
        <v>0</v>
      </c>
      <c r="Q943" s="48">
        <f>Table24[[#This Row],[Amount]]/Table24[[#This Row],[Qty]]</f>
        <v>8.8232911392405065</v>
      </c>
      <c r="R943" s="30" t="s">
        <v>135</v>
      </c>
      <c r="S943" s="30" t="s">
        <v>50</v>
      </c>
      <c r="T943" s="47" t="s">
        <v>11</v>
      </c>
      <c r="U943" s="30" t="s">
        <v>44</v>
      </c>
      <c r="V943" s="30" t="s">
        <v>22</v>
      </c>
    </row>
    <row r="944" spans="1:22" ht="14.25" hidden="1" customHeight="1">
      <c r="A944" s="47">
        <v>943</v>
      </c>
      <c r="B944" s="30">
        <v>504</v>
      </c>
      <c r="C944" s="1">
        <v>43833</v>
      </c>
      <c r="D944" t="s">
        <v>32</v>
      </c>
      <c r="E944" s="47">
        <f>IF(OR(Table24[[#This Row],[Status]]="Pending",Table24[[#This Row],[Status]]="Processing"),1,0)</f>
        <v>0</v>
      </c>
      <c r="F944" s="47" t="str">
        <f>IF(OR(Table24[[#This Row],[Status]]="Pending",Table24[[#This Row],[Status]]="Processing"),"Backlogs","Completed")</f>
        <v>Completed</v>
      </c>
      <c r="G944" s="47">
        <f>IF(Table24[[#This Row],[Status]]="Returned",1,0)</f>
        <v>1</v>
      </c>
      <c r="H944" s="30" t="s">
        <v>15</v>
      </c>
      <c r="I944" s="30" t="s">
        <v>25</v>
      </c>
      <c r="J944" s="30" t="s">
        <v>17</v>
      </c>
      <c r="K944" s="32">
        <v>94</v>
      </c>
      <c r="L944" s="30" t="s">
        <v>18</v>
      </c>
      <c r="M944" s="31">
        <v>810.77</v>
      </c>
      <c r="N944" s="48">
        <f>IF(Table24[[#This Row],[Status]]="Returned",Table24[[#This Row],[Amount]],0)</f>
        <v>810.77</v>
      </c>
      <c r="O944" s="48">
        <f>IF(OR(Table24[[#This Row],[Status]]="Pending", Table24[[#This Row],[Status]]="Processing"), Table24[[#This Row],[Amount]], 0)</f>
        <v>0</v>
      </c>
      <c r="P944" s="48">
        <f>IF(OR(Table24[[#This Row],[Status]]="Delivered",Table24[[#This Row],[Status]]="Shipped"),Table24[[#This Row],[Amount]],0)</f>
        <v>0</v>
      </c>
      <c r="Q944" s="48">
        <f>Table24[[#This Row],[Amount]]/Table24[[#This Row],[Qty]]</f>
        <v>8.6252127659574462</v>
      </c>
      <c r="R944" s="30" t="s">
        <v>50</v>
      </c>
      <c r="S944" s="30" t="s">
        <v>51</v>
      </c>
      <c r="T944" s="47" t="s">
        <v>758</v>
      </c>
      <c r="U944" s="30" t="s">
        <v>27</v>
      </c>
      <c r="V944" s="30" t="s">
        <v>28</v>
      </c>
    </row>
    <row r="945" spans="1:22" ht="14.25" hidden="1" customHeight="1">
      <c r="A945" s="47">
        <v>944</v>
      </c>
      <c r="B945" s="30">
        <v>669</v>
      </c>
      <c r="C945" s="1">
        <v>44157</v>
      </c>
      <c r="D945" t="s">
        <v>36</v>
      </c>
      <c r="E945" s="47">
        <f>IF(OR(Table24[[#This Row],[Status]]="Pending",Table24[[#This Row],[Status]]="Processing"),1,0)</f>
        <v>0</v>
      </c>
      <c r="F945" s="47" t="str">
        <f>IF(OR(Table24[[#This Row],[Status]]="Pending",Table24[[#This Row],[Status]]="Processing"),"Backlogs","Completed")</f>
        <v>Completed</v>
      </c>
      <c r="G945" s="47">
        <f>IF(Table24[[#This Row],[Status]]="Returned",1,0)</f>
        <v>0</v>
      </c>
      <c r="H945" s="30" t="s">
        <v>15</v>
      </c>
      <c r="I945" s="30" t="s">
        <v>25</v>
      </c>
      <c r="J945" s="30" t="s">
        <v>17</v>
      </c>
      <c r="K945" s="32">
        <v>6</v>
      </c>
      <c r="L945" s="30" t="s">
        <v>18</v>
      </c>
      <c r="M945" s="31">
        <v>526.91999999999996</v>
      </c>
      <c r="N945" s="48">
        <f>IF(Table24[[#This Row],[Status]]="Returned",Table24[[#This Row],[Amount]],0)</f>
        <v>0</v>
      </c>
      <c r="O945" s="48">
        <f>IF(OR(Table24[[#This Row],[Status]]="Pending", Table24[[#This Row],[Status]]="Processing"), Table24[[#This Row],[Amount]], 0)</f>
        <v>0</v>
      </c>
      <c r="P945" s="48">
        <f>IF(OR(Table24[[#This Row],[Status]]="Delivered",Table24[[#This Row],[Status]]="Shipped"),Table24[[#This Row],[Amount]],0)</f>
        <v>526.91999999999996</v>
      </c>
      <c r="Q945" s="48">
        <f>Table24[[#This Row],[Amount]]/Table24[[#This Row],[Qty]]</f>
        <v>87.82</v>
      </c>
      <c r="R945" s="30" t="s">
        <v>295</v>
      </c>
      <c r="S945" s="30" t="s">
        <v>74</v>
      </c>
      <c r="T945" s="47" t="s">
        <v>758</v>
      </c>
      <c r="U945" s="30" t="s">
        <v>27</v>
      </c>
      <c r="V945" s="30" t="s">
        <v>22</v>
      </c>
    </row>
    <row r="946" spans="1:22" ht="14.25" hidden="1" customHeight="1">
      <c r="A946" s="47">
        <v>945</v>
      </c>
      <c r="B946" s="30">
        <v>85</v>
      </c>
      <c r="C946" s="1">
        <v>44364</v>
      </c>
      <c r="D946" t="s">
        <v>36</v>
      </c>
      <c r="E946" s="47">
        <f>IF(OR(Table24[[#This Row],[Status]]="Pending",Table24[[#This Row],[Status]]="Processing"),1,0)</f>
        <v>0</v>
      </c>
      <c r="F946" s="47" t="str">
        <f>IF(OR(Table24[[#This Row],[Status]]="Pending",Table24[[#This Row],[Status]]="Processing"),"Backlogs","Completed")</f>
        <v>Completed</v>
      </c>
      <c r="G946" s="47">
        <f>IF(Table24[[#This Row],[Status]]="Returned",1,0)</f>
        <v>0</v>
      </c>
      <c r="H946" s="30" t="s">
        <v>15</v>
      </c>
      <c r="I946" s="30" t="s">
        <v>37</v>
      </c>
      <c r="J946" s="30" t="s">
        <v>17</v>
      </c>
      <c r="K946" s="32">
        <v>82</v>
      </c>
      <c r="L946" s="30" t="s">
        <v>18</v>
      </c>
      <c r="M946" s="31">
        <v>147.97</v>
      </c>
      <c r="N946" s="48">
        <f>IF(Table24[[#This Row],[Status]]="Returned",Table24[[#This Row],[Amount]],0)</f>
        <v>0</v>
      </c>
      <c r="O946" s="48">
        <f>IF(OR(Table24[[#This Row],[Status]]="Pending", Table24[[#This Row],[Status]]="Processing"), Table24[[#This Row],[Amount]], 0)</f>
        <v>0</v>
      </c>
      <c r="P946" s="48">
        <f>IF(OR(Table24[[#This Row],[Status]]="Delivered",Table24[[#This Row],[Status]]="Shipped"),Table24[[#This Row],[Amount]],0)</f>
        <v>147.97</v>
      </c>
      <c r="Q946" s="48">
        <f>Table24[[#This Row],[Amount]]/Table24[[#This Row],[Qty]]</f>
        <v>1.8045121951219512</v>
      </c>
      <c r="R946" s="30" t="s">
        <v>136</v>
      </c>
      <c r="S946" s="30" t="s">
        <v>137</v>
      </c>
      <c r="T946" s="47" t="s">
        <v>11</v>
      </c>
      <c r="U946" s="30" t="s">
        <v>21</v>
      </c>
      <c r="V946" s="30" t="s">
        <v>28</v>
      </c>
    </row>
    <row r="947" spans="1:22" ht="14.25" customHeight="1">
      <c r="A947" s="47">
        <v>946</v>
      </c>
      <c r="B947" s="30">
        <v>714</v>
      </c>
      <c r="C947" s="1">
        <v>44517</v>
      </c>
      <c r="D947" t="s">
        <v>36</v>
      </c>
      <c r="E947" s="47">
        <f>IF(OR(Table24[[#This Row],[Status]]="Pending",Table24[[#This Row],[Status]]="Processing"),1,0)</f>
        <v>0</v>
      </c>
      <c r="F947" s="47" t="str">
        <f>IF(OR(Table24[[#This Row],[Status]]="Pending",Table24[[#This Row],[Status]]="Processing"),"Backlogs","Completed")</f>
        <v>Completed</v>
      </c>
      <c r="G947" s="47">
        <f>IF(Table24[[#This Row],[Status]]="Returned",1,0)</f>
        <v>0</v>
      </c>
      <c r="H947" s="30" t="s">
        <v>47</v>
      </c>
      <c r="I947" s="30" t="s">
        <v>16</v>
      </c>
      <c r="J947" s="30" t="s">
        <v>33</v>
      </c>
      <c r="K947" s="32">
        <v>94</v>
      </c>
      <c r="L947" s="30" t="s">
        <v>18</v>
      </c>
      <c r="M947" s="31">
        <v>477.02</v>
      </c>
      <c r="N947" s="48">
        <f>IF(Table24[[#This Row],[Status]]="Returned",Table24[[#This Row],[Amount]],0)</f>
        <v>0</v>
      </c>
      <c r="O947" s="48">
        <f>IF(OR(Table24[[#This Row],[Status]]="Pending", Table24[[#This Row],[Status]]="Processing"), Table24[[#This Row],[Amount]], 0)</f>
        <v>0</v>
      </c>
      <c r="P947" s="48">
        <f>IF(OR(Table24[[#This Row],[Status]]="Delivered",Table24[[#This Row],[Status]]="Shipped"),Table24[[#This Row],[Amount]],0)</f>
        <v>477.02</v>
      </c>
      <c r="Q947" s="48">
        <f>Table24[[#This Row],[Amount]]/Table24[[#This Row],[Qty]]</f>
        <v>5.0746808510638299</v>
      </c>
      <c r="R947" s="30" t="s">
        <v>286</v>
      </c>
      <c r="S947" s="30" t="s">
        <v>50</v>
      </c>
      <c r="T947" s="47" t="s">
        <v>758</v>
      </c>
      <c r="U947" s="30" t="s">
        <v>27</v>
      </c>
      <c r="V947" s="30" t="s">
        <v>28</v>
      </c>
    </row>
    <row r="948" spans="1:22" ht="14.25" hidden="1" customHeight="1">
      <c r="A948" s="47">
        <v>947</v>
      </c>
      <c r="B948" s="30">
        <v>892</v>
      </c>
      <c r="C948" s="1">
        <v>44348</v>
      </c>
      <c r="D948" t="s">
        <v>36</v>
      </c>
      <c r="E948" s="47">
        <f>IF(OR(Table24[[#This Row],[Status]]="Pending",Table24[[#This Row],[Status]]="Processing"),1,0)</f>
        <v>0</v>
      </c>
      <c r="F948" s="47" t="str">
        <f>IF(OR(Table24[[#This Row],[Status]]="Pending",Table24[[#This Row],[Status]]="Processing"),"Backlogs","Completed")</f>
        <v>Completed</v>
      </c>
      <c r="G948" s="47">
        <f>IF(Table24[[#This Row],[Status]]="Returned",1,0)</f>
        <v>0</v>
      </c>
      <c r="H948" s="30" t="s">
        <v>24</v>
      </c>
      <c r="I948" s="30" t="s">
        <v>37</v>
      </c>
      <c r="J948" s="30" t="s">
        <v>38</v>
      </c>
      <c r="K948" s="32">
        <v>35</v>
      </c>
      <c r="L948" s="30" t="s">
        <v>18</v>
      </c>
      <c r="M948" s="31">
        <v>859.77</v>
      </c>
      <c r="N948" s="48">
        <f>IF(Table24[[#This Row],[Status]]="Returned",Table24[[#This Row],[Amount]],0)</f>
        <v>0</v>
      </c>
      <c r="O948" s="48">
        <f>IF(OR(Table24[[#This Row],[Status]]="Pending", Table24[[#This Row],[Status]]="Processing"), Table24[[#This Row],[Amount]], 0)</f>
        <v>0</v>
      </c>
      <c r="P948" s="48">
        <f>IF(OR(Table24[[#This Row],[Status]]="Delivered",Table24[[#This Row],[Status]]="Shipped"),Table24[[#This Row],[Amount]],0)</f>
        <v>859.77</v>
      </c>
      <c r="Q948" s="48">
        <f>Table24[[#This Row],[Amount]]/Table24[[#This Row],[Qty]]</f>
        <v>24.564857142857143</v>
      </c>
      <c r="R948" s="30" t="s">
        <v>211</v>
      </c>
      <c r="S948" s="30" t="s">
        <v>49</v>
      </c>
      <c r="T948" s="47" t="s">
        <v>758</v>
      </c>
      <c r="U948" s="30" t="s">
        <v>27</v>
      </c>
      <c r="V948" s="30" t="s">
        <v>22</v>
      </c>
    </row>
    <row r="949" spans="1:22" ht="14.25" customHeight="1">
      <c r="A949" s="47">
        <v>948</v>
      </c>
      <c r="B949" s="30">
        <v>347</v>
      </c>
      <c r="C949" s="1">
        <v>44153</v>
      </c>
      <c r="D949" t="s">
        <v>32</v>
      </c>
      <c r="E949" s="47">
        <f>IF(OR(Table24[[#This Row],[Status]]="Pending",Table24[[#This Row],[Status]]="Processing"),1,0)</f>
        <v>0</v>
      </c>
      <c r="F949" s="47" t="str">
        <f>IF(OR(Table24[[#This Row],[Status]]="Pending",Table24[[#This Row],[Status]]="Processing"),"Backlogs","Completed")</f>
        <v>Completed</v>
      </c>
      <c r="G949" s="47">
        <f>IF(Table24[[#This Row],[Status]]="Returned",1,0)</f>
        <v>1</v>
      </c>
      <c r="H949" s="30" t="s">
        <v>15</v>
      </c>
      <c r="I949" s="30" t="s">
        <v>25</v>
      </c>
      <c r="J949" s="30" t="s">
        <v>33</v>
      </c>
      <c r="K949" s="32">
        <v>73</v>
      </c>
      <c r="L949" s="30" t="s">
        <v>18</v>
      </c>
      <c r="M949" s="31">
        <v>317.45999999999998</v>
      </c>
      <c r="N949" s="48">
        <f>IF(Table24[[#This Row],[Status]]="Returned",Table24[[#This Row],[Amount]],0)</f>
        <v>317.45999999999998</v>
      </c>
      <c r="O949" s="48">
        <f>IF(OR(Table24[[#This Row],[Status]]="Pending", Table24[[#This Row],[Status]]="Processing"), Table24[[#This Row],[Amount]], 0)</f>
        <v>0</v>
      </c>
      <c r="P949" s="48">
        <f>IF(OR(Table24[[#This Row],[Status]]="Delivered",Table24[[#This Row],[Status]]="Shipped"),Table24[[#This Row],[Amount]],0)</f>
        <v>0</v>
      </c>
      <c r="Q949" s="48">
        <f>Table24[[#This Row],[Amount]]/Table24[[#This Row],[Qty]]</f>
        <v>4.3487671232876712</v>
      </c>
      <c r="R949" s="30" t="s">
        <v>246</v>
      </c>
      <c r="S949" s="30" t="s">
        <v>64</v>
      </c>
      <c r="T949" s="47" t="s">
        <v>758</v>
      </c>
      <c r="U949" s="30" t="s">
        <v>21</v>
      </c>
      <c r="V949" s="30" t="s">
        <v>28</v>
      </c>
    </row>
    <row r="950" spans="1:22" ht="14.25" hidden="1" customHeight="1">
      <c r="A950" s="47">
        <v>949</v>
      </c>
      <c r="B950" s="30">
        <v>181</v>
      </c>
      <c r="C950" s="1">
        <v>44533</v>
      </c>
      <c r="D950" t="s">
        <v>36</v>
      </c>
      <c r="E950" s="47">
        <f>IF(OR(Table24[[#This Row],[Status]]="Pending",Table24[[#This Row],[Status]]="Processing"),1,0)</f>
        <v>0</v>
      </c>
      <c r="F950" s="47" t="str">
        <f>IF(OR(Table24[[#This Row],[Status]]="Pending",Table24[[#This Row],[Status]]="Processing"),"Backlogs","Completed")</f>
        <v>Completed</v>
      </c>
      <c r="G950" s="47">
        <f>IF(Table24[[#This Row],[Status]]="Returned",1,0)</f>
        <v>0</v>
      </c>
      <c r="H950" s="30" t="s">
        <v>15</v>
      </c>
      <c r="I950" s="30" t="s">
        <v>16</v>
      </c>
      <c r="J950" s="30" t="s">
        <v>38</v>
      </c>
      <c r="K950" s="32">
        <v>80</v>
      </c>
      <c r="L950" s="30" t="s">
        <v>18</v>
      </c>
      <c r="M950" s="31">
        <v>216.44</v>
      </c>
      <c r="N950" s="48">
        <f>IF(Table24[[#This Row],[Status]]="Returned",Table24[[#This Row],[Amount]],0)</f>
        <v>0</v>
      </c>
      <c r="O950" s="48">
        <f>IF(OR(Table24[[#This Row],[Status]]="Pending", Table24[[#This Row],[Status]]="Processing"), Table24[[#This Row],[Amount]], 0)</f>
        <v>0</v>
      </c>
      <c r="P950" s="48">
        <f>IF(OR(Table24[[#This Row],[Status]]="Delivered",Table24[[#This Row],[Status]]="Shipped"),Table24[[#This Row],[Amount]],0)</f>
        <v>216.44</v>
      </c>
      <c r="Q950" s="48">
        <f>Table24[[#This Row],[Amount]]/Table24[[#This Row],[Qty]]</f>
        <v>2.7054999999999998</v>
      </c>
      <c r="R950" s="30" t="s">
        <v>122</v>
      </c>
      <c r="S950" s="30" t="s">
        <v>89</v>
      </c>
      <c r="T950" s="47" t="s">
        <v>11</v>
      </c>
      <c r="U950" s="30" t="s">
        <v>44</v>
      </c>
      <c r="V950" s="30" t="s">
        <v>22</v>
      </c>
    </row>
    <row r="951" spans="1:22" ht="14.25" hidden="1" customHeight="1">
      <c r="A951" s="47">
        <v>950</v>
      </c>
      <c r="B951" s="30">
        <v>130</v>
      </c>
      <c r="C951" s="1">
        <v>44048</v>
      </c>
      <c r="D951" t="s">
        <v>36</v>
      </c>
      <c r="E951" s="47">
        <f>IF(OR(Table24[[#This Row],[Status]]="Pending",Table24[[#This Row],[Status]]="Processing"),1,0)</f>
        <v>0</v>
      </c>
      <c r="F951" s="47" t="str">
        <f>IF(OR(Table24[[#This Row],[Status]]="Pending",Table24[[#This Row],[Status]]="Processing"),"Backlogs","Completed")</f>
        <v>Completed</v>
      </c>
      <c r="G951" s="47">
        <f>IF(Table24[[#This Row],[Status]]="Returned",1,0)</f>
        <v>0</v>
      </c>
      <c r="H951" s="30" t="s">
        <v>15</v>
      </c>
      <c r="I951" s="30" t="s">
        <v>16</v>
      </c>
      <c r="J951" s="30" t="s">
        <v>38</v>
      </c>
      <c r="K951" s="32">
        <v>90</v>
      </c>
      <c r="L951" s="30" t="s">
        <v>18</v>
      </c>
      <c r="M951" s="31">
        <v>717.29</v>
      </c>
      <c r="N951" s="48">
        <f>IF(Table24[[#This Row],[Status]]="Returned",Table24[[#This Row],[Amount]],0)</f>
        <v>0</v>
      </c>
      <c r="O951" s="48">
        <f>IF(OR(Table24[[#This Row],[Status]]="Pending", Table24[[#This Row],[Status]]="Processing"), Table24[[#This Row],[Amount]], 0)</f>
        <v>0</v>
      </c>
      <c r="P951" s="48">
        <f>IF(OR(Table24[[#This Row],[Status]]="Delivered",Table24[[#This Row],[Status]]="Shipped"),Table24[[#This Row],[Amount]],0)</f>
        <v>717.29</v>
      </c>
      <c r="Q951" s="48">
        <f>Table24[[#This Row],[Amount]]/Table24[[#This Row],[Qty]]</f>
        <v>7.9698888888888888</v>
      </c>
      <c r="R951" s="30" t="s">
        <v>59</v>
      </c>
      <c r="S951" s="30" t="s">
        <v>20</v>
      </c>
      <c r="T951" s="47" t="s">
        <v>758</v>
      </c>
      <c r="U951" s="30" t="s">
        <v>21</v>
      </c>
      <c r="V951" s="30" t="s">
        <v>28</v>
      </c>
    </row>
    <row r="952" spans="1:22" ht="14.25" hidden="1" customHeight="1">
      <c r="A952" s="47">
        <v>951</v>
      </c>
      <c r="B952" s="30">
        <v>99</v>
      </c>
      <c r="C952" s="1">
        <v>44351</v>
      </c>
      <c r="D952" t="s">
        <v>14</v>
      </c>
      <c r="E952" s="47">
        <f>IF(OR(Table24[[#This Row],[Status]]="Pending",Table24[[#This Row],[Status]]="Processing"),1,0)</f>
        <v>1</v>
      </c>
      <c r="F952" s="47" t="str">
        <f>IF(OR(Table24[[#This Row],[Status]]="Pending",Table24[[#This Row],[Status]]="Processing"),"Backlogs","Completed")</f>
        <v>Backlogs</v>
      </c>
      <c r="G952" s="47">
        <f>IF(Table24[[#This Row],[Status]]="Returned",1,0)</f>
        <v>0</v>
      </c>
      <c r="H952" s="30" t="s">
        <v>24</v>
      </c>
      <c r="I952" s="30" t="s">
        <v>37</v>
      </c>
      <c r="J952" s="30" t="s">
        <v>17</v>
      </c>
      <c r="K952" s="32">
        <v>70</v>
      </c>
      <c r="L952" s="30" t="s">
        <v>18</v>
      </c>
      <c r="M952" s="31">
        <v>654.91999999999996</v>
      </c>
      <c r="N952" s="48">
        <f>IF(Table24[[#This Row],[Status]]="Returned",Table24[[#This Row],[Amount]],0)</f>
        <v>0</v>
      </c>
      <c r="O952" s="48">
        <f>IF(OR(Table24[[#This Row],[Status]]="Pending", Table24[[#This Row],[Status]]="Processing"), Table24[[#This Row],[Amount]], 0)</f>
        <v>654.91999999999996</v>
      </c>
      <c r="P952" s="48">
        <f>IF(OR(Table24[[#This Row],[Status]]="Delivered",Table24[[#This Row],[Status]]="Shipped"),Table24[[#This Row],[Amount]],0)</f>
        <v>0</v>
      </c>
      <c r="Q952" s="48">
        <f>Table24[[#This Row],[Amount]]/Table24[[#This Row],[Qty]]</f>
        <v>9.3559999999999999</v>
      </c>
      <c r="R952" s="30" t="s">
        <v>257</v>
      </c>
      <c r="S952" s="30" t="s">
        <v>74</v>
      </c>
      <c r="T952" s="47" t="s">
        <v>758</v>
      </c>
      <c r="U952" s="30" t="s">
        <v>31</v>
      </c>
      <c r="V952" s="30" t="s">
        <v>28</v>
      </c>
    </row>
    <row r="953" spans="1:22" ht="14.25" hidden="1" customHeight="1">
      <c r="A953" s="47">
        <v>952</v>
      </c>
      <c r="B953" s="30">
        <v>868</v>
      </c>
      <c r="C953" s="1">
        <v>44150</v>
      </c>
      <c r="D953" t="s">
        <v>32</v>
      </c>
      <c r="E953" s="47">
        <f>IF(OR(Table24[[#This Row],[Status]]="Pending",Table24[[#This Row],[Status]]="Processing"),1,0)</f>
        <v>0</v>
      </c>
      <c r="F953" s="47" t="str">
        <f>IF(OR(Table24[[#This Row],[Status]]="Pending",Table24[[#This Row],[Status]]="Processing"),"Backlogs","Completed")</f>
        <v>Completed</v>
      </c>
      <c r="G953" s="47">
        <f>IF(Table24[[#This Row],[Status]]="Returned",1,0)</f>
        <v>1</v>
      </c>
      <c r="H953" s="30" t="s">
        <v>24</v>
      </c>
      <c r="I953" s="30" t="s">
        <v>37</v>
      </c>
      <c r="J953" s="30" t="s">
        <v>38</v>
      </c>
      <c r="K953" s="32">
        <v>76</v>
      </c>
      <c r="L953" s="30" t="s">
        <v>18</v>
      </c>
      <c r="M953" s="31">
        <v>289.24</v>
      </c>
      <c r="N953" s="48">
        <f>IF(Table24[[#This Row],[Status]]="Returned",Table24[[#This Row],[Amount]],0)</f>
        <v>289.24</v>
      </c>
      <c r="O953" s="48">
        <f>IF(OR(Table24[[#This Row],[Status]]="Pending", Table24[[#This Row],[Status]]="Processing"), Table24[[#This Row],[Amount]], 0)</f>
        <v>0</v>
      </c>
      <c r="P953" s="48">
        <f>IF(OR(Table24[[#This Row],[Status]]="Delivered",Table24[[#This Row],[Status]]="Shipped"),Table24[[#This Row],[Amount]],0)</f>
        <v>0</v>
      </c>
      <c r="Q953" s="48">
        <f>Table24[[#This Row],[Amount]]/Table24[[#This Row],[Qty]]</f>
        <v>3.8057894736842108</v>
      </c>
      <c r="R953" s="30" t="s">
        <v>180</v>
      </c>
      <c r="S953" s="30" t="s">
        <v>93</v>
      </c>
      <c r="T953" s="47" t="s">
        <v>11</v>
      </c>
      <c r="U953" s="30" t="s">
        <v>44</v>
      </c>
      <c r="V953" s="30" t="s">
        <v>22</v>
      </c>
    </row>
    <row r="954" spans="1:22" ht="14.25" hidden="1" customHeight="1">
      <c r="A954" s="47">
        <v>953</v>
      </c>
      <c r="B954" s="30">
        <v>288</v>
      </c>
      <c r="C954" s="1">
        <v>44062</v>
      </c>
      <c r="D954" t="s">
        <v>32</v>
      </c>
      <c r="E954" s="47">
        <f>IF(OR(Table24[[#This Row],[Status]]="Pending",Table24[[#This Row],[Status]]="Processing"),1,0)</f>
        <v>0</v>
      </c>
      <c r="F954" s="47" t="str">
        <f>IF(OR(Table24[[#This Row],[Status]]="Pending",Table24[[#This Row],[Status]]="Processing"),"Backlogs","Completed")</f>
        <v>Completed</v>
      </c>
      <c r="G954" s="47">
        <f>IF(Table24[[#This Row],[Status]]="Returned",1,0)</f>
        <v>1</v>
      </c>
      <c r="H954" s="30" t="s">
        <v>24</v>
      </c>
      <c r="I954" s="30" t="s">
        <v>25</v>
      </c>
      <c r="J954" s="30" t="s">
        <v>17</v>
      </c>
      <c r="K954" s="32">
        <v>47</v>
      </c>
      <c r="L954" s="30" t="s">
        <v>18</v>
      </c>
      <c r="M954" s="31">
        <v>7.4</v>
      </c>
      <c r="N954" s="48">
        <f>IF(Table24[[#This Row],[Status]]="Returned",Table24[[#This Row],[Amount]],0)</f>
        <v>7.4</v>
      </c>
      <c r="O954" s="48">
        <f>IF(OR(Table24[[#This Row],[Status]]="Pending", Table24[[#This Row],[Status]]="Processing"), Table24[[#This Row],[Amount]], 0)</f>
        <v>0</v>
      </c>
      <c r="P954" s="48">
        <f>IF(OR(Table24[[#This Row],[Status]]="Delivered",Table24[[#This Row],[Status]]="Shipped"),Table24[[#This Row],[Amount]],0)</f>
        <v>0</v>
      </c>
      <c r="Q954" s="48">
        <f>Table24[[#This Row],[Amount]]/Table24[[#This Row],[Qty]]</f>
        <v>0.1574468085106383</v>
      </c>
      <c r="R954" s="30" t="s">
        <v>193</v>
      </c>
      <c r="S954" s="30" t="s">
        <v>74</v>
      </c>
      <c r="T954" s="47" t="s">
        <v>11</v>
      </c>
      <c r="U954" s="30" t="s">
        <v>27</v>
      </c>
      <c r="V954" s="30" t="s">
        <v>22</v>
      </c>
    </row>
    <row r="955" spans="1:22" ht="14.25" hidden="1" customHeight="1">
      <c r="A955" s="47">
        <v>954</v>
      </c>
      <c r="B955" s="30">
        <v>783</v>
      </c>
      <c r="C955" s="1">
        <v>44421</v>
      </c>
      <c r="D955" t="s">
        <v>36</v>
      </c>
      <c r="E955" s="47">
        <f>IF(OR(Table24[[#This Row],[Status]]="Pending",Table24[[#This Row],[Status]]="Processing"),1,0)</f>
        <v>0</v>
      </c>
      <c r="F955" s="47" t="str">
        <f>IF(OR(Table24[[#This Row],[Status]]="Pending",Table24[[#This Row],[Status]]="Processing"),"Backlogs","Completed")</f>
        <v>Completed</v>
      </c>
      <c r="G955" s="47">
        <f>IF(Table24[[#This Row],[Status]]="Returned",1,0)</f>
        <v>0</v>
      </c>
      <c r="H955" s="30" t="s">
        <v>24</v>
      </c>
      <c r="I955" s="30" t="s">
        <v>16</v>
      </c>
      <c r="J955" s="30" t="s">
        <v>38</v>
      </c>
      <c r="K955" s="32">
        <v>73</v>
      </c>
      <c r="L955" s="30" t="s">
        <v>18</v>
      </c>
      <c r="M955" s="31">
        <v>964.71</v>
      </c>
      <c r="N955" s="48">
        <f>IF(Table24[[#This Row],[Status]]="Returned",Table24[[#This Row],[Amount]],0)</f>
        <v>0</v>
      </c>
      <c r="O955" s="48">
        <f>IF(OR(Table24[[#This Row],[Status]]="Pending", Table24[[#This Row],[Status]]="Processing"), Table24[[#This Row],[Amount]], 0)</f>
        <v>0</v>
      </c>
      <c r="P955" s="48">
        <f>IF(OR(Table24[[#This Row],[Status]]="Delivered",Table24[[#This Row],[Status]]="Shipped"),Table24[[#This Row],[Amount]],0)</f>
        <v>964.71</v>
      </c>
      <c r="Q955" s="48">
        <f>Table24[[#This Row],[Amount]]/Table24[[#This Row],[Qty]]</f>
        <v>13.215205479452056</v>
      </c>
      <c r="R955" s="30" t="s">
        <v>109</v>
      </c>
      <c r="S955" s="30" t="s">
        <v>20</v>
      </c>
      <c r="T955" s="47" t="s">
        <v>11</v>
      </c>
      <c r="U955" s="30" t="s">
        <v>21</v>
      </c>
      <c r="V955" s="30" t="s">
        <v>28</v>
      </c>
    </row>
    <row r="956" spans="1:22" ht="14.25" hidden="1" customHeight="1">
      <c r="A956" s="47">
        <v>955</v>
      </c>
      <c r="B956" s="30">
        <v>462</v>
      </c>
      <c r="C956" s="1">
        <v>44547</v>
      </c>
      <c r="D956" t="s">
        <v>23</v>
      </c>
      <c r="E956" s="47">
        <f>IF(OR(Table24[[#This Row],[Status]]="Pending",Table24[[#This Row],[Status]]="Processing"),1,0)</f>
        <v>0</v>
      </c>
      <c r="F956" s="47" t="str">
        <f>IF(OR(Table24[[#This Row],[Status]]="Pending",Table24[[#This Row],[Status]]="Processing"),"Backlogs","Completed")</f>
        <v>Completed</v>
      </c>
      <c r="G956" s="47">
        <f>IF(Table24[[#This Row],[Status]]="Returned",1,0)</f>
        <v>0</v>
      </c>
      <c r="H956" s="30" t="s">
        <v>24</v>
      </c>
      <c r="I956" s="30" t="s">
        <v>25</v>
      </c>
      <c r="J956" s="30" t="s">
        <v>17</v>
      </c>
      <c r="K956" s="32">
        <v>28</v>
      </c>
      <c r="L956" s="30" t="s">
        <v>18</v>
      </c>
      <c r="M956" s="31">
        <v>64.08</v>
      </c>
      <c r="N956" s="48">
        <f>IF(Table24[[#This Row],[Status]]="Returned",Table24[[#This Row],[Amount]],0)</f>
        <v>0</v>
      </c>
      <c r="O956" s="48">
        <f>IF(OR(Table24[[#This Row],[Status]]="Pending", Table24[[#This Row],[Status]]="Processing"), Table24[[#This Row],[Amount]], 0)</f>
        <v>0</v>
      </c>
      <c r="P956" s="48">
        <f>IF(OR(Table24[[#This Row],[Status]]="Delivered",Table24[[#This Row],[Status]]="Shipped"),Table24[[#This Row],[Amount]],0)</f>
        <v>64.08</v>
      </c>
      <c r="Q956" s="48">
        <f>Table24[[#This Row],[Amount]]/Table24[[#This Row],[Qty]]</f>
        <v>2.2885714285714287</v>
      </c>
      <c r="R956" s="30" t="s">
        <v>219</v>
      </c>
      <c r="S956" s="30" t="s">
        <v>89</v>
      </c>
      <c r="T956" s="47" t="s">
        <v>11</v>
      </c>
      <c r="U956" s="30" t="s">
        <v>27</v>
      </c>
      <c r="V956" s="30" t="s">
        <v>22</v>
      </c>
    </row>
    <row r="957" spans="1:22" ht="14.25" hidden="1" customHeight="1">
      <c r="A957" s="47">
        <v>956</v>
      </c>
      <c r="B957" s="30">
        <v>430</v>
      </c>
      <c r="C957" s="1">
        <v>43883</v>
      </c>
      <c r="D957" t="s">
        <v>36</v>
      </c>
      <c r="E957" s="47">
        <f>IF(OR(Table24[[#This Row],[Status]]="Pending",Table24[[#This Row],[Status]]="Processing"),1,0)</f>
        <v>0</v>
      </c>
      <c r="F957" s="47" t="str">
        <f>IF(OR(Table24[[#This Row],[Status]]="Pending",Table24[[#This Row],[Status]]="Processing"),"Backlogs","Completed")</f>
        <v>Completed</v>
      </c>
      <c r="G957" s="47">
        <f>IF(Table24[[#This Row],[Status]]="Returned",1,0)</f>
        <v>0</v>
      </c>
      <c r="H957" s="30" t="s">
        <v>47</v>
      </c>
      <c r="I957" s="30" t="s">
        <v>16</v>
      </c>
      <c r="J957" s="30" t="s">
        <v>38</v>
      </c>
      <c r="K957" s="32">
        <v>46</v>
      </c>
      <c r="L957" s="30" t="s">
        <v>18</v>
      </c>
      <c r="M957" s="31">
        <v>154.69999999999999</v>
      </c>
      <c r="N957" s="48">
        <f>IF(Table24[[#This Row],[Status]]="Returned",Table24[[#This Row],[Amount]],0)</f>
        <v>0</v>
      </c>
      <c r="O957" s="48">
        <f>IF(OR(Table24[[#This Row],[Status]]="Pending", Table24[[#This Row],[Status]]="Processing"), Table24[[#This Row],[Amount]], 0)</f>
        <v>0</v>
      </c>
      <c r="P957" s="48">
        <f>IF(OR(Table24[[#This Row],[Status]]="Delivered",Table24[[#This Row],[Status]]="Shipped"),Table24[[#This Row],[Amount]],0)</f>
        <v>154.69999999999999</v>
      </c>
      <c r="Q957" s="48">
        <f>Table24[[#This Row],[Amount]]/Table24[[#This Row],[Qty]]</f>
        <v>3.3630434782608694</v>
      </c>
      <c r="R957" s="30" t="s">
        <v>113</v>
      </c>
      <c r="S957" s="30" t="s">
        <v>66</v>
      </c>
      <c r="T957" s="47" t="s">
        <v>11</v>
      </c>
      <c r="U957" s="30" t="s">
        <v>31</v>
      </c>
      <c r="V957" s="30" t="s">
        <v>22</v>
      </c>
    </row>
    <row r="958" spans="1:22" ht="14.25" hidden="1" customHeight="1">
      <c r="A958" s="47">
        <v>957</v>
      </c>
      <c r="B958" s="30">
        <v>739</v>
      </c>
      <c r="C958" s="1">
        <v>44078</v>
      </c>
      <c r="D958" t="s">
        <v>36</v>
      </c>
      <c r="E958" s="47">
        <f>IF(OR(Table24[[#This Row],[Status]]="Pending",Table24[[#This Row],[Status]]="Processing"),1,0)</f>
        <v>0</v>
      </c>
      <c r="F958" s="47" t="str">
        <f>IF(OR(Table24[[#This Row],[Status]]="Pending",Table24[[#This Row],[Status]]="Processing"),"Backlogs","Completed")</f>
        <v>Completed</v>
      </c>
      <c r="G958" s="47">
        <f>IF(Table24[[#This Row],[Status]]="Returned",1,0)</f>
        <v>0</v>
      </c>
      <c r="H958" s="30" t="s">
        <v>47</v>
      </c>
      <c r="I958" s="30" t="s">
        <v>25</v>
      </c>
      <c r="J958" s="30" t="s">
        <v>38</v>
      </c>
      <c r="K958" s="32">
        <v>28</v>
      </c>
      <c r="L958" s="30" t="s">
        <v>18</v>
      </c>
      <c r="M958" s="31">
        <v>331.38</v>
      </c>
      <c r="N958" s="48">
        <f>IF(Table24[[#This Row],[Status]]="Returned",Table24[[#This Row],[Amount]],0)</f>
        <v>0</v>
      </c>
      <c r="O958" s="48">
        <f>IF(OR(Table24[[#This Row],[Status]]="Pending", Table24[[#This Row],[Status]]="Processing"), Table24[[#This Row],[Amount]], 0)</f>
        <v>0</v>
      </c>
      <c r="P958" s="48">
        <f>IF(OR(Table24[[#This Row],[Status]]="Delivered",Table24[[#This Row],[Status]]="Shipped"),Table24[[#This Row],[Amount]],0)</f>
        <v>331.38</v>
      </c>
      <c r="Q958" s="48">
        <f>Table24[[#This Row],[Amount]]/Table24[[#This Row],[Qty]]</f>
        <v>11.834999999999999</v>
      </c>
      <c r="R958" s="30" t="s">
        <v>173</v>
      </c>
      <c r="S958" s="30" t="s">
        <v>64</v>
      </c>
      <c r="T958" s="47" t="s">
        <v>758</v>
      </c>
      <c r="U958" s="30" t="s">
        <v>44</v>
      </c>
      <c r="V958" s="30" t="s">
        <v>28</v>
      </c>
    </row>
    <row r="959" spans="1:22" ht="14.25" hidden="1" customHeight="1">
      <c r="A959" s="47">
        <v>958</v>
      </c>
      <c r="B959" s="30">
        <v>840</v>
      </c>
      <c r="C959" s="1">
        <v>43994</v>
      </c>
      <c r="D959" t="s">
        <v>36</v>
      </c>
      <c r="E959" s="47">
        <f>IF(OR(Table24[[#This Row],[Status]]="Pending",Table24[[#This Row],[Status]]="Processing"),1,0)</f>
        <v>0</v>
      </c>
      <c r="F959" s="47" t="str">
        <f>IF(OR(Table24[[#This Row],[Status]]="Pending",Table24[[#This Row],[Status]]="Processing"),"Backlogs","Completed")</f>
        <v>Completed</v>
      </c>
      <c r="G959" s="47">
        <f>IF(Table24[[#This Row],[Status]]="Returned",1,0)</f>
        <v>0</v>
      </c>
      <c r="H959" s="30" t="s">
        <v>47</v>
      </c>
      <c r="I959" s="30" t="s">
        <v>37</v>
      </c>
      <c r="J959" s="30" t="s">
        <v>17</v>
      </c>
      <c r="K959" s="32">
        <v>83</v>
      </c>
      <c r="L959" s="30" t="s">
        <v>18</v>
      </c>
      <c r="M959" s="31">
        <v>800.14</v>
      </c>
      <c r="N959" s="48">
        <f>IF(Table24[[#This Row],[Status]]="Returned",Table24[[#This Row],[Amount]],0)</f>
        <v>0</v>
      </c>
      <c r="O959" s="48">
        <f>IF(OR(Table24[[#This Row],[Status]]="Pending", Table24[[#This Row],[Status]]="Processing"), Table24[[#This Row],[Amount]], 0)</f>
        <v>0</v>
      </c>
      <c r="P959" s="48">
        <f>IF(OR(Table24[[#This Row],[Status]]="Delivered",Table24[[#This Row],[Status]]="Shipped"),Table24[[#This Row],[Amount]],0)</f>
        <v>800.14</v>
      </c>
      <c r="Q959" s="48">
        <f>Table24[[#This Row],[Amount]]/Table24[[#This Row],[Qty]]</f>
        <v>9.6402409638554207</v>
      </c>
      <c r="R959" s="30" t="s">
        <v>381</v>
      </c>
      <c r="S959" s="30" t="s">
        <v>64</v>
      </c>
      <c r="T959" s="47" t="s">
        <v>11</v>
      </c>
      <c r="U959" s="30" t="s">
        <v>31</v>
      </c>
      <c r="V959" s="30" t="s">
        <v>28</v>
      </c>
    </row>
    <row r="960" spans="1:22" ht="14.25" customHeight="1">
      <c r="A960" s="47">
        <v>959</v>
      </c>
      <c r="B960" s="30">
        <v>798</v>
      </c>
      <c r="C960" s="1">
        <v>43846</v>
      </c>
      <c r="D960" t="s">
        <v>36</v>
      </c>
      <c r="E960" s="47">
        <f>IF(OR(Table24[[#This Row],[Status]]="Pending",Table24[[#This Row],[Status]]="Processing"),1,0)</f>
        <v>0</v>
      </c>
      <c r="F960" s="47" t="str">
        <f>IF(OR(Table24[[#This Row],[Status]]="Pending",Table24[[#This Row],[Status]]="Processing"),"Backlogs","Completed")</f>
        <v>Completed</v>
      </c>
      <c r="G960" s="47">
        <f>IF(Table24[[#This Row],[Status]]="Returned",1,0)</f>
        <v>0</v>
      </c>
      <c r="H960" s="30" t="s">
        <v>24</v>
      </c>
      <c r="I960" s="30" t="s">
        <v>16</v>
      </c>
      <c r="J960" s="30" t="s">
        <v>33</v>
      </c>
      <c r="K960" s="32">
        <v>41</v>
      </c>
      <c r="L960" s="30" t="s">
        <v>18</v>
      </c>
      <c r="M960" s="31">
        <v>171.68</v>
      </c>
      <c r="N960" s="48">
        <f>IF(Table24[[#This Row],[Status]]="Returned",Table24[[#This Row],[Amount]],0)</f>
        <v>0</v>
      </c>
      <c r="O960" s="48">
        <f>IF(OR(Table24[[#This Row],[Status]]="Pending", Table24[[#This Row],[Status]]="Processing"), Table24[[#This Row],[Amount]], 0)</f>
        <v>0</v>
      </c>
      <c r="P960" s="48">
        <f>IF(OR(Table24[[#This Row],[Status]]="Delivered",Table24[[#This Row],[Status]]="Shipped"),Table24[[#This Row],[Amount]],0)</f>
        <v>171.68</v>
      </c>
      <c r="Q960" s="48">
        <f>Table24[[#This Row],[Amount]]/Table24[[#This Row],[Qty]]</f>
        <v>4.1873170731707319</v>
      </c>
      <c r="R960" s="30" t="s">
        <v>163</v>
      </c>
      <c r="S960" s="30" t="s">
        <v>153</v>
      </c>
      <c r="T960" s="47" t="s">
        <v>758</v>
      </c>
      <c r="U960" s="30" t="s">
        <v>44</v>
      </c>
      <c r="V960" s="30" t="s">
        <v>22</v>
      </c>
    </row>
    <row r="961" spans="1:22" ht="14.25" customHeight="1">
      <c r="A961" s="47">
        <v>960</v>
      </c>
      <c r="B961" s="30">
        <v>452</v>
      </c>
      <c r="C961" s="1">
        <v>44477</v>
      </c>
      <c r="D961" t="s">
        <v>32</v>
      </c>
      <c r="E961" s="47">
        <f>IF(OR(Table24[[#This Row],[Status]]="Pending",Table24[[#This Row],[Status]]="Processing"),1,0)</f>
        <v>0</v>
      </c>
      <c r="F961" s="47" t="str">
        <f>IF(OR(Table24[[#This Row],[Status]]="Pending",Table24[[#This Row],[Status]]="Processing"),"Backlogs","Completed")</f>
        <v>Completed</v>
      </c>
      <c r="G961" s="47">
        <f>IF(Table24[[#This Row],[Status]]="Returned",1,0)</f>
        <v>1</v>
      </c>
      <c r="H961" s="30" t="s">
        <v>15</v>
      </c>
      <c r="I961" s="30" t="s">
        <v>16</v>
      </c>
      <c r="J961" s="30" t="s">
        <v>33</v>
      </c>
      <c r="K961" s="32">
        <v>68</v>
      </c>
      <c r="L961" s="30" t="s">
        <v>18</v>
      </c>
      <c r="M961" s="31">
        <v>213.49</v>
      </c>
      <c r="N961" s="48">
        <f>IF(Table24[[#This Row],[Status]]="Returned",Table24[[#This Row],[Amount]],0)</f>
        <v>213.49</v>
      </c>
      <c r="O961" s="48">
        <f>IF(OR(Table24[[#This Row],[Status]]="Pending", Table24[[#This Row],[Status]]="Processing"), Table24[[#This Row],[Amount]], 0)</f>
        <v>0</v>
      </c>
      <c r="P961" s="48">
        <f>IF(OR(Table24[[#This Row],[Status]]="Delivered",Table24[[#This Row],[Status]]="Shipped"),Table24[[#This Row],[Amount]],0)</f>
        <v>0</v>
      </c>
      <c r="Q961" s="48">
        <f>Table24[[#This Row],[Amount]]/Table24[[#This Row],[Qty]]</f>
        <v>3.1395588235294118</v>
      </c>
      <c r="R961" s="30" t="s">
        <v>96</v>
      </c>
      <c r="S961" s="30" t="s">
        <v>97</v>
      </c>
      <c r="T961" s="47" t="s">
        <v>11</v>
      </c>
      <c r="U961" s="30" t="s">
        <v>44</v>
      </c>
      <c r="V961" s="30" t="s">
        <v>22</v>
      </c>
    </row>
    <row r="962" spans="1:22" ht="14.25" hidden="1" customHeight="1">
      <c r="A962" s="47">
        <v>961</v>
      </c>
      <c r="B962" s="30">
        <v>418</v>
      </c>
      <c r="C962" s="1">
        <v>44309</v>
      </c>
      <c r="D962" t="s">
        <v>23</v>
      </c>
      <c r="E962" s="47">
        <f>IF(OR(Table24[[#This Row],[Status]]="Pending",Table24[[#This Row],[Status]]="Processing"),1,0)</f>
        <v>0</v>
      </c>
      <c r="F962" s="47" t="str">
        <f>IF(OR(Table24[[#This Row],[Status]]="Pending",Table24[[#This Row],[Status]]="Processing"),"Backlogs","Completed")</f>
        <v>Completed</v>
      </c>
      <c r="G962" s="47">
        <f>IF(Table24[[#This Row],[Status]]="Returned",1,0)</f>
        <v>0</v>
      </c>
      <c r="H962" s="30" t="s">
        <v>47</v>
      </c>
      <c r="I962" s="30" t="s">
        <v>16</v>
      </c>
      <c r="J962" s="30" t="s">
        <v>38</v>
      </c>
      <c r="K962" s="32">
        <v>26</v>
      </c>
      <c r="L962" s="30" t="s">
        <v>18</v>
      </c>
      <c r="M962" s="31">
        <v>302.17</v>
      </c>
      <c r="N962" s="48">
        <f>IF(Table24[[#This Row],[Status]]="Returned",Table24[[#This Row],[Amount]],0)</f>
        <v>0</v>
      </c>
      <c r="O962" s="48">
        <f>IF(OR(Table24[[#This Row],[Status]]="Pending", Table24[[#This Row],[Status]]="Processing"), Table24[[#This Row],[Amount]], 0)</f>
        <v>0</v>
      </c>
      <c r="P962" s="48">
        <f>IF(OR(Table24[[#This Row],[Status]]="Delivered",Table24[[#This Row],[Status]]="Shipped"),Table24[[#This Row],[Amount]],0)</f>
        <v>302.17</v>
      </c>
      <c r="Q962" s="48">
        <f>Table24[[#This Row],[Amount]]/Table24[[#This Row],[Qty]]</f>
        <v>11.621923076923078</v>
      </c>
      <c r="R962" s="30" t="s">
        <v>300</v>
      </c>
      <c r="S962" s="30" t="s">
        <v>58</v>
      </c>
      <c r="T962" s="47" t="s">
        <v>758</v>
      </c>
      <c r="U962" s="30" t="s">
        <v>31</v>
      </c>
      <c r="V962" s="30" t="s">
        <v>22</v>
      </c>
    </row>
    <row r="963" spans="1:22" ht="14.25" customHeight="1">
      <c r="A963" s="47">
        <v>962</v>
      </c>
      <c r="B963" s="30">
        <v>502</v>
      </c>
      <c r="C963" s="1">
        <v>44500</v>
      </c>
      <c r="D963" t="s">
        <v>36</v>
      </c>
      <c r="E963" s="47">
        <f>IF(OR(Table24[[#This Row],[Status]]="Pending",Table24[[#This Row],[Status]]="Processing"),1,0)</f>
        <v>0</v>
      </c>
      <c r="F963" s="47" t="str">
        <f>IF(OR(Table24[[#This Row],[Status]]="Pending",Table24[[#This Row],[Status]]="Processing"),"Backlogs","Completed")</f>
        <v>Completed</v>
      </c>
      <c r="G963" s="47">
        <f>IF(Table24[[#This Row],[Status]]="Returned",1,0)</f>
        <v>0</v>
      </c>
      <c r="H963" s="30" t="s">
        <v>24</v>
      </c>
      <c r="I963" s="30" t="s">
        <v>37</v>
      </c>
      <c r="J963" s="30" t="s">
        <v>33</v>
      </c>
      <c r="K963" s="32">
        <v>85</v>
      </c>
      <c r="L963" s="30" t="s">
        <v>18</v>
      </c>
      <c r="M963" s="31">
        <v>960.78</v>
      </c>
      <c r="N963" s="48">
        <f>IF(Table24[[#This Row],[Status]]="Returned",Table24[[#This Row],[Amount]],0)</f>
        <v>0</v>
      </c>
      <c r="O963" s="48">
        <f>IF(OR(Table24[[#This Row],[Status]]="Pending", Table24[[#This Row],[Status]]="Processing"), Table24[[#This Row],[Amount]], 0)</f>
        <v>0</v>
      </c>
      <c r="P963" s="48">
        <f>IF(OR(Table24[[#This Row],[Status]]="Delivered",Table24[[#This Row],[Status]]="Shipped"),Table24[[#This Row],[Amount]],0)</f>
        <v>960.78</v>
      </c>
      <c r="Q963" s="48">
        <f>Table24[[#This Row],[Amount]]/Table24[[#This Row],[Qty]]</f>
        <v>11.303294117647059</v>
      </c>
      <c r="R963" s="30" t="s">
        <v>83</v>
      </c>
      <c r="S963" s="30" t="s">
        <v>64</v>
      </c>
      <c r="T963" s="47" t="s">
        <v>758</v>
      </c>
      <c r="U963" s="30" t="s">
        <v>21</v>
      </c>
      <c r="V963" s="30" t="s">
        <v>22</v>
      </c>
    </row>
    <row r="964" spans="1:22" ht="14.25" hidden="1" customHeight="1">
      <c r="A964" s="47">
        <v>963</v>
      </c>
      <c r="B964" s="30">
        <v>90</v>
      </c>
      <c r="C964" s="1">
        <v>44407</v>
      </c>
      <c r="D964" t="s">
        <v>23</v>
      </c>
      <c r="E964" s="47">
        <f>IF(OR(Table24[[#This Row],[Status]]="Pending",Table24[[#This Row],[Status]]="Processing"),1,0)</f>
        <v>0</v>
      </c>
      <c r="F964" s="47" t="str">
        <f>IF(OR(Table24[[#This Row],[Status]]="Pending",Table24[[#This Row],[Status]]="Processing"),"Backlogs","Completed")</f>
        <v>Completed</v>
      </c>
      <c r="G964" s="47">
        <f>IF(Table24[[#This Row],[Status]]="Returned",1,0)</f>
        <v>0</v>
      </c>
      <c r="H964" s="30" t="s">
        <v>47</v>
      </c>
      <c r="I964" s="30" t="s">
        <v>25</v>
      </c>
      <c r="J964" s="30" t="s">
        <v>17</v>
      </c>
      <c r="K964" s="32">
        <v>84</v>
      </c>
      <c r="L964" s="30" t="s">
        <v>18</v>
      </c>
      <c r="M964" s="31">
        <v>583.54999999999995</v>
      </c>
      <c r="N964" s="48">
        <f>IF(Table24[[#This Row],[Status]]="Returned",Table24[[#This Row],[Amount]],0)</f>
        <v>0</v>
      </c>
      <c r="O964" s="48">
        <f>IF(OR(Table24[[#This Row],[Status]]="Pending", Table24[[#This Row],[Status]]="Processing"), Table24[[#This Row],[Amount]], 0)</f>
        <v>0</v>
      </c>
      <c r="P964" s="48">
        <f>IF(OR(Table24[[#This Row],[Status]]="Delivered",Table24[[#This Row],[Status]]="Shipped"),Table24[[#This Row],[Amount]],0)</f>
        <v>583.54999999999995</v>
      </c>
      <c r="Q964" s="48">
        <f>Table24[[#This Row],[Amount]]/Table24[[#This Row],[Qty]]</f>
        <v>6.9470238095238086</v>
      </c>
      <c r="R964" s="30" t="s">
        <v>71</v>
      </c>
      <c r="S964" s="30" t="s">
        <v>64</v>
      </c>
      <c r="T964" s="47" t="s">
        <v>758</v>
      </c>
      <c r="U964" s="30" t="s">
        <v>31</v>
      </c>
      <c r="V964" s="30" t="s">
        <v>22</v>
      </c>
    </row>
    <row r="965" spans="1:22" ht="14.25" customHeight="1">
      <c r="A965" s="47">
        <v>964</v>
      </c>
      <c r="B965" s="30">
        <v>453</v>
      </c>
      <c r="C965" s="1">
        <v>44495</v>
      </c>
      <c r="D965" t="s">
        <v>36</v>
      </c>
      <c r="E965" s="47">
        <f>IF(OR(Table24[[#This Row],[Status]]="Pending",Table24[[#This Row],[Status]]="Processing"),1,0)</f>
        <v>0</v>
      </c>
      <c r="F965" s="47" t="str">
        <f>IF(OR(Table24[[#This Row],[Status]]="Pending",Table24[[#This Row],[Status]]="Processing"),"Backlogs","Completed")</f>
        <v>Completed</v>
      </c>
      <c r="G965" s="47">
        <f>IF(Table24[[#This Row],[Status]]="Returned",1,0)</f>
        <v>0</v>
      </c>
      <c r="H965" s="30" t="s">
        <v>15</v>
      </c>
      <c r="I965" s="30" t="s">
        <v>37</v>
      </c>
      <c r="J965" s="30" t="s">
        <v>33</v>
      </c>
      <c r="K965" s="32">
        <v>18</v>
      </c>
      <c r="L965" s="30" t="s">
        <v>18</v>
      </c>
      <c r="M965" s="31">
        <v>448.16</v>
      </c>
      <c r="N965" s="48">
        <f>IF(Table24[[#This Row],[Status]]="Returned",Table24[[#This Row],[Amount]],0)</f>
        <v>0</v>
      </c>
      <c r="O965" s="48">
        <f>IF(OR(Table24[[#This Row],[Status]]="Pending", Table24[[#This Row],[Status]]="Processing"), Table24[[#This Row],[Amount]], 0)</f>
        <v>0</v>
      </c>
      <c r="P965" s="48">
        <f>IF(OR(Table24[[#This Row],[Status]]="Delivered",Table24[[#This Row],[Status]]="Shipped"),Table24[[#This Row],[Amount]],0)</f>
        <v>448.16</v>
      </c>
      <c r="Q965" s="48">
        <f>Table24[[#This Row],[Amount]]/Table24[[#This Row],[Qty]]</f>
        <v>24.89777777777778</v>
      </c>
      <c r="R965" s="30" t="s">
        <v>92</v>
      </c>
      <c r="S965" s="30" t="s">
        <v>93</v>
      </c>
      <c r="T965" s="47" t="s">
        <v>11</v>
      </c>
      <c r="U965" s="30" t="s">
        <v>44</v>
      </c>
      <c r="V965" s="30" t="s">
        <v>22</v>
      </c>
    </row>
    <row r="966" spans="1:22" ht="14.25" hidden="1" customHeight="1">
      <c r="A966" s="47">
        <v>965</v>
      </c>
      <c r="B966" s="30">
        <v>231</v>
      </c>
      <c r="C966" s="1">
        <v>44147</v>
      </c>
      <c r="D966" t="s">
        <v>36</v>
      </c>
      <c r="E966" s="47">
        <f>IF(OR(Table24[[#This Row],[Status]]="Pending",Table24[[#This Row],[Status]]="Processing"),1,0)</f>
        <v>0</v>
      </c>
      <c r="F966" s="47" t="str">
        <f>IF(OR(Table24[[#This Row],[Status]]="Pending",Table24[[#This Row],[Status]]="Processing"),"Backlogs","Completed")</f>
        <v>Completed</v>
      </c>
      <c r="G966" s="47">
        <f>IF(Table24[[#This Row],[Status]]="Returned",1,0)</f>
        <v>0</v>
      </c>
      <c r="H966" s="30" t="s">
        <v>47</v>
      </c>
      <c r="I966" s="30" t="s">
        <v>37</v>
      </c>
      <c r="J966" s="30" t="s">
        <v>38</v>
      </c>
      <c r="K966" s="32">
        <v>15</v>
      </c>
      <c r="L966" s="30" t="s">
        <v>18</v>
      </c>
      <c r="M966" s="31">
        <v>575.54999999999995</v>
      </c>
      <c r="N966" s="48">
        <f>IF(Table24[[#This Row],[Status]]="Returned",Table24[[#This Row],[Amount]],0)</f>
        <v>0</v>
      </c>
      <c r="O966" s="48">
        <f>IF(OR(Table24[[#This Row],[Status]]="Pending", Table24[[#This Row],[Status]]="Processing"), Table24[[#This Row],[Amount]], 0)</f>
        <v>0</v>
      </c>
      <c r="P966" s="48">
        <f>IF(OR(Table24[[#This Row],[Status]]="Delivered",Table24[[#This Row],[Status]]="Shipped"),Table24[[#This Row],[Amount]],0)</f>
        <v>575.54999999999995</v>
      </c>
      <c r="Q966" s="48">
        <f>Table24[[#This Row],[Amount]]/Table24[[#This Row],[Qty]]</f>
        <v>38.369999999999997</v>
      </c>
      <c r="R966" s="30" t="s">
        <v>244</v>
      </c>
      <c r="S966" s="30" t="s">
        <v>77</v>
      </c>
      <c r="T966" s="47" t="s">
        <v>11</v>
      </c>
      <c r="U966" s="30" t="s">
        <v>21</v>
      </c>
      <c r="V966" s="30" t="s">
        <v>22</v>
      </c>
    </row>
    <row r="967" spans="1:22" ht="14.25" hidden="1" customHeight="1">
      <c r="A967" s="47">
        <v>966</v>
      </c>
      <c r="B967" s="30">
        <v>182</v>
      </c>
      <c r="C967" s="1">
        <v>44014</v>
      </c>
      <c r="D967" t="s">
        <v>14</v>
      </c>
      <c r="E967" s="47">
        <f>IF(OR(Table24[[#This Row],[Status]]="Pending",Table24[[#This Row],[Status]]="Processing"),1,0)</f>
        <v>1</v>
      </c>
      <c r="F967" s="47" t="str">
        <f>IF(OR(Table24[[#This Row],[Status]]="Pending",Table24[[#This Row],[Status]]="Processing"),"Backlogs","Completed")</f>
        <v>Backlogs</v>
      </c>
      <c r="G967" s="47">
        <f>IF(Table24[[#This Row],[Status]]="Returned",1,0)</f>
        <v>0</v>
      </c>
      <c r="H967" s="30" t="s">
        <v>47</v>
      </c>
      <c r="I967" s="30" t="s">
        <v>37</v>
      </c>
      <c r="J967" s="30" t="s">
        <v>38</v>
      </c>
      <c r="K967" s="32">
        <v>98</v>
      </c>
      <c r="L967" s="30" t="s">
        <v>18</v>
      </c>
      <c r="M967" s="31">
        <v>132.69</v>
      </c>
      <c r="N967" s="48">
        <f>IF(Table24[[#This Row],[Status]]="Returned",Table24[[#This Row],[Amount]],0)</f>
        <v>0</v>
      </c>
      <c r="O967" s="48">
        <f>IF(OR(Table24[[#This Row],[Status]]="Pending", Table24[[#This Row],[Status]]="Processing"), Table24[[#This Row],[Amount]], 0)</f>
        <v>132.69</v>
      </c>
      <c r="P967" s="48">
        <f>IF(OR(Table24[[#This Row],[Status]]="Delivered",Table24[[#This Row],[Status]]="Shipped"),Table24[[#This Row],[Amount]],0)</f>
        <v>0</v>
      </c>
      <c r="Q967" s="48">
        <f>Table24[[#This Row],[Amount]]/Table24[[#This Row],[Qty]]</f>
        <v>1.3539795918367348</v>
      </c>
      <c r="R967" s="30" t="s">
        <v>241</v>
      </c>
      <c r="S967" s="30" t="s">
        <v>236</v>
      </c>
      <c r="T967" s="47" t="s">
        <v>758</v>
      </c>
      <c r="U967" s="30" t="s">
        <v>31</v>
      </c>
      <c r="V967" s="30" t="s">
        <v>22</v>
      </c>
    </row>
    <row r="968" spans="1:22" ht="14.25" hidden="1" customHeight="1">
      <c r="A968" s="47">
        <v>967</v>
      </c>
      <c r="B968" s="30">
        <v>90</v>
      </c>
      <c r="C968" s="1">
        <v>44508</v>
      </c>
      <c r="D968" t="s">
        <v>32</v>
      </c>
      <c r="E968" s="47">
        <f>IF(OR(Table24[[#This Row],[Status]]="Pending",Table24[[#This Row],[Status]]="Processing"),1,0)</f>
        <v>0</v>
      </c>
      <c r="F968" s="47" t="str">
        <f>IF(OR(Table24[[#This Row],[Status]]="Pending",Table24[[#This Row],[Status]]="Processing"),"Backlogs","Completed")</f>
        <v>Completed</v>
      </c>
      <c r="G968" s="47">
        <f>IF(Table24[[#This Row],[Status]]="Returned",1,0)</f>
        <v>1</v>
      </c>
      <c r="H968" s="30" t="s">
        <v>24</v>
      </c>
      <c r="I968" s="30" t="s">
        <v>16</v>
      </c>
      <c r="J968" s="30" t="s">
        <v>17</v>
      </c>
      <c r="K968" s="32">
        <v>75</v>
      </c>
      <c r="L968" s="30" t="s">
        <v>18</v>
      </c>
      <c r="M968" s="31">
        <v>511.89</v>
      </c>
      <c r="N968" s="48">
        <f>IF(Table24[[#This Row],[Status]]="Returned",Table24[[#This Row],[Amount]],0)</f>
        <v>511.89</v>
      </c>
      <c r="O968" s="48">
        <f>IF(OR(Table24[[#This Row],[Status]]="Pending", Table24[[#This Row],[Status]]="Processing"), Table24[[#This Row],[Amount]], 0)</f>
        <v>0</v>
      </c>
      <c r="P968" s="48">
        <f>IF(OR(Table24[[#This Row],[Status]]="Delivered",Table24[[#This Row],[Status]]="Shipped"),Table24[[#This Row],[Amount]],0)</f>
        <v>0</v>
      </c>
      <c r="Q968" s="48">
        <f>Table24[[#This Row],[Amount]]/Table24[[#This Row],[Qty]]</f>
        <v>6.8251999999999997</v>
      </c>
      <c r="R968" s="30" t="s">
        <v>241</v>
      </c>
      <c r="S968" s="30" t="s">
        <v>236</v>
      </c>
      <c r="T968" s="47" t="s">
        <v>758</v>
      </c>
      <c r="U968" s="30" t="s">
        <v>44</v>
      </c>
      <c r="V968" s="30" t="s">
        <v>22</v>
      </c>
    </row>
    <row r="969" spans="1:22" ht="14.25" customHeight="1">
      <c r="A969" s="47">
        <v>968</v>
      </c>
      <c r="B969" s="30">
        <v>457</v>
      </c>
      <c r="C969" s="1">
        <v>44317</v>
      </c>
      <c r="D969" t="s">
        <v>54</v>
      </c>
      <c r="E969" s="47">
        <f>IF(OR(Table24[[#This Row],[Status]]="Pending",Table24[[#This Row],[Status]]="Processing"),1,0)</f>
        <v>1</v>
      </c>
      <c r="F969" s="47" t="str">
        <f>IF(OR(Table24[[#This Row],[Status]]="Pending",Table24[[#This Row],[Status]]="Processing"),"Backlogs","Completed")</f>
        <v>Backlogs</v>
      </c>
      <c r="G969" s="47">
        <f>IF(Table24[[#This Row],[Status]]="Returned",1,0)</f>
        <v>0</v>
      </c>
      <c r="H969" s="30" t="s">
        <v>47</v>
      </c>
      <c r="I969" s="30" t="s">
        <v>37</v>
      </c>
      <c r="J969" s="30" t="s">
        <v>33</v>
      </c>
      <c r="K969" s="32">
        <v>33</v>
      </c>
      <c r="L969" s="30" t="s">
        <v>18</v>
      </c>
      <c r="M969" s="31">
        <v>206.86</v>
      </c>
      <c r="N969" s="48">
        <f>IF(Table24[[#This Row],[Status]]="Returned",Table24[[#This Row],[Amount]],0)</f>
        <v>0</v>
      </c>
      <c r="O969" s="48">
        <f>IF(OR(Table24[[#This Row],[Status]]="Pending", Table24[[#This Row],[Status]]="Processing"), Table24[[#This Row],[Amount]], 0)</f>
        <v>206.86</v>
      </c>
      <c r="P969" s="48">
        <f>IF(OR(Table24[[#This Row],[Status]]="Delivered",Table24[[#This Row],[Status]]="Shipped"),Table24[[#This Row],[Amount]],0)</f>
        <v>0</v>
      </c>
      <c r="Q969" s="48">
        <f>Table24[[#This Row],[Amount]]/Table24[[#This Row],[Qty]]</f>
        <v>6.2684848484848485</v>
      </c>
      <c r="R969" s="30" t="s">
        <v>218</v>
      </c>
      <c r="S969" s="30" t="s">
        <v>43</v>
      </c>
      <c r="T969" s="47" t="s">
        <v>758</v>
      </c>
      <c r="U969" s="30" t="s">
        <v>31</v>
      </c>
      <c r="V969" s="30" t="s">
        <v>28</v>
      </c>
    </row>
    <row r="970" spans="1:22" ht="14.25" hidden="1" customHeight="1">
      <c r="A970" s="47">
        <v>969</v>
      </c>
      <c r="B970" s="30">
        <v>32</v>
      </c>
      <c r="C970" s="1">
        <v>44534</v>
      </c>
      <c r="D970" t="s">
        <v>32</v>
      </c>
      <c r="E970" s="47">
        <f>IF(OR(Table24[[#This Row],[Status]]="Pending",Table24[[#This Row],[Status]]="Processing"),1,0)</f>
        <v>0</v>
      </c>
      <c r="F970" s="47" t="str">
        <f>IF(OR(Table24[[#This Row],[Status]]="Pending",Table24[[#This Row],[Status]]="Processing"),"Backlogs","Completed")</f>
        <v>Completed</v>
      </c>
      <c r="G970" s="47">
        <f>IF(Table24[[#This Row],[Status]]="Returned",1,0)</f>
        <v>1</v>
      </c>
      <c r="H970" s="30" t="s">
        <v>24</v>
      </c>
      <c r="I970" s="30" t="s">
        <v>25</v>
      </c>
      <c r="J970" s="30" t="s">
        <v>17</v>
      </c>
      <c r="K970" s="32">
        <v>17</v>
      </c>
      <c r="L970" s="30" t="s">
        <v>18</v>
      </c>
      <c r="M970" s="31">
        <v>346.15</v>
      </c>
      <c r="N970" s="48">
        <f>IF(Table24[[#This Row],[Status]]="Returned",Table24[[#This Row],[Amount]],0)</f>
        <v>346.15</v>
      </c>
      <c r="O970" s="48">
        <f>IF(OR(Table24[[#This Row],[Status]]="Pending", Table24[[#This Row],[Status]]="Processing"), Table24[[#This Row],[Amount]], 0)</f>
        <v>0</v>
      </c>
      <c r="P970" s="48">
        <f>IF(OR(Table24[[#This Row],[Status]]="Delivered",Table24[[#This Row],[Status]]="Shipped"),Table24[[#This Row],[Amount]],0)</f>
        <v>0</v>
      </c>
      <c r="Q970" s="48">
        <f>Table24[[#This Row],[Amount]]/Table24[[#This Row],[Qty]]</f>
        <v>20.361764705882351</v>
      </c>
      <c r="R970" s="30" t="s">
        <v>255</v>
      </c>
      <c r="S970" s="30" t="s">
        <v>85</v>
      </c>
      <c r="T970" s="47" t="s">
        <v>11</v>
      </c>
      <c r="U970" s="30" t="s">
        <v>21</v>
      </c>
      <c r="V970" s="30" t="s">
        <v>28</v>
      </c>
    </row>
    <row r="971" spans="1:22" ht="14.25" customHeight="1">
      <c r="A971" s="47">
        <v>970</v>
      </c>
      <c r="B971" s="30">
        <v>661</v>
      </c>
      <c r="C971" s="1">
        <v>44365</v>
      </c>
      <c r="D971" t="s">
        <v>23</v>
      </c>
      <c r="E971" s="47">
        <f>IF(OR(Table24[[#This Row],[Status]]="Pending",Table24[[#This Row],[Status]]="Processing"),1,0)</f>
        <v>0</v>
      </c>
      <c r="F971" s="47" t="str">
        <f>IF(OR(Table24[[#This Row],[Status]]="Pending",Table24[[#This Row],[Status]]="Processing"),"Backlogs","Completed")</f>
        <v>Completed</v>
      </c>
      <c r="G971" s="47">
        <f>IF(Table24[[#This Row],[Status]]="Returned",1,0)</f>
        <v>0</v>
      </c>
      <c r="H971" s="30" t="s">
        <v>15</v>
      </c>
      <c r="I971" s="30" t="s">
        <v>25</v>
      </c>
      <c r="J971" s="30" t="s">
        <v>33</v>
      </c>
      <c r="K971" s="32">
        <v>28</v>
      </c>
      <c r="L971" s="30" t="s">
        <v>18</v>
      </c>
      <c r="M971" s="31">
        <v>971.92</v>
      </c>
      <c r="N971" s="48">
        <f>IF(Table24[[#This Row],[Status]]="Returned",Table24[[#This Row],[Amount]],0)</f>
        <v>0</v>
      </c>
      <c r="O971" s="48">
        <f>IF(OR(Table24[[#This Row],[Status]]="Pending", Table24[[#This Row],[Status]]="Processing"), Table24[[#This Row],[Amount]], 0)</f>
        <v>0</v>
      </c>
      <c r="P971" s="48">
        <f>IF(OR(Table24[[#This Row],[Status]]="Delivered",Table24[[#This Row],[Status]]="Shipped"),Table24[[#This Row],[Amount]],0)</f>
        <v>971.92</v>
      </c>
      <c r="Q971" s="48">
        <f>Table24[[#This Row],[Amount]]/Table24[[#This Row],[Qty]]</f>
        <v>34.71142857142857</v>
      </c>
      <c r="R971" s="30" t="s">
        <v>361</v>
      </c>
      <c r="S971" s="30" t="s">
        <v>137</v>
      </c>
      <c r="T971" s="47" t="s">
        <v>758</v>
      </c>
      <c r="U971" s="30" t="s">
        <v>21</v>
      </c>
      <c r="V971" s="30" t="s">
        <v>22</v>
      </c>
    </row>
    <row r="972" spans="1:22" ht="14.25" hidden="1" customHeight="1">
      <c r="A972" s="47">
        <v>971</v>
      </c>
      <c r="B972" s="30">
        <v>56</v>
      </c>
      <c r="C972" s="1">
        <v>43872</v>
      </c>
      <c r="D972" t="s">
        <v>23</v>
      </c>
      <c r="E972" s="47">
        <f>IF(OR(Table24[[#This Row],[Status]]="Pending",Table24[[#This Row],[Status]]="Processing"),1,0)</f>
        <v>0</v>
      </c>
      <c r="F972" s="47" t="str">
        <f>IF(OR(Table24[[#This Row],[Status]]="Pending",Table24[[#This Row],[Status]]="Processing"),"Backlogs","Completed")</f>
        <v>Completed</v>
      </c>
      <c r="G972" s="47">
        <f>IF(Table24[[#This Row],[Status]]="Returned",1,0)</f>
        <v>0</v>
      </c>
      <c r="H972" s="30" t="s">
        <v>15</v>
      </c>
      <c r="I972" s="30" t="s">
        <v>37</v>
      </c>
      <c r="J972" s="30" t="s">
        <v>17</v>
      </c>
      <c r="K972" s="32">
        <v>86</v>
      </c>
      <c r="L972" s="30" t="s">
        <v>18</v>
      </c>
      <c r="M972" s="31">
        <v>799.11</v>
      </c>
      <c r="N972" s="48">
        <f>IF(Table24[[#This Row],[Status]]="Returned",Table24[[#This Row],[Amount]],0)</f>
        <v>0</v>
      </c>
      <c r="O972" s="48">
        <f>IF(OR(Table24[[#This Row],[Status]]="Pending", Table24[[#This Row],[Status]]="Processing"), Table24[[#This Row],[Amount]], 0)</f>
        <v>0</v>
      </c>
      <c r="P972" s="48">
        <f>IF(OR(Table24[[#This Row],[Status]]="Delivered",Table24[[#This Row],[Status]]="Shipped"),Table24[[#This Row],[Amount]],0)</f>
        <v>799.11</v>
      </c>
      <c r="Q972" s="48">
        <f>Table24[[#This Row],[Amount]]/Table24[[#This Row],[Qty]]</f>
        <v>9.2919767441860461</v>
      </c>
      <c r="R972" s="30" t="s">
        <v>84</v>
      </c>
      <c r="S972" s="30" t="s">
        <v>85</v>
      </c>
      <c r="T972" s="47" t="s">
        <v>11</v>
      </c>
      <c r="U972" s="30" t="s">
        <v>27</v>
      </c>
      <c r="V972" s="30" t="s">
        <v>28</v>
      </c>
    </row>
    <row r="973" spans="1:22" ht="14.25" customHeight="1">
      <c r="A973" s="47">
        <v>972</v>
      </c>
      <c r="B973" s="30">
        <v>788</v>
      </c>
      <c r="C973" s="1">
        <v>44163</v>
      </c>
      <c r="D973" t="s">
        <v>23</v>
      </c>
      <c r="E973" s="47">
        <f>IF(OR(Table24[[#This Row],[Status]]="Pending",Table24[[#This Row],[Status]]="Processing"),1,0)</f>
        <v>0</v>
      </c>
      <c r="F973" s="47" t="str">
        <f>IF(OR(Table24[[#This Row],[Status]]="Pending",Table24[[#This Row],[Status]]="Processing"),"Backlogs","Completed")</f>
        <v>Completed</v>
      </c>
      <c r="G973" s="47">
        <f>IF(Table24[[#This Row],[Status]]="Returned",1,0)</f>
        <v>0</v>
      </c>
      <c r="H973" s="30" t="s">
        <v>15</v>
      </c>
      <c r="I973" s="30" t="s">
        <v>16</v>
      </c>
      <c r="J973" s="30" t="s">
        <v>33</v>
      </c>
      <c r="K973" s="32">
        <v>21</v>
      </c>
      <c r="L973" s="30" t="s">
        <v>18</v>
      </c>
      <c r="M973" s="31">
        <v>861.82</v>
      </c>
      <c r="N973" s="48">
        <f>IF(Table24[[#This Row],[Status]]="Returned",Table24[[#This Row],[Amount]],0)</f>
        <v>0</v>
      </c>
      <c r="O973" s="48">
        <f>IF(OR(Table24[[#This Row],[Status]]="Pending", Table24[[#This Row],[Status]]="Processing"), Table24[[#This Row],[Amount]], 0)</f>
        <v>0</v>
      </c>
      <c r="P973" s="48">
        <f>IF(OR(Table24[[#This Row],[Status]]="Delivered",Table24[[#This Row],[Status]]="Shipped"),Table24[[#This Row],[Amount]],0)</f>
        <v>861.82</v>
      </c>
      <c r="Q973" s="48">
        <f>Table24[[#This Row],[Amount]]/Table24[[#This Row],[Qty]]</f>
        <v>41.039047619047622</v>
      </c>
      <c r="R973" s="30" t="s">
        <v>382</v>
      </c>
      <c r="S973" s="30" t="s">
        <v>236</v>
      </c>
      <c r="T973" s="47" t="s">
        <v>11</v>
      </c>
      <c r="U973" s="30" t="s">
        <v>21</v>
      </c>
      <c r="V973" s="30" t="s">
        <v>22</v>
      </c>
    </row>
    <row r="974" spans="1:22" ht="14.25" customHeight="1">
      <c r="A974" s="47">
        <v>973</v>
      </c>
      <c r="B974" s="30">
        <v>914</v>
      </c>
      <c r="C974" s="1">
        <v>44428</v>
      </c>
      <c r="D974" t="s">
        <v>23</v>
      </c>
      <c r="E974" s="47">
        <f>IF(OR(Table24[[#This Row],[Status]]="Pending",Table24[[#This Row],[Status]]="Processing"),1,0)</f>
        <v>0</v>
      </c>
      <c r="F974" s="47" t="str">
        <f>IF(OR(Table24[[#This Row],[Status]]="Pending",Table24[[#This Row],[Status]]="Processing"),"Backlogs","Completed")</f>
        <v>Completed</v>
      </c>
      <c r="G974" s="47">
        <f>IF(Table24[[#This Row],[Status]]="Returned",1,0)</f>
        <v>0</v>
      </c>
      <c r="H974" s="30" t="s">
        <v>47</v>
      </c>
      <c r="I974" s="30" t="s">
        <v>25</v>
      </c>
      <c r="J974" s="30" t="s">
        <v>33</v>
      </c>
      <c r="K974" s="32">
        <v>94</v>
      </c>
      <c r="L974" s="30" t="s">
        <v>18</v>
      </c>
      <c r="M974" s="31">
        <v>486.3</v>
      </c>
      <c r="N974" s="48">
        <f>IF(Table24[[#This Row],[Status]]="Returned",Table24[[#This Row],[Amount]],0)</f>
        <v>0</v>
      </c>
      <c r="O974" s="48">
        <f>IF(OR(Table24[[#This Row],[Status]]="Pending", Table24[[#This Row],[Status]]="Processing"), Table24[[#This Row],[Amount]], 0)</f>
        <v>0</v>
      </c>
      <c r="P974" s="48">
        <f>IF(OR(Table24[[#This Row],[Status]]="Delivered",Table24[[#This Row],[Status]]="Shipped"),Table24[[#This Row],[Amount]],0)</f>
        <v>486.3</v>
      </c>
      <c r="Q974" s="48">
        <f>Table24[[#This Row],[Amount]]/Table24[[#This Row],[Qty]]</f>
        <v>5.1734042553191495</v>
      </c>
      <c r="R974" s="30" t="s">
        <v>126</v>
      </c>
      <c r="S974" s="30" t="s">
        <v>87</v>
      </c>
      <c r="T974" s="47" t="s">
        <v>11</v>
      </c>
      <c r="U974" s="30" t="s">
        <v>44</v>
      </c>
      <c r="V974" s="30" t="s">
        <v>28</v>
      </c>
    </row>
    <row r="975" spans="1:22" ht="14.25" customHeight="1">
      <c r="A975" s="47">
        <v>974</v>
      </c>
      <c r="B975" s="30">
        <v>815</v>
      </c>
      <c r="C975" s="1">
        <v>43926</v>
      </c>
      <c r="D975" t="s">
        <v>54</v>
      </c>
      <c r="E975" s="47">
        <f>IF(OR(Table24[[#This Row],[Status]]="Pending",Table24[[#This Row],[Status]]="Processing"),1,0)</f>
        <v>1</v>
      </c>
      <c r="F975" s="47" t="str">
        <f>IF(OR(Table24[[#This Row],[Status]]="Pending",Table24[[#This Row],[Status]]="Processing"),"Backlogs","Completed")</f>
        <v>Backlogs</v>
      </c>
      <c r="G975" s="47">
        <f>IF(Table24[[#This Row],[Status]]="Returned",1,0)</f>
        <v>0</v>
      </c>
      <c r="H975" s="30" t="s">
        <v>15</v>
      </c>
      <c r="I975" s="30" t="s">
        <v>37</v>
      </c>
      <c r="J975" s="30" t="s">
        <v>33</v>
      </c>
      <c r="K975" s="32">
        <v>63</v>
      </c>
      <c r="L975" s="30" t="s">
        <v>18</v>
      </c>
      <c r="M975" s="31">
        <v>415.7</v>
      </c>
      <c r="N975" s="48">
        <f>IF(Table24[[#This Row],[Status]]="Returned",Table24[[#This Row],[Amount]],0)</f>
        <v>0</v>
      </c>
      <c r="O975" s="48">
        <f>IF(OR(Table24[[#This Row],[Status]]="Pending", Table24[[#This Row],[Status]]="Processing"), Table24[[#This Row],[Amount]], 0)</f>
        <v>415.7</v>
      </c>
      <c r="P975" s="48">
        <f>IF(OR(Table24[[#This Row],[Status]]="Delivered",Table24[[#This Row],[Status]]="Shipped"),Table24[[#This Row],[Amount]],0)</f>
        <v>0</v>
      </c>
      <c r="Q975" s="48">
        <f>Table24[[#This Row],[Amount]]/Table24[[#This Row],[Qty]]</f>
        <v>6.5984126984126981</v>
      </c>
      <c r="R975" s="30" t="s">
        <v>19</v>
      </c>
      <c r="S975" s="30" t="s">
        <v>20</v>
      </c>
      <c r="T975" s="47" t="s">
        <v>758</v>
      </c>
      <c r="U975" s="30" t="s">
        <v>31</v>
      </c>
      <c r="V975" s="30" t="s">
        <v>28</v>
      </c>
    </row>
    <row r="976" spans="1:22" ht="14.25" customHeight="1">
      <c r="A976" s="47">
        <v>975</v>
      </c>
      <c r="B976" s="30">
        <v>849</v>
      </c>
      <c r="C976" s="1">
        <v>44246</v>
      </c>
      <c r="D976" t="s">
        <v>36</v>
      </c>
      <c r="E976" s="47">
        <f>IF(OR(Table24[[#This Row],[Status]]="Pending",Table24[[#This Row],[Status]]="Processing"),1,0)</f>
        <v>0</v>
      </c>
      <c r="F976" s="47" t="str">
        <f>IF(OR(Table24[[#This Row],[Status]]="Pending",Table24[[#This Row],[Status]]="Processing"),"Backlogs","Completed")</f>
        <v>Completed</v>
      </c>
      <c r="G976" s="47">
        <f>IF(Table24[[#This Row],[Status]]="Returned",1,0)</f>
        <v>0</v>
      </c>
      <c r="H976" s="30" t="s">
        <v>15</v>
      </c>
      <c r="I976" s="30" t="s">
        <v>25</v>
      </c>
      <c r="J976" s="30" t="s">
        <v>33</v>
      </c>
      <c r="K976" s="32">
        <v>65</v>
      </c>
      <c r="L976" s="30" t="s">
        <v>18</v>
      </c>
      <c r="M976" s="31">
        <v>351.49</v>
      </c>
      <c r="N976" s="48">
        <f>IF(Table24[[#This Row],[Status]]="Returned",Table24[[#This Row],[Amount]],0)</f>
        <v>0</v>
      </c>
      <c r="O976" s="48">
        <f>IF(OR(Table24[[#This Row],[Status]]="Pending", Table24[[#This Row],[Status]]="Processing"), Table24[[#This Row],[Amount]], 0)</f>
        <v>0</v>
      </c>
      <c r="P976" s="48">
        <f>IF(OR(Table24[[#This Row],[Status]]="Delivered",Table24[[#This Row],[Status]]="Shipped"),Table24[[#This Row],[Amount]],0)</f>
        <v>351.49</v>
      </c>
      <c r="Q976" s="48">
        <f>Table24[[#This Row],[Amount]]/Table24[[#This Row],[Qty]]</f>
        <v>5.4075384615384614</v>
      </c>
      <c r="R976" s="30" t="s">
        <v>312</v>
      </c>
      <c r="S976" s="30" t="s">
        <v>66</v>
      </c>
      <c r="T976" s="47" t="s">
        <v>758</v>
      </c>
      <c r="U976" s="30" t="s">
        <v>21</v>
      </c>
      <c r="V976" s="30" t="s">
        <v>22</v>
      </c>
    </row>
    <row r="977" spans="1:22" ht="14.25" hidden="1" customHeight="1">
      <c r="A977" s="47">
        <v>976</v>
      </c>
      <c r="B977" s="30">
        <v>653</v>
      </c>
      <c r="C977" s="1">
        <v>44313</v>
      </c>
      <c r="D977" t="s">
        <v>32</v>
      </c>
      <c r="E977" s="47">
        <f>IF(OR(Table24[[#This Row],[Status]]="Pending",Table24[[#This Row],[Status]]="Processing"),1,0)</f>
        <v>0</v>
      </c>
      <c r="F977" s="47" t="str">
        <f>IF(OR(Table24[[#This Row],[Status]]="Pending",Table24[[#This Row],[Status]]="Processing"),"Backlogs","Completed")</f>
        <v>Completed</v>
      </c>
      <c r="G977" s="47">
        <f>IF(Table24[[#This Row],[Status]]="Returned",1,0)</f>
        <v>1</v>
      </c>
      <c r="H977" s="30" t="s">
        <v>15</v>
      </c>
      <c r="I977" s="30" t="s">
        <v>16</v>
      </c>
      <c r="J977" s="30" t="s">
        <v>38</v>
      </c>
      <c r="K977" s="32">
        <v>85</v>
      </c>
      <c r="L977" s="30" t="s">
        <v>18</v>
      </c>
      <c r="M977" s="31">
        <v>588.61</v>
      </c>
      <c r="N977" s="48">
        <f>IF(Table24[[#This Row],[Status]]="Returned",Table24[[#This Row],[Amount]],0)</f>
        <v>588.61</v>
      </c>
      <c r="O977" s="48">
        <f>IF(OR(Table24[[#This Row],[Status]]="Pending", Table24[[#This Row],[Status]]="Processing"), Table24[[#This Row],[Amount]], 0)</f>
        <v>0</v>
      </c>
      <c r="P977" s="48">
        <f>IF(OR(Table24[[#This Row],[Status]]="Delivered",Table24[[#This Row],[Status]]="Shipped"),Table24[[#This Row],[Amount]],0)</f>
        <v>0</v>
      </c>
      <c r="Q977" s="48">
        <f>Table24[[#This Row],[Amount]]/Table24[[#This Row],[Qty]]</f>
        <v>6.924823529411765</v>
      </c>
      <c r="R977" s="30" t="s">
        <v>78</v>
      </c>
      <c r="S977" s="30" t="s">
        <v>79</v>
      </c>
      <c r="T977" s="47" t="s">
        <v>758</v>
      </c>
      <c r="U977" s="30" t="s">
        <v>44</v>
      </c>
      <c r="V977" s="30" t="s">
        <v>28</v>
      </c>
    </row>
    <row r="978" spans="1:22" ht="14.25" hidden="1" customHeight="1">
      <c r="A978" s="47">
        <v>977</v>
      </c>
      <c r="B978" s="30">
        <v>899</v>
      </c>
      <c r="C978" s="1">
        <v>44072</v>
      </c>
      <c r="D978" t="s">
        <v>23</v>
      </c>
      <c r="E978" s="47">
        <f>IF(OR(Table24[[#This Row],[Status]]="Pending",Table24[[#This Row],[Status]]="Processing"),1,0)</f>
        <v>0</v>
      </c>
      <c r="F978" s="47" t="str">
        <f>IF(OR(Table24[[#This Row],[Status]]="Pending",Table24[[#This Row],[Status]]="Processing"),"Backlogs","Completed")</f>
        <v>Completed</v>
      </c>
      <c r="G978" s="47">
        <f>IF(Table24[[#This Row],[Status]]="Returned",1,0)</f>
        <v>0</v>
      </c>
      <c r="H978" s="30" t="s">
        <v>15</v>
      </c>
      <c r="I978" s="30" t="s">
        <v>16</v>
      </c>
      <c r="J978" s="30" t="s">
        <v>38</v>
      </c>
      <c r="K978" s="32">
        <v>53</v>
      </c>
      <c r="L978" s="30" t="s">
        <v>18</v>
      </c>
      <c r="M978" s="31">
        <v>625.72</v>
      </c>
      <c r="N978" s="48">
        <f>IF(Table24[[#This Row],[Status]]="Returned",Table24[[#This Row],[Amount]],0)</f>
        <v>0</v>
      </c>
      <c r="O978" s="48">
        <f>IF(OR(Table24[[#This Row],[Status]]="Pending", Table24[[#This Row],[Status]]="Processing"), Table24[[#This Row],[Amount]], 0)</f>
        <v>0</v>
      </c>
      <c r="P978" s="48">
        <f>IF(OR(Table24[[#This Row],[Status]]="Delivered",Table24[[#This Row],[Status]]="Shipped"),Table24[[#This Row],[Amount]],0)</f>
        <v>625.72</v>
      </c>
      <c r="Q978" s="48">
        <f>Table24[[#This Row],[Amount]]/Table24[[#This Row],[Qty]]</f>
        <v>11.806037735849056</v>
      </c>
      <c r="R978" s="30" t="s">
        <v>60</v>
      </c>
      <c r="S978" s="30" t="s">
        <v>61</v>
      </c>
      <c r="T978" s="47" t="s">
        <v>11</v>
      </c>
      <c r="U978" s="30" t="s">
        <v>44</v>
      </c>
      <c r="V978" s="30" t="s">
        <v>22</v>
      </c>
    </row>
    <row r="979" spans="1:22" ht="14.25" customHeight="1">
      <c r="A979" s="47">
        <v>978</v>
      </c>
      <c r="B979" s="30">
        <v>16</v>
      </c>
      <c r="C979" s="1">
        <v>44407</v>
      </c>
      <c r="D979" t="s">
        <v>36</v>
      </c>
      <c r="E979" s="47">
        <f>IF(OR(Table24[[#This Row],[Status]]="Pending",Table24[[#This Row],[Status]]="Processing"),1,0)</f>
        <v>0</v>
      </c>
      <c r="F979" s="47" t="str">
        <f>IF(OR(Table24[[#This Row],[Status]]="Pending",Table24[[#This Row],[Status]]="Processing"),"Backlogs","Completed")</f>
        <v>Completed</v>
      </c>
      <c r="G979" s="47">
        <f>IF(Table24[[#This Row],[Status]]="Returned",1,0)</f>
        <v>0</v>
      </c>
      <c r="H979" s="30" t="s">
        <v>47</v>
      </c>
      <c r="I979" s="30" t="s">
        <v>37</v>
      </c>
      <c r="J979" s="30" t="s">
        <v>33</v>
      </c>
      <c r="K979" s="32">
        <v>97</v>
      </c>
      <c r="L979" s="30" t="s">
        <v>18</v>
      </c>
      <c r="M979" s="31">
        <v>654.89</v>
      </c>
      <c r="N979" s="48">
        <f>IF(Table24[[#This Row],[Status]]="Returned",Table24[[#This Row],[Amount]],0)</f>
        <v>0</v>
      </c>
      <c r="O979" s="48">
        <f>IF(OR(Table24[[#This Row],[Status]]="Pending", Table24[[#This Row],[Status]]="Processing"), Table24[[#This Row],[Amount]], 0)</f>
        <v>0</v>
      </c>
      <c r="P979" s="48">
        <f>IF(OR(Table24[[#This Row],[Status]]="Delivered",Table24[[#This Row],[Status]]="Shipped"),Table24[[#This Row],[Amount]],0)</f>
        <v>654.89</v>
      </c>
      <c r="Q979" s="48">
        <f>Table24[[#This Row],[Amount]]/Table24[[#This Row],[Qty]]</f>
        <v>6.7514432989690718</v>
      </c>
      <c r="R979" s="30" t="s">
        <v>142</v>
      </c>
      <c r="S979" s="30" t="s">
        <v>64</v>
      </c>
      <c r="T979" s="47" t="s">
        <v>758</v>
      </c>
      <c r="U979" s="30" t="s">
        <v>21</v>
      </c>
      <c r="V979" s="30" t="s">
        <v>28</v>
      </c>
    </row>
    <row r="980" spans="1:22" ht="14.25" customHeight="1">
      <c r="A980" s="47">
        <v>979</v>
      </c>
      <c r="B980" s="30">
        <v>634</v>
      </c>
      <c r="C980" s="1">
        <v>44176</v>
      </c>
      <c r="D980" t="s">
        <v>36</v>
      </c>
      <c r="E980" s="47">
        <f>IF(OR(Table24[[#This Row],[Status]]="Pending",Table24[[#This Row],[Status]]="Processing"),1,0)</f>
        <v>0</v>
      </c>
      <c r="F980" s="47" t="str">
        <f>IF(OR(Table24[[#This Row],[Status]]="Pending",Table24[[#This Row],[Status]]="Processing"),"Backlogs","Completed")</f>
        <v>Completed</v>
      </c>
      <c r="G980" s="47">
        <f>IF(Table24[[#This Row],[Status]]="Returned",1,0)</f>
        <v>0</v>
      </c>
      <c r="H980" s="30" t="s">
        <v>47</v>
      </c>
      <c r="I980" s="30" t="s">
        <v>37</v>
      </c>
      <c r="J980" s="30" t="s">
        <v>33</v>
      </c>
      <c r="K980" s="32">
        <v>19</v>
      </c>
      <c r="L980" s="30" t="s">
        <v>18</v>
      </c>
      <c r="M980" s="31">
        <v>278.93</v>
      </c>
      <c r="N980" s="48">
        <f>IF(Table24[[#This Row],[Status]]="Returned",Table24[[#This Row],[Amount]],0)</f>
        <v>0</v>
      </c>
      <c r="O980" s="48">
        <f>IF(OR(Table24[[#This Row],[Status]]="Pending", Table24[[#This Row],[Status]]="Processing"), Table24[[#This Row],[Amount]], 0)</f>
        <v>0</v>
      </c>
      <c r="P980" s="48">
        <f>IF(OR(Table24[[#This Row],[Status]]="Delivered",Table24[[#This Row],[Status]]="Shipped"),Table24[[#This Row],[Amount]],0)</f>
        <v>278.93</v>
      </c>
      <c r="Q980" s="48">
        <f>Table24[[#This Row],[Amount]]/Table24[[#This Row],[Qty]]</f>
        <v>14.680526315789473</v>
      </c>
      <c r="R980" s="30" t="s">
        <v>190</v>
      </c>
      <c r="S980" s="30" t="s">
        <v>64</v>
      </c>
      <c r="T980" s="47" t="s">
        <v>11</v>
      </c>
      <c r="U980" s="30" t="s">
        <v>21</v>
      </c>
      <c r="V980" s="30" t="s">
        <v>28</v>
      </c>
    </row>
    <row r="981" spans="1:22" ht="14.25" hidden="1" customHeight="1">
      <c r="A981" s="47">
        <v>980</v>
      </c>
      <c r="B981" s="30">
        <v>18</v>
      </c>
      <c r="C981" s="1">
        <v>43992</v>
      </c>
      <c r="D981" t="s">
        <v>32</v>
      </c>
      <c r="E981" s="47">
        <f>IF(OR(Table24[[#This Row],[Status]]="Pending",Table24[[#This Row],[Status]]="Processing"),1,0)</f>
        <v>0</v>
      </c>
      <c r="F981" s="47" t="str">
        <f>IF(OR(Table24[[#This Row],[Status]]="Pending",Table24[[#This Row],[Status]]="Processing"),"Backlogs","Completed")</f>
        <v>Completed</v>
      </c>
      <c r="G981" s="47">
        <f>IF(Table24[[#This Row],[Status]]="Returned",1,0)</f>
        <v>1</v>
      </c>
      <c r="H981" s="30" t="s">
        <v>47</v>
      </c>
      <c r="I981" s="30" t="s">
        <v>25</v>
      </c>
      <c r="J981" s="30" t="s">
        <v>38</v>
      </c>
      <c r="K981" s="32">
        <v>58</v>
      </c>
      <c r="L981" s="30" t="s">
        <v>18</v>
      </c>
      <c r="M981" s="31">
        <v>346.14</v>
      </c>
      <c r="N981" s="48">
        <f>IF(Table24[[#This Row],[Status]]="Returned",Table24[[#This Row],[Amount]],0)</f>
        <v>346.14</v>
      </c>
      <c r="O981" s="48">
        <f>IF(OR(Table24[[#This Row],[Status]]="Pending", Table24[[#This Row],[Status]]="Processing"), Table24[[#This Row],[Amount]], 0)</f>
        <v>0</v>
      </c>
      <c r="P981" s="48">
        <f>IF(OR(Table24[[#This Row],[Status]]="Delivered",Table24[[#This Row],[Status]]="Shipped"),Table24[[#This Row],[Amount]],0)</f>
        <v>0</v>
      </c>
      <c r="Q981" s="48">
        <f>Table24[[#This Row],[Amount]]/Table24[[#This Row],[Qty]]</f>
        <v>5.9679310344827581</v>
      </c>
      <c r="R981" s="30" t="s">
        <v>383</v>
      </c>
      <c r="S981" s="30" t="s">
        <v>139</v>
      </c>
      <c r="T981" s="47" t="s">
        <v>758</v>
      </c>
      <c r="U981" s="30" t="s">
        <v>21</v>
      </c>
      <c r="V981" s="30" t="s">
        <v>28</v>
      </c>
    </row>
    <row r="982" spans="1:22" ht="14.25" hidden="1" customHeight="1">
      <c r="A982" s="47">
        <v>981</v>
      </c>
      <c r="B982" s="30">
        <v>744</v>
      </c>
      <c r="C982" s="1">
        <v>44490</v>
      </c>
      <c r="D982" t="s">
        <v>14</v>
      </c>
      <c r="E982" s="47">
        <f>IF(OR(Table24[[#This Row],[Status]]="Pending",Table24[[#This Row],[Status]]="Processing"),1,0)</f>
        <v>1</v>
      </c>
      <c r="F982" s="47" t="str">
        <f>IF(OR(Table24[[#This Row],[Status]]="Pending",Table24[[#This Row],[Status]]="Processing"),"Backlogs","Completed")</f>
        <v>Backlogs</v>
      </c>
      <c r="G982" s="47">
        <f>IF(Table24[[#This Row],[Status]]="Returned",1,0)</f>
        <v>0</v>
      </c>
      <c r="H982" s="30" t="s">
        <v>47</v>
      </c>
      <c r="I982" s="30" t="s">
        <v>37</v>
      </c>
      <c r="J982" s="30" t="s">
        <v>17</v>
      </c>
      <c r="K982" s="32">
        <v>20</v>
      </c>
      <c r="L982" s="30" t="s">
        <v>18</v>
      </c>
      <c r="M982" s="31">
        <v>824.49</v>
      </c>
      <c r="N982" s="48">
        <f>IF(Table24[[#This Row],[Status]]="Returned",Table24[[#This Row],[Amount]],0)</f>
        <v>0</v>
      </c>
      <c r="O982" s="48">
        <f>IF(OR(Table24[[#This Row],[Status]]="Pending", Table24[[#This Row],[Status]]="Processing"), Table24[[#This Row],[Amount]], 0)</f>
        <v>824.49</v>
      </c>
      <c r="P982" s="48">
        <f>IF(OR(Table24[[#This Row],[Status]]="Delivered",Table24[[#This Row],[Status]]="Shipped"),Table24[[#This Row],[Amount]],0)</f>
        <v>0</v>
      </c>
      <c r="Q982" s="48">
        <f>Table24[[#This Row],[Amount]]/Table24[[#This Row],[Qty]]</f>
        <v>41.224499999999999</v>
      </c>
      <c r="R982" s="30" t="s">
        <v>141</v>
      </c>
      <c r="S982" s="30" t="s">
        <v>30</v>
      </c>
      <c r="T982" s="47" t="s">
        <v>758</v>
      </c>
      <c r="U982" s="30" t="s">
        <v>44</v>
      </c>
      <c r="V982" s="30" t="s">
        <v>22</v>
      </c>
    </row>
    <row r="983" spans="1:22" ht="14.25" customHeight="1">
      <c r="A983" s="47">
        <v>982</v>
      </c>
      <c r="B983" s="30">
        <v>348</v>
      </c>
      <c r="C983" s="1">
        <v>44184</v>
      </c>
      <c r="D983" t="s">
        <v>36</v>
      </c>
      <c r="E983" s="47">
        <f>IF(OR(Table24[[#This Row],[Status]]="Pending",Table24[[#This Row],[Status]]="Processing"),1,0)</f>
        <v>0</v>
      </c>
      <c r="F983" s="47" t="str">
        <f>IF(OR(Table24[[#This Row],[Status]]="Pending",Table24[[#This Row],[Status]]="Processing"),"Backlogs","Completed")</f>
        <v>Completed</v>
      </c>
      <c r="G983" s="47">
        <f>IF(Table24[[#This Row],[Status]]="Returned",1,0)</f>
        <v>0</v>
      </c>
      <c r="H983" s="30" t="s">
        <v>24</v>
      </c>
      <c r="I983" s="30" t="s">
        <v>37</v>
      </c>
      <c r="J983" s="30" t="s">
        <v>33</v>
      </c>
      <c r="K983" s="32">
        <v>16</v>
      </c>
      <c r="L983" s="30" t="s">
        <v>18</v>
      </c>
      <c r="M983" s="31">
        <v>198.33</v>
      </c>
      <c r="N983" s="48">
        <f>IF(Table24[[#This Row],[Status]]="Returned",Table24[[#This Row],[Amount]],0)</f>
        <v>0</v>
      </c>
      <c r="O983" s="48">
        <f>IF(OR(Table24[[#This Row],[Status]]="Pending", Table24[[#This Row],[Status]]="Processing"), Table24[[#This Row],[Amount]], 0)</f>
        <v>0</v>
      </c>
      <c r="P983" s="48">
        <f>IF(OR(Table24[[#This Row],[Status]]="Delivered",Table24[[#This Row],[Status]]="Shipped"),Table24[[#This Row],[Amount]],0)</f>
        <v>198.33</v>
      </c>
      <c r="Q983" s="48">
        <f>Table24[[#This Row],[Amount]]/Table24[[#This Row],[Qty]]</f>
        <v>12.395625000000001</v>
      </c>
      <c r="R983" s="30" t="s">
        <v>84</v>
      </c>
      <c r="S983" s="30" t="s">
        <v>85</v>
      </c>
      <c r="T983" s="47" t="s">
        <v>758</v>
      </c>
      <c r="U983" s="30" t="s">
        <v>44</v>
      </c>
      <c r="V983" s="30" t="s">
        <v>22</v>
      </c>
    </row>
    <row r="984" spans="1:22" ht="14.25" customHeight="1">
      <c r="A984" s="47">
        <v>983</v>
      </c>
      <c r="B984" s="30">
        <v>438</v>
      </c>
      <c r="C984" s="1">
        <v>43877</v>
      </c>
      <c r="D984" t="s">
        <v>54</v>
      </c>
      <c r="E984" s="47">
        <f>IF(OR(Table24[[#This Row],[Status]]="Pending",Table24[[#This Row],[Status]]="Processing"),1,0)</f>
        <v>1</v>
      </c>
      <c r="F984" s="47" t="str">
        <f>IF(OR(Table24[[#This Row],[Status]]="Pending",Table24[[#This Row],[Status]]="Processing"),"Backlogs","Completed")</f>
        <v>Backlogs</v>
      </c>
      <c r="G984" s="47">
        <f>IF(Table24[[#This Row],[Status]]="Returned",1,0)</f>
        <v>0</v>
      </c>
      <c r="H984" s="30" t="s">
        <v>15</v>
      </c>
      <c r="I984" s="30" t="s">
        <v>25</v>
      </c>
      <c r="J984" s="30" t="s">
        <v>33</v>
      </c>
      <c r="K984" s="32">
        <v>64</v>
      </c>
      <c r="L984" s="30" t="s">
        <v>18</v>
      </c>
      <c r="M984" s="31">
        <v>380.1</v>
      </c>
      <c r="N984" s="48">
        <f>IF(Table24[[#This Row],[Status]]="Returned",Table24[[#This Row],[Amount]],0)</f>
        <v>0</v>
      </c>
      <c r="O984" s="48">
        <f>IF(OR(Table24[[#This Row],[Status]]="Pending", Table24[[#This Row],[Status]]="Processing"), Table24[[#This Row],[Amount]], 0)</f>
        <v>380.1</v>
      </c>
      <c r="P984" s="48">
        <f>IF(OR(Table24[[#This Row],[Status]]="Delivered",Table24[[#This Row],[Status]]="Shipped"),Table24[[#This Row],[Amount]],0)</f>
        <v>0</v>
      </c>
      <c r="Q984" s="48">
        <f>Table24[[#This Row],[Amount]]/Table24[[#This Row],[Qty]]</f>
        <v>5.9390625000000004</v>
      </c>
      <c r="R984" s="30" t="s">
        <v>280</v>
      </c>
      <c r="S984" s="30" t="s">
        <v>93</v>
      </c>
      <c r="T984" s="47" t="s">
        <v>758</v>
      </c>
      <c r="U984" s="30" t="s">
        <v>21</v>
      </c>
      <c r="V984" s="30" t="s">
        <v>28</v>
      </c>
    </row>
    <row r="985" spans="1:22" ht="14.25" hidden="1" customHeight="1">
      <c r="A985" s="47">
        <v>984</v>
      </c>
      <c r="B985" s="30">
        <v>667</v>
      </c>
      <c r="C985" s="1">
        <v>44311</v>
      </c>
      <c r="D985" t="s">
        <v>32</v>
      </c>
      <c r="E985" s="47">
        <f>IF(OR(Table24[[#This Row],[Status]]="Pending",Table24[[#This Row],[Status]]="Processing"),1,0)</f>
        <v>0</v>
      </c>
      <c r="F985" s="47" t="str">
        <f>IF(OR(Table24[[#This Row],[Status]]="Pending",Table24[[#This Row],[Status]]="Processing"),"Backlogs","Completed")</f>
        <v>Completed</v>
      </c>
      <c r="G985" s="47">
        <f>IF(Table24[[#This Row],[Status]]="Returned",1,0)</f>
        <v>1</v>
      </c>
      <c r="H985" s="30" t="s">
        <v>15</v>
      </c>
      <c r="I985" s="30" t="s">
        <v>16</v>
      </c>
      <c r="J985" s="30" t="s">
        <v>38</v>
      </c>
      <c r="K985" s="32">
        <v>71</v>
      </c>
      <c r="L985" s="30" t="s">
        <v>18</v>
      </c>
      <c r="M985" s="31">
        <v>446.97</v>
      </c>
      <c r="N985" s="48">
        <f>IF(Table24[[#This Row],[Status]]="Returned",Table24[[#This Row],[Amount]],0)</f>
        <v>446.97</v>
      </c>
      <c r="O985" s="48">
        <f>IF(OR(Table24[[#This Row],[Status]]="Pending", Table24[[#This Row],[Status]]="Processing"), Table24[[#This Row],[Amount]], 0)</f>
        <v>0</v>
      </c>
      <c r="P985" s="48">
        <f>IF(OR(Table24[[#This Row],[Status]]="Delivered",Table24[[#This Row],[Status]]="Shipped"),Table24[[#This Row],[Amount]],0)</f>
        <v>0</v>
      </c>
      <c r="Q985" s="48">
        <f>Table24[[#This Row],[Amount]]/Table24[[#This Row],[Qty]]</f>
        <v>6.2953521126760563</v>
      </c>
      <c r="R985" s="30" t="s">
        <v>96</v>
      </c>
      <c r="S985" s="30" t="s">
        <v>97</v>
      </c>
      <c r="T985" s="47" t="s">
        <v>758</v>
      </c>
      <c r="U985" s="30" t="s">
        <v>21</v>
      </c>
      <c r="V985" s="30" t="s">
        <v>22</v>
      </c>
    </row>
    <row r="986" spans="1:22" ht="14.25" customHeight="1">
      <c r="A986" s="47">
        <v>985</v>
      </c>
      <c r="B986" s="30">
        <v>300</v>
      </c>
      <c r="C986" s="1">
        <v>44447</v>
      </c>
      <c r="D986" t="s">
        <v>36</v>
      </c>
      <c r="E986" s="47">
        <f>IF(OR(Table24[[#This Row],[Status]]="Pending",Table24[[#This Row],[Status]]="Processing"),1,0)</f>
        <v>0</v>
      </c>
      <c r="F986" s="47" t="str">
        <f>IF(OR(Table24[[#This Row],[Status]]="Pending",Table24[[#This Row],[Status]]="Processing"),"Backlogs","Completed")</f>
        <v>Completed</v>
      </c>
      <c r="G986" s="47">
        <f>IF(Table24[[#This Row],[Status]]="Returned",1,0)</f>
        <v>0</v>
      </c>
      <c r="H986" s="30" t="s">
        <v>15</v>
      </c>
      <c r="I986" s="30" t="s">
        <v>37</v>
      </c>
      <c r="J986" s="30" t="s">
        <v>33</v>
      </c>
      <c r="K986" s="32">
        <v>86</v>
      </c>
      <c r="L986" s="30" t="s">
        <v>18</v>
      </c>
      <c r="M986" s="31">
        <v>644.88</v>
      </c>
      <c r="N986" s="48">
        <f>IF(Table24[[#This Row],[Status]]="Returned",Table24[[#This Row],[Amount]],0)</f>
        <v>0</v>
      </c>
      <c r="O986" s="48">
        <f>IF(OR(Table24[[#This Row],[Status]]="Pending", Table24[[#This Row],[Status]]="Processing"), Table24[[#This Row],[Amount]], 0)</f>
        <v>0</v>
      </c>
      <c r="P986" s="48">
        <f>IF(OR(Table24[[#This Row],[Status]]="Delivered",Table24[[#This Row],[Status]]="Shipped"),Table24[[#This Row],[Amount]],0)</f>
        <v>644.88</v>
      </c>
      <c r="Q986" s="48">
        <f>Table24[[#This Row],[Amount]]/Table24[[#This Row],[Qty]]</f>
        <v>7.4986046511627906</v>
      </c>
      <c r="R986" s="30" t="s">
        <v>71</v>
      </c>
      <c r="S986" s="30" t="s">
        <v>64</v>
      </c>
      <c r="T986" s="47" t="s">
        <v>758</v>
      </c>
      <c r="U986" s="30" t="s">
        <v>44</v>
      </c>
      <c r="V986" s="30" t="s">
        <v>28</v>
      </c>
    </row>
    <row r="987" spans="1:22" ht="14.25" customHeight="1">
      <c r="A987" s="47">
        <v>986</v>
      </c>
      <c r="B987" s="30">
        <v>854</v>
      </c>
      <c r="C987" s="1">
        <v>43949</v>
      </c>
      <c r="D987" t="s">
        <v>36</v>
      </c>
      <c r="E987" s="47">
        <f>IF(OR(Table24[[#This Row],[Status]]="Pending",Table24[[#This Row],[Status]]="Processing"),1,0)</f>
        <v>0</v>
      </c>
      <c r="F987" s="47" t="str">
        <f>IF(OR(Table24[[#This Row],[Status]]="Pending",Table24[[#This Row],[Status]]="Processing"),"Backlogs","Completed")</f>
        <v>Completed</v>
      </c>
      <c r="G987" s="47">
        <f>IF(Table24[[#This Row],[Status]]="Returned",1,0)</f>
        <v>0</v>
      </c>
      <c r="H987" s="30" t="s">
        <v>15</v>
      </c>
      <c r="I987" s="30" t="s">
        <v>37</v>
      </c>
      <c r="J987" s="30" t="s">
        <v>33</v>
      </c>
      <c r="K987" s="32">
        <v>68</v>
      </c>
      <c r="L987" s="30" t="s">
        <v>18</v>
      </c>
      <c r="M987" s="31">
        <v>317.86</v>
      </c>
      <c r="N987" s="48">
        <f>IF(Table24[[#This Row],[Status]]="Returned",Table24[[#This Row],[Amount]],0)</f>
        <v>0</v>
      </c>
      <c r="O987" s="48">
        <f>IF(OR(Table24[[#This Row],[Status]]="Pending", Table24[[#This Row],[Status]]="Processing"), Table24[[#This Row],[Amount]], 0)</f>
        <v>0</v>
      </c>
      <c r="P987" s="48">
        <f>IF(OR(Table24[[#This Row],[Status]]="Delivered",Table24[[#This Row],[Status]]="Shipped"),Table24[[#This Row],[Amount]],0)</f>
        <v>317.86</v>
      </c>
      <c r="Q987" s="48">
        <f>Table24[[#This Row],[Amount]]/Table24[[#This Row],[Qty]]</f>
        <v>4.6744117647058827</v>
      </c>
      <c r="R987" s="30" t="s">
        <v>123</v>
      </c>
      <c r="S987" s="30" t="s">
        <v>124</v>
      </c>
      <c r="T987" s="47" t="s">
        <v>11</v>
      </c>
      <c r="U987" s="30" t="s">
        <v>27</v>
      </c>
      <c r="V987" s="30" t="s">
        <v>22</v>
      </c>
    </row>
    <row r="988" spans="1:22" ht="14.25" hidden="1" customHeight="1">
      <c r="A988" s="47">
        <v>987</v>
      </c>
      <c r="B988" s="30">
        <v>815</v>
      </c>
      <c r="C988" s="1">
        <v>44429</v>
      </c>
      <c r="D988" t="s">
        <v>32</v>
      </c>
      <c r="E988" s="47">
        <f>IF(OR(Table24[[#This Row],[Status]]="Pending",Table24[[#This Row],[Status]]="Processing"),1,0)</f>
        <v>0</v>
      </c>
      <c r="F988" s="47" t="str">
        <f>IF(OR(Table24[[#This Row],[Status]]="Pending",Table24[[#This Row],[Status]]="Processing"),"Backlogs","Completed")</f>
        <v>Completed</v>
      </c>
      <c r="G988" s="47">
        <f>IF(Table24[[#This Row],[Status]]="Returned",1,0)</f>
        <v>1</v>
      </c>
      <c r="H988" s="30" t="s">
        <v>24</v>
      </c>
      <c r="I988" s="30" t="s">
        <v>25</v>
      </c>
      <c r="J988" s="30" t="s">
        <v>17</v>
      </c>
      <c r="K988" s="32">
        <v>75</v>
      </c>
      <c r="L988" s="30" t="s">
        <v>18</v>
      </c>
      <c r="M988" s="31">
        <v>242.45</v>
      </c>
      <c r="N988" s="48">
        <f>IF(Table24[[#This Row],[Status]]="Returned",Table24[[#This Row],[Amount]],0)</f>
        <v>242.45</v>
      </c>
      <c r="O988" s="48">
        <f>IF(OR(Table24[[#This Row],[Status]]="Pending", Table24[[#This Row],[Status]]="Processing"), Table24[[#This Row],[Amount]], 0)</f>
        <v>0</v>
      </c>
      <c r="P988" s="48">
        <f>IF(OR(Table24[[#This Row],[Status]]="Delivered",Table24[[#This Row],[Status]]="Shipped"),Table24[[#This Row],[Amount]],0)</f>
        <v>0</v>
      </c>
      <c r="Q988" s="48">
        <f>Table24[[#This Row],[Amount]]/Table24[[#This Row],[Qty]]</f>
        <v>3.2326666666666664</v>
      </c>
      <c r="R988" s="30" t="s">
        <v>205</v>
      </c>
      <c r="S988" s="30" t="s">
        <v>30</v>
      </c>
      <c r="T988" s="47" t="s">
        <v>11</v>
      </c>
      <c r="U988" s="30" t="s">
        <v>27</v>
      </c>
      <c r="V988" s="30" t="s">
        <v>22</v>
      </c>
    </row>
    <row r="989" spans="1:22" ht="14.25" hidden="1" customHeight="1">
      <c r="A989" s="47">
        <v>988</v>
      </c>
      <c r="B989" s="30">
        <v>408</v>
      </c>
      <c r="C989" s="1">
        <v>43846</v>
      </c>
      <c r="D989" t="s">
        <v>23</v>
      </c>
      <c r="E989" s="47">
        <f>IF(OR(Table24[[#This Row],[Status]]="Pending",Table24[[#This Row],[Status]]="Processing"),1,0)</f>
        <v>0</v>
      </c>
      <c r="F989" s="47" t="str">
        <f>IF(OR(Table24[[#This Row],[Status]]="Pending",Table24[[#This Row],[Status]]="Processing"),"Backlogs","Completed")</f>
        <v>Completed</v>
      </c>
      <c r="G989" s="47">
        <f>IF(Table24[[#This Row],[Status]]="Returned",1,0)</f>
        <v>0</v>
      </c>
      <c r="H989" s="30" t="s">
        <v>47</v>
      </c>
      <c r="I989" s="30" t="s">
        <v>25</v>
      </c>
      <c r="J989" s="30" t="s">
        <v>17</v>
      </c>
      <c r="K989" s="32">
        <v>61</v>
      </c>
      <c r="L989" s="30" t="s">
        <v>18</v>
      </c>
      <c r="M989" s="31">
        <v>779.05</v>
      </c>
      <c r="N989" s="48">
        <f>IF(Table24[[#This Row],[Status]]="Returned",Table24[[#This Row],[Amount]],0)</f>
        <v>0</v>
      </c>
      <c r="O989" s="48">
        <f>IF(OR(Table24[[#This Row],[Status]]="Pending", Table24[[#This Row],[Status]]="Processing"), Table24[[#This Row],[Amount]], 0)</f>
        <v>0</v>
      </c>
      <c r="P989" s="48">
        <f>IF(OR(Table24[[#This Row],[Status]]="Delivered",Table24[[#This Row],[Status]]="Shipped"),Table24[[#This Row],[Amount]],0)</f>
        <v>779.05</v>
      </c>
      <c r="Q989" s="48">
        <f>Table24[[#This Row],[Amount]]/Table24[[#This Row],[Qty]]</f>
        <v>12.771311475409835</v>
      </c>
      <c r="R989" s="30" t="s">
        <v>126</v>
      </c>
      <c r="S989" s="30" t="s">
        <v>87</v>
      </c>
      <c r="T989" s="47" t="s">
        <v>758</v>
      </c>
      <c r="U989" s="30" t="s">
        <v>21</v>
      </c>
      <c r="V989" s="30" t="s">
        <v>22</v>
      </c>
    </row>
    <row r="990" spans="1:22" ht="14.25" hidden="1" customHeight="1">
      <c r="A990" s="47">
        <v>989</v>
      </c>
      <c r="B990" s="30">
        <v>648</v>
      </c>
      <c r="C990" s="1">
        <v>44556</v>
      </c>
      <c r="D990" t="s">
        <v>32</v>
      </c>
      <c r="E990" s="47">
        <f>IF(OR(Table24[[#This Row],[Status]]="Pending",Table24[[#This Row],[Status]]="Processing"),1,0)</f>
        <v>0</v>
      </c>
      <c r="F990" s="47" t="str">
        <f>IF(OR(Table24[[#This Row],[Status]]="Pending",Table24[[#This Row],[Status]]="Processing"),"Backlogs","Completed")</f>
        <v>Completed</v>
      </c>
      <c r="G990" s="47">
        <f>IF(Table24[[#This Row],[Status]]="Returned",1,0)</f>
        <v>1</v>
      </c>
      <c r="H990" s="30" t="s">
        <v>24</v>
      </c>
      <c r="I990" s="30" t="s">
        <v>37</v>
      </c>
      <c r="J990" s="30" t="s">
        <v>17</v>
      </c>
      <c r="K990" s="32">
        <v>94</v>
      </c>
      <c r="L990" s="30" t="s">
        <v>18</v>
      </c>
      <c r="M990" s="31">
        <v>619.30999999999995</v>
      </c>
      <c r="N990" s="48">
        <f>IF(Table24[[#This Row],[Status]]="Returned",Table24[[#This Row],[Amount]],0)</f>
        <v>619.30999999999995</v>
      </c>
      <c r="O990" s="48">
        <f>IF(OR(Table24[[#This Row],[Status]]="Pending", Table24[[#This Row],[Status]]="Processing"), Table24[[#This Row],[Amount]], 0)</f>
        <v>0</v>
      </c>
      <c r="P990" s="48">
        <f>IF(OR(Table24[[#This Row],[Status]]="Delivered",Table24[[#This Row],[Status]]="Shipped"),Table24[[#This Row],[Amount]],0)</f>
        <v>0</v>
      </c>
      <c r="Q990" s="48">
        <f>Table24[[#This Row],[Amount]]/Table24[[#This Row],[Qty]]</f>
        <v>6.5884042553191486</v>
      </c>
      <c r="R990" s="30" t="s">
        <v>173</v>
      </c>
      <c r="S990" s="30" t="s">
        <v>64</v>
      </c>
      <c r="T990" s="47" t="s">
        <v>758</v>
      </c>
      <c r="U990" s="30" t="s">
        <v>44</v>
      </c>
      <c r="V990" s="30" t="s">
        <v>28</v>
      </c>
    </row>
    <row r="991" spans="1:22" ht="14.25" hidden="1" customHeight="1">
      <c r="A991" s="47">
        <v>990</v>
      </c>
      <c r="B991" s="30">
        <v>438</v>
      </c>
      <c r="C991" s="1">
        <v>44319</v>
      </c>
      <c r="D991" t="s">
        <v>32</v>
      </c>
      <c r="E991" s="47">
        <f>IF(OR(Table24[[#This Row],[Status]]="Pending",Table24[[#This Row],[Status]]="Processing"),1,0)</f>
        <v>0</v>
      </c>
      <c r="F991" s="47" t="str">
        <f>IF(OR(Table24[[#This Row],[Status]]="Pending",Table24[[#This Row],[Status]]="Processing"),"Backlogs","Completed")</f>
        <v>Completed</v>
      </c>
      <c r="G991" s="47">
        <f>IF(Table24[[#This Row],[Status]]="Returned",1,0)</f>
        <v>1</v>
      </c>
      <c r="H991" s="30" t="s">
        <v>15</v>
      </c>
      <c r="I991" s="30" t="s">
        <v>37</v>
      </c>
      <c r="J991" s="30" t="s">
        <v>38</v>
      </c>
      <c r="K991" s="32">
        <v>5</v>
      </c>
      <c r="L991" s="30" t="s">
        <v>18</v>
      </c>
      <c r="M991" s="31">
        <v>570.52</v>
      </c>
      <c r="N991" s="48">
        <f>IF(Table24[[#This Row],[Status]]="Returned",Table24[[#This Row],[Amount]],0)</f>
        <v>570.52</v>
      </c>
      <c r="O991" s="48">
        <f>IF(OR(Table24[[#This Row],[Status]]="Pending", Table24[[#This Row],[Status]]="Processing"), Table24[[#This Row],[Amount]], 0)</f>
        <v>0</v>
      </c>
      <c r="P991" s="48">
        <f>IF(OR(Table24[[#This Row],[Status]]="Delivered",Table24[[#This Row],[Status]]="Shipped"),Table24[[#This Row],[Amount]],0)</f>
        <v>0</v>
      </c>
      <c r="Q991" s="48">
        <f>Table24[[#This Row],[Amount]]/Table24[[#This Row],[Qty]]</f>
        <v>114.104</v>
      </c>
      <c r="R991" s="30" t="s">
        <v>107</v>
      </c>
      <c r="S991" s="30" t="s">
        <v>106</v>
      </c>
      <c r="T991" s="47" t="s">
        <v>758</v>
      </c>
      <c r="U991" s="30" t="s">
        <v>44</v>
      </c>
      <c r="V991" s="30" t="s">
        <v>28</v>
      </c>
    </row>
    <row r="992" spans="1:22" ht="14.25" hidden="1" customHeight="1">
      <c r="A992" s="47">
        <v>991</v>
      </c>
      <c r="B992" s="30">
        <v>453</v>
      </c>
      <c r="C992" s="1">
        <v>43855</v>
      </c>
      <c r="D992" t="s">
        <v>32</v>
      </c>
      <c r="E992" s="47">
        <f>IF(OR(Table24[[#This Row],[Status]]="Pending",Table24[[#This Row],[Status]]="Processing"),1,0)</f>
        <v>0</v>
      </c>
      <c r="F992" s="47" t="str">
        <f>IF(OR(Table24[[#This Row],[Status]]="Pending",Table24[[#This Row],[Status]]="Processing"),"Backlogs","Completed")</f>
        <v>Completed</v>
      </c>
      <c r="G992" s="47">
        <f>IF(Table24[[#This Row],[Status]]="Returned",1,0)</f>
        <v>1</v>
      </c>
      <c r="H992" s="30" t="s">
        <v>47</v>
      </c>
      <c r="I992" s="30" t="s">
        <v>25</v>
      </c>
      <c r="J992" s="30" t="s">
        <v>38</v>
      </c>
      <c r="K992" s="32">
        <v>89</v>
      </c>
      <c r="L992" s="30" t="s">
        <v>18</v>
      </c>
      <c r="M992" s="31">
        <v>673.45</v>
      </c>
      <c r="N992" s="48">
        <f>IF(Table24[[#This Row],[Status]]="Returned",Table24[[#This Row],[Amount]],0)</f>
        <v>673.45</v>
      </c>
      <c r="O992" s="48">
        <f>IF(OR(Table24[[#This Row],[Status]]="Pending", Table24[[#This Row],[Status]]="Processing"), Table24[[#This Row],[Amount]], 0)</f>
        <v>0</v>
      </c>
      <c r="P992" s="48">
        <f>IF(OR(Table24[[#This Row],[Status]]="Delivered",Table24[[#This Row],[Status]]="Shipped"),Table24[[#This Row],[Amount]],0)</f>
        <v>0</v>
      </c>
      <c r="Q992" s="48">
        <f>Table24[[#This Row],[Amount]]/Table24[[#This Row],[Qty]]</f>
        <v>7.5668539325842703</v>
      </c>
      <c r="R992" s="30" t="s">
        <v>39</v>
      </c>
      <c r="S992" s="30" t="s">
        <v>104</v>
      </c>
      <c r="T992" s="47" t="s">
        <v>758</v>
      </c>
      <c r="U992" s="30" t="s">
        <v>21</v>
      </c>
      <c r="V992" s="30" t="s">
        <v>28</v>
      </c>
    </row>
    <row r="993" spans="1:22" ht="14.25" customHeight="1">
      <c r="A993" s="47">
        <v>992</v>
      </c>
      <c r="B993" s="30">
        <v>792</v>
      </c>
      <c r="C993" s="1">
        <v>44555</v>
      </c>
      <c r="D993" t="s">
        <v>32</v>
      </c>
      <c r="E993" s="47">
        <f>IF(OR(Table24[[#This Row],[Status]]="Pending",Table24[[#This Row],[Status]]="Processing"),1,0)</f>
        <v>0</v>
      </c>
      <c r="F993" s="47" t="str">
        <f>IF(OR(Table24[[#This Row],[Status]]="Pending",Table24[[#This Row],[Status]]="Processing"),"Backlogs","Completed")</f>
        <v>Completed</v>
      </c>
      <c r="G993" s="47">
        <f>IF(Table24[[#This Row],[Status]]="Returned",1,0)</f>
        <v>1</v>
      </c>
      <c r="H993" s="30" t="s">
        <v>47</v>
      </c>
      <c r="I993" s="30" t="s">
        <v>25</v>
      </c>
      <c r="J993" s="30" t="s">
        <v>33</v>
      </c>
      <c r="K993" s="32">
        <v>71</v>
      </c>
      <c r="L993" s="30" t="s">
        <v>18</v>
      </c>
      <c r="M993" s="31">
        <v>104.76</v>
      </c>
      <c r="N993" s="48">
        <f>IF(Table24[[#This Row],[Status]]="Returned",Table24[[#This Row],[Amount]],0)</f>
        <v>104.76</v>
      </c>
      <c r="O993" s="48">
        <f>IF(OR(Table24[[#This Row],[Status]]="Pending", Table24[[#This Row],[Status]]="Processing"), Table24[[#This Row],[Amount]], 0)</f>
        <v>0</v>
      </c>
      <c r="P993" s="48">
        <f>IF(OR(Table24[[#This Row],[Status]]="Delivered",Table24[[#This Row],[Status]]="Shipped"),Table24[[#This Row],[Amount]],0)</f>
        <v>0</v>
      </c>
      <c r="Q993" s="48">
        <f>Table24[[#This Row],[Amount]]/Table24[[#This Row],[Qty]]</f>
        <v>1.475492957746479</v>
      </c>
      <c r="R993" s="30" t="s">
        <v>300</v>
      </c>
      <c r="S993" s="30" t="s">
        <v>58</v>
      </c>
      <c r="T993" s="47" t="s">
        <v>11</v>
      </c>
      <c r="U993" s="30" t="s">
        <v>21</v>
      </c>
      <c r="V993" s="30" t="s">
        <v>28</v>
      </c>
    </row>
    <row r="994" spans="1:22" ht="14.25" customHeight="1">
      <c r="A994" s="47">
        <v>993</v>
      </c>
      <c r="B994" s="30">
        <v>105</v>
      </c>
      <c r="C994" s="1">
        <v>44211</v>
      </c>
      <c r="D994" t="s">
        <v>54</v>
      </c>
      <c r="E994" s="47">
        <f>IF(OR(Table24[[#This Row],[Status]]="Pending",Table24[[#This Row],[Status]]="Processing"),1,0)</f>
        <v>1</v>
      </c>
      <c r="F994" s="47" t="str">
        <f>IF(OR(Table24[[#This Row],[Status]]="Pending",Table24[[#This Row],[Status]]="Processing"),"Backlogs","Completed")</f>
        <v>Backlogs</v>
      </c>
      <c r="G994" s="47">
        <f>IF(Table24[[#This Row],[Status]]="Returned",1,0)</f>
        <v>0</v>
      </c>
      <c r="H994" s="30" t="s">
        <v>24</v>
      </c>
      <c r="I994" s="30" t="s">
        <v>16</v>
      </c>
      <c r="J994" s="30" t="s">
        <v>33</v>
      </c>
      <c r="K994" s="32">
        <v>71</v>
      </c>
      <c r="L994" s="30" t="s">
        <v>18</v>
      </c>
      <c r="M994" s="31">
        <v>479.7</v>
      </c>
      <c r="N994" s="48">
        <f>IF(Table24[[#This Row],[Status]]="Returned",Table24[[#This Row],[Amount]],0)</f>
        <v>0</v>
      </c>
      <c r="O994" s="48">
        <f>IF(OR(Table24[[#This Row],[Status]]="Pending", Table24[[#This Row],[Status]]="Processing"), Table24[[#This Row],[Amount]], 0)</f>
        <v>479.7</v>
      </c>
      <c r="P994" s="48">
        <f>IF(OR(Table24[[#This Row],[Status]]="Delivered",Table24[[#This Row],[Status]]="Shipped"),Table24[[#This Row],[Amount]],0)</f>
        <v>0</v>
      </c>
      <c r="Q994" s="48">
        <f>Table24[[#This Row],[Amount]]/Table24[[#This Row],[Qty]]</f>
        <v>6.7563380281690142</v>
      </c>
      <c r="R994" s="30" t="s">
        <v>75</v>
      </c>
      <c r="S994" s="30" t="s">
        <v>64</v>
      </c>
      <c r="T994" s="47" t="s">
        <v>11</v>
      </c>
      <c r="U994" s="30" t="s">
        <v>31</v>
      </c>
      <c r="V994" s="30" t="s">
        <v>22</v>
      </c>
    </row>
    <row r="995" spans="1:22" ht="14.25" hidden="1" customHeight="1">
      <c r="A995" s="47">
        <v>994</v>
      </c>
      <c r="B995" s="30">
        <v>604</v>
      </c>
      <c r="C995" s="1">
        <v>44443</v>
      </c>
      <c r="D995" t="s">
        <v>32</v>
      </c>
      <c r="E995" s="47">
        <f>IF(OR(Table24[[#This Row],[Status]]="Pending",Table24[[#This Row],[Status]]="Processing"),1,0)</f>
        <v>0</v>
      </c>
      <c r="F995" s="47" t="str">
        <f>IF(OR(Table24[[#This Row],[Status]]="Pending",Table24[[#This Row],[Status]]="Processing"),"Backlogs","Completed")</f>
        <v>Completed</v>
      </c>
      <c r="G995" s="47">
        <f>IF(Table24[[#This Row],[Status]]="Returned",1,0)</f>
        <v>1</v>
      </c>
      <c r="H995" s="30" t="s">
        <v>15</v>
      </c>
      <c r="I995" s="30" t="s">
        <v>16</v>
      </c>
      <c r="J995" s="30" t="s">
        <v>38</v>
      </c>
      <c r="K995" s="32">
        <v>78</v>
      </c>
      <c r="L995" s="30" t="s">
        <v>18</v>
      </c>
      <c r="M995" s="31">
        <v>114.92</v>
      </c>
      <c r="N995" s="48">
        <f>IF(Table24[[#This Row],[Status]]="Returned",Table24[[#This Row],[Amount]],0)</f>
        <v>114.92</v>
      </c>
      <c r="O995" s="48">
        <f>IF(OR(Table24[[#This Row],[Status]]="Pending", Table24[[#This Row],[Status]]="Processing"), Table24[[#This Row],[Amount]], 0)</f>
        <v>0</v>
      </c>
      <c r="P995" s="48">
        <f>IF(OR(Table24[[#This Row],[Status]]="Delivered",Table24[[#This Row],[Status]]="Shipped"),Table24[[#This Row],[Amount]],0)</f>
        <v>0</v>
      </c>
      <c r="Q995" s="48">
        <f>Table24[[#This Row],[Amount]]/Table24[[#This Row],[Qty]]</f>
        <v>1.4733333333333334</v>
      </c>
      <c r="R995" s="30" t="s">
        <v>331</v>
      </c>
      <c r="S995" s="30" t="s">
        <v>85</v>
      </c>
      <c r="T995" s="47" t="s">
        <v>11</v>
      </c>
      <c r="U995" s="30" t="s">
        <v>21</v>
      </c>
      <c r="V995" s="30" t="s">
        <v>22</v>
      </c>
    </row>
    <row r="996" spans="1:22" ht="14.25" customHeight="1">
      <c r="A996" s="47">
        <v>995</v>
      </c>
      <c r="B996" s="30">
        <v>482</v>
      </c>
      <c r="C996" s="1">
        <v>44443</v>
      </c>
      <c r="D996" t="s">
        <v>36</v>
      </c>
      <c r="E996" s="47">
        <f>IF(OR(Table24[[#This Row],[Status]]="Pending",Table24[[#This Row],[Status]]="Processing"),1,0)</f>
        <v>0</v>
      </c>
      <c r="F996" s="47" t="str">
        <f>IF(OR(Table24[[#This Row],[Status]]="Pending",Table24[[#This Row],[Status]]="Processing"),"Backlogs","Completed")</f>
        <v>Completed</v>
      </c>
      <c r="G996" s="47">
        <f>IF(Table24[[#This Row],[Status]]="Returned",1,0)</f>
        <v>0</v>
      </c>
      <c r="H996" s="30" t="s">
        <v>24</v>
      </c>
      <c r="I996" s="30" t="s">
        <v>25</v>
      </c>
      <c r="J996" s="30" t="s">
        <v>33</v>
      </c>
      <c r="K996" s="32">
        <v>85</v>
      </c>
      <c r="L996" s="30" t="s">
        <v>18</v>
      </c>
      <c r="M996" s="31">
        <v>572.25</v>
      </c>
      <c r="N996" s="48">
        <f>IF(Table24[[#This Row],[Status]]="Returned",Table24[[#This Row],[Amount]],0)</f>
        <v>0</v>
      </c>
      <c r="O996" s="48">
        <f>IF(OR(Table24[[#This Row],[Status]]="Pending", Table24[[#This Row],[Status]]="Processing"), Table24[[#This Row],[Amount]], 0)</f>
        <v>0</v>
      </c>
      <c r="P996" s="48">
        <f>IF(OR(Table24[[#This Row],[Status]]="Delivered",Table24[[#This Row],[Status]]="Shipped"),Table24[[#This Row],[Amount]],0)</f>
        <v>572.25</v>
      </c>
      <c r="Q996" s="48">
        <f>Table24[[#This Row],[Amount]]/Table24[[#This Row],[Qty]]</f>
        <v>6.7323529411764707</v>
      </c>
      <c r="R996" s="30" t="s">
        <v>92</v>
      </c>
      <c r="S996" s="30" t="s">
        <v>93</v>
      </c>
      <c r="T996" s="47" t="s">
        <v>11</v>
      </c>
      <c r="U996" s="30" t="s">
        <v>27</v>
      </c>
      <c r="V996" s="30" t="s">
        <v>22</v>
      </c>
    </row>
    <row r="997" spans="1:22" ht="14.25" hidden="1" customHeight="1">
      <c r="A997" s="47">
        <v>996</v>
      </c>
      <c r="B997" s="30">
        <v>640</v>
      </c>
      <c r="C997" s="1">
        <v>44530</v>
      </c>
      <c r="D997" t="s">
        <v>23</v>
      </c>
      <c r="E997" s="47">
        <f>IF(OR(Table24[[#This Row],[Status]]="Pending",Table24[[#This Row],[Status]]="Processing"),1,0)</f>
        <v>0</v>
      </c>
      <c r="F997" s="47" t="str">
        <f>IF(OR(Table24[[#This Row],[Status]]="Pending",Table24[[#This Row],[Status]]="Processing"),"Backlogs","Completed")</f>
        <v>Completed</v>
      </c>
      <c r="G997" s="47">
        <f>IF(Table24[[#This Row],[Status]]="Returned",1,0)</f>
        <v>0</v>
      </c>
      <c r="H997" s="30" t="s">
        <v>24</v>
      </c>
      <c r="I997" s="30" t="s">
        <v>25</v>
      </c>
      <c r="J997" s="30" t="s">
        <v>17</v>
      </c>
      <c r="K997" s="32">
        <v>18</v>
      </c>
      <c r="L997" s="30" t="s">
        <v>18</v>
      </c>
      <c r="M997" s="31">
        <v>676.17</v>
      </c>
      <c r="N997" s="48">
        <f>IF(Table24[[#This Row],[Status]]="Returned",Table24[[#This Row],[Amount]],0)</f>
        <v>0</v>
      </c>
      <c r="O997" s="48">
        <f>IF(OR(Table24[[#This Row],[Status]]="Pending", Table24[[#This Row],[Status]]="Processing"), Table24[[#This Row],[Amount]], 0)</f>
        <v>0</v>
      </c>
      <c r="P997" s="48">
        <f>IF(OR(Table24[[#This Row],[Status]]="Delivered",Table24[[#This Row],[Status]]="Shipped"),Table24[[#This Row],[Amount]],0)</f>
        <v>676.17</v>
      </c>
      <c r="Q997" s="48">
        <f>Table24[[#This Row],[Amount]]/Table24[[#This Row],[Qty]]</f>
        <v>37.564999999999998</v>
      </c>
      <c r="R997" s="30" t="s">
        <v>145</v>
      </c>
      <c r="S997" s="30" t="s">
        <v>172</v>
      </c>
      <c r="T997" s="47" t="s">
        <v>11</v>
      </c>
      <c r="U997" s="30" t="s">
        <v>27</v>
      </c>
      <c r="V997" s="30" t="s">
        <v>22</v>
      </c>
    </row>
    <row r="998" spans="1:22" ht="14.25" customHeight="1">
      <c r="A998" s="47">
        <v>997</v>
      </c>
      <c r="B998" s="30">
        <v>758</v>
      </c>
      <c r="C998" s="1">
        <v>44069</v>
      </c>
      <c r="D998" t="s">
        <v>23</v>
      </c>
      <c r="E998" s="47">
        <f>IF(OR(Table24[[#This Row],[Status]]="Pending",Table24[[#This Row],[Status]]="Processing"),1,0)</f>
        <v>0</v>
      </c>
      <c r="F998" s="47" t="str">
        <f>IF(OR(Table24[[#This Row],[Status]]="Pending",Table24[[#This Row],[Status]]="Processing"),"Backlogs","Completed")</f>
        <v>Completed</v>
      </c>
      <c r="G998" s="47">
        <f>IF(Table24[[#This Row],[Status]]="Returned",1,0)</f>
        <v>0</v>
      </c>
      <c r="H998" s="30" t="s">
        <v>24</v>
      </c>
      <c r="I998" s="30" t="s">
        <v>25</v>
      </c>
      <c r="J998" s="30" t="s">
        <v>33</v>
      </c>
      <c r="K998" s="32">
        <v>79</v>
      </c>
      <c r="L998" s="30" t="s">
        <v>18</v>
      </c>
      <c r="M998" s="31">
        <v>80.08</v>
      </c>
      <c r="N998" s="48">
        <f>IF(Table24[[#This Row],[Status]]="Returned",Table24[[#This Row],[Amount]],0)</f>
        <v>0</v>
      </c>
      <c r="O998" s="48">
        <f>IF(OR(Table24[[#This Row],[Status]]="Pending", Table24[[#This Row],[Status]]="Processing"), Table24[[#This Row],[Amount]], 0)</f>
        <v>0</v>
      </c>
      <c r="P998" s="48">
        <f>IF(OR(Table24[[#This Row],[Status]]="Delivered",Table24[[#This Row],[Status]]="Shipped"),Table24[[#This Row],[Amount]],0)</f>
        <v>80.08</v>
      </c>
      <c r="Q998" s="48">
        <f>Table24[[#This Row],[Amount]]/Table24[[#This Row],[Qty]]</f>
        <v>1.0136708860759494</v>
      </c>
      <c r="R998" s="30" t="s">
        <v>155</v>
      </c>
      <c r="S998" s="30" t="s">
        <v>64</v>
      </c>
      <c r="T998" s="47" t="s">
        <v>11</v>
      </c>
      <c r="U998" s="30" t="s">
        <v>44</v>
      </c>
      <c r="V998" s="30" t="s">
        <v>28</v>
      </c>
    </row>
    <row r="999" spans="1:22" ht="14.25" hidden="1" customHeight="1">
      <c r="A999" s="47">
        <v>998</v>
      </c>
      <c r="B999" s="30">
        <v>532</v>
      </c>
      <c r="C999" s="1">
        <v>44529</v>
      </c>
      <c r="D999" t="s">
        <v>23</v>
      </c>
      <c r="E999" s="47">
        <f>IF(OR(Table24[[#This Row],[Status]]="Pending",Table24[[#This Row],[Status]]="Processing"),1,0)</f>
        <v>0</v>
      </c>
      <c r="F999" s="47" t="str">
        <f>IF(OR(Table24[[#This Row],[Status]]="Pending",Table24[[#This Row],[Status]]="Processing"),"Backlogs","Completed")</f>
        <v>Completed</v>
      </c>
      <c r="G999" s="47">
        <f>IF(Table24[[#This Row],[Status]]="Returned",1,0)</f>
        <v>0</v>
      </c>
      <c r="H999" s="30" t="s">
        <v>24</v>
      </c>
      <c r="I999" s="30" t="s">
        <v>16</v>
      </c>
      <c r="J999" s="30" t="s">
        <v>17</v>
      </c>
      <c r="K999" s="32">
        <v>10</v>
      </c>
      <c r="L999" s="30" t="s">
        <v>18</v>
      </c>
      <c r="M999" s="31">
        <v>221.54</v>
      </c>
      <c r="N999" s="48">
        <f>IF(Table24[[#This Row],[Status]]="Returned",Table24[[#This Row],[Amount]],0)</f>
        <v>0</v>
      </c>
      <c r="O999" s="48">
        <f>IF(OR(Table24[[#This Row],[Status]]="Pending", Table24[[#This Row],[Status]]="Processing"), Table24[[#This Row],[Amount]], 0)</f>
        <v>0</v>
      </c>
      <c r="P999" s="48">
        <f>IF(OR(Table24[[#This Row],[Status]]="Delivered",Table24[[#This Row],[Status]]="Shipped"),Table24[[#This Row],[Amount]],0)</f>
        <v>221.54</v>
      </c>
      <c r="Q999" s="48">
        <f>Table24[[#This Row],[Amount]]/Table24[[#This Row],[Qty]]</f>
        <v>22.154</v>
      </c>
      <c r="R999" s="30" t="s">
        <v>173</v>
      </c>
      <c r="S999" s="30" t="s">
        <v>64</v>
      </c>
      <c r="T999" s="47" t="s">
        <v>11</v>
      </c>
      <c r="U999" s="30" t="s">
        <v>27</v>
      </c>
      <c r="V999" s="30" t="s">
        <v>28</v>
      </c>
    </row>
    <row r="1000" spans="1:22" ht="14.25" customHeight="1">
      <c r="A1000" s="47">
        <v>999</v>
      </c>
      <c r="B1000" s="30">
        <v>384</v>
      </c>
      <c r="C1000" s="1">
        <v>43968</v>
      </c>
      <c r="D1000" t="s">
        <v>23</v>
      </c>
      <c r="E1000" s="47">
        <f>IF(OR(Table24[[#This Row],[Status]]="Pending",Table24[[#This Row],[Status]]="Processing"),1,0)</f>
        <v>0</v>
      </c>
      <c r="F1000" s="47" t="str">
        <f>IF(OR(Table24[[#This Row],[Status]]="Pending",Table24[[#This Row],[Status]]="Processing"),"Backlogs","Completed")</f>
        <v>Completed</v>
      </c>
      <c r="G1000" s="47">
        <f>IF(Table24[[#This Row],[Status]]="Returned",1,0)</f>
        <v>0</v>
      </c>
      <c r="H1000" s="30" t="s">
        <v>24</v>
      </c>
      <c r="I1000" s="30" t="s">
        <v>37</v>
      </c>
      <c r="J1000" s="30" t="s">
        <v>33</v>
      </c>
      <c r="K1000" s="32">
        <v>36</v>
      </c>
      <c r="L1000" s="30" t="s">
        <v>18</v>
      </c>
      <c r="M1000" s="31">
        <v>906.8</v>
      </c>
      <c r="N1000" s="48">
        <f>IF(Table24[[#This Row],[Status]]="Returned",Table24[[#This Row],[Amount]],0)</f>
        <v>0</v>
      </c>
      <c r="O1000" s="48">
        <f>IF(OR(Table24[[#This Row],[Status]]="Pending", Table24[[#This Row],[Status]]="Processing"), Table24[[#This Row],[Amount]], 0)</f>
        <v>0</v>
      </c>
      <c r="P1000" s="48">
        <f>IF(OR(Table24[[#This Row],[Status]]="Delivered",Table24[[#This Row],[Status]]="Shipped"),Table24[[#This Row],[Amount]],0)</f>
        <v>906.8</v>
      </c>
      <c r="Q1000" s="48">
        <f>Table24[[#This Row],[Amount]]/Table24[[#This Row],[Qty]]</f>
        <v>25.188888888888886</v>
      </c>
      <c r="R1000" s="30" t="s">
        <v>235</v>
      </c>
      <c r="S1000" s="30" t="s">
        <v>236</v>
      </c>
      <c r="T1000" s="47" t="s">
        <v>11</v>
      </c>
      <c r="U1000" s="30" t="s">
        <v>44</v>
      </c>
      <c r="V1000" s="30" t="s">
        <v>22</v>
      </c>
    </row>
    <row r="1001" spans="1:22" ht="14.25" hidden="1" customHeight="1">
      <c r="A1001" s="47">
        <v>1000</v>
      </c>
      <c r="B1001" s="30">
        <v>72</v>
      </c>
      <c r="C1001" s="1">
        <v>44524</v>
      </c>
      <c r="D1001" t="s">
        <v>14</v>
      </c>
      <c r="E1001" s="47">
        <f>IF(OR(Table24[[#This Row],[Status]]="Pending",Table24[[#This Row],[Status]]="Processing"),1,0)</f>
        <v>1</v>
      </c>
      <c r="F1001" s="47" t="str">
        <f>IF(OR(Table24[[#This Row],[Status]]="Pending",Table24[[#This Row],[Status]]="Processing"),"Backlogs","Completed")</f>
        <v>Backlogs</v>
      </c>
      <c r="G1001" s="47">
        <f>IF(Table24[[#This Row],[Status]]="Returned",1,0)</f>
        <v>0</v>
      </c>
      <c r="H1001" s="30" t="s">
        <v>47</v>
      </c>
      <c r="I1001" s="30" t="s">
        <v>16</v>
      </c>
      <c r="J1001" s="30" t="s">
        <v>17</v>
      </c>
      <c r="K1001" s="32">
        <v>56</v>
      </c>
      <c r="L1001" s="30" t="s">
        <v>18</v>
      </c>
      <c r="M1001" s="31">
        <v>819.83</v>
      </c>
      <c r="N1001" s="48">
        <f>IF(Table24[[#This Row],[Status]]="Returned",Table24[[#This Row],[Amount]],0)</f>
        <v>0</v>
      </c>
      <c r="O1001" s="48">
        <f>IF(OR(Table24[[#This Row],[Status]]="Pending", Table24[[#This Row],[Status]]="Processing"), Table24[[#This Row],[Amount]], 0)</f>
        <v>819.83</v>
      </c>
      <c r="P1001" s="48">
        <f>IF(OR(Table24[[#This Row],[Status]]="Delivered",Table24[[#This Row],[Status]]="Shipped"),Table24[[#This Row],[Amount]],0)</f>
        <v>0</v>
      </c>
      <c r="Q1001" s="48">
        <f>Table24[[#This Row],[Amount]]/Table24[[#This Row],[Qty]]</f>
        <v>14.639821428571429</v>
      </c>
      <c r="R1001" s="30" t="s">
        <v>84</v>
      </c>
      <c r="S1001" s="30" t="s">
        <v>85</v>
      </c>
      <c r="T1001" s="47" t="s">
        <v>11</v>
      </c>
      <c r="U1001" s="30" t="s">
        <v>44</v>
      </c>
      <c r="V1001" s="30" t="s">
        <v>28</v>
      </c>
    </row>
  </sheetData>
  <conditionalFormatting sqref="B1:B1048576">
    <cfRule type="duplicateValues" dxfId="4" priority="1"/>
  </conditionalFormatting>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FBF7-FC23-4FA9-83C2-AED4F07E658D}">
  <dimension ref="A1:K1001"/>
  <sheetViews>
    <sheetView topLeftCell="A972" zoomScale="75" zoomScaleNormal="75" workbookViewId="0">
      <selection activeCell="K3" sqref="K3"/>
    </sheetView>
  </sheetViews>
  <sheetFormatPr defaultColWidth="14.44140625" defaultRowHeight="15" customHeight="1"/>
  <cols>
    <col min="1" max="1" width="42.109375" style="32" customWidth="1"/>
    <col min="2" max="2" width="10.109375" style="30" customWidth="1"/>
    <col min="3" max="3" width="9.33203125" style="31" customWidth="1"/>
    <col min="4" max="4" width="9.33203125" style="48" customWidth="1"/>
    <col min="5" max="5" width="11.33203125" style="30" customWidth="1"/>
  </cols>
  <sheetData>
    <row r="1" spans="1:11" ht="14.25" customHeight="1">
      <c r="A1" s="30" t="s">
        <v>5</v>
      </c>
      <c r="B1" s="32" t="s">
        <v>6</v>
      </c>
      <c r="C1" s="30" t="s">
        <v>7</v>
      </c>
      <c r="D1" s="31" t="s">
        <v>8</v>
      </c>
      <c r="E1" s="48" t="s">
        <v>761</v>
      </c>
      <c r="F1" s="30" t="s">
        <v>848</v>
      </c>
      <c r="G1" s="30" t="s">
        <v>849</v>
      </c>
      <c r="H1" s="30" t="s">
        <v>850</v>
      </c>
      <c r="I1" s="30" t="s">
        <v>851</v>
      </c>
      <c r="J1" s="30" t="s">
        <v>852</v>
      </c>
      <c r="K1" s="30" t="s">
        <v>853</v>
      </c>
    </row>
    <row r="2" spans="1:11" ht="14.25" customHeight="1">
      <c r="A2" s="30" t="s">
        <v>17</v>
      </c>
      <c r="B2" s="32">
        <v>7</v>
      </c>
      <c r="C2" s="30" t="s">
        <v>18</v>
      </c>
      <c r="D2" s="31">
        <v>827.42</v>
      </c>
      <c r="E2" s="48">
        <f>Table245[[#This Row],[Amount]]/Table245[[#This Row],[Qty]]</f>
        <v>118.20285714285714</v>
      </c>
      <c r="F2">
        <f>IF(Table245[[#This Row],[Category]]="Electronics",Table245[[#This Row],[Amount]],0)</f>
        <v>0</v>
      </c>
      <c r="G2">
        <f>IF(Table245[[#This Row],[Category]]="Electronics",Table245[[#This Row],[Qty]],0)</f>
        <v>0</v>
      </c>
      <c r="H2">
        <f>IF(Table245[[#This Row],[Category]]="Home Decor",Table245[[#This Row],[Amount]],0)</f>
        <v>827.42</v>
      </c>
      <c r="I2">
        <f>IF(Table245[[#This Row],[Category]]="Home Decor",Table245[[#This Row],[Qty]],0)</f>
        <v>7</v>
      </c>
      <c r="J2">
        <f>IF(Table245[[#This Row],[Category]]="Clothing",Table245[[#This Row],[Amount]],0)</f>
        <v>0</v>
      </c>
      <c r="K2">
        <f>IF(Table245[[#This Row],[Category]]="Clothing",Table245[[#This Row],[Qty]],0)</f>
        <v>0</v>
      </c>
    </row>
    <row r="3" spans="1:11" ht="14.25" customHeight="1">
      <c r="A3" s="30" t="s">
        <v>17</v>
      </c>
      <c r="B3" s="32">
        <v>19</v>
      </c>
      <c r="C3" s="30" t="s">
        <v>18</v>
      </c>
      <c r="D3" s="31">
        <v>350.88</v>
      </c>
      <c r="E3" s="48">
        <f>Table245[[#This Row],[Amount]]/Table245[[#This Row],[Qty]]</f>
        <v>18.46736842105263</v>
      </c>
      <c r="F3">
        <f>IF(Table245[[#This Row],[Category]]="Electronics",Table245[[#This Row],[Amount]],0)</f>
        <v>0</v>
      </c>
      <c r="G3">
        <f>IF(Table245[[#This Row],[Category]]="Electronics",Table245[[#This Row],[Qty]],0)</f>
        <v>0</v>
      </c>
      <c r="H3">
        <f>IF(Table245[[#This Row],[Category]]="Home Decor",Table245[[#This Row],[Amount]],0)</f>
        <v>350.88</v>
      </c>
      <c r="I3">
        <f>IF(Table245[[#This Row],[Category]]="Home Decor",Table245[[#This Row],[Qty]],0)</f>
        <v>19</v>
      </c>
      <c r="J3">
        <f>IF(Table245[[#This Row],[Category]]="Clothing",Table245[[#This Row],[Amount]],0)</f>
        <v>0</v>
      </c>
      <c r="K3">
        <f>IF(Table245[[#This Row],[Category]]="Clothing",Table245[[#This Row],[Qty]],0)</f>
        <v>0</v>
      </c>
    </row>
    <row r="4" spans="1:11" ht="14.25" customHeight="1">
      <c r="A4" s="30" t="s">
        <v>17</v>
      </c>
      <c r="B4" s="32">
        <v>2</v>
      </c>
      <c r="C4" s="30" t="s">
        <v>18</v>
      </c>
      <c r="D4" s="31">
        <v>807.99</v>
      </c>
      <c r="E4" s="48">
        <f>Table245[[#This Row],[Amount]]/Table245[[#This Row],[Qty]]</f>
        <v>403.995</v>
      </c>
      <c r="F4">
        <f>IF(Table245[[#This Row],[Category]]="Electronics",Table245[[#This Row],[Amount]],0)</f>
        <v>0</v>
      </c>
      <c r="G4">
        <f>IF(Table245[[#This Row],[Category]]="Electronics",Table245[[#This Row],[Qty]],0)</f>
        <v>0</v>
      </c>
      <c r="H4">
        <f>IF(Table245[[#This Row],[Category]]="Home Decor",Table245[[#This Row],[Amount]],0)</f>
        <v>807.99</v>
      </c>
      <c r="I4">
        <f>IF(Table245[[#This Row],[Category]]="Home Decor",Table245[[#This Row],[Qty]],0)</f>
        <v>2</v>
      </c>
      <c r="J4">
        <f>IF(Table245[[#This Row],[Category]]="Clothing",Table245[[#This Row],[Amount]],0)</f>
        <v>0</v>
      </c>
      <c r="K4">
        <f>IF(Table245[[#This Row],[Category]]="Clothing",Table245[[#This Row],[Qty]],0)</f>
        <v>0</v>
      </c>
    </row>
    <row r="5" spans="1:11" ht="14.25" customHeight="1">
      <c r="A5" s="30" t="s">
        <v>33</v>
      </c>
      <c r="B5" s="32">
        <v>70</v>
      </c>
      <c r="C5" s="30" t="s">
        <v>18</v>
      </c>
      <c r="D5" s="31">
        <v>430.2</v>
      </c>
      <c r="E5" s="48">
        <f>Table245[[#This Row],[Amount]]/Table245[[#This Row],[Qty]]</f>
        <v>6.1457142857142859</v>
      </c>
      <c r="F5">
        <f>IF(Table245[[#This Row],[Category]]="Electronics",Table245[[#This Row],[Amount]],0)</f>
        <v>0</v>
      </c>
      <c r="G5">
        <f>IF(Table245[[#This Row],[Category]]="Electronics",Table245[[#This Row],[Qty]],0)</f>
        <v>0</v>
      </c>
      <c r="H5">
        <f>IF(Table245[[#This Row],[Category]]="Home Decor",Table245[[#This Row],[Amount]],0)</f>
        <v>0</v>
      </c>
      <c r="I5">
        <f>IF(Table245[[#This Row],[Category]]="Home Decor",Table245[[#This Row],[Qty]],0)</f>
        <v>0</v>
      </c>
      <c r="J5">
        <f>IF(Table245[[#This Row],[Category]]="Clothing",Table245[[#This Row],[Amount]],0)</f>
        <v>430.2</v>
      </c>
      <c r="K5">
        <f>IF(Table245[[#This Row],[Category]]="Clothing",Table245[[#This Row],[Qty]],0)</f>
        <v>70</v>
      </c>
    </row>
    <row r="6" spans="1:11" ht="14.25" customHeight="1">
      <c r="A6" s="30" t="s">
        <v>38</v>
      </c>
      <c r="B6" s="32">
        <v>76</v>
      </c>
      <c r="C6" s="30" t="s">
        <v>18</v>
      </c>
      <c r="D6" s="31">
        <v>779.36</v>
      </c>
      <c r="E6" s="48">
        <f>Table245[[#This Row],[Amount]]/Table245[[#This Row],[Qty]]</f>
        <v>10.254736842105263</v>
      </c>
      <c r="F6">
        <f>IF(Table245[[#This Row],[Category]]="Electronics",Table245[[#This Row],[Amount]],0)</f>
        <v>779.36</v>
      </c>
      <c r="G6">
        <f>IF(Table245[[#This Row],[Category]]="Electronics",Table245[[#This Row],[Qty]],0)</f>
        <v>76</v>
      </c>
      <c r="H6">
        <f>IF(Table245[[#This Row],[Category]]="Home Decor",Table245[[#This Row],[Amount]],0)</f>
        <v>0</v>
      </c>
      <c r="I6">
        <f>IF(Table245[[#This Row],[Category]]="Home Decor",Table245[[#This Row],[Qty]],0)</f>
        <v>0</v>
      </c>
      <c r="J6">
        <f>IF(Table245[[#This Row],[Category]]="Clothing",Table245[[#This Row],[Amount]],0)</f>
        <v>0</v>
      </c>
      <c r="K6">
        <f>IF(Table245[[#This Row],[Category]]="Clothing",Table245[[#This Row],[Qty]],0)</f>
        <v>0</v>
      </c>
    </row>
    <row r="7" spans="1:11" ht="14.25" customHeight="1">
      <c r="A7" s="30" t="s">
        <v>33</v>
      </c>
      <c r="B7" s="32">
        <v>77</v>
      </c>
      <c r="C7" s="30" t="s">
        <v>18</v>
      </c>
      <c r="D7" s="31">
        <v>573.27</v>
      </c>
      <c r="E7" s="48">
        <f>Table245[[#This Row],[Amount]]/Table245[[#This Row],[Qty]]</f>
        <v>7.4450649350649352</v>
      </c>
      <c r="F7">
        <f>IF(Table245[[#This Row],[Category]]="Electronics",Table245[[#This Row],[Amount]],0)</f>
        <v>0</v>
      </c>
      <c r="G7">
        <f>IF(Table245[[#This Row],[Category]]="Electronics",Table245[[#This Row],[Qty]],0)</f>
        <v>0</v>
      </c>
      <c r="H7">
        <f>IF(Table245[[#This Row],[Category]]="Home Decor",Table245[[#This Row],[Amount]],0)</f>
        <v>0</v>
      </c>
      <c r="I7">
        <f>IF(Table245[[#This Row],[Category]]="Home Decor",Table245[[#This Row],[Qty]],0)</f>
        <v>0</v>
      </c>
      <c r="J7">
        <f>IF(Table245[[#This Row],[Category]]="Clothing",Table245[[#This Row],[Amount]],0)</f>
        <v>573.27</v>
      </c>
      <c r="K7">
        <f>IF(Table245[[#This Row],[Category]]="Clothing",Table245[[#This Row],[Qty]],0)</f>
        <v>77</v>
      </c>
    </row>
    <row r="8" spans="1:11" ht="14.25" customHeight="1">
      <c r="A8" s="30" t="s">
        <v>17</v>
      </c>
      <c r="B8" s="32">
        <v>49</v>
      </c>
      <c r="C8" s="30" t="s">
        <v>18</v>
      </c>
      <c r="D8" s="31">
        <v>766.62</v>
      </c>
      <c r="E8" s="48">
        <f>Table245[[#This Row],[Amount]]/Table245[[#This Row],[Qty]]</f>
        <v>15.64530612244898</v>
      </c>
      <c r="F8">
        <f>IF(Table245[[#This Row],[Category]]="Electronics",Table245[[#This Row],[Amount]],0)</f>
        <v>0</v>
      </c>
      <c r="G8">
        <f>IF(Table245[[#This Row],[Category]]="Electronics",Table245[[#This Row],[Qty]],0)</f>
        <v>0</v>
      </c>
      <c r="H8">
        <f>IF(Table245[[#This Row],[Category]]="Home Decor",Table245[[#This Row],[Amount]],0)</f>
        <v>766.62</v>
      </c>
      <c r="I8">
        <f>IF(Table245[[#This Row],[Category]]="Home Decor",Table245[[#This Row],[Qty]],0)</f>
        <v>49</v>
      </c>
      <c r="J8">
        <f>IF(Table245[[#This Row],[Category]]="Clothing",Table245[[#This Row],[Amount]],0)</f>
        <v>0</v>
      </c>
      <c r="K8">
        <f>IF(Table245[[#This Row],[Category]]="Clothing",Table245[[#This Row],[Qty]],0)</f>
        <v>0</v>
      </c>
    </row>
    <row r="9" spans="1:11" ht="14.25" customHeight="1">
      <c r="A9" s="30" t="s">
        <v>33</v>
      </c>
      <c r="B9" s="32">
        <v>99</v>
      </c>
      <c r="C9" s="30" t="s">
        <v>18</v>
      </c>
      <c r="D9" s="31">
        <v>933.29</v>
      </c>
      <c r="E9" s="48">
        <f>Table245[[#This Row],[Amount]]/Table245[[#This Row],[Qty]]</f>
        <v>9.4271717171717171</v>
      </c>
      <c r="F9">
        <f>IF(Table245[[#This Row],[Category]]="Electronics",Table245[[#This Row],[Amount]],0)</f>
        <v>0</v>
      </c>
      <c r="G9">
        <f>IF(Table245[[#This Row],[Category]]="Electronics",Table245[[#This Row],[Qty]],0)</f>
        <v>0</v>
      </c>
      <c r="H9">
        <f>IF(Table245[[#This Row],[Category]]="Home Decor",Table245[[#This Row],[Amount]],0)</f>
        <v>0</v>
      </c>
      <c r="I9">
        <f>IF(Table245[[#This Row],[Category]]="Home Decor",Table245[[#This Row],[Qty]],0)</f>
        <v>0</v>
      </c>
      <c r="J9">
        <f>IF(Table245[[#This Row],[Category]]="Clothing",Table245[[#This Row],[Amount]],0)</f>
        <v>933.29</v>
      </c>
      <c r="K9">
        <f>IF(Table245[[#This Row],[Category]]="Clothing",Table245[[#This Row],[Qty]],0)</f>
        <v>99</v>
      </c>
    </row>
    <row r="10" spans="1:11" ht="14.25" customHeight="1">
      <c r="A10" s="30" t="s">
        <v>17</v>
      </c>
      <c r="B10" s="32">
        <v>54</v>
      </c>
      <c r="C10" s="30" t="s">
        <v>18</v>
      </c>
      <c r="D10" s="31">
        <v>129.35</v>
      </c>
      <c r="E10" s="48">
        <f>Table245[[#This Row],[Amount]]/Table245[[#This Row],[Qty]]</f>
        <v>2.3953703703703701</v>
      </c>
      <c r="F10">
        <f>IF(Table245[[#This Row],[Category]]="Electronics",Table245[[#This Row],[Amount]],0)</f>
        <v>0</v>
      </c>
      <c r="G10">
        <f>IF(Table245[[#This Row],[Category]]="Electronics",Table245[[#This Row],[Qty]],0)</f>
        <v>0</v>
      </c>
      <c r="H10">
        <f>IF(Table245[[#This Row],[Category]]="Home Decor",Table245[[#This Row],[Amount]],0)</f>
        <v>129.35</v>
      </c>
      <c r="I10">
        <f>IF(Table245[[#This Row],[Category]]="Home Decor",Table245[[#This Row],[Qty]],0)</f>
        <v>54</v>
      </c>
      <c r="J10">
        <f>IF(Table245[[#This Row],[Category]]="Clothing",Table245[[#This Row],[Amount]],0)</f>
        <v>0</v>
      </c>
      <c r="K10">
        <f>IF(Table245[[#This Row],[Category]]="Clothing",Table245[[#This Row],[Qty]],0)</f>
        <v>0</v>
      </c>
    </row>
    <row r="11" spans="1:11" ht="14.25" customHeight="1">
      <c r="A11" s="30" t="s">
        <v>33</v>
      </c>
      <c r="B11" s="32">
        <v>62</v>
      </c>
      <c r="C11" s="30" t="s">
        <v>18</v>
      </c>
      <c r="D11" s="31">
        <v>489.62</v>
      </c>
      <c r="E11" s="48">
        <f>Table245[[#This Row],[Amount]]/Table245[[#This Row],[Qty]]</f>
        <v>7.8970967741935487</v>
      </c>
      <c r="F11">
        <f>IF(Table245[[#This Row],[Category]]="Electronics",Table245[[#This Row],[Amount]],0)</f>
        <v>0</v>
      </c>
      <c r="G11">
        <f>IF(Table245[[#This Row],[Category]]="Electronics",Table245[[#This Row],[Qty]],0)</f>
        <v>0</v>
      </c>
      <c r="H11">
        <f>IF(Table245[[#This Row],[Category]]="Home Decor",Table245[[#This Row],[Amount]],0)</f>
        <v>0</v>
      </c>
      <c r="I11">
        <f>IF(Table245[[#This Row],[Category]]="Home Decor",Table245[[#This Row],[Qty]],0)</f>
        <v>0</v>
      </c>
      <c r="J11">
        <f>IF(Table245[[#This Row],[Category]]="Clothing",Table245[[#This Row],[Amount]],0)</f>
        <v>489.62</v>
      </c>
      <c r="K11">
        <f>IF(Table245[[#This Row],[Category]]="Clothing",Table245[[#This Row],[Qty]],0)</f>
        <v>62</v>
      </c>
    </row>
    <row r="12" spans="1:11" ht="14.25" customHeight="1">
      <c r="A12" s="30" t="s">
        <v>38</v>
      </c>
      <c r="B12" s="32">
        <v>11</v>
      </c>
      <c r="C12" s="30" t="s">
        <v>18</v>
      </c>
      <c r="D12" s="31">
        <v>329.79</v>
      </c>
      <c r="E12" s="48">
        <f>Table245[[#This Row],[Amount]]/Table245[[#This Row],[Qty]]</f>
        <v>29.980909090909094</v>
      </c>
      <c r="F12">
        <f>IF(Table245[[#This Row],[Category]]="Electronics",Table245[[#This Row],[Amount]],0)</f>
        <v>329.79</v>
      </c>
      <c r="G12">
        <f>IF(Table245[[#This Row],[Category]]="Electronics",Table245[[#This Row],[Qty]],0)</f>
        <v>11</v>
      </c>
      <c r="H12">
        <f>IF(Table245[[#This Row],[Category]]="Home Decor",Table245[[#This Row],[Amount]],0)</f>
        <v>0</v>
      </c>
      <c r="I12">
        <f>IF(Table245[[#This Row],[Category]]="Home Decor",Table245[[#This Row],[Qty]],0)</f>
        <v>0</v>
      </c>
      <c r="J12">
        <f>IF(Table245[[#This Row],[Category]]="Clothing",Table245[[#This Row],[Amount]],0)</f>
        <v>0</v>
      </c>
      <c r="K12">
        <f>IF(Table245[[#This Row],[Category]]="Clothing",Table245[[#This Row],[Qty]],0)</f>
        <v>0</v>
      </c>
    </row>
    <row r="13" spans="1:11" ht="14.25" customHeight="1">
      <c r="A13" s="30" t="s">
        <v>17</v>
      </c>
      <c r="B13" s="32">
        <v>18</v>
      </c>
      <c r="C13" s="30" t="s">
        <v>18</v>
      </c>
      <c r="D13" s="31">
        <v>144.85</v>
      </c>
      <c r="E13" s="48">
        <f>Table245[[#This Row],[Amount]]/Table245[[#This Row],[Qty]]</f>
        <v>8.0472222222222225</v>
      </c>
      <c r="F13">
        <f>IF(Table245[[#This Row],[Category]]="Electronics",Table245[[#This Row],[Amount]],0)</f>
        <v>0</v>
      </c>
      <c r="G13">
        <f>IF(Table245[[#This Row],[Category]]="Electronics",Table245[[#This Row],[Qty]],0)</f>
        <v>0</v>
      </c>
      <c r="H13">
        <f>IF(Table245[[#This Row],[Category]]="Home Decor",Table245[[#This Row],[Amount]],0)</f>
        <v>144.85</v>
      </c>
      <c r="I13">
        <f>IF(Table245[[#This Row],[Category]]="Home Decor",Table245[[#This Row],[Qty]],0)</f>
        <v>18</v>
      </c>
      <c r="J13">
        <f>IF(Table245[[#This Row],[Category]]="Clothing",Table245[[#This Row],[Amount]],0)</f>
        <v>0</v>
      </c>
      <c r="K13">
        <f>IF(Table245[[#This Row],[Category]]="Clothing",Table245[[#This Row],[Qty]],0)</f>
        <v>0</v>
      </c>
    </row>
    <row r="14" spans="1:11" ht="14.25" customHeight="1">
      <c r="A14" s="30" t="s">
        <v>38</v>
      </c>
      <c r="B14" s="32">
        <v>2</v>
      </c>
      <c r="C14" s="30" t="s">
        <v>18</v>
      </c>
      <c r="D14" s="31">
        <v>412.18</v>
      </c>
      <c r="E14" s="48">
        <f>Table245[[#This Row],[Amount]]/Table245[[#This Row],[Qty]]</f>
        <v>206.09</v>
      </c>
      <c r="F14">
        <f>IF(Table245[[#This Row],[Category]]="Electronics",Table245[[#This Row],[Amount]],0)</f>
        <v>412.18</v>
      </c>
      <c r="G14">
        <f>IF(Table245[[#This Row],[Category]]="Electronics",Table245[[#This Row],[Qty]],0)</f>
        <v>2</v>
      </c>
      <c r="H14">
        <f>IF(Table245[[#This Row],[Category]]="Home Decor",Table245[[#This Row],[Amount]],0)</f>
        <v>0</v>
      </c>
      <c r="I14">
        <f>IF(Table245[[#This Row],[Category]]="Home Decor",Table245[[#This Row],[Qty]],0)</f>
        <v>0</v>
      </c>
      <c r="J14">
        <f>IF(Table245[[#This Row],[Category]]="Clothing",Table245[[#This Row],[Amount]],0)</f>
        <v>0</v>
      </c>
      <c r="K14">
        <f>IF(Table245[[#This Row],[Category]]="Clothing",Table245[[#This Row],[Qty]],0)</f>
        <v>0</v>
      </c>
    </row>
    <row r="15" spans="1:11" ht="14.25" customHeight="1">
      <c r="A15" s="30" t="s">
        <v>17</v>
      </c>
      <c r="B15" s="32">
        <v>76</v>
      </c>
      <c r="C15" s="30" t="s">
        <v>18</v>
      </c>
      <c r="D15" s="31">
        <v>329.86</v>
      </c>
      <c r="E15" s="48">
        <f>Table245[[#This Row],[Amount]]/Table245[[#This Row],[Qty]]</f>
        <v>4.3402631578947366</v>
      </c>
      <c r="F15">
        <f>IF(Table245[[#This Row],[Category]]="Electronics",Table245[[#This Row],[Amount]],0)</f>
        <v>0</v>
      </c>
      <c r="G15">
        <f>IF(Table245[[#This Row],[Category]]="Electronics",Table245[[#This Row],[Qty]],0)</f>
        <v>0</v>
      </c>
      <c r="H15">
        <f>IF(Table245[[#This Row],[Category]]="Home Decor",Table245[[#This Row],[Amount]],0)</f>
        <v>329.86</v>
      </c>
      <c r="I15">
        <f>IF(Table245[[#This Row],[Category]]="Home Decor",Table245[[#This Row],[Qty]],0)</f>
        <v>76</v>
      </c>
      <c r="J15">
        <f>IF(Table245[[#This Row],[Category]]="Clothing",Table245[[#This Row],[Amount]],0)</f>
        <v>0</v>
      </c>
      <c r="K15">
        <f>IF(Table245[[#This Row],[Category]]="Clothing",Table245[[#This Row],[Qty]],0)</f>
        <v>0</v>
      </c>
    </row>
    <row r="16" spans="1:11" ht="14.25" customHeight="1">
      <c r="A16" s="30" t="s">
        <v>38</v>
      </c>
      <c r="B16" s="32">
        <v>31</v>
      </c>
      <c r="C16" s="30" t="s">
        <v>18</v>
      </c>
      <c r="D16" s="31">
        <v>846.12</v>
      </c>
      <c r="E16" s="48">
        <f>Table245[[#This Row],[Amount]]/Table245[[#This Row],[Qty]]</f>
        <v>27.294193548387096</v>
      </c>
      <c r="F16">
        <f>IF(Table245[[#This Row],[Category]]="Electronics",Table245[[#This Row],[Amount]],0)</f>
        <v>846.12</v>
      </c>
      <c r="G16">
        <f>IF(Table245[[#This Row],[Category]]="Electronics",Table245[[#This Row],[Qty]],0)</f>
        <v>31</v>
      </c>
      <c r="H16">
        <f>IF(Table245[[#This Row],[Category]]="Home Decor",Table245[[#This Row],[Amount]],0)</f>
        <v>0</v>
      </c>
      <c r="I16">
        <f>IF(Table245[[#This Row],[Category]]="Home Decor",Table245[[#This Row],[Qty]],0)</f>
        <v>0</v>
      </c>
      <c r="J16">
        <f>IF(Table245[[#This Row],[Category]]="Clothing",Table245[[#This Row],[Amount]],0)</f>
        <v>0</v>
      </c>
      <c r="K16">
        <f>IF(Table245[[#This Row],[Category]]="Clothing",Table245[[#This Row],[Qty]],0)</f>
        <v>0</v>
      </c>
    </row>
    <row r="17" spans="1:11" ht="14.25" customHeight="1">
      <c r="A17" s="30" t="s">
        <v>17</v>
      </c>
      <c r="B17" s="32">
        <v>93</v>
      </c>
      <c r="C17" s="30" t="s">
        <v>18</v>
      </c>
      <c r="D17" s="31">
        <v>616.30999999999995</v>
      </c>
      <c r="E17" s="48">
        <f>Table245[[#This Row],[Amount]]/Table245[[#This Row],[Qty]]</f>
        <v>6.626989247311827</v>
      </c>
      <c r="F17">
        <f>IF(Table245[[#This Row],[Category]]="Electronics",Table245[[#This Row],[Amount]],0)</f>
        <v>0</v>
      </c>
      <c r="G17">
        <f>IF(Table245[[#This Row],[Category]]="Electronics",Table245[[#This Row],[Qty]],0)</f>
        <v>0</v>
      </c>
      <c r="H17">
        <f>IF(Table245[[#This Row],[Category]]="Home Decor",Table245[[#This Row],[Amount]],0)</f>
        <v>616.30999999999995</v>
      </c>
      <c r="I17">
        <f>IF(Table245[[#This Row],[Category]]="Home Decor",Table245[[#This Row],[Qty]],0)</f>
        <v>93</v>
      </c>
      <c r="J17">
        <f>IF(Table245[[#This Row],[Category]]="Clothing",Table245[[#This Row],[Amount]],0)</f>
        <v>0</v>
      </c>
      <c r="K17">
        <f>IF(Table245[[#This Row],[Category]]="Clothing",Table245[[#This Row],[Qty]],0)</f>
        <v>0</v>
      </c>
    </row>
    <row r="18" spans="1:11" ht="14.25" customHeight="1">
      <c r="A18" s="30" t="s">
        <v>38</v>
      </c>
      <c r="B18" s="32">
        <v>35</v>
      </c>
      <c r="C18" s="30" t="s">
        <v>18</v>
      </c>
      <c r="D18" s="31">
        <v>510.83</v>
      </c>
      <c r="E18" s="48">
        <f>Table245[[#This Row],[Amount]]/Table245[[#This Row],[Qty]]</f>
        <v>14.595142857142857</v>
      </c>
      <c r="F18">
        <f>IF(Table245[[#This Row],[Category]]="Electronics",Table245[[#This Row],[Amount]],0)</f>
        <v>510.83</v>
      </c>
      <c r="G18">
        <f>IF(Table245[[#This Row],[Category]]="Electronics",Table245[[#This Row],[Qty]],0)</f>
        <v>35</v>
      </c>
      <c r="H18">
        <f>IF(Table245[[#This Row],[Category]]="Home Decor",Table245[[#This Row],[Amount]],0)</f>
        <v>0</v>
      </c>
      <c r="I18">
        <f>IF(Table245[[#This Row],[Category]]="Home Decor",Table245[[#This Row],[Qty]],0)</f>
        <v>0</v>
      </c>
      <c r="J18">
        <f>IF(Table245[[#This Row],[Category]]="Clothing",Table245[[#This Row],[Amount]],0)</f>
        <v>0</v>
      </c>
      <c r="K18">
        <f>IF(Table245[[#This Row],[Category]]="Clothing",Table245[[#This Row],[Qty]],0)</f>
        <v>0</v>
      </c>
    </row>
    <row r="19" spans="1:11" ht="14.25" customHeight="1">
      <c r="A19" s="30" t="s">
        <v>17</v>
      </c>
      <c r="B19" s="32">
        <v>41</v>
      </c>
      <c r="C19" s="30" t="s">
        <v>18</v>
      </c>
      <c r="D19" s="31">
        <v>611.33000000000004</v>
      </c>
      <c r="E19" s="48">
        <f>Table245[[#This Row],[Amount]]/Table245[[#This Row],[Qty]]</f>
        <v>14.91048780487805</v>
      </c>
      <c r="F19">
        <f>IF(Table245[[#This Row],[Category]]="Electronics",Table245[[#This Row],[Amount]],0)</f>
        <v>0</v>
      </c>
      <c r="G19">
        <f>IF(Table245[[#This Row],[Category]]="Electronics",Table245[[#This Row],[Qty]],0)</f>
        <v>0</v>
      </c>
      <c r="H19">
        <f>IF(Table245[[#This Row],[Category]]="Home Decor",Table245[[#This Row],[Amount]],0)</f>
        <v>611.33000000000004</v>
      </c>
      <c r="I19">
        <f>IF(Table245[[#This Row],[Category]]="Home Decor",Table245[[#This Row],[Qty]],0)</f>
        <v>41</v>
      </c>
      <c r="J19">
        <f>IF(Table245[[#This Row],[Category]]="Clothing",Table245[[#This Row],[Amount]],0)</f>
        <v>0</v>
      </c>
      <c r="K19">
        <f>IF(Table245[[#This Row],[Category]]="Clothing",Table245[[#This Row],[Qty]],0)</f>
        <v>0</v>
      </c>
    </row>
    <row r="20" spans="1:11" ht="14.25" customHeight="1">
      <c r="A20" s="30" t="s">
        <v>17</v>
      </c>
      <c r="B20" s="32">
        <v>83</v>
      </c>
      <c r="C20" s="30" t="s">
        <v>18</v>
      </c>
      <c r="D20" s="31">
        <v>329.71</v>
      </c>
      <c r="E20" s="48">
        <f>Table245[[#This Row],[Amount]]/Table245[[#This Row],[Qty]]</f>
        <v>3.9724096385542165</v>
      </c>
      <c r="F20">
        <f>IF(Table245[[#This Row],[Category]]="Electronics",Table245[[#This Row],[Amount]],0)</f>
        <v>0</v>
      </c>
      <c r="G20">
        <f>IF(Table245[[#This Row],[Category]]="Electronics",Table245[[#This Row],[Qty]],0)</f>
        <v>0</v>
      </c>
      <c r="H20">
        <f>IF(Table245[[#This Row],[Category]]="Home Decor",Table245[[#This Row],[Amount]],0)</f>
        <v>329.71</v>
      </c>
      <c r="I20">
        <f>IF(Table245[[#This Row],[Category]]="Home Decor",Table245[[#This Row],[Qty]],0)</f>
        <v>83</v>
      </c>
      <c r="J20">
        <f>IF(Table245[[#This Row],[Category]]="Clothing",Table245[[#This Row],[Amount]],0)</f>
        <v>0</v>
      </c>
      <c r="K20">
        <f>IF(Table245[[#This Row],[Category]]="Clothing",Table245[[#This Row],[Qty]],0)</f>
        <v>0</v>
      </c>
    </row>
    <row r="21" spans="1:11" ht="14.25" customHeight="1">
      <c r="A21" s="30" t="s">
        <v>33</v>
      </c>
      <c r="B21" s="32">
        <v>23</v>
      </c>
      <c r="C21" s="30" t="s">
        <v>18</v>
      </c>
      <c r="D21" s="31">
        <v>395.09</v>
      </c>
      <c r="E21" s="48">
        <f>Table245[[#This Row],[Amount]]/Table245[[#This Row],[Qty]]</f>
        <v>17.177826086956522</v>
      </c>
      <c r="F21">
        <f>IF(Table245[[#This Row],[Category]]="Electronics",Table245[[#This Row],[Amount]],0)</f>
        <v>0</v>
      </c>
      <c r="G21">
        <f>IF(Table245[[#This Row],[Category]]="Electronics",Table245[[#This Row],[Qty]],0)</f>
        <v>0</v>
      </c>
      <c r="H21">
        <f>IF(Table245[[#This Row],[Category]]="Home Decor",Table245[[#This Row],[Amount]],0)</f>
        <v>0</v>
      </c>
      <c r="I21">
        <f>IF(Table245[[#This Row],[Category]]="Home Decor",Table245[[#This Row],[Qty]],0)</f>
        <v>0</v>
      </c>
      <c r="J21">
        <f>IF(Table245[[#This Row],[Category]]="Clothing",Table245[[#This Row],[Amount]],0)</f>
        <v>395.09</v>
      </c>
      <c r="K21">
        <f>IF(Table245[[#This Row],[Category]]="Clothing",Table245[[#This Row],[Qty]],0)</f>
        <v>23</v>
      </c>
    </row>
    <row r="22" spans="1:11" ht="14.25" customHeight="1">
      <c r="A22" s="30" t="s">
        <v>33</v>
      </c>
      <c r="B22" s="32">
        <v>31</v>
      </c>
      <c r="C22" s="30" t="s">
        <v>18</v>
      </c>
      <c r="D22" s="31">
        <v>413.13</v>
      </c>
      <c r="E22" s="48">
        <f>Table245[[#This Row],[Amount]]/Table245[[#This Row],[Qty]]</f>
        <v>13.326774193548387</v>
      </c>
      <c r="F22">
        <f>IF(Table245[[#This Row],[Category]]="Electronics",Table245[[#This Row],[Amount]],0)</f>
        <v>0</v>
      </c>
      <c r="G22">
        <f>IF(Table245[[#This Row],[Category]]="Electronics",Table245[[#This Row],[Qty]],0)</f>
        <v>0</v>
      </c>
      <c r="H22">
        <f>IF(Table245[[#This Row],[Category]]="Home Decor",Table245[[#This Row],[Amount]],0)</f>
        <v>0</v>
      </c>
      <c r="I22">
        <f>IF(Table245[[#This Row],[Category]]="Home Decor",Table245[[#This Row],[Qty]],0)</f>
        <v>0</v>
      </c>
      <c r="J22">
        <f>IF(Table245[[#This Row],[Category]]="Clothing",Table245[[#This Row],[Amount]],0)</f>
        <v>413.13</v>
      </c>
      <c r="K22">
        <f>IF(Table245[[#This Row],[Category]]="Clothing",Table245[[#This Row],[Qty]],0)</f>
        <v>31</v>
      </c>
    </row>
    <row r="23" spans="1:11" ht="14.25" customHeight="1">
      <c r="A23" s="30" t="s">
        <v>17</v>
      </c>
      <c r="B23" s="32">
        <v>53</v>
      </c>
      <c r="C23" s="30" t="s">
        <v>18</v>
      </c>
      <c r="D23" s="31">
        <v>894.84</v>
      </c>
      <c r="E23" s="48">
        <f>Table245[[#This Row],[Amount]]/Table245[[#This Row],[Qty]]</f>
        <v>16.883773584905661</v>
      </c>
      <c r="F23">
        <f>IF(Table245[[#This Row],[Category]]="Electronics",Table245[[#This Row],[Amount]],0)</f>
        <v>0</v>
      </c>
      <c r="G23">
        <f>IF(Table245[[#This Row],[Category]]="Electronics",Table245[[#This Row],[Qty]],0)</f>
        <v>0</v>
      </c>
      <c r="H23">
        <f>IF(Table245[[#This Row],[Category]]="Home Decor",Table245[[#This Row],[Amount]],0)</f>
        <v>894.84</v>
      </c>
      <c r="I23">
        <f>IF(Table245[[#This Row],[Category]]="Home Decor",Table245[[#This Row],[Qty]],0)</f>
        <v>53</v>
      </c>
      <c r="J23">
        <f>IF(Table245[[#This Row],[Category]]="Clothing",Table245[[#This Row],[Amount]],0)</f>
        <v>0</v>
      </c>
      <c r="K23">
        <f>IF(Table245[[#This Row],[Category]]="Clothing",Table245[[#This Row],[Qty]],0)</f>
        <v>0</v>
      </c>
    </row>
    <row r="24" spans="1:11" ht="14.25" customHeight="1">
      <c r="A24" s="30" t="s">
        <v>33</v>
      </c>
      <c r="B24" s="32">
        <v>78</v>
      </c>
      <c r="C24" s="30" t="s">
        <v>18</v>
      </c>
      <c r="D24" s="31">
        <v>120.02</v>
      </c>
      <c r="E24" s="48">
        <f>Table245[[#This Row],[Amount]]/Table245[[#This Row],[Qty]]</f>
        <v>1.5387179487179488</v>
      </c>
      <c r="F24">
        <f>IF(Table245[[#This Row],[Category]]="Electronics",Table245[[#This Row],[Amount]],0)</f>
        <v>0</v>
      </c>
      <c r="G24">
        <f>IF(Table245[[#This Row],[Category]]="Electronics",Table245[[#This Row],[Qty]],0)</f>
        <v>0</v>
      </c>
      <c r="H24">
        <f>IF(Table245[[#This Row],[Category]]="Home Decor",Table245[[#This Row],[Amount]],0)</f>
        <v>0</v>
      </c>
      <c r="I24">
        <f>IF(Table245[[#This Row],[Category]]="Home Decor",Table245[[#This Row],[Qty]],0)</f>
        <v>0</v>
      </c>
      <c r="J24">
        <f>IF(Table245[[#This Row],[Category]]="Clothing",Table245[[#This Row],[Amount]],0)</f>
        <v>120.02</v>
      </c>
      <c r="K24">
        <f>IF(Table245[[#This Row],[Category]]="Clothing",Table245[[#This Row],[Qty]],0)</f>
        <v>78</v>
      </c>
    </row>
    <row r="25" spans="1:11" ht="14.25" customHeight="1">
      <c r="A25" s="30" t="s">
        <v>38</v>
      </c>
      <c r="B25" s="32">
        <v>67</v>
      </c>
      <c r="C25" s="30" t="s">
        <v>18</v>
      </c>
      <c r="D25" s="31">
        <v>722.72</v>
      </c>
      <c r="E25" s="48">
        <f>Table245[[#This Row],[Amount]]/Table245[[#This Row],[Qty]]</f>
        <v>10.786865671641792</v>
      </c>
      <c r="F25">
        <f>IF(Table245[[#This Row],[Category]]="Electronics",Table245[[#This Row],[Amount]],0)</f>
        <v>722.72</v>
      </c>
      <c r="G25">
        <f>IF(Table245[[#This Row],[Category]]="Electronics",Table245[[#This Row],[Qty]],0)</f>
        <v>67</v>
      </c>
      <c r="H25">
        <f>IF(Table245[[#This Row],[Category]]="Home Decor",Table245[[#This Row],[Amount]],0)</f>
        <v>0</v>
      </c>
      <c r="I25">
        <f>IF(Table245[[#This Row],[Category]]="Home Decor",Table245[[#This Row],[Qty]],0)</f>
        <v>0</v>
      </c>
      <c r="J25">
        <f>IF(Table245[[#This Row],[Category]]="Clothing",Table245[[#This Row],[Amount]],0)</f>
        <v>0</v>
      </c>
      <c r="K25">
        <f>IF(Table245[[#This Row],[Category]]="Clothing",Table245[[#This Row],[Qty]],0)</f>
        <v>0</v>
      </c>
    </row>
    <row r="26" spans="1:11" ht="14.25" customHeight="1">
      <c r="A26" s="30" t="s">
        <v>33</v>
      </c>
      <c r="B26" s="32">
        <v>6</v>
      </c>
      <c r="C26" s="30" t="s">
        <v>18</v>
      </c>
      <c r="D26" s="31">
        <v>921.45</v>
      </c>
      <c r="E26" s="48">
        <f>Table245[[#This Row],[Amount]]/Table245[[#This Row],[Qty]]</f>
        <v>153.57500000000002</v>
      </c>
      <c r="F26">
        <f>IF(Table245[[#This Row],[Category]]="Electronics",Table245[[#This Row],[Amount]],0)</f>
        <v>0</v>
      </c>
      <c r="G26">
        <f>IF(Table245[[#This Row],[Category]]="Electronics",Table245[[#This Row],[Qty]],0)</f>
        <v>0</v>
      </c>
      <c r="H26">
        <f>IF(Table245[[#This Row],[Category]]="Home Decor",Table245[[#This Row],[Amount]],0)</f>
        <v>0</v>
      </c>
      <c r="I26">
        <f>IF(Table245[[#This Row],[Category]]="Home Decor",Table245[[#This Row],[Qty]],0)</f>
        <v>0</v>
      </c>
      <c r="J26">
        <f>IF(Table245[[#This Row],[Category]]="Clothing",Table245[[#This Row],[Amount]],0)</f>
        <v>921.45</v>
      </c>
      <c r="K26">
        <f>IF(Table245[[#This Row],[Category]]="Clothing",Table245[[#This Row],[Qty]],0)</f>
        <v>6</v>
      </c>
    </row>
    <row r="27" spans="1:11" ht="14.25" customHeight="1">
      <c r="A27" s="30" t="s">
        <v>38</v>
      </c>
      <c r="B27" s="32">
        <v>63</v>
      </c>
      <c r="C27" s="30" t="s">
        <v>18</v>
      </c>
      <c r="D27" s="31">
        <v>807.78</v>
      </c>
      <c r="E27" s="48">
        <f>Table245[[#This Row],[Amount]]/Table245[[#This Row],[Qty]]</f>
        <v>12.821904761904761</v>
      </c>
      <c r="F27">
        <f>IF(Table245[[#This Row],[Category]]="Electronics",Table245[[#This Row],[Amount]],0)</f>
        <v>807.78</v>
      </c>
      <c r="G27">
        <f>IF(Table245[[#This Row],[Category]]="Electronics",Table245[[#This Row],[Qty]],0)</f>
        <v>63</v>
      </c>
      <c r="H27">
        <f>IF(Table245[[#This Row],[Category]]="Home Decor",Table245[[#This Row],[Amount]],0)</f>
        <v>0</v>
      </c>
      <c r="I27">
        <f>IF(Table245[[#This Row],[Category]]="Home Decor",Table245[[#This Row],[Qty]],0)</f>
        <v>0</v>
      </c>
      <c r="J27">
        <f>IF(Table245[[#This Row],[Category]]="Clothing",Table245[[#This Row],[Amount]],0)</f>
        <v>0</v>
      </c>
      <c r="K27">
        <f>IF(Table245[[#This Row],[Category]]="Clothing",Table245[[#This Row],[Qty]],0)</f>
        <v>0</v>
      </c>
    </row>
    <row r="28" spans="1:11" ht="14.25" customHeight="1">
      <c r="A28" s="30" t="s">
        <v>17</v>
      </c>
      <c r="B28" s="32">
        <v>76</v>
      </c>
      <c r="C28" s="30" t="s">
        <v>18</v>
      </c>
      <c r="D28" s="31">
        <v>437.57</v>
      </c>
      <c r="E28" s="48">
        <f>Table245[[#This Row],[Amount]]/Table245[[#This Row],[Qty]]</f>
        <v>5.7575000000000003</v>
      </c>
      <c r="F28">
        <f>IF(Table245[[#This Row],[Category]]="Electronics",Table245[[#This Row],[Amount]],0)</f>
        <v>0</v>
      </c>
      <c r="G28">
        <f>IF(Table245[[#This Row],[Category]]="Electronics",Table245[[#This Row],[Qty]],0)</f>
        <v>0</v>
      </c>
      <c r="H28">
        <f>IF(Table245[[#This Row],[Category]]="Home Decor",Table245[[#This Row],[Amount]],0)</f>
        <v>437.57</v>
      </c>
      <c r="I28">
        <f>IF(Table245[[#This Row],[Category]]="Home Decor",Table245[[#This Row],[Qty]],0)</f>
        <v>76</v>
      </c>
      <c r="J28">
        <f>IF(Table245[[#This Row],[Category]]="Clothing",Table245[[#This Row],[Amount]],0)</f>
        <v>0</v>
      </c>
      <c r="K28">
        <f>IF(Table245[[#This Row],[Category]]="Clothing",Table245[[#This Row],[Qty]],0)</f>
        <v>0</v>
      </c>
    </row>
    <row r="29" spans="1:11" ht="14.25" customHeight="1">
      <c r="A29" s="30" t="s">
        <v>17</v>
      </c>
      <c r="B29" s="32">
        <v>61</v>
      </c>
      <c r="C29" s="30" t="s">
        <v>18</v>
      </c>
      <c r="D29" s="31">
        <v>684.71</v>
      </c>
      <c r="E29" s="48">
        <f>Table245[[#This Row],[Amount]]/Table245[[#This Row],[Qty]]</f>
        <v>11.224754098360656</v>
      </c>
      <c r="F29">
        <f>IF(Table245[[#This Row],[Category]]="Electronics",Table245[[#This Row],[Amount]],0)</f>
        <v>0</v>
      </c>
      <c r="G29">
        <f>IF(Table245[[#This Row],[Category]]="Electronics",Table245[[#This Row],[Qty]],0)</f>
        <v>0</v>
      </c>
      <c r="H29">
        <f>IF(Table245[[#This Row],[Category]]="Home Decor",Table245[[#This Row],[Amount]],0)</f>
        <v>684.71</v>
      </c>
      <c r="I29">
        <f>IF(Table245[[#This Row],[Category]]="Home Decor",Table245[[#This Row],[Qty]],0)</f>
        <v>61</v>
      </c>
      <c r="J29">
        <f>IF(Table245[[#This Row],[Category]]="Clothing",Table245[[#This Row],[Amount]],0)</f>
        <v>0</v>
      </c>
      <c r="K29">
        <f>IF(Table245[[#This Row],[Category]]="Clothing",Table245[[#This Row],[Qty]],0)</f>
        <v>0</v>
      </c>
    </row>
    <row r="30" spans="1:11" ht="14.25" customHeight="1">
      <c r="A30" s="30" t="s">
        <v>38</v>
      </c>
      <c r="B30" s="32">
        <v>18</v>
      </c>
      <c r="C30" s="30" t="s">
        <v>18</v>
      </c>
      <c r="D30" s="31">
        <v>699.21</v>
      </c>
      <c r="E30" s="48">
        <f>Table245[[#This Row],[Amount]]/Table245[[#This Row],[Qty]]</f>
        <v>38.844999999999999</v>
      </c>
      <c r="F30">
        <f>IF(Table245[[#This Row],[Category]]="Electronics",Table245[[#This Row],[Amount]],0)</f>
        <v>699.21</v>
      </c>
      <c r="G30">
        <f>IF(Table245[[#This Row],[Category]]="Electronics",Table245[[#This Row],[Qty]],0)</f>
        <v>18</v>
      </c>
      <c r="H30">
        <f>IF(Table245[[#This Row],[Category]]="Home Decor",Table245[[#This Row],[Amount]],0)</f>
        <v>0</v>
      </c>
      <c r="I30">
        <f>IF(Table245[[#This Row],[Category]]="Home Decor",Table245[[#This Row],[Qty]],0)</f>
        <v>0</v>
      </c>
      <c r="J30">
        <f>IF(Table245[[#This Row],[Category]]="Clothing",Table245[[#This Row],[Amount]],0)</f>
        <v>0</v>
      </c>
      <c r="K30">
        <f>IF(Table245[[#This Row],[Category]]="Clothing",Table245[[#This Row],[Qty]],0)</f>
        <v>0</v>
      </c>
    </row>
    <row r="31" spans="1:11" ht="14.25" customHeight="1">
      <c r="A31" s="30" t="s">
        <v>17</v>
      </c>
      <c r="B31" s="32">
        <v>56</v>
      </c>
      <c r="C31" s="30" t="s">
        <v>18</v>
      </c>
      <c r="D31" s="31">
        <v>845.2</v>
      </c>
      <c r="E31" s="48">
        <f>Table245[[#This Row],[Amount]]/Table245[[#This Row],[Qty]]</f>
        <v>15.092857142857143</v>
      </c>
      <c r="F31">
        <f>IF(Table245[[#This Row],[Category]]="Electronics",Table245[[#This Row],[Amount]],0)</f>
        <v>0</v>
      </c>
      <c r="G31">
        <f>IF(Table245[[#This Row],[Category]]="Electronics",Table245[[#This Row],[Qty]],0)</f>
        <v>0</v>
      </c>
      <c r="H31">
        <f>IF(Table245[[#This Row],[Category]]="Home Decor",Table245[[#This Row],[Amount]],0)</f>
        <v>845.2</v>
      </c>
      <c r="I31">
        <f>IF(Table245[[#This Row],[Category]]="Home Decor",Table245[[#This Row],[Qty]],0)</f>
        <v>56</v>
      </c>
      <c r="J31">
        <f>IF(Table245[[#This Row],[Category]]="Clothing",Table245[[#This Row],[Amount]],0)</f>
        <v>0</v>
      </c>
      <c r="K31">
        <f>IF(Table245[[#This Row],[Category]]="Clothing",Table245[[#This Row],[Qty]],0)</f>
        <v>0</v>
      </c>
    </row>
    <row r="32" spans="1:11" ht="14.25" customHeight="1">
      <c r="A32" s="30" t="s">
        <v>38</v>
      </c>
      <c r="B32" s="32">
        <v>36</v>
      </c>
      <c r="C32" s="30" t="s">
        <v>18</v>
      </c>
      <c r="D32" s="31">
        <v>717.76</v>
      </c>
      <c r="E32" s="48">
        <f>Table245[[#This Row],[Amount]]/Table245[[#This Row],[Qty]]</f>
        <v>19.937777777777779</v>
      </c>
      <c r="F32">
        <f>IF(Table245[[#This Row],[Category]]="Electronics",Table245[[#This Row],[Amount]],0)</f>
        <v>717.76</v>
      </c>
      <c r="G32">
        <f>IF(Table245[[#This Row],[Category]]="Electronics",Table245[[#This Row],[Qty]],0)</f>
        <v>36</v>
      </c>
      <c r="H32">
        <f>IF(Table245[[#This Row],[Category]]="Home Decor",Table245[[#This Row],[Amount]],0)</f>
        <v>0</v>
      </c>
      <c r="I32">
        <f>IF(Table245[[#This Row],[Category]]="Home Decor",Table245[[#This Row],[Qty]],0)</f>
        <v>0</v>
      </c>
      <c r="J32">
        <f>IF(Table245[[#This Row],[Category]]="Clothing",Table245[[#This Row],[Amount]],0)</f>
        <v>0</v>
      </c>
      <c r="K32">
        <f>IF(Table245[[#This Row],[Category]]="Clothing",Table245[[#This Row],[Qty]],0)</f>
        <v>0</v>
      </c>
    </row>
    <row r="33" spans="1:11" ht="14.25" customHeight="1">
      <c r="A33" s="30" t="s">
        <v>38</v>
      </c>
      <c r="B33" s="32">
        <v>22</v>
      </c>
      <c r="C33" s="30" t="s">
        <v>18</v>
      </c>
      <c r="D33" s="31">
        <v>522.19000000000005</v>
      </c>
      <c r="E33" s="48">
        <f>Table245[[#This Row],[Amount]]/Table245[[#This Row],[Qty]]</f>
        <v>23.735909090909093</v>
      </c>
      <c r="F33">
        <f>IF(Table245[[#This Row],[Category]]="Electronics",Table245[[#This Row],[Amount]],0)</f>
        <v>522.19000000000005</v>
      </c>
      <c r="G33">
        <f>IF(Table245[[#This Row],[Category]]="Electronics",Table245[[#This Row],[Qty]],0)</f>
        <v>22</v>
      </c>
      <c r="H33">
        <f>IF(Table245[[#This Row],[Category]]="Home Decor",Table245[[#This Row],[Amount]],0)</f>
        <v>0</v>
      </c>
      <c r="I33">
        <f>IF(Table245[[#This Row],[Category]]="Home Decor",Table245[[#This Row],[Qty]],0)</f>
        <v>0</v>
      </c>
      <c r="J33">
        <f>IF(Table245[[#This Row],[Category]]="Clothing",Table245[[#This Row],[Amount]],0)</f>
        <v>0</v>
      </c>
      <c r="K33">
        <f>IF(Table245[[#This Row],[Category]]="Clothing",Table245[[#This Row],[Qty]],0)</f>
        <v>0</v>
      </c>
    </row>
    <row r="34" spans="1:11" ht="14.25" customHeight="1">
      <c r="A34" s="30" t="s">
        <v>38</v>
      </c>
      <c r="B34" s="32">
        <v>67</v>
      </c>
      <c r="C34" s="30" t="s">
        <v>18</v>
      </c>
      <c r="D34" s="31">
        <v>212.18</v>
      </c>
      <c r="E34" s="48">
        <f>Table245[[#This Row],[Amount]]/Table245[[#This Row],[Qty]]</f>
        <v>3.1668656716417911</v>
      </c>
      <c r="F34">
        <f>IF(Table245[[#This Row],[Category]]="Electronics",Table245[[#This Row],[Amount]],0)</f>
        <v>212.18</v>
      </c>
      <c r="G34">
        <f>IF(Table245[[#This Row],[Category]]="Electronics",Table245[[#This Row],[Qty]],0)</f>
        <v>67</v>
      </c>
      <c r="H34">
        <f>IF(Table245[[#This Row],[Category]]="Home Decor",Table245[[#This Row],[Amount]],0)</f>
        <v>0</v>
      </c>
      <c r="I34">
        <f>IF(Table245[[#This Row],[Category]]="Home Decor",Table245[[#This Row],[Qty]],0)</f>
        <v>0</v>
      </c>
      <c r="J34">
        <f>IF(Table245[[#This Row],[Category]]="Clothing",Table245[[#This Row],[Amount]],0)</f>
        <v>0</v>
      </c>
      <c r="K34">
        <f>IF(Table245[[#This Row],[Category]]="Clothing",Table245[[#This Row],[Qty]],0)</f>
        <v>0</v>
      </c>
    </row>
    <row r="35" spans="1:11" ht="14.25" customHeight="1">
      <c r="A35" s="30" t="s">
        <v>17</v>
      </c>
      <c r="B35" s="32">
        <v>82</v>
      </c>
      <c r="C35" s="30" t="s">
        <v>18</v>
      </c>
      <c r="D35" s="31">
        <v>333.52</v>
      </c>
      <c r="E35" s="48">
        <f>Table245[[#This Row],[Amount]]/Table245[[#This Row],[Qty]]</f>
        <v>4.0673170731707318</v>
      </c>
      <c r="F35">
        <f>IF(Table245[[#This Row],[Category]]="Electronics",Table245[[#This Row],[Amount]],0)</f>
        <v>0</v>
      </c>
      <c r="G35">
        <f>IF(Table245[[#This Row],[Category]]="Electronics",Table245[[#This Row],[Qty]],0)</f>
        <v>0</v>
      </c>
      <c r="H35">
        <f>IF(Table245[[#This Row],[Category]]="Home Decor",Table245[[#This Row],[Amount]],0)</f>
        <v>333.52</v>
      </c>
      <c r="I35">
        <f>IF(Table245[[#This Row],[Category]]="Home Decor",Table245[[#This Row],[Qty]],0)</f>
        <v>82</v>
      </c>
      <c r="J35">
        <f>IF(Table245[[#This Row],[Category]]="Clothing",Table245[[#This Row],[Amount]],0)</f>
        <v>0</v>
      </c>
      <c r="K35">
        <f>IF(Table245[[#This Row],[Category]]="Clothing",Table245[[#This Row],[Qty]],0)</f>
        <v>0</v>
      </c>
    </row>
    <row r="36" spans="1:11" ht="14.25" customHeight="1">
      <c r="A36" s="30" t="s">
        <v>33</v>
      </c>
      <c r="B36" s="32">
        <v>84</v>
      </c>
      <c r="C36" s="30" t="s">
        <v>18</v>
      </c>
      <c r="D36" s="31">
        <v>443.21</v>
      </c>
      <c r="E36" s="48">
        <f>Table245[[#This Row],[Amount]]/Table245[[#This Row],[Qty]]</f>
        <v>5.2763095238095232</v>
      </c>
      <c r="F36">
        <f>IF(Table245[[#This Row],[Category]]="Electronics",Table245[[#This Row],[Amount]],0)</f>
        <v>0</v>
      </c>
      <c r="G36">
        <f>IF(Table245[[#This Row],[Category]]="Electronics",Table245[[#This Row],[Qty]],0)</f>
        <v>0</v>
      </c>
      <c r="H36">
        <f>IF(Table245[[#This Row],[Category]]="Home Decor",Table245[[#This Row],[Amount]],0)</f>
        <v>0</v>
      </c>
      <c r="I36">
        <f>IF(Table245[[#This Row],[Category]]="Home Decor",Table245[[#This Row],[Qty]],0)</f>
        <v>0</v>
      </c>
      <c r="J36">
        <f>IF(Table245[[#This Row],[Category]]="Clothing",Table245[[#This Row],[Amount]],0)</f>
        <v>443.21</v>
      </c>
      <c r="K36">
        <f>IF(Table245[[#This Row],[Category]]="Clothing",Table245[[#This Row],[Qty]],0)</f>
        <v>84</v>
      </c>
    </row>
    <row r="37" spans="1:11" ht="14.25" customHeight="1">
      <c r="A37" s="30" t="s">
        <v>38</v>
      </c>
      <c r="B37" s="32">
        <v>17</v>
      </c>
      <c r="C37" s="30" t="s">
        <v>18</v>
      </c>
      <c r="D37" s="31">
        <v>527.5</v>
      </c>
      <c r="E37" s="48">
        <f>Table245[[#This Row],[Amount]]/Table245[[#This Row],[Qty]]</f>
        <v>31.029411764705884</v>
      </c>
      <c r="F37">
        <f>IF(Table245[[#This Row],[Category]]="Electronics",Table245[[#This Row],[Amount]],0)</f>
        <v>527.5</v>
      </c>
      <c r="G37">
        <f>IF(Table245[[#This Row],[Category]]="Electronics",Table245[[#This Row],[Qty]],0)</f>
        <v>17</v>
      </c>
      <c r="H37">
        <f>IF(Table245[[#This Row],[Category]]="Home Decor",Table245[[#This Row],[Amount]],0)</f>
        <v>0</v>
      </c>
      <c r="I37">
        <f>IF(Table245[[#This Row],[Category]]="Home Decor",Table245[[#This Row],[Qty]],0)</f>
        <v>0</v>
      </c>
      <c r="J37">
        <f>IF(Table245[[#This Row],[Category]]="Clothing",Table245[[#This Row],[Amount]],0)</f>
        <v>0</v>
      </c>
      <c r="K37">
        <f>IF(Table245[[#This Row],[Category]]="Clothing",Table245[[#This Row],[Qty]],0)</f>
        <v>0</v>
      </c>
    </row>
    <row r="38" spans="1:11" ht="14.25" customHeight="1">
      <c r="A38" s="30" t="s">
        <v>33</v>
      </c>
      <c r="B38" s="32">
        <v>62</v>
      </c>
      <c r="C38" s="30" t="s">
        <v>18</v>
      </c>
      <c r="D38" s="31">
        <v>720.12</v>
      </c>
      <c r="E38" s="48">
        <f>Table245[[#This Row],[Amount]]/Table245[[#This Row],[Qty]]</f>
        <v>11.61483870967742</v>
      </c>
      <c r="F38">
        <f>IF(Table245[[#This Row],[Category]]="Electronics",Table245[[#This Row],[Amount]],0)</f>
        <v>0</v>
      </c>
      <c r="G38">
        <f>IF(Table245[[#This Row],[Category]]="Electronics",Table245[[#This Row],[Qty]],0)</f>
        <v>0</v>
      </c>
      <c r="H38">
        <f>IF(Table245[[#This Row],[Category]]="Home Decor",Table245[[#This Row],[Amount]],0)</f>
        <v>0</v>
      </c>
      <c r="I38">
        <f>IF(Table245[[#This Row],[Category]]="Home Decor",Table245[[#This Row],[Qty]],0)</f>
        <v>0</v>
      </c>
      <c r="J38">
        <f>IF(Table245[[#This Row],[Category]]="Clothing",Table245[[#This Row],[Amount]],0)</f>
        <v>720.12</v>
      </c>
      <c r="K38">
        <f>IF(Table245[[#This Row],[Category]]="Clothing",Table245[[#This Row],[Qty]],0)</f>
        <v>62</v>
      </c>
    </row>
    <row r="39" spans="1:11" ht="14.25" customHeight="1">
      <c r="A39" s="30" t="s">
        <v>38</v>
      </c>
      <c r="B39" s="32">
        <v>42</v>
      </c>
      <c r="C39" s="30" t="s">
        <v>18</v>
      </c>
      <c r="D39" s="31">
        <v>540.29</v>
      </c>
      <c r="E39" s="48">
        <f>Table245[[#This Row],[Amount]]/Table245[[#This Row],[Qty]]</f>
        <v>12.864047619047618</v>
      </c>
      <c r="F39">
        <f>IF(Table245[[#This Row],[Category]]="Electronics",Table245[[#This Row],[Amount]],0)</f>
        <v>540.29</v>
      </c>
      <c r="G39">
        <f>IF(Table245[[#This Row],[Category]]="Electronics",Table245[[#This Row],[Qty]],0)</f>
        <v>42</v>
      </c>
      <c r="H39">
        <f>IF(Table245[[#This Row],[Category]]="Home Decor",Table245[[#This Row],[Amount]],0)</f>
        <v>0</v>
      </c>
      <c r="I39">
        <f>IF(Table245[[#This Row],[Category]]="Home Decor",Table245[[#This Row],[Qty]],0)</f>
        <v>0</v>
      </c>
      <c r="J39">
        <f>IF(Table245[[#This Row],[Category]]="Clothing",Table245[[#This Row],[Amount]],0)</f>
        <v>0</v>
      </c>
      <c r="K39">
        <f>IF(Table245[[#This Row],[Category]]="Clothing",Table245[[#This Row],[Qty]],0)</f>
        <v>0</v>
      </c>
    </row>
    <row r="40" spans="1:11" ht="14.25" customHeight="1">
      <c r="A40" s="30" t="s">
        <v>33</v>
      </c>
      <c r="B40" s="32">
        <v>97</v>
      </c>
      <c r="C40" s="30" t="s">
        <v>18</v>
      </c>
      <c r="D40" s="31">
        <v>403.47</v>
      </c>
      <c r="E40" s="48">
        <f>Table245[[#This Row],[Amount]]/Table245[[#This Row],[Qty]]</f>
        <v>4.1594845360824744</v>
      </c>
      <c r="F40">
        <f>IF(Table245[[#This Row],[Category]]="Electronics",Table245[[#This Row],[Amount]],0)</f>
        <v>0</v>
      </c>
      <c r="G40">
        <f>IF(Table245[[#This Row],[Category]]="Electronics",Table245[[#This Row],[Qty]],0)</f>
        <v>0</v>
      </c>
      <c r="H40">
        <f>IF(Table245[[#This Row],[Category]]="Home Decor",Table245[[#This Row],[Amount]],0)</f>
        <v>0</v>
      </c>
      <c r="I40">
        <f>IF(Table245[[#This Row],[Category]]="Home Decor",Table245[[#This Row],[Qty]],0)</f>
        <v>0</v>
      </c>
      <c r="J40">
        <f>IF(Table245[[#This Row],[Category]]="Clothing",Table245[[#This Row],[Amount]],0)</f>
        <v>403.47</v>
      </c>
      <c r="K40">
        <f>IF(Table245[[#This Row],[Category]]="Clothing",Table245[[#This Row],[Qty]],0)</f>
        <v>97</v>
      </c>
    </row>
    <row r="41" spans="1:11" ht="14.25" customHeight="1">
      <c r="A41" s="30" t="s">
        <v>33</v>
      </c>
      <c r="B41" s="32">
        <v>59</v>
      </c>
      <c r="C41" s="30" t="s">
        <v>18</v>
      </c>
      <c r="D41" s="31">
        <v>239.7</v>
      </c>
      <c r="E41" s="48">
        <f>Table245[[#This Row],[Amount]]/Table245[[#This Row],[Qty]]</f>
        <v>4.0627118644067792</v>
      </c>
      <c r="F41">
        <f>IF(Table245[[#This Row],[Category]]="Electronics",Table245[[#This Row],[Amount]],0)</f>
        <v>0</v>
      </c>
      <c r="G41">
        <f>IF(Table245[[#This Row],[Category]]="Electronics",Table245[[#This Row],[Qty]],0)</f>
        <v>0</v>
      </c>
      <c r="H41">
        <f>IF(Table245[[#This Row],[Category]]="Home Decor",Table245[[#This Row],[Amount]],0)</f>
        <v>0</v>
      </c>
      <c r="I41">
        <f>IF(Table245[[#This Row],[Category]]="Home Decor",Table245[[#This Row],[Qty]],0)</f>
        <v>0</v>
      </c>
      <c r="J41">
        <f>IF(Table245[[#This Row],[Category]]="Clothing",Table245[[#This Row],[Amount]],0)</f>
        <v>239.7</v>
      </c>
      <c r="K41">
        <f>IF(Table245[[#This Row],[Category]]="Clothing",Table245[[#This Row],[Qty]],0)</f>
        <v>59</v>
      </c>
    </row>
    <row r="42" spans="1:11" ht="14.25" customHeight="1">
      <c r="A42" s="30" t="s">
        <v>17</v>
      </c>
      <c r="B42" s="32">
        <v>8</v>
      </c>
      <c r="C42" s="30" t="s">
        <v>18</v>
      </c>
      <c r="D42" s="31">
        <v>976.19</v>
      </c>
      <c r="E42" s="48">
        <f>Table245[[#This Row],[Amount]]/Table245[[#This Row],[Qty]]</f>
        <v>122.02375000000001</v>
      </c>
      <c r="F42">
        <f>IF(Table245[[#This Row],[Category]]="Electronics",Table245[[#This Row],[Amount]],0)</f>
        <v>0</v>
      </c>
      <c r="G42">
        <f>IF(Table245[[#This Row],[Category]]="Electronics",Table245[[#This Row],[Qty]],0)</f>
        <v>0</v>
      </c>
      <c r="H42">
        <f>IF(Table245[[#This Row],[Category]]="Home Decor",Table245[[#This Row],[Amount]],0)</f>
        <v>976.19</v>
      </c>
      <c r="I42">
        <f>IF(Table245[[#This Row],[Category]]="Home Decor",Table245[[#This Row],[Qty]],0)</f>
        <v>8</v>
      </c>
      <c r="J42">
        <f>IF(Table245[[#This Row],[Category]]="Clothing",Table245[[#This Row],[Amount]],0)</f>
        <v>0</v>
      </c>
      <c r="K42">
        <f>IF(Table245[[#This Row],[Category]]="Clothing",Table245[[#This Row],[Qty]],0)</f>
        <v>0</v>
      </c>
    </row>
    <row r="43" spans="1:11" ht="14.25" customHeight="1">
      <c r="A43" s="30" t="s">
        <v>33</v>
      </c>
      <c r="B43" s="32">
        <v>57</v>
      </c>
      <c r="C43" s="30" t="s">
        <v>18</v>
      </c>
      <c r="D43" s="31">
        <v>347.91</v>
      </c>
      <c r="E43" s="48">
        <f>Table245[[#This Row],[Amount]]/Table245[[#This Row],[Qty]]</f>
        <v>6.1036842105263158</v>
      </c>
      <c r="F43">
        <f>IF(Table245[[#This Row],[Category]]="Electronics",Table245[[#This Row],[Amount]],0)</f>
        <v>0</v>
      </c>
      <c r="G43">
        <f>IF(Table245[[#This Row],[Category]]="Electronics",Table245[[#This Row],[Qty]],0)</f>
        <v>0</v>
      </c>
      <c r="H43">
        <f>IF(Table245[[#This Row],[Category]]="Home Decor",Table245[[#This Row],[Amount]],0)</f>
        <v>0</v>
      </c>
      <c r="I43">
        <f>IF(Table245[[#This Row],[Category]]="Home Decor",Table245[[#This Row],[Qty]],0)</f>
        <v>0</v>
      </c>
      <c r="J43">
        <f>IF(Table245[[#This Row],[Category]]="Clothing",Table245[[#This Row],[Amount]],0)</f>
        <v>347.91</v>
      </c>
      <c r="K43">
        <f>IF(Table245[[#This Row],[Category]]="Clothing",Table245[[#This Row],[Qty]],0)</f>
        <v>57</v>
      </c>
    </row>
    <row r="44" spans="1:11" ht="14.25" customHeight="1">
      <c r="A44" s="30" t="s">
        <v>38</v>
      </c>
      <c r="B44" s="32">
        <v>42</v>
      </c>
      <c r="C44" s="30" t="s">
        <v>18</v>
      </c>
      <c r="D44" s="31">
        <v>818.54</v>
      </c>
      <c r="E44" s="48">
        <f>Table245[[#This Row],[Amount]]/Table245[[#This Row],[Qty]]</f>
        <v>19.489047619047618</v>
      </c>
      <c r="F44">
        <f>IF(Table245[[#This Row],[Category]]="Electronics",Table245[[#This Row],[Amount]],0)</f>
        <v>818.54</v>
      </c>
      <c r="G44">
        <f>IF(Table245[[#This Row],[Category]]="Electronics",Table245[[#This Row],[Qty]],0)</f>
        <v>42</v>
      </c>
      <c r="H44">
        <f>IF(Table245[[#This Row],[Category]]="Home Decor",Table245[[#This Row],[Amount]],0)</f>
        <v>0</v>
      </c>
      <c r="I44">
        <f>IF(Table245[[#This Row],[Category]]="Home Decor",Table245[[#This Row],[Qty]],0)</f>
        <v>0</v>
      </c>
      <c r="J44">
        <f>IF(Table245[[#This Row],[Category]]="Clothing",Table245[[#This Row],[Amount]],0)</f>
        <v>0</v>
      </c>
      <c r="K44">
        <f>IF(Table245[[#This Row],[Category]]="Clothing",Table245[[#This Row],[Qty]],0)</f>
        <v>0</v>
      </c>
    </row>
    <row r="45" spans="1:11" ht="14.25" customHeight="1">
      <c r="A45" s="30" t="s">
        <v>38</v>
      </c>
      <c r="B45" s="32">
        <v>59</v>
      </c>
      <c r="C45" s="30" t="s">
        <v>18</v>
      </c>
      <c r="D45" s="31">
        <v>89.77</v>
      </c>
      <c r="E45" s="48">
        <f>Table245[[#This Row],[Amount]]/Table245[[#This Row],[Qty]]</f>
        <v>1.5215254237288134</v>
      </c>
      <c r="F45">
        <f>IF(Table245[[#This Row],[Category]]="Electronics",Table245[[#This Row],[Amount]],0)</f>
        <v>89.77</v>
      </c>
      <c r="G45">
        <f>IF(Table245[[#This Row],[Category]]="Electronics",Table245[[#This Row],[Qty]],0)</f>
        <v>59</v>
      </c>
      <c r="H45">
        <f>IF(Table245[[#This Row],[Category]]="Home Decor",Table245[[#This Row],[Amount]],0)</f>
        <v>0</v>
      </c>
      <c r="I45">
        <f>IF(Table245[[#This Row],[Category]]="Home Decor",Table245[[#This Row],[Qty]],0)</f>
        <v>0</v>
      </c>
      <c r="J45">
        <f>IF(Table245[[#This Row],[Category]]="Clothing",Table245[[#This Row],[Amount]],0)</f>
        <v>0</v>
      </c>
      <c r="K45">
        <f>IF(Table245[[#This Row],[Category]]="Clothing",Table245[[#This Row],[Qty]],0)</f>
        <v>0</v>
      </c>
    </row>
    <row r="46" spans="1:11" ht="14.25" customHeight="1">
      <c r="A46" s="30" t="s">
        <v>33</v>
      </c>
      <c r="B46" s="32">
        <v>3</v>
      </c>
      <c r="C46" s="30" t="s">
        <v>18</v>
      </c>
      <c r="D46" s="31">
        <v>575.17999999999995</v>
      </c>
      <c r="E46" s="48">
        <f>Table245[[#This Row],[Amount]]/Table245[[#This Row],[Qty]]</f>
        <v>191.72666666666666</v>
      </c>
      <c r="F46">
        <f>IF(Table245[[#This Row],[Category]]="Electronics",Table245[[#This Row],[Amount]],0)</f>
        <v>0</v>
      </c>
      <c r="G46">
        <f>IF(Table245[[#This Row],[Category]]="Electronics",Table245[[#This Row],[Qty]],0)</f>
        <v>0</v>
      </c>
      <c r="H46">
        <f>IF(Table245[[#This Row],[Category]]="Home Decor",Table245[[#This Row],[Amount]],0)</f>
        <v>0</v>
      </c>
      <c r="I46">
        <f>IF(Table245[[#This Row],[Category]]="Home Decor",Table245[[#This Row],[Qty]],0)</f>
        <v>0</v>
      </c>
      <c r="J46">
        <f>IF(Table245[[#This Row],[Category]]="Clothing",Table245[[#This Row],[Amount]],0)</f>
        <v>575.17999999999995</v>
      </c>
      <c r="K46">
        <f>IF(Table245[[#This Row],[Category]]="Clothing",Table245[[#This Row],[Qty]],0)</f>
        <v>3</v>
      </c>
    </row>
    <row r="47" spans="1:11" ht="14.25" customHeight="1">
      <c r="A47" s="30" t="s">
        <v>38</v>
      </c>
      <c r="B47" s="32">
        <v>95</v>
      </c>
      <c r="C47" s="30" t="s">
        <v>18</v>
      </c>
      <c r="D47" s="31">
        <v>587.05999999999995</v>
      </c>
      <c r="E47" s="48">
        <f>Table245[[#This Row],[Amount]]/Table245[[#This Row],[Qty]]</f>
        <v>6.1795789473684204</v>
      </c>
      <c r="F47">
        <f>IF(Table245[[#This Row],[Category]]="Electronics",Table245[[#This Row],[Amount]],0)</f>
        <v>587.05999999999995</v>
      </c>
      <c r="G47">
        <f>IF(Table245[[#This Row],[Category]]="Electronics",Table245[[#This Row],[Qty]],0)</f>
        <v>95</v>
      </c>
      <c r="H47">
        <f>IF(Table245[[#This Row],[Category]]="Home Decor",Table245[[#This Row],[Amount]],0)</f>
        <v>0</v>
      </c>
      <c r="I47">
        <f>IF(Table245[[#This Row],[Category]]="Home Decor",Table245[[#This Row],[Qty]],0)</f>
        <v>0</v>
      </c>
      <c r="J47">
        <f>IF(Table245[[#This Row],[Category]]="Clothing",Table245[[#This Row],[Amount]],0)</f>
        <v>0</v>
      </c>
      <c r="K47">
        <f>IF(Table245[[#This Row],[Category]]="Clothing",Table245[[#This Row],[Qty]],0)</f>
        <v>0</v>
      </c>
    </row>
    <row r="48" spans="1:11" ht="14.25" customHeight="1">
      <c r="A48" s="30" t="s">
        <v>17</v>
      </c>
      <c r="B48" s="32">
        <v>97</v>
      </c>
      <c r="C48" s="30" t="s">
        <v>18</v>
      </c>
      <c r="D48" s="31">
        <v>915.05</v>
      </c>
      <c r="E48" s="48">
        <f>Table245[[#This Row],[Amount]]/Table245[[#This Row],[Qty]]</f>
        <v>9.4335051546391746</v>
      </c>
      <c r="F48">
        <f>IF(Table245[[#This Row],[Category]]="Electronics",Table245[[#This Row],[Amount]],0)</f>
        <v>0</v>
      </c>
      <c r="G48">
        <f>IF(Table245[[#This Row],[Category]]="Electronics",Table245[[#This Row],[Qty]],0)</f>
        <v>0</v>
      </c>
      <c r="H48">
        <f>IF(Table245[[#This Row],[Category]]="Home Decor",Table245[[#This Row],[Amount]],0)</f>
        <v>915.05</v>
      </c>
      <c r="I48">
        <f>IF(Table245[[#This Row],[Category]]="Home Decor",Table245[[#This Row],[Qty]],0)</f>
        <v>97</v>
      </c>
      <c r="J48">
        <f>IF(Table245[[#This Row],[Category]]="Clothing",Table245[[#This Row],[Amount]],0)</f>
        <v>0</v>
      </c>
      <c r="K48">
        <f>IF(Table245[[#This Row],[Category]]="Clothing",Table245[[#This Row],[Qty]],0)</f>
        <v>0</v>
      </c>
    </row>
    <row r="49" spans="1:11" ht="14.25" customHeight="1">
      <c r="A49" s="30" t="s">
        <v>17</v>
      </c>
      <c r="B49" s="32">
        <v>27</v>
      </c>
      <c r="C49" s="30" t="s">
        <v>18</v>
      </c>
      <c r="D49" s="31">
        <v>249.99</v>
      </c>
      <c r="E49" s="48">
        <f>Table245[[#This Row],[Amount]]/Table245[[#This Row],[Qty]]</f>
        <v>9.2588888888888885</v>
      </c>
      <c r="F49">
        <f>IF(Table245[[#This Row],[Category]]="Electronics",Table245[[#This Row],[Amount]],0)</f>
        <v>0</v>
      </c>
      <c r="G49">
        <f>IF(Table245[[#This Row],[Category]]="Electronics",Table245[[#This Row],[Qty]],0)</f>
        <v>0</v>
      </c>
      <c r="H49">
        <f>IF(Table245[[#This Row],[Category]]="Home Decor",Table245[[#This Row],[Amount]],0)</f>
        <v>249.99</v>
      </c>
      <c r="I49">
        <f>IF(Table245[[#This Row],[Category]]="Home Decor",Table245[[#This Row],[Qty]],0)</f>
        <v>27</v>
      </c>
      <c r="J49">
        <f>IF(Table245[[#This Row],[Category]]="Clothing",Table245[[#This Row],[Amount]],0)</f>
        <v>0</v>
      </c>
      <c r="K49">
        <f>IF(Table245[[#This Row],[Category]]="Clothing",Table245[[#This Row],[Qty]],0)</f>
        <v>0</v>
      </c>
    </row>
    <row r="50" spans="1:11" ht="14.25" customHeight="1">
      <c r="A50" s="30" t="s">
        <v>33</v>
      </c>
      <c r="B50" s="32">
        <v>15</v>
      </c>
      <c r="C50" s="30" t="s">
        <v>18</v>
      </c>
      <c r="D50" s="31">
        <v>197.75</v>
      </c>
      <c r="E50" s="48">
        <f>Table245[[#This Row],[Amount]]/Table245[[#This Row],[Qty]]</f>
        <v>13.183333333333334</v>
      </c>
      <c r="F50">
        <f>IF(Table245[[#This Row],[Category]]="Electronics",Table245[[#This Row],[Amount]],0)</f>
        <v>0</v>
      </c>
      <c r="G50">
        <f>IF(Table245[[#This Row],[Category]]="Electronics",Table245[[#This Row],[Qty]],0)</f>
        <v>0</v>
      </c>
      <c r="H50">
        <f>IF(Table245[[#This Row],[Category]]="Home Decor",Table245[[#This Row],[Amount]],0)</f>
        <v>0</v>
      </c>
      <c r="I50">
        <f>IF(Table245[[#This Row],[Category]]="Home Decor",Table245[[#This Row],[Qty]],0)</f>
        <v>0</v>
      </c>
      <c r="J50">
        <f>IF(Table245[[#This Row],[Category]]="Clothing",Table245[[#This Row],[Amount]],0)</f>
        <v>197.75</v>
      </c>
      <c r="K50">
        <f>IF(Table245[[#This Row],[Category]]="Clothing",Table245[[#This Row],[Qty]],0)</f>
        <v>15</v>
      </c>
    </row>
    <row r="51" spans="1:11" ht="14.25" customHeight="1">
      <c r="A51" s="30" t="s">
        <v>33</v>
      </c>
      <c r="B51" s="32">
        <v>84</v>
      </c>
      <c r="C51" s="30" t="s">
        <v>18</v>
      </c>
      <c r="D51" s="31">
        <v>407.64</v>
      </c>
      <c r="E51" s="48">
        <f>Table245[[#This Row],[Amount]]/Table245[[#This Row],[Qty]]</f>
        <v>4.8528571428571423</v>
      </c>
      <c r="F51">
        <f>IF(Table245[[#This Row],[Category]]="Electronics",Table245[[#This Row],[Amount]],0)</f>
        <v>0</v>
      </c>
      <c r="G51">
        <f>IF(Table245[[#This Row],[Category]]="Electronics",Table245[[#This Row],[Qty]],0)</f>
        <v>0</v>
      </c>
      <c r="H51">
        <f>IF(Table245[[#This Row],[Category]]="Home Decor",Table245[[#This Row],[Amount]],0)</f>
        <v>0</v>
      </c>
      <c r="I51">
        <f>IF(Table245[[#This Row],[Category]]="Home Decor",Table245[[#This Row],[Qty]],0)</f>
        <v>0</v>
      </c>
      <c r="J51">
        <f>IF(Table245[[#This Row],[Category]]="Clothing",Table245[[#This Row],[Amount]],0)</f>
        <v>407.64</v>
      </c>
      <c r="K51">
        <f>IF(Table245[[#This Row],[Category]]="Clothing",Table245[[#This Row],[Qty]],0)</f>
        <v>84</v>
      </c>
    </row>
    <row r="52" spans="1:11" ht="14.25" customHeight="1">
      <c r="A52" s="30" t="s">
        <v>17</v>
      </c>
      <c r="B52" s="32">
        <v>10</v>
      </c>
      <c r="C52" s="30" t="s">
        <v>18</v>
      </c>
      <c r="D52" s="31">
        <v>4.3</v>
      </c>
      <c r="E52" s="48">
        <f>Table245[[#This Row],[Amount]]/Table245[[#This Row],[Qty]]</f>
        <v>0.43</v>
      </c>
      <c r="F52">
        <f>IF(Table245[[#This Row],[Category]]="Electronics",Table245[[#This Row],[Amount]],0)</f>
        <v>0</v>
      </c>
      <c r="G52">
        <f>IF(Table245[[#This Row],[Category]]="Electronics",Table245[[#This Row],[Qty]],0)</f>
        <v>0</v>
      </c>
      <c r="H52">
        <f>IF(Table245[[#This Row],[Category]]="Home Decor",Table245[[#This Row],[Amount]],0)</f>
        <v>4.3</v>
      </c>
      <c r="I52">
        <f>IF(Table245[[#This Row],[Category]]="Home Decor",Table245[[#This Row],[Qty]],0)</f>
        <v>10</v>
      </c>
      <c r="J52">
        <f>IF(Table245[[#This Row],[Category]]="Clothing",Table245[[#This Row],[Amount]],0)</f>
        <v>0</v>
      </c>
      <c r="K52">
        <f>IF(Table245[[#This Row],[Category]]="Clothing",Table245[[#This Row],[Qty]],0)</f>
        <v>0</v>
      </c>
    </row>
    <row r="53" spans="1:11" ht="14.25" customHeight="1">
      <c r="A53" s="30" t="s">
        <v>38</v>
      </c>
      <c r="B53" s="32">
        <v>95</v>
      </c>
      <c r="C53" s="30" t="s">
        <v>18</v>
      </c>
      <c r="D53" s="31">
        <v>150.87</v>
      </c>
      <c r="E53" s="48">
        <f>Table245[[#This Row],[Amount]]/Table245[[#This Row],[Qty]]</f>
        <v>1.5881052631578947</v>
      </c>
      <c r="F53">
        <f>IF(Table245[[#This Row],[Category]]="Electronics",Table245[[#This Row],[Amount]],0)</f>
        <v>150.87</v>
      </c>
      <c r="G53">
        <f>IF(Table245[[#This Row],[Category]]="Electronics",Table245[[#This Row],[Qty]],0)</f>
        <v>95</v>
      </c>
      <c r="H53">
        <f>IF(Table245[[#This Row],[Category]]="Home Decor",Table245[[#This Row],[Amount]],0)</f>
        <v>0</v>
      </c>
      <c r="I53">
        <f>IF(Table245[[#This Row],[Category]]="Home Decor",Table245[[#This Row],[Qty]],0)</f>
        <v>0</v>
      </c>
      <c r="J53">
        <f>IF(Table245[[#This Row],[Category]]="Clothing",Table245[[#This Row],[Amount]],0)</f>
        <v>0</v>
      </c>
      <c r="K53">
        <f>IF(Table245[[#This Row],[Category]]="Clothing",Table245[[#This Row],[Qty]],0)</f>
        <v>0</v>
      </c>
    </row>
    <row r="54" spans="1:11" ht="14.25" customHeight="1">
      <c r="A54" s="30" t="s">
        <v>38</v>
      </c>
      <c r="B54" s="32">
        <v>28</v>
      </c>
      <c r="C54" s="30" t="s">
        <v>18</v>
      </c>
      <c r="D54" s="31">
        <v>216.85</v>
      </c>
      <c r="E54" s="48">
        <f>Table245[[#This Row],[Amount]]/Table245[[#This Row],[Qty]]</f>
        <v>7.7446428571428569</v>
      </c>
      <c r="F54">
        <f>IF(Table245[[#This Row],[Category]]="Electronics",Table245[[#This Row],[Amount]],0)</f>
        <v>216.85</v>
      </c>
      <c r="G54">
        <f>IF(Table245[[#This Row],[Category]]="Electronics",Table245[[#This Row],[Qty]],0)</f>
        <v>28</v>
      </c>
      <c r="H54">
        <f>IF(Table245[[#This Row],[Category]]="Home Decor",Table245[[#This Row],[Amount]],0)</f>
        <v>0</v>
      </c>
      <c r="I54">
        <f>IF(Table245[[#This Row],[Category]]="Home Decor",Table245[[#This Row],[Qty]],0)</f>
        <v>0</v>
      </c>
      <c r="J54">
        <f>IF(Table245[[#This Row],[Category]]="Clothing",Table245[[#This Row],[Amount]],0)</f>
        <v>0</v>
      </c>
      <c r="K54">
        <f>IF(Table245[[#This Row],[Category]]="Clothing",Table245[[#This Row],[Qty]],0)</f>
        <v>0</v>
      </c>
    </row>
    <row r="55" spans="1:11" ht="14.25" customHeight="1">
      <c r="A55" s="30" t="s">
        <v>38</v>
      </c>
      <c r="B55" s="32">
        <v>9</v>
      </c>
      <c r="C55" s="30" t="s">
        <v>18</v>
      </c>
      <c r="D55" s="31">
        <v>750.27</v>
      </c>
      <c r="E55" s="48">
        <f>Table245[[#This Row],[Amount]]/Table245[[#This Row],[Qty]]</f>
        <v>83.36333333333333</v>
      </c>
      <c r="F55">
        <f>IF(Table245[[#This Row],[Category]]="Electronics",Table245[[#This Row],[Amount]],0)</f>
        <v>750.27</v>
      </c>
      <c r="G55">
        <f>IF(Table245[[#This Row],[Category]]="Electronics",Table245[[#This Row],[Qty]],0)</f>
        <v>9</v>
      </c>
      <c r="H55">
        <f>IF(Table245[[#This Row],[Category]]="Home Decor",Table245[[#This Row],[Amount]],0)</f>
        <v>0</v>
      </c>
      <c r="I55">
        <f>IF(Table245[[#This Row],[Category]]="Home Decor",Table245[[#This Row],[Qty]],0)</f>
        <v>0</v>
      </c>
      <c r="J55">
        <f>IF(Table245[[#This Row],[Category]]="Clothing",Table245[[#This Row],[Amount]],0)</f>
        <v>0</v>
      </c>
      <c r="K55">
        <f>IF(Table245[[#This Row],[Category]]="Clothing",Table245[[#This Row],[Qty]],0)</f>
        <v>0</v>
      </c>
    </row>
    <row r="56" spans="1:11" ht="14.25" customHeight="1">
      <c r="A56" s="30" t="s">
        <v>33</v>
      </c>
      <c r="B56" s="32">
        <v>56</v>
      </c>
      <c r="C56" s="30" t="s">
        <v>18</v>
      </c>
      <c r="D56" s="31">
        <v>376.18</v>
      </c>
      <c r="E56" s="48">
        <f>Table245[[#This Row],[Amount]]/Table245[[#This Row],[Qty]]</f>
        <v>6.7175000000000002</v>
      </c>
      <c r="F56">
        <f>IF(Table245[[#This Row],[Category]]="Electronics",Table245[[#This Row],[Amount]],0)</f>
        <v>0</v>
      </c>
      <c r="G56">
        <f>IF(Table245[[#This Row],[Category]]="Electronics",Table245[[#This Row],[Qty]],0)</f>
        <v>0</v>
      </c>
      <c r="H56">
        <f>IF(Table245[[#This Row],[Category]]="Home Decor",Table245[[#This Row],[Amount]],0)</f>
        <v>0</v>
      </c>
      <c r="I56">
        <f>IF(Table245[[#This Row],[Category]]="Home Decor",Table245[[#This Row],[Qty]],0)</f>
        <v>0</v>
      </c>
      <c r="J56">
        <f>IF(Table245[[#This Row],[Category]]="Clothing",Table245[[#This Row],[Amount]],0)</f>
        <v>376.18</v>
      </c>
      <c r="K56">
        <f>IF(Table245[[#This Row],[Category]]="Clothing",Table245[[#This Row],[Qty]],0)</f>
        <v>56</v>
      </c>
    </row>
    <row r="57" spans="1:11" ht="14.25" customHeight="1">
      <c r="A57" s="30" t="s">
        <v>17</v>
      </c>
      <c r="B57" s="32">
        <v>74</v>
      </c>
      <c r="C57" s="30" t="s">
        <v>18</v>
      </c>
      <c r="D57" s="31">
        <v>874.76</v>
      </c>
      <c r="E57" s="48">
        <f>Table245[[#This Row],[Amount]]/Table245[[#This Row],[Qty]]</f>
        <v>11.821081081081081</v>
      </c>
      <c r="F57">
        <f>IF(Table245[[#This Row],[Category]]="Electronics",Table245[[#This Row],[Amount]],0)</f>
        <v>0</v>
      </c>
      <c r="G57">
        <f>IF(Table245[[#This Row],[Category]]="Electronics",Table245[[#This Row],[Qty]],0)</f>
        <v>0</v>
      </c>
      <c r="H57">
        <f>IF(Table245[[#This Row],[Category]]="Home Decor",Table245[[#This Row],[Amount]],0)</f>
        <v>874.76</v>
      </c>
      <c r="I57">
        <f>IF(Table245[[#This Row],[Category]]="Home Decor",Table245[[#This Row],[Qty]],0)</f>
        <v>74</v>
      </c>
      <c r="J57">
        <f>IF(Table245[[#This Row],[Category]]="Clothing",Table245[[#This Row],[Amount]],0)</f>
        <v>0</v>
      </c>
      <c r="K57">
        <f>IF(Table245[[#This Row],[Category]]="Clothing",Table245[[#This Row],[Qty]],0)</f>
        <v>0</v>
      </c>
    </row>
    <row r="58" spans="1:11" ht="14.25" customHeight="1">
      <c r="A58" s="30" t="s">
        <v>33</v>
      </c>
      <c r="B58" s="32">
        <v>57</v>
      </c>
      <c r="C58" s="30" t="s">
        <v>18</v>
      </c>
      <c r="D58" s="31">
        <v>448.53</v>
      </c>
      <c r="E58" s="48">
        <f>Table245[[#This Row],[Amount]]/Table245[[#This Row],[Qty]]</f>
        <v>7.8689473684210522</v>
      </c>
      <c r="F58">
        <f>IF(Table245[[#This Row],[Category]]="Electronics",Table245[[#This Row],[Amount]],0)</f>
        <v>0</v>
      </c>
      <c r="G58">
        <f>IF(Table245[[#This Row],[Category]]="Electronics",Table245[[#This Row],[Qty]],0)</f>
        <v>0</v>
      </c>
      <c r="H58">
        <f>IF(Table245[[#This Row],[Category]]="Home Decor",Table245[[#This Row],[Amount]],0)</f>
        <v>0</v>
      </c>
      <c r="I58">
        <f>IF(Table245[[#This Row],[Category]]="Home Decor",Table245[[#This Row],[Qty]],0)</f>
        <v>0</v>
      </c>
      <c r="J58">
        <f>IF(Table245[[#This Row],[Category]]="Clothing",Table245[[#This Row],[Amount]],0)</f>
        <v>448.53</v>
      </c>
      <c r="K58">
        <f>IF(Table245[[#This Row],[Category]]="Clothing",Table245[[#This Row],[Qty]],0)</f>
        <v>57</v>
      </c>
    </row>
    <row r="59" spans="1:11" ht="14.25" customHeight="1">
      <c r="A59" s="30" t="s">
        <v>17</v>
      </c>
      <c r="B59" s="32">
        <v>27</v>
      </c>
      <c r="C59" s="30" t="s">
        <v>18</v>
      </c>
      <c r="D59" s="31">
        <v>210.88</v>
      </c>
      <c r="E59" s="48">
        <f>Table245[[#This Row],[Amount]]/Table245[[#This Row],[Qty]]</f>
        <v>7.8103703703703706</v>
      </c>
      <c r="F59">
        <f>IF(Table245[[#This Row],[Category]]="Electronics",Table245[[#This Row],[Amount]],0)</f>
        <v>0</v>
      </c>
      <c r="G59">
        <f>IF(Table245[[#This Row],[Category]]="Electronics",Table245[[#This Row],[Qty]],0)</f>
        <v>0</v>
      </c>
      <c r="H59">
        <f>IF(Table245[[#This Row],[Category]]="Home Decor",Table245[[#This Row],[Amount]],0)</f>
        <v>210.88</v>
      </c>
      <c r="I59">
        <f>IF(Table245[[#This Row],[Category]]="Home Decor",Table245[[#This Row],[Qty]],0)</f>
        <v>27</v>
      </c>
      <c r="J59">
        <f>IF(Table245[[#This Row],[Category]]="Clothing",Table245[[#This Row],[Amount]],0)</f>
        <v>0</v>
      </c>
      <c r="K59">
        <f>IF(Table245[[#This Row],[Category]]="Clothing",Table245[[#This Row],[Qty]],0)</f>
        <v>0</v>
      </c>
    </row>
    <row r="60" spans="1:11" ht="14.25" customHeight="1">
      <c r="A60" s="30" t="s">
        <v>17</v>
      </c>
      <c r="B60" s="32">
        <v>30</v>
      </c>
      <c r="C60" s="30" t="s">
        <v>18</v>
      </c>
      <c r="D60" s="31">
        <v>810.61</v>
      </c>
      <c r="E60" s="48">
        <f>Table245[[#This Row],[Amount]]/Table245[[#This Row],[Qty]]</f>
        <v>27.020333333333333</v>
      </c>
      <c r="F60">
        <f>IF(Table245[[#This Row],[Category]]="Electronics",Table245[[#This Row],[Amount]],0)</f>
        <v>0</v>
      </c>
      <c r="G60">
        <f>IF(Table245[[#This Row],[Category]]="Electronics",Table245[[#This Row],[Qty]],0)</f>
        <v>0</v>
      </c>
      <c r="H60">
        <f>IF(Table245[[#This Row],[Category]]="Home Decor",Table245[[#This Row],[Amount]],0)</f>
        <v>810.61</v>
      </c>
      <c r="I60">
        <f>IF(Table245[[#This Row],[Category]]="Home Decor",Table245[[#This Row],[Qty]],0)</f>
        <v>30</v>
      </c>
      <c r="J60">
        <f>IF(Table245[[#This Row],[Category]]="Clothing",Table245[[#This Row],[Amount]],0)</f>
        <v>0</v>
      </c>
      <c r="K60">
        <f>IF(Table245[[#This Row],[Category]]="Clothing",Table245[[#This Row],[Qty]],0)</f>
        <v>0</v>
      </c>
    </row>
    <row r="61" spans="1:11" ht="14.25" customHeight="1">
      <c r="A61" s="30" t="s">
        <v>17</v>
      </c>
      <c r="B61" s="32">
        <v>67</v>
      </c>
      <c r="C61" s="30" t="s">
        <v>18</v>
      </c>
      <c r="D61" s="31">
        <v>767.45</v>
      </c>
      <c r="E61" s="48">
        <f>Table245[[#This Row],[Amount]]/Table245[[#This Row],[Qty]]</f>
        <v>11.4544776119403</v>
      </c>
      <c r="F61">
        <f>IF(Table245[[#This Row],[Category]]="Electronics",Table245[[#This Row],[Amount]],0)</f>
        <v>0</v>
      </c>
      <c r="G61">
        <f>IF(Table245[[#This Row],[Category]]="Electronics",Table245[[#This Row],[Qty]],0)</f>
        <v>0</v>
      </c>
      <c r="H61">
        <f>IF(Table245[[#This Row],[Category]]="Home Decor",Table245[[#This Row],[Amount]],0)</f>
        <v>767.45</v>
      </c>
      <c r="I61">
        <f>IF(Table245[[#This Row],[Category]]="Home Decor",Table245[[#This Row],[Qty]],0)</f>
        <v>67</v>
      </c>
      <c r="J61">
        <f>IF(Table245[[#This Row],[Category]]="Clothing",Table245[[#This Row],[Amount]],0)</f>
        <v>0</v>
      </c>
      <c r="K61">
        <f>IF(Table245[[#This Row],[Category]]="Clothing",Table245[[#This Row],[Qty]],0)</f>
        <v>0</v>
      </c>
    </row>
    <row r="62" spans="1:11" ht="14.25" customHeight="1">
      <c r="A62" s="30" t="s">
        <v>33</v>
      </c>
      <c r="B62" s="32">
        <v>38</v>
      </c>
      <c r="C62" s="30" t="s">
        <v>18</v>
      </c>
      <c r="D62" s="31">
        <v>549.46</v>
      </c>
      <c r="E62" s="48">
        <f>Table245[[#This Row],[Amount]]/Table245[[#This Row],[Qty]]</f>
        <v>14.459473684210527</v>
      </c>
      <c r="F62">
        <f>IF(Table245[[#This Row],[Category]]="Electronics",Table245[[#This Row],[Amount]],0)</f>
        <v>0</v>
      </c>
      <c r="G62">
        <f>IF(Table245[[#This Row],[Category]]="Electronics",Table245[[#This Row],[Qty]],0)</f>
        <v>0</v>
      </c>
      <c r="H62">
        <f>IF(Table245[[#This Row],[Category]]="Home Decor",Table245[[#This Row],[Amount]],0)</f>
        <v>0</v>
      </c>
      <c r="I62">
        <f>IF(Table245[[#This Row],[Category]]="Home Decor",Table245[[#This Row],[Qty]],0)</f>
        <v>0</v>
      </c>
      <c r="J62">
        <f>IF(Table245[[#This Row],[Category]]="Clothing",Table245[[#This Row],[Amount]],0)</f>
        <v>549.46</v>
      </c>
      <c r="K62">
        <f>IF(Table245[[#This Row],[Category]]="Clothing",Table245[[#This Row],[Qty]],0)</f>
        <v>38</v>
      </c>
    </row>
    <row r="63" spans="1:11" ht="14.25" customHeight="1">
      <c r="A63" s="30" t="s">
        <v>17</v>
      </c>
      <c r="B63" s="32">
        <v>15</v>
      </c>
      <c r="C63" s="30" t="s">
        <v>18</v>
      </c>
      <c r="D63" s="31">
        <v>475.58</v>
      </c>
      <c r="E63" s="48">
        <f>Table245[[#This Row],[Amount]]/Table245[[#This Row],[Qty]]</f>
        <v>31.705333333333332</v>
      </c>
      <c r="F63">
        <f>IF(Table245[[#This Row],[Category]]="Electronics",Table245[[#This Row],[Amount]],0)</f>
        <v>0</v>
      </c>
      <c r="G63">
        <f>IF(Table245[[#This Row],[Category]]="Electronics",Table245[[#This Row],[Qty]],0)</f>
        <v>0</v>
      </c>
      <c r="H63">
        <f>IF(Table245[[#This Row],[Category]]="Home Decor",Table245[[#This Row],[Amount]],0)</f>
        <v>475.58</v>
      </c>
      <c r="I63">
        <f>IF(Table245[[#This Row],[Category]]="Home Decor",Table245[[#This Row],[Qty]],0)</f>
        <v>15</v>
      </c>
      <c r="J63">
        <f>IF(Table245[[#This Row],[Category]]="Clothing",Table245[[#This Row],[Amount]],0)</f>
        <v>0</v>
      </c>
      <c r="K63">
        <f>IF(Table245[[#This Row],[Category]]="Clothing",Table245[[#This Row],[Qty]],0)</f>
        <v>0</v>
      </c>
    </row>
    <row r="64" spans="1:11" ht="14.25" customHeight="1">
      <c r="A64" s="30" t="s">
        <v>17</v>
      </c>
      <c r="B64" s="32">
        <v>41</v>
      </c>
      <c r="C64" s="30" t="s">
        <v>18</v>
      </c>
      <c r="D64" s="31">
        <v>964.56</v>
      </c>
      <c r="E64" s="48">
        <f>Table245[[#This Row],[Amount]]/Table245[[#This Row],[Qty]]</f>
        <v>23.525853658536583</v>
      </c>
      <c r="F64">
        <f>IF(Table245[[#This Row],[Category]]="Electronics",Table245[[#This Row],[Amount]],0)</f>
        <v>0</v>
      </c>
      <c r="G64">
        <f>IF(Table245[[#This Row],[Category]]="Electronics",Table245[[#This Row],[Qty]],0)</f>
        <v>0</v>
      </c>
      <c r="H64">
        <f>IF(Table245[[#This Row],[Category]]="Home Decor",Table245[[#This Row],[Amount]],0)</f>
        <v>964.56</v>
      </c>
      <c r="I64">
        <f>IF(Table245[[#This Row],[Category]]="Home Decor",Table245[[#This Row],[Qty]],0)</f>
        <v>41</v>
      </c>
      <c r="J64">
        <f>IF(Table245[[#This Row],[Category]]="Clothing",Table245[[#This Row],[Amount]],0)</f>
        <v>0</v>
      </c>
      <c r="K64">
        <f>IF(Table245[[#This Row],[Category]]="Clothing",Table245[[#This Row],[Qty]],0)</f>
        <v>0</v>
      </c>
    </row>
    <row r="65" spans="1:11" ht="14.25" customHeight="1">
      <c r="A65" s="30" t="s">
        <v>38</v>
      </c>
      <c r="B65" s="32">
        <v>43</v>
      </c>
      <c r="C65" s="30" t="s">
        <v>18</v>
      </c>
      <c r="D65" s="31">
        <v>484.24</v>
      </c>
      <c r="E65" s="48">
        <f>Table245[[#This Row],[Amount]]/Table245[[#This Row],[Qty]]</f>
        <v>11.26139534883721</v>
      </c>
      <c r="F65">
        <f>IF(Table245[[#This Row],[Category]]="Electronics",Table245[[#This Row],[Amount]],0)</f>
        <v>484.24</v>
      </c>
      <c r="G65">
        <f>IF(Table245[[#This Row],[Category]]="Electronics",Table245[[#This Row],[Qty]],0)</f>
        <v>43</v>
      </c>
      <c r="H65">
        <f>IF(Table245[[#This Row],[Category]]="Home Decor",Table245[[#This Row],[Amount]],0)</f>
        <v>0</v>
      </c>
      <c r="I65">
        <f>IF(Table245[[#This Row],[Category]]="Home Decor",Table245[[#This Row],[Qty]],0)</f>
        <v>0</v>
      </c>
      <c r="J65">
        <f>IF(Table245[[#This Row],[Category]]="Clothing",Table245[[#This Row],[Amount]],0)</f>
        <v>0</v>
      </c>
      <c r="K65">
        <f>IF(Table245[[#This Row],[Category]]="Clothing",Table245[[#This Row],[Qty]],0)</f>
        <v>0</v>
      </c>
    </row>
    <row r="66" spans="1:11" ht="14.25" customHeight="1">
      <c r="A66" s="30" t="s">
        <v>38</v>
      </c>
      <c r="B66" s="32">
        <v>15</v>
      </c>
      <c r="C66" s="30" t="s">
        <v>18</v>
      </c>
      <c r="D66" s="31">
        <v>866.49</v>
      </c>
      <c r="E66" s="48">
        <f>Table245[[#This Row],[Amount]]/Table245[[#This Row],[Qty]]</f>
        <v>57.765999999999998</v>
      </c>
      <c r="F66">
        <f>IF(Table245[[#This Row],[Category]]="Electronics",Table245[[#This Row],[Amount]],0)</f>
        <v>866.49</v>
      </c>
      <c r="G66">
        <f>IF(Table245[[#This Row],[Category]]="Electronics",Table245[[#This Row],[Qty]],0)</f>
        <v>15</v>
      </c>
      <c r="H66">
        <f>IF(Table245[[#This Row],[Category]]="Home Decor",Table245[[#This Row],[Amount]],0)</f>
        <v>0</v>
      </c>
      <c r="I66">
        <f>IF(Table245[[#This Row],[Category]]="Home Decor",Table245[[#This Row],[Qty]],0)</f>
        <v>0</v>
      </c>
      <c r="J66">
        <f>IF(Table245[[#This Row],[Category]]="Clothing",Table245[[#This Row],[Amount]],0)</f>
        <v>0</v>
      </c>
      <c r="K66">
        <f>IF(Table245[[#This Row],[Category]]="Clothing",Table245[[#This Row],[Qty]],0)</f>
        <v>0</v>
      </c>
    </row>
    <row r="67" spans="1:11" ht="14.25" customHeight="1">
      <c r="A67" s="30" t="s">
        <v>33</v>
      </c>
      <c r="B67" s="32">
        <v>25</v>
      </c>
      <c r="C67" s="30" t="s">
        <v>18</v>
      </c>
      <c r="D67" s="31">
        <v>25.82</v>
      </c>
      <c r="E67" s="48">
        <f>Table245[[#This Row],[Amount]]/Table245[[#This Row],[Qty]]</f>
        <v>1.0327999999999999</v>
      </c>
      <c r="F67">
        <f>IF(Table245[[#This Row],[Category]]="Electronics",Table245[[#This Row],[Amount]],0)</f>
        <v>0</v>
      </c>
      <c r="G67">
        <f>IF(Table245[[#This Row],[Category]]="Electronics",Table245[[#This Row],[Qty]],0)</f>
        <v>0</v>
      </c>
      <c r="H67">
        <f>IF(Table245[[#This Row],[Category]]="Home Decor",Table245[[#This Row],[Amount]],0)</f>
        <v>0</v>
      </c>
      <c r="I67">
        <f>IF(Table245[[#This Row],[Category]]="Home Decor",Table245[[#This Row],[Qty]],0)</f>
        <v>0</v>
      </c>
      <c r="J67">
        <f>IF(Table245[[#This Row],[Category]]="Clothing",Table245[[#This Row],[Amount]],0)</f>
        <v>25.82</v>
      </c>
      <c r="K67">
        <f>IF(Table245[[#This Row],[Category]]="Clothing",Table245[[#This Row],[Qty]],0)</f>
        <v>25</v>
      </c>
    </row>
    <row r="68" spans="1:11" ht="14.25" customHeight="1">
      <c r="A68" s="30" t="s">
        <v>17</v>
      </c>
      <c r="B68" s="32">
        <v>100</v>
      </c>
      <c r="C68" s="30" t="s">
        <v>18</v>
      </c>
      <c r="D68" s="31">
        <v>199.2</v>
      </c>
      <c r="E68" s="48">
        <f>Table245[[#This Row],[Amount]]/Table245[[#This Row],[Qty]]</f>
        <v>1.992</v>
      </c>
      <c r="F68">
        <f>IF(Table245[[#This Row],[Category]]="Electronics",Table245[[#This Row],[Amount]],0)</f>
        <v>0</v>
      </c>
      <c r="G68">
        <f>IF(Table245[[#This Row],[Category]]="Electronics",Table245[[#This Row],[Qty]],0)</f>
        <v>0</v>
      </c>
      <c r="H68">
        <f>IF(Table245[[#This Row],[Category]]="Home Decor",Table245[[#This Row],[Amount]],0)</f>
        <v>199.2</v>
      </c>
      <c r="I68">
        <f>IF(Table245[[#This Row],[Category]]="Home Decor",Table245[[#This Row],[Qty]],0)</f>
        <v>100</v>
      </c>
      <c r="J68">
        <f>IF(Table245[[#This Row],[Category]]="Clothing",Table245[[#This Row],[Amount]],0)</f>
        <v>0</v>
      </c>
      <c r="K68">
        <f>IF(Table245[[#This Row],[Category]]="Clothing",Table245[[#This Row],[Qty]],0)</f>
        <v>0</v>
      </c>
    </row>
    <row r="69" spans="1:11" ht="14.25" customHeight="1">
      <c r="A69" s="30" t="s">
        <v>17</v>
      </c>
      <c r="B69" s="32">
        <v>60</v>
      </c>
      <c r="C69" s="30" t="s">
        <v>18</v>
      </c>
      <c r="D69" s="31">
        <v>174.66</v>
      </c>
      <c r="E69" s="48">
        <f>Table245[[#This Row],[Amount]]/Table245[[#This Row],[Qty]]</f>
        <v>2.911</v>
      </c>
      <c r="F69">
        <f>IF(Table245[[#This Row],[Category]]="Electronics",Table245[[#This Row],[Amount]],0)</f>
        <v>0</v>
      </c>
      <c r="G69">
        <f>IF(Table245[[#This Row],[Category]]="Electronics",Table245[[#This Row],[Qty]],0)</f>
        <v>0</v>
      </c>
      <c r="H69">
        <f>IF(Table245[[#This Row],[Category]]="Home Decor",Table245[[#This Row],[Amount]],0)</f>
        <v>174.66</v>
      </c>
      <c r="I69">
        <f>IF(Table245[[#This Row],[Category]]="Home Decor",Table245[[#This Row],[Qty]],0)</f>
        <v>60</v>
      </c>
      <c r="J69">
        <f>IF(Table245[[#This Row],[Category]]="Clothing",Table245[[#This Row],[Amount]],0)</f>
        <v>0</v>
      </c>
      <c r="K69">
        <f>IF(Table245[[#This Row],[Category]]="Clothing",Table245[[#This Row],[Qty]],0)</f>
        <v>0</v>
      </c>
    </row>
    <row r="70" spans="1:11" ht="14.25" customHeight="1">
      <c r="A70" s="30" t="s">
        <v>33</v>
      </c>
      <c r="B70" s="32">
        <v>93</v>
      </c>
      <c r="C70" s="30" t="s">
        <v>18</v>
      </c>
      <c r="D70" s="31">
        <v>572.82000000000005</v>
      </c>
      <c r="E70" s="48">
        <f>Table245[[#This Row],[Amount]]/Table245[[#This Row],[Qty]]</f>
        <v>6.1593548387096781</v>
      </c>
      <c r="F70">
        <f>IF(Table245[[#This Row],[Category]]="Electronics",Table245[[#This Row],[Amount]],0)</f>
        <v>0</v>
      </c>
      <c r="G70">
        <f>IF(Table245[[#This Row],[Category]]="Electronics",Table245[[#This Row],[Qty]],0)</f>
        <v>0</v>
      </c>
      <c r="H70">
        <f>IF(Table245[[#This Row],[Category]]="Home Decor",Table245[[#This Row],[Amount]],0)</f>
        <v>0</v>
      </c>
      <c r="I70">
        <f>IF(Table245[[#This Row],[Category]]="Home Decor",Table245[[#This Row],[Qty]],0)</f>
        <v>0</v>
      </c>
      <c r="J70">
        <f>IF(Table245[[#This Row],[Category]]="Clothing",Table245[[#This Row],[Amount]],0)</f>
        <v>572.82000000000005</v>
      </c>
      <c r="K70">
        <f>IF(Table245[[#This Row],[Category]]="Clothing",Table245[[#This Row],[Qty]],0)</f>
        <v>93</v>
      </c>
    </row>
    <row r="71" spans="1:11" ht="14.25" customHeight="1">
      <c r="A71" s="30" t="s">
        <v>38</v>
      </c>
      <c r="B71" s="32">
        <v>9</v>
      </c>
      <c r="C71" s="30" t="s">
        <v>18</v>
      </c>
      <c r="D71" s="31">
        <v>488.24</v>
      </c>
      <c r="E71" s="48">
        <f>Table245[[#This Row],[Amount]]/Table245[[#This Row],[Qty]]</f>
        <v>54.248888888888892</v>
      </c>
      <c r="F71">
        <f>IF(Table245[[#This Row],[Category]]="Electronics",Table245[[#This Row],[Amount]],0)</f>
        <v>488.24</v>
      </c>
      <c r="G71">
        <f>IF(Table245[[#This Row],[Category]]="Electronics",Table245[[#This Row],[Qty]],0)</f>
        <v>9</v>
      </c>
      <c r="H71">
        <f>IF(Table245[[#This Row],[Category]]="Home Decor",Table245[[#This Row],[Amount]],0)</f>
        <v>0</v>
      </c>
      <c r="I71">
        <f>IF(Table245[[#This Row],[Category]]="Home Decor",Table245[[#This Row],[Qty]],0)</f>
        <v>0</v>
      </c>
      <c r="J71">
        <f>IF(Table245[[#This Row],[Category]]="Clothing",Table245[[#This Row],[Amount]],0)</f>
        <v>0</v>
      </c>
      <c r="K71">
        <f>IF(Table245[[#This Row],[Category]]="Clothing",Table245[[#This Row],[Qty]],0)</f>
        <v>0</v>
      </c>
    </row>
    <row r="72" spans="1:11" ht="14.25" customHeight="1">
      <c r="A72" s="30" t="s">
        <v>33</v>
      </c>
      <c r="B72" s="32">
        <v>20</v>
      </c>
      <c r="C72" s="30" t="s">
        <v>18</v>
      </c>
      <c r="D72" s="31">
        <v>476.41</v>
      </c>
      <c r="E72" s="48">
        <f>Table245[[#This Row],[Amount]]/Table245[[#This Row],[Qty]]</f>
        <v>23.820500000000003</v>
      </c>
      <c r="F72">
        <f>IF(Table245[[#This Row],[Category]]="Electronics",Table245[[#This Row],[Amount]],0)</f>
        <v>0</v>
      </c>
      <c r="G72">
        <f>IF(Table245[[#This Row],[Category]]="Electronics",Table245[[#This Row],[Qty]],0)</f>
        <v>0</v>
      </c>
      <c r="H72">
        <f>IF(Table245[[#This Row],[Category]]="Home Decor",Table245[[#This Row],[Amount]],0)</f>
        <v>0</v>
      </c>
      <c r="I72">
        <f>IF(Table245[[#This Row],[Category]]="Home Decor",Table245[[#This Row],[Qty]],0)</f>
        <v>0</v>
      </c>
      <c r="J72">
        <f>IF(Table245[[#This Row],[Category]]="Clothing",Table245[[#This Row],[Amount]],0)</f>
        <v>476.41</v>
      </c>
      <c r="K72">
        <f>IF(Table245[[#This Row],[Category]]="Clothing",Table245[[#This Row],[Qty]],0)</f>
        <v>20</v>
      </c>
    </row>
    <row r="73" spans="1:11" ht="14.25" customHeight="1">
      <c r="A73" s="30" t="s">
        <v>33</v>
      </c>
      <c r="B73" s="32">
        <v>20</v>
      </c>
      <c r="C73" s="30" t="s">
        <v>18</v>
      </c>
      <c r="D73" s="31">
        <v>486.21</v>
      </c>
      <c r="E73" s="48">
        <f>Table245[[#This Row],[Amount]]/Table245[[#This Row],[Qty]]</f>
        <v>24.310499999999998</v>
      </c>
      <c r="F73">
        <f>IF(Table245[[#This Row],[Category]]="Electronics",Table245[[#This Row],[Amount]],0)</f>
        <v>0</v>
      </c>
      <c r="G73">
        <f>IF(Table245[[#This Row],[Category]]="Electronics",Table245[[#This Row],[Qty]],0)</f>
        <v>0</v>
      </c>
      <c r="H73">
        <f>IF(Table245[[#This Row],[Category]]="Home Decor",Table245[[#This Row],[Amount]],0)</f>
        <v>0</v>
      </c>
      <c r="I73">
        <f>IF(Table245[[#This Row],[Category]]="Home Decor",Table245[[#This Row],[Qty]],0)</f>
        <v>0</v>
      </c>
      <c r="J73">
        <f>IF(Table245[[#This Row],[Category]]="Clothing",Table245[[#This Row],[Amount]],0)</f>
        <v>486.21</v>
      </c>
      <c r="K73">
        <f>IF(Table245[[#This Row],[Category]]="Clothing",Table245[[#This Row],[Qty]],0)</f>
        <v>20</v>
      </c>
    </row>
    <row r="74" spans="1:11" ht="14.25" customHeight="1">
      <c r="A74" s="30" t="s">
        <v>33</v>
      </c>
      <c r="B74" s="32">
        <v>47</v>
      </c>
      <c r="C74" s="30" t="s">
        <v>18</v>
      </c>
      <c r="D74" s="31">
        <v>846.01</v>
      </c>
      <c r="E74" s="48">
        <f>Table245[[#This Row],[Amount]]/Table245[[#This Row],[Qty]]</f>
        <v>18.000212765957446</v>
      </c>
      <c r="F74">
        <f>IF(Table245[[#This Row],[Category]]="Electronics",Table245[[#This Row],[Amount]],0)</f>
        <v>0</v>
      </c>
      <c r="G74">
        <f>IF(Table245[[#This Row],[Category]]="Electronics",Table245[[#This Row],[Qty]],0)</f>
        <v>0</v>
      </c>
      <c r="H74">
        <f>IF(Table245[[#This Row],[Category]]="Home Decor",Table245[[#This Row],[Amount]],0)</f>
        <v>0</v>
      </c>
      <c r="I74">
        <f>IF(Table245[[#This Row],[Category]]="Home Decor",Table245[[#This Row],[Qty]],0)</f>
        <v>0</v>
      </c>
      <c r="J74">
        <f>IF(Table245[[#This Row],[Category]]="Clothing",Table245[[#This Row],[Amount]],0)</f>
        <v>846.01</v>
      </c>
      <c r="K74">
        <f>IF(Table245[[#This Row],[Category]]="Clothing",Table245[[#This Row],[Qty]],0)</f>
        <v>47</v>
      </c>
    </row>
    <row r="75" spans="1:11" ht="14.25" customHeight="1">
      <c r="A75" s="30" t="s">
        <v>33</v>
      </c>
      <c r="B75" s="32">
        <v>93</v>
      </c>
      <c r="C75" s="30" t="s">
        <v>18</v>
      </c>
      <c r="D75" s="31">
        <v>424.41</v>
      </c>
      <c r="E75" s="48">
        <f>Table245[[#This Row],[Amount]]/Table245[[#This Row],[Qty]]</f>
        <v>4.5635483870967741</v>
      </c>
      <c r="F75">
        <f>IF(Table245[[#This Row],[Category]]="Electronics",Table245[[#This Row],[Amount]],0)</f>
        <v>0</v>
      </c>
      <c r="G75">
        <f>IF(Table245[[#This Row],[Category]]="Electronics",Table245[[#This Row],[Qty]],0)</f>
        <v>0</v>
      </c>
      <c r="H75">
        <f>IF(Table245[[#This Row],[Category]]="Home Decor",Table245[[#This Row],[Amount]],0)</f>
        <v>0</v>
      </c>
      <c r="I75">
        <f>IF(Table245[[#This Row],[Category]]="Home Decor",Table245[[#This Row],[Qty]],0)</f>
        <v>0</v>
      </c>
      <c r="J75">
        <f>IF(Table245[[#This Row],[Category]]="Clothing",Table245[[#This Row],[Amount]],0)</f>
        <v>424.41</v>
      </c>
      <c r="K75">
        <f>IF(Table245[[#This Row],[Category]]="Clothing",Table245[[#This Row],[Qty]],0)</f>
        <v>93</v>
      </c>
    </row>
    <row r="76" spans="1:11" ht="14.25" customHeight="1">
      <c r="A76" s="30" t="s">
        <v>17</v>
      </c>
      <c r="B76" s="32">
        <v>88</v>
      </c>
      <c r="C76" s="30" t="s">
        <v>18</v>
      </c>
      <c r="D76" s="31">
        <v>429.29</v>
      </c>
      <c r="E76" s="48">
        <f>Table245[[#This Row],[Amount]]/Table245[[#This Row],[Qty]]</f>
        <v>4.8782954545454551</v>
      </c>
      <c r="F76">
        <f>IF(Table245[[#This Row],[Category]]="Electronics",Table245[[#This Row],[Amount]],0)</f>
        <v>0</v>
      </c>
      <c r="G76">
        <f>IF(Table245[[#This Row],[Category]]="Electronics",Table245[[#This Row],[Qty]],0)</f>
        <v>0</v>
      </c>
      <c r="H76">
        <f>IF(Table245[[#This Row],[Category]]="Home Decor",Table245[[#This Row],[Amount]],0)</f>
        <v>429.29</v>
      </c>
      <c r="I76">
        <f>IF(Table245[[#This Row],[Category]]="Home Decor",Table245[[#This Row],[Qty]],0)</f>
        <v>88</v>
      </c>
      <c r="J76">
        <f>IF(Table245[[#This Row],[Category]]="Clothing",Table245[[#This Row],[Amount]],0)</f>
        <v>0</v>
      </c>
      <c r="K76">
        <f>IF(Table245[[#This Row],[Category]]="Clothing",Table245[[#This Row],[Qty]],0)</f>
        <v>0</v>
      </c>
    </row>
    <row r="77" spans="1:11" ht="14.25" customHeight="1">
      <c r="A77" s="30" t="s">
        <v>33</v>
      </c>
      <c r="B77" s="32">
        <v>90</v>
      </c>
      <c r="C77" s="30" t="s">
        <v>18</v>
      </c>
      <c r="D77" s="31">
        <v>607.41</v>
      </c>
      <c r="E77" s="48">
        <f>Table245[[#This Row],[Amount]]/Table245[[#This Row],[Qty]]</f>
        <v>6.7489999999999997</v>
      </c>
      <c r="F77">
        <f>IF(Table245[[#This Row],[Category]]="Electronics",Table245[[#This Row],[Amount]],0)</f>
        <v>0</v>
      </c>
      <c r="G77">
        <f>IF(Table245[[#This Row],[Category]]="Electronics",Table245[[#This Row],[Qty]],0)</f>
        <v>0</v>
      </c>
      <c r="H77">
        <f>IF(Table245[[#This Row],[Category]]="Home Decor",Table245[[#This Row],[Amount]],0)</f>
        <v>0</v>
      </c>
      <c r="I77">
        <f>IF(Table245[[#This Row],[Category]]="Home Decor",Table245[[#This Row],[Qty]],0)</f>
        <v>0</v>
      </c>
      <c r="J77">
        <f>IF(Table245[[#This Row],[Category]]="Clothing",Table245[[#This Row],[Amount]],0)</f>
        <v>607.41</v>
      </c>
      <c r="K77">
        <f>IF(Table245[[#This Row],[Category]]="Clothing",Table245[[#This Row],[Qty]],0)</f>
        <v>90</v>
      </c>
    </row>
    <row r="78" spans="1:11" ht="14.25" customHeight="1">
      <c r="A78" s="30" t="s">
        <v>38</v>
      </c>
      <c r="B78" s="32">
        <v>52</v>
      </c>
      <c r="C78" s="30" t="s">
        <v>18</v>
      </c>
      <c r="D78" s="31">
        <v>850.1</v>
      </c>
      <c r="E78" s="48">
        <f>Table245[[#This Row],[Amount]]/Table245[[#This Row],[Qty]]</f>
        <v>16.348076923076924</v>
      </c>
      <c r="F78">
        <f>IF(Table245[[#This Row],[Category]]="Electronics",Table245[[#This Row],[Amount]],0)</f>
        <v>850.1</v>
      </c>
      <c r="G78">
        <f>IF(Table245[[#This Row],[Category]]="Electronics",Table245[[#This Row],[Qty]],0)</f>
        <v>52</v>
      </c>
      <c r="H78">
        <f>IF(Table245[[#This Row],[Category]]="Home Decor",Table245[[#This Row],[Amount]],0)</f>
        <v>0</v>
      </c>
      <c r="I78">
        <f>IF(Table245[[#This Row],[Category]]="Home Decor",Table245[[#This Row],[Qty]],0)</f>
        <v>0</v>
      </c>
      <c r="J78">
        <f>IF(Table245[[#This Row],[Category]]="Clothing",Table245[[#This Row],[Amount]],0)</f>
        <v>0</v>
      </c>
      <c r="K78">
        <f>IF(Table245[[#This Row],[Category]]="Clothing",Table245[[#This Row],[Qty]],0)</f>
        <v>0</v>
      </c>
    </row>
    <row r="79" spans="1:11" ht="14.25" customHeight="1">
      <c r="A79" s="30" t="s">
        <v>17</v>
      </c>
      <c r="B79" s="32">
        <v>85</v>
      </c>
      <c r="C79" s="30" t="s">
        <v>18</v>
      </c>
      <c r="D79" s="31">
        <v>498.82</v>
      </c>
      <c r="E79" s="48">
        <f>Table245[[#This Row],[Amount]]/Table245[[#This Row],[Qty]]</f>
        <v>5.8684705882352937</v>
      </c>
      <c r="F79">
        <f>IF(Table245[[#This Row],[Category]]="Electronics",Table245[[#This Row],[Amount]],0)</f>
        <v>0</v>
      </c>
      <c r="G79">
        <f>IF(Table245[[#This Row],[Category]]="Electronics",Table245[[#This Row],[Qty]],0)</f>
        <v>0</v>
      </c>
      <c r="H79">
        <f>IF(Table245[[#This Row],[Category]]="Home Decor",Table245[[#This Row],[Amount]],0)</f>
        <v>498.82</v>
      </c>
      <c r="I79">
        <f>IF(Table245[[#This Row],[Category]]="Home Decor",Table245[[#This Row],[Qty]],0)</f>
        <v>85</v>
      </c>
      <c r="J79">
        <f>IF(Table245[[#This Row],[Category]]="Clothing",Table245[[#This Row],[Amount]],0)</f>
        <v>0</v>
      </c>
      <c r="K79">
        <f>IF(Table245[[#This Row],[Category]]="Clothing",Table245[[#This Row],[Qty]],0)</f>
        <v>0</v>
      </c>
    </row>
    <row r="80" spans="1:11" ht="14.25" customHeight="1">
      <c r="A80" s="30" t="s">
        <v>17</v>
      </c>
      <c r="B80" s="32">
        <v>20</v>
      </c>
      <c r="C80" s="30" t="s">
        <v>18</v>
      </c>
      <c r="D80" s="31">
        <v>820.98</v>
      </c>
      <c r="E80" s="48">
        <f>Table245[[#This Row],[Amount]]/Table245[[#This Row],[Qty]]</f>
        <v>41.048999999999999</v>
      </c>
      <c r="F80">
        <f>IF(Table245[[#This Row],[Category]]="Electronics",Table245[[#This Row],[Amount]],0)</f>
        <v>0</v>
      </c>
      <c r="G80">
        <f>IF(Table245[[#This Row],[Category]]="Electronics",Table245[[#This Row],[Qty]],0)</f>
        <v>0</v>
      </c>
      <c r="H80">
        <f>IF(Table245[[#This Row],[Category]]="Home Decor",Table245[[#This Row],[Amount]],0)</f>
        <v>820.98</v>
      </c>
      <c r="I80">
        <f>IF(Table245[[#This Row],[Category]]="Home Decor",Table245[[#This Row],[Qty]],0)</f>
        <v>20</v>
      </c>
      <c r="J80">
        <f>IF(Table245[[#This Row],[Category]]="Clothing",Table245[[#This Row],[Amount]],0)</f>
        <v>0</v>
      </c>
      <c r="K80">
        <f>IF(Table245[[#This Row],[Category]]="Clothing",Table245[[#This Row],[Qty]],0)</f>
        <v>0</v>
      </c>
    </row>
    <row r="81" spans="1:11" ht="14.25" customHeight="1">
      <c r="A81" s="30" t="s">
        <v>33</v>
      </c>
      <c r="B81" s="32">
        <v>62</v>
      </c>
      <c r="C81" s="30" t="s">
        <v>18</v>
      </c>
      <c r="D81" s="31">
        <v>455.15</v>
      </c>
      <c r="E81" s="48">
        <f>Table245[[#This Row],[Amount]]/Table245[[#This Row],[Qty]]</f>
        <v>7.3411290322580642</v>
      </c>
      <c r="F81">
        <f>IF(Table245[[#This Row],[Category]]="Electronics",Table245[[#This Row],[Amount]],0)</f>
        <v>0</v>
      </c>
      <c r="G81">
        <f>IF(Table245[[#This Row],[Category]]="Electronics",Table245[[#This Row],[Qty]],0)</f>
        <v>0</v>
      </c>
      <c r="H81">
        <f>IF(Table245[[#This Row],[Category]]="Home Decor",Table245[[#This Row],[Amount]],0)</f>
        <v>0</v>
      </c>
      <c r="I81">
        <f>IF(Table245[[#This Row],[Category]]="Home Decor",Table245[[#This Row],[Qty]],0)</f>
        <v>0</v>
      </c>
      <c r="J81">
        <f>IF(Table245[[#This Row],[Category]]="Clothing",Table245[[#This Row],[Amount]],0)</f>
        <v>455.15</v>
      </c>
      <c r="K81">
        <f>IF(Table245[[#This Row],[Category]]="Clothing",Table245[[#This Row],[Qty]],0)</f>
        <v>62</v>
      </c>
    </row>
    <row r="82" spans="1:11" ht="14.25" customHeight="1">
      <c r="A82" s="30" t="s">
        <v>38</v>
      </c>
      <c r="B82" s="32">
        <v>100</v>
      </c>
      <c r="C82" s="30" t="s">
        <v>18</v>
      </c>
      <c r="D82" s="31">
        <v>248.17</v>
      </c>
      <c r="E82" s="48">
        <f>Table245[[#This Row],[Amount]]/Table245[[#This Row],[Qty]]</f>
        <v>2.4817</v>
      </c>
      <c r="F82">
        <f>IF(Table245[[#This Row],[Category]]="Electronics",Table245[[#This Row],[Amount]],0)</f>
        <v>248.17</v>
      </c>
      <c r="G82">
        <f>IF(Table245[[#This Row],[Category]]="Electronics",Table245[[#This Row],[Qty]],0)</f>
        <v>100</v>
      </c>
      <c r="H82">
        <f>IF(Table245[[#This Row],[Category]]="Home Decor",Table245[[#This Row],[Amount]],0)</f>
        <v>0</v>
      </c>
      <c r="I82">
        <f>IF(Table245[[#This Row],[Category]]="Home Decor",Table245[[#This Row],[Qty]],0)</f>
        <v>0</v>
      </c>
      <c r="J82">
        <f>IF(Table245[[#This Row],[Category]]="Clothing",Table245[[#This Row],[Amount]],0)</f>
        <v>0</v>
      </c>
      <c r="K82">
        <f>IF(Table245[[#This Row],[Category]]="Clothing",Table245[[#This Row],[Qty]],0)</f>
        <v>0</v>
      </c>
    </row>
    <row r="83" spans="1:11" ht="14.25" customHeight="1">
      <c r="A83" s="30" t="s">
        <v>17</v>
      </c>
      <c r="B83" s="32">
        <v>58</v>
      </c>
      <c r="C83" s="30" t="s">
        <v>18</v>
      </c>
      <c r="D83" s="31">
        <v>486.17</v>
      </c>
      <c r="E83" s="48">
        <f>Table245[[#This Row],[Amount]]/Table245[[#This Row],[Qty]]</f>
        <v>8.3822413793103454</v>
      </c>
      <c r="F83">
        <f>IF(Table245[[#This Row],[Category]]="Electronics",Table245[[#This Row],[Amount]],0)</f>
        <v>0</v>
      </c>
      <c r="G83">
        <f>IF(Table245[[#This Row],[Category]]="Electronics",Table245[[#This Row],[Qty]],0)</f>
        <v>0</v>
      </c>
      <c r="H83">
        <f>IF(Table245[[#This Row],[Category]]="Home Decor",Table245[[#This Row],[Amount]],0)</f>
        <v>486.17</v>
      </c>
      <c r="I83">
        <f>IF(Table245[[#This Row],[Category]]="Home Decor",Table245[[#This Row],[Qty]],0)</f>
        <v>58</v>
      </c>
      <c r="J83">
        <f>IF(Table245[[#This Row],[Category]]="Clothing",Table245[[#This Row],[Amount]],0)</f>
        <v>0</v>
      </c>
      <c r="K83">
        <f>IF(Table245[[#This Row],[Category]]="Clothing",Table245[[#This Row],[Qty]],0)</f>
        <v>0</v>
      </c>
    </row>
    <row r="84" spans="1:11" ht="14.25" customHeight="1">
      <c r="A84" s="30" t="s">
        <v>38</v>
      </c>
      <c r="B84" s="32">
        <v>41</v>
      </c>
      <c r="C84" s="30" t="s">
        <v>18</v>
      </c>
      <c r="D84" s="31">
        <v>604.64</v>
      </c>
      <c r="E84" s="48">
        <f>Table245[[#This Row],[Amount]]/Table245[[#This Row],[Qty]]</f>
        <v>14.747317073170731</v>
      </c>
      <c r="F84">
        <f>IF(Table245[[#This Row],[Category]]="Electronics",Table245[[#This Row],[Amount]],0)</f>
        <v>604.64</v>
      </c>
      <c r="G84">
        <f>IF(Table245[[#This Row],[Category]]="Electronics",Table245[[#This Row],[Qty]],0)</f>
        <v>41</v>
      </c>
      <c r="H84">
        <f>IF(Table245[[#This Row],[Category]]="Home Decor",Table245[[#This Row],[Amount]],0)</f>
        <v>0</v>
      </c>
      <c r="I84">
        <f>IF(Table245[[#This Row],[Category]]="Home Decor",Table245[[#This Row],[Qty]],0)</f>
        <v>0</v>
      </c>
      <c r="J84">
        <f>IF(Table245[[#This Row],[Category]]="Clothing",Table245[[#This Row],[Amount]],0)</f>
        <v>0</v>
      </c>
      <c r="K84">
        <f>IF(Table245[[#This Row],[Category]]="Clothing",Table245[[#This Row],[Qty]],0)</f>
        <v>0</v>
      </c>
    </row>
    <row r="85" spans="1:11" ht="14.25" customHeight="1">
      <c r="A85" s="30" t="s">
        <v>33</v>
      </c>
      <c r="B85" s="32">
        <v>45</v>
      </c>
      <c r="C85" s="30" t="s">
        <v>18</v>
      </c>
      <c r="D85" s="31">
        <v>254.14</v>
      </c>
      <c r="E85" s="48">
        <f>Table245[[#This Row],[Amount]]/Table245[[#This Row],[Qty]]</f>
        <v>5.647555555555555</v>
      </c>
      <c r="F85">
        <f>IF(Table245[[#This Row],[Category]]="Electronics",Table245[[#This Row],[Amount]],0)</f>
        <v>0</v>
      </c>
      <c r="G85">
        <f>IF(Table245[[#This Row],[Category]]="Electronics",Table245[[#This Row],[Qty]],0)</f>
        <v>0</v>
      </c>
      <c r="H85">
        <f>IF(Table245[[#This Row],[Category]]="Home Decor",Table245[[#This Row],[Amount]],0)</f>
        <v>0</v>
      </c>
      <c r="I85">
        <f>IF(Table245[[#This Row],[Category]]="Home Decor",Table245[[#This Row],[Qty]],0)</f>
        <v>0</v>
      </c>
      <c r="J85">
        <f>IF(Table245[[#This Row],[Category]]="Clothing",Table245[[#This Row],[Amount]],0)</f>
        <v>254.14</v>
      </c>
      <c r="K85">
        <f>IF(Table245[[#This Row],[Category]]="Clothing",Table245[[#This Row],[Qty]],0)</f>
        <v>45</v>
      </c>
    </row>
    <row r="86" spans="1:11" ht="14.25" customHeight="1">
      <c r="A86" s="30" t="s">
        <v>38</v>
      </c>
      <c r="B86" s="32">
        <v>86</v>
      </c>
      <c r="C86" s="30" t="s">
        <v>18</v>
      </c>
      <c r="D86" s="31">
        <v>423.9</v>
      </c>
      <c r="E86" s="48">
        <f>Table245[[#This Row],[Amount]]/Table245[[#This Row],[Qty]]</f>
        <v>4.9290697674418604</v>
      </c>
      <c r="F86">
        <f>IF(Table245[[#This Row],[Category]]="Electronics",Table245[[#This Row],[Amount]],0)</f>
        <v>423.9</v>
      </c>
      <c r="G86">
        <f>IF(Table245[[#This Row],[Category]]="Electronics",Table245[[#This Row],[Qty]],0)</f>
        <v>86</v>
      </c>
      <c r="H86">
        <f>IF(Table245[[#This Row],[Category]]="Home Decor",Table245[[#This Row],[Amount]],0)</f>
        <v>0</v>
      </c>
      <c r="I86">
        <f>IF(Table245[[#This Row],[Category]]="Home Decor",Table245[[#This Row],[Qty]],0)</f>
        <v>0</v>
      </c>
      <c r="J86">
        <f>IF(Table245[[#This Row],[Category]]="Clothing",Table245[[#This Row],[Amount]],0)</f>
        <v>0</v>
      </c>
      <c r="K86">
        <f>IF(Table245[[#This Row],[Category]]="Clothing",Table245[[#This Row],[Qty]],0)</f>
        <v>0</v>
      </c>
    </row>
    <row r="87" spans="1:11" ht="14.25" customHeight="1">
      <c r="A87" s="30" t="s">
        <v>38</v>
      </c>
      <c r="B87" s="32">
        <v>12</v>
      </c>
      <c r="C87" s="30" t="s">
        <v>18</v>
      </c>
      <c r="D87" s="31">
        <v>189.13</v>
      </c>
      <c r="E87" s="48">
        <f>Table245[[#This Row],[Amount]]/Table245[[#This Row],[Qty]]</f>
        <v>15.760833333333332</v>
      </c>
      <c r="F87">
        <f>IF(Table245[[#This Row],[Category]]="Electronics",Table245[[#This Row],[Amount]],0)</f>
        <v>189.13</v>
      </c>
      <c r="G87">
        <f>IF(Table245[[#This Row],[Category]]="Electronics",Table245[[#This Row],[Qty]],0)</f>
        <v>12</v>
      </c>
      <c r="H87">
        <f>IF(Table245[[#This Row],[Category]]="Home Decor",Table245[[#This Row],[Amount]],0)</f>
        <v>0</v>
      </c>
      <c r="I87">
        <f>IF(Table245[[#This Row],[Category]]="Home Decor",Table245[[#This Row],[Qty]],0)</f>
        <v>0</v>
      </c>
      <c r="J87">
        <f>IF(Table245[[#This Row],[Category]]="Clothing",Table245[[#This Row],[Amount]],0)</f>
        <v>0</v>
      </c>
      <c r="K87">
        <f>IF(Table245[[#This Row],[Category]]="Clothing",Table245[[#This Row],[Qty]],0)</f>
        <v>0</v>
      </c>
    </row>
    <row r="88" spans="1:11" ht="14.25" customHeight="1">
      <c r="A88" s="30" t="s">
        <v>33</v>
      </c>
      <c r="B88" s="32">
        <v>76</v>
      </c>
      <c r="C88" s="30" t="s">
        <v>18</v>
      </c>
      <c r="D88" s="31">
        <v>842.6</v>
      </c>
      <c r="E88" s="48">
        <f>Table245[[#This Row],[Amount]]/Table245[[#This Row],[Qty]]</f>
        <v>11.086842105263159</v>
      </c>
      <c r="F88">
        <f>IF(Table245[[#This Row],[Category]]="Electronics",Table245[[#This Row],[Amount]],0)</f>
        <v>0</v>
      </c>
      <c r="G88">
        <f>IF(Table245[[#This Row],[Category]]="Electronics",Table245[[#This Row],[Qty]],0)</f>
        <v>0</v>
      </c>
      <c r="H88">
        <f>IF(Table245[[#This Row],[Category]]="Home Decor",Table245[[#This Row],[Amount]],0)</f>
        <v>0</v>
      </c>
      <c r="I88">
        <f>IF(Table245[[#This Row],[Category]]="Home Decor",Table245[[#This Row],[Qty]],0)</f>
        <v>0</v>
      </c>
      <c r="J88">
        <f>IF(Table245[[#This Row],[Category]]="Clothing",Table245[[#This Row],[Amount]],0)</f>
        <v>842.6</v>
      </c>
      <c r="K88">
        <f>IF(Table245[[#This Row],[Category]]="Clothing",Table245[[#This Row],[Qty]],0)</f>
        <v>76</v>
      </c>
    </row>
    <row r="89" spans="1:11" ht="14.25" customHeight="1">
      <c r="A89" s="30" t="s">
        <v>17</v>
      </c>
      <c r="B89" s="32">
        <v>71</v>
      </c>
      <c r="C89" s="30" t="s">
        <v>18</v>
      </c>
      <c r="D89" s="31">
        <v>972.72</v>
      </c>
      <c r="E89" s="48">
        <f>Table245[[#This Row],[Amount]]/Table245[[#This Row],[Qty]]</f>
        <v>13.700281690140846</v>
      </c>
      <c r="F89">
        <f>IF(Table245[[#This Row],[Category]]="Electronics",Table245[[#This Row],[Amount]],0)</f>
        <v>0</v>
      </c>
      <c r="G89">
        <f>IF(Table245[[#This Row],[Category]]="Electronics",Table245[[#This Row],[Qty]],0)</f>
        <v>0</v>
      </c>
      <c r="H89">
        <f>IF(Table245[[#This Row],[Category]]="Home Decor",Table245[[#This Row],[Amount]],0)</f>
        <v>972.72</v>
      </c>
      <c r="I89">
        <f>IF(Table245[[#This Row],[Category]]="Home Decor",Table245[[#This Row],[Qty]],0)</f>
        <v>71</v>
      </c>
      <c r="J89">
        <f>IF(Table245[[#This Row],[Category]]="Clothing",Table245[[#This Row],[Amount]],0)</f>
        <v>0</v>
      </c>
      <c r="K89">
        <f>IF(Table245[[#This Row],[Category]]="Clothing",Table245[[#This Row],[Qty]],0)</f>
        <v>0</v>
      </c>
    </row>
    <row r="90" spans="1:11" ht="14.25" customHeight="1">
      <c r="A90" s="30" t="s">
        <v>38</v>
      </c>
      <c r="B90" s="32">
        <v>68</v>
      </c>
      <c r="C90" s="30" t="s">
        <v>18</v>
      </c>
      <c r="D90" s="31">
        <v>358.06</v>
      </c>
      <c r="E90" s="48">
        <f>Table245[[#This Row],[Amount]]/Table245[[#This Row],[Qty]]</f>
        <v>5.2655882352941177</v>
      </c>
      <c r="F90">
        <f>IF(Table245[[#This Row],[Category]]="Electronics",Table245[[#This Row],[Amount]],0)</f>
        <v>358.06</v>
      </c>
      <c r="G90">
        <f>IF(Table245[[#This Row],[Category]]="Electronics",Table245[[#This Row],[Qty]],0)</f>
        <v>68</v>
      </c>
      <c r="H90">
        <f>IF(Table245[[#This Row],[Category]]="Home Decor",Table245[[#This Row],[Amount]],0)</f>
        <v>0</v>
      </c>
      <c r="I90">
        <f>IF(Table245[[#This Row],[Category]]="Home Decor",Table245[[#This Row],[Qty]],0)</f>
        <v>0</v>
      </c>
      <c r="J90">
        <f>IF(Table245[[#This Row],[Category]]="Clothing",Table245[[#This Row],[Amount]],0)</f>
        <v>0</v>
      </c>
      <c r="K90">
        <f>IF(Table245[[#This Row],[Category]]="Clothing",Table245[[#This Row],[Qty]],0)</f>
        <v>0</v>
      </c>
    </row>
    <row r="91" spans="1:11" ht="14.25" customHeight="1">
      <c r="A91" s="30" t="s">
        <v>17</v>
      </c>
      <c r="B91" s="32">
        <v>71</v>
      </c>
      <c r="C91" s="30" t="s">
        <v>18</v>
      </c>
      <c r="D91" s="31">
        <v>45.41</v>
      </c>
      <c r="E91" s="48">
        <f>Table245[[#This Row],[Amount]]/Table245[[#This Row],[Qty]]</f>
        <v>0.63957746478873234</v>
      </c>
      <c r="F91">
        <f>IF(Table245[[#This Row],[Category]]="Electronics",Table245[[#This Row],[Amount]],0)</f>
        <v>0</v>
      </c>
      <c r="G91">
        <f>IF(Table245[[#This Row],[Category]]="Electronics",Table245[[#This Row],[Qty]],0)</f>
        <v>0</v>
      </c>
      <c r="H91">
        <f>IF(Table245[[#This Row],[Category]]="Home Decor",Table245[[#This Row],[Amount]],0)</f>
        <v>45.41</v>
      </c>
      <c r="I91">
        <f>IF(Table245[[#This Row],[Category]]="Home Decor",Table245[[#This Row],[Qty]],0)</f>
        <v>71</v>
      </c>
      <c r="J91">
        <f>IF(Table245[[#This Row],[Category]]="Clothing",Table245[[#This Row],[Amount]],0)</f>
        <v>0</v>
      </c>
      <c r="K91">
        <f>IF(Table245[[#This Row],[Category]]="Clothing",Table245[[#This Row],[Qty]],0)</f>
        <v>0</v>
      </c>
    </row>
    <row r="92" spans="1:11" ht="14.25" customHeight="1">
      <c r="A92" s="30" t="s">
        <v>33</v>
      </c>
      <c r="B92" s="32">
        <v>15</v>
      </c>
      <c r="C92" s="30" t="s">
        <v>18</v>
      </c>
      <c r="D92" s="31">
        <v>17.38</v>
      </c>
      <c r="E92" s="48">
        <f>Table245[[#This Row],[Amount]]/Table245[[#This Row],[Qty]]</f>
        <v>1.1586666666666665</v>
      </c>
      <c r="F92">
        <f>IF(Table245[[#This Row],[Category]]="Electronics",Table245[[#This Row],[Amount]],0)</f>
        <v>0</v>
      </c>
      <c r="G92">
        <f>IF(Table245[[#This Row],[Category]]="Electronics",Table245[[#This Row],[Qty]],0)</f>
        <v>0</v>
      </c>
      <c r="H92">
        <f>IF(Table245[[#This Row],[Category]]="Home Decor",Table245[[#This Row],[Amount]],0)</f>
        <v>0</v>
      </c>
      <c r="I92">
        <f>IF(Table245[[#This Row],[Category]]="Home Decor",Table245[[#This Row],[Qty]],0)</f>
        <v>0</v>
      </c>
      <c r="J92">
        <f>IF(Table245[[#This Row],[Category]]="Clothing",Table245[[#This Row],[Amount]],0)</f>
        <v>17.38</v>
      </c>
      <c r="K92">
        <f>IF(Table245[[#This Row],[Category]]="Clothing",Table245[[#This Row],[Qty]],0)</f>
        <v>15</v>
      </c>
    </row>
    <row r="93" spans="1:11" ht="14.25" customHeight="1">
      <c r="A93" s="30" t="s">
        <v>33</v>
      </c>
      <c r="B93" s="32">
        <v>66</v>
      </c>
      <c r="C93" s="30" t="s">
        <v>18</v>
      </c>
      <c r="D93" s="31">
        <v>195.42</v>
      </c>
      <c r="E93" s="48">
        <f>Table245[[#This Row],[Amount]]/Table245[[#This Row],[Qty]]</f>
        <v>2.9609090909090909</v>
      </c>
      <c r="F93">
        <f>IF(Table245[[#This Row],[Category]]="Electronics",Table245[[#This Row],[Amount]],0)</f>
        <v>0</v>
      </c>
      <c r="G93">
        <f>IF(Table245[[#This Row],[Category]]="Electronics",Table245[[#This Row],[Qty]],0)</f>
        <v>0</v>
      </c>
      <c r="H93">
        <f>IF(Table245[[#This Row],[Category]]="Home Decor",Table245[[#This Row],[Amount]],0)</f>
        <v>0</v>
      </c>
      <c r="I93">
        <f>IF(Table245[[#This Row],[Category]]="Home Decor",Table245[[#This Row],[Qty]],0)</f>
        <v>0</v>
      </c>
      <c r="J93">
        <f>IF(Table245[[#This Row],[Category]]="Clothing",Table245[[#This Row],[Amount]],0)</f>
        <v>195.42</v>
      </c>
      <c r="K93">
        <f>IF(Table245[[#This Row],[Category]]="Clothing",Table245[[#This Row],[Qty]],0)</f>
        <v>66</v>
      </c>
    </row>
    <row r="94" spans="1:11" ht="14.25" customHeight="1">
      <c r="A94" s="30" t="s">
        <v>17</v>
      </c>
      <c r="B94" s="32">
        <v>60</v>
      </c>
      <c r="C94" s="30" t="s">
        <v>18</v>
      </c>
      <c r="D94" s="31">
        <v>929.06</v>
      </c>
      <c r="E94" s="48">
        <f>Table245[[#This Row],[Amount]]/Table245[[#This Row],[Qty]]</f>
        <v>15.484333333333332</v>
      </c>
      <c r="F94">
        <f>IF(Table245[[#This Row],[Category]]="Electronics",Table245[[#This Row],[Amount]],0)</f>
        <v>0</v>
      </c>
      <c r="G94">
        <f>IF(Table245[[#This Row],[Category]]="Electronics",Table245[[#This Row],[Qty]],0)</f>
        <v>0</v>
      </c>
      <c r="H94">
        <f>IF(Table245[[#This Row],[Category]]="Home Decor",Table245[[#This Row],[Amount]],0)</f>
        <v>929.06</v>
      </c>
      <c r="I94">
        <f>IF(Table245[[#This Row],[Category]]="Home Decor",Table245[[#This Row],[Qty]],0)</f>
        <v>60</v>
      </c>
      <c r="J94">
        <f>IF(Table245[[#This Row],[Category]]="Clothing",Table245[[#This Row],[Amount]],0)</f>
        <v>0</v>
      </c>
      <c r="K94">
        <f>IF(Table245[[#This Row],[Category]]="Clothing",Table245[[#This Row],[Qty]],0)</f>
        <v>0</v>
      </c>
    </row>
    <row r="95" spans="1:11" ht="14.25" customHeight="1">
      <c r="A95" s="30" t="s">
        <v>33</v>
      </c>
      <c r="B95" s="32">
        <v>28</v>
      </c>
      <c r="C95" s="30" t="s">
        <v>18</v>
      </c>
      <c r="D95" s="31">
        <v>767.56</v>
      </c>
      <c r="E95" s="48">
        <f>Table245[[#This Row],[Amount]]/Table245[[#This Row],[Qty]]</f>
        <v>27.412857142857142</v>
      </c>
      <c r="F95">
        <f>IF(Table245[[#This Row],[Category]]="Electronics",Table245[[#This Row],[Amount]],0)</f>
        <v>0</v>
      </c>
      <c r="G95">
        <f>IF(Table245[[#This Row],[Category]]="Electronics",Table245[[#This Row],[Qty]],0)</f>
        <v>0</v>
      </c>
      <c r="H95">
        <f>IF(Table245[[#This Row],[Category]]="Home Decor",Table245[[#This Row],[Amount]],0)</f>
        <v>0</v>
      </c>
      <c r="I95">
        <f>IF(Table245[[#This Row],[Category]]="Home Decor",Table245[[#This Row],[Qty]],0)</f>
        <v>0</v>
      </c>
      <c r="J95">
        <f>IF(Table245[[#This Row],[Category]]="Clothing",Table245[[#This Row],[Amount]],0)</f>
        <v>767.56</v>
      </c>
      <c r="K95">
        <f>IF(Table245[[#This Row],[Category]]="Clothing",Table245[[#This Row],[Qty]],0)</f>
        <v>28</v>
      </c>
    </row>
    <row r="96" spans="1:11" ht="14.25" customHeight="1">
      <c r="A96" s="30" t="s">
        <v>33</v>
      </c>
      <c r="B96" s="32">
        <v>71</v>
      </c>
      <c r="C96" s="30" t="s">
        <v>18</v>
      </c>
      <c r="D96" s="31">
        <v>238.5</v>
      </c>
      <c r="E96" s="48">
        <f>Table245[[#This Row],[Amount]]/Table245[[#This Row],[Qty]]</f>
        <v>3.359154929577465</v>
      </c>
      <c r="F96">
        <f>IF(Table245[[#This Row],[Category]]="Electronics",Table245[[#This Row],[Amount]],0)</f>
        <v>0</v>
      </c>
      <c r="G96">
        <f>IF(Table245[[#This Row],[Category]]="Electronics",Table245[[#This Row],[Qty]],0)</f>
        <v>0</v>
      </c>
      <c r="H96">
        <f>IF(Table245[[#This Row],[Category]]="Home Decor",Table245[[#This Row],[Amount]],0)</f>
        <v>0</v>
      </c>
      <c r="I96">
        <f>IF(Table245[[#This Row],[Category]]="Home Decor",Table245[[#This Row],[Qty]],0)</f>
        <v>0</v>
      </c>
      <c r="J96">
        <f>IF(Table245[[#This Row],[Category]]="Clothing",Table245[[#This Row],[Amount]],0)</f>
        <v>238.5</v>
      </c>
      <c r="K96">
        <f>IF(Table245[[#This Row],[Category]]="Clothing",Table245[[#This Row],[Qty]],0)</f>
        <v>71</v>
      </c>
    </row>
    <row r="97" spans="1:11" ht="14.25" customHeight="1">
      <c r="A97" s="30" t="s">
        <v>38</v>
      </c>
      <c r="B97" s="32">
        <v>75</v>
      </c>
      <c r="C97" s="30" t="s">
        <v>18</v>
      </c>
      <c r="D97" s="31">
        <v>363.38</v>
      </c>
      <c r="E97" s="48">
        <f>Table245[[#This Row],[Amount]]/Table245[[#This Row],[Qty]]</f>
        <v>4.8450666666666669</v>
      </c>
      <c r="F97">
        <f>IF(Table245[[#This Row],[Category]]="Electronics",Table245[[#This Row],[Amount]],0)</f>
        <v>363.38</v>
      </c>
      <c r="G97">
        <f>IF(Table245[[#This Row],[Category]]="Electronics",Table245[[#This Row],[Qty]],0)</f>
        <v>75</v>
      </c>
      <c r="H97">
        <f>IF(Table245[[#This Row],[Category]]="Home Decor",Table245[[#This Row],[Amount]],0)</f>
        <v>0</v>
      </c>
      <c r="I97">
        <f>IF(Table245[[#This Row],[Category]]="Home Decor",Table245[[#This Row],[Qty]],0)</f>
        <v>0</v>
      </c>
      <c r="J97">
        <f>IF(Table245[[#This Row],[Category]]="Clothing",Table245[[#This Row],[Amount]],0)</f>
        <v>0</v>
      </c>
      <c r="K97">
        <f>IF(Table245[[#This Row],[Category]]="Clothing",Table245[[#This Row],[Qty]],0)</f>
        <v>0</v>
      </c>
    </row>
    <row r="98" spans="1:11" ht="14.25" customHeight="1">
      <c r="A98" s="30" t="s">
        <v>33</v>
      </c>
      <c r="B98" s="32">
        <v>64</v>
      </c>
      <c r="C98" s="30" t="s">
        <v>18</v>
      </c>
      <c r="D98" s="31">
        <v>622.86</v>
      </c>
      <c r="E98" s="48">
        <f>Table245[[#This Row],[Amount]]/Table245[[#This Row],[Qty]]</f>
        <v>9.7321875000000002</v>
      </c>
      <c r="F98">
        <f>IF(Table245[[#This Row],[Category]]="Electronics",Table245[[#This Row],[Amount]],0)</f>
        <v>0</v>
      </c>
      <c r="G98">
        <f>IF(Table245[[#This Row],[Category]]="Electronics",Table245[[#This Row],[Qty]],0)</f>
        <v>0</v>
      </c>
      <c r="H98">
        <f>IF(Table245[[#This Row],[Category]]="Home Decor",Table245[[#This Row],[Amount]],0)</f>
        <v>0</v>
      </c>
      <c r="I98">
        <f>IF(Table245[[#This Row],[Category]]="Home Decor",Table245[[#This Row],[Qty]],0)</f>
        <v>0</v>
      </c>
      <c r="J98">
        <f>IF(Table245[[#This Row],[Category]]="Clothing",Table245[[#This Row],[Amount]],0)</f>
        <v>622.86</v>
      </c>
      <c r="K98">
        <f>IF(Table245[[#This Row],[Category]]="Clothing",Table245[[#This Row],[Qty]],0)</f>
        <v>64</v>
      </c>
    </row>
    <row r="99" spans="1:11" ht="14.25" customHeight="1">
      <c r="A99" s="30" t="s">
        <v>33</v>
      </c>
      <c r="B99" s="32">
        <v>34</v>
      </c>
      <c r="C99" s="30" t="s">
        <v>18</v>
      </c>
      <c r="D99" s="31">
        <v>939.18</v>
      </c>
      <c r="E99" s="48">
        <f>Table245[[#This Row],[Amount]]/Table245[[#This Row],[Qty]]</f>
        <v>27.622941176470587</v>
      </c>
      <c r="F99">
        <f>IF(Table245[[#This Row],[Category]]="Electronics",Table245[[#This Row],[Amount]],0)</f>
        <v>0</v>
      </c>
      <c r="G99">
        <f>IF(Table245[[#This Row],[Category]]="Electronics",Table245[[#This Row],[Qty]],0)</f>
        <v>0</v>
      </c>
      <c r="H99">
        <f>IF(Table245[[#This Row],[Category]]="Home Decor",Table245[[#This Row],[Amount]],0)</f>
        <v>0</v>
      </c>
      <c r="I99">
        <f>IF(Table245[[#This Row],[Category]]="Home Decor",Table245[[#This Row],[Qty]],0)</f>
        <v>0</v>
      </c>
      <c r="J99">
        <f>IF(Table245[[#This Row],[Category]]="Clothing",Table245[[#This Row],[Amount]],0)</f>
        <v>939.18</v>
      </c>
      <c r="K99">
        <f>IF(Table245[[#This Row],[Category]]="Clothing",Table245[[#This Row],[Qty]],0)</f>
        <v>34</v>
      </c>
    </row>
    <row r="100" spans="1:11" ht="14.25" customHeight="1">
      <c r="A100" s="30" t="s">
        <v>38</v>
      </c>
      <c r="B100" s="32">
        <v>6</v>
      </c>
      <c r="C100" s="30" t="s">
        <v>18</v>
      </c>
      <c r="D100" s="31">
        <v>53.19</v>
      </c>
      <c r="E100" s="48">
        <f>Table245[[#This Row],[Amount]]/Table245[[#This Row],[Qty]]</f>
        <v>8.8650000000000002</v>
      </c>
      <c r="F100">
        <f>IF(Table245[[#This Row],[Category]]="Electronics",Table245[[#This Row],[Amount]],0)</f>
        <v>53.19</v>
      </c>
      <c r="G100">
        <f>IF(Table245[[#This Row],[Category]]="Electronics",Table245[[#This Row],[Qty]],0)</f>
        <v>6</v>
      </c>
      <c r="H100">
        <f>IF(Table245[[#This Row],[Category]]="Home Decor",Table245[[#This Row],[Amount]],0)</f>
        <v>0</v>
      </c>
      <c r="I100">
        <f>IF(Table245[[#This Row],[Category]]="Home Decor",Table245[[#This Row],[Qty]],0)</f>
        <v>0</v>
      </c>
      <c r="J100">
        <f>IF(Table245[[#This Row],[Category]]="Clothing",Table245[[#This Row],[Amount]],0)</f>
        <v>0</v>
      </c>
      <c r="K100">
        <f>IF(Table245[[#This Row],[Category]]="Clothing",Table245[[#This Row],[Qty]],0)</f>
        <v>0</v>
      </c>
    </row>
    <row r="101" spans="1:11" ht="14.25" customHeight="1">
      <c r="A101" s="30" t="s">
        <v>33</v>
      </c>
      <c r="B101" s="32">
        <v>20</v>
      </c>
      <c r="C101" s="30" t="s">
        <v>18</v>
      </c>
      <c r="D101" s="31">
        <v>208.09</v>
      </c>
      <c r="E101" s="48">
        <f>Table245[[#This Row],[Amount]]/Table245[[#This Row],[Qty]]</f>
        <v>10.404500000000001</v>
      </c>
      <c r="F101">
        <f>IF(Table245[[#This Row],[Category]]="Electronics",Table245[[#This Row],[Amount]],0)</f>
        <v>0</v>
      </c>
      <c r="G101">
        <f>IF(Table245[[#This Row],[Category]]="Electronics",Table245[[#This Row],[Qty]],0)</f>
        <v>0</v>
      </c>
      <c r="H101">
        <f>IF(Table245[[#This Row],[Category]]="Home Decor",Table245[[#This Row],[Amount]],0)</f>
        <v>0</v>
      </c>
      <c r="I101">
        <f>IF(Table245[[#This Row],[Category]]="Home Decor",Table245[[#This Row],[Qty]],0)</f>
        <v>0</v>
      </c>
      <c r="J101">
        <f>IF(Table245[[#This Row],[Category]]="Clothing",Table245[[#This Row],[Amount]],0)</f>
        <v>208.09</v>
      </c>
      <c r="K101">
        <f>IF(Table245[[#This Row],[Category]]="Clothing",Table245[[#This Row],[Qty]],0)</f>
        <v>20</v>
      </c>
    </row>
    <row r="102" spans="1:11" ht="14.25" customHeight="1">
      <c r="A102" s="30" t="s">
        <v>33</v>
      </c>
      <c r="B102" s="32">
        <v>79</v>
      </c>
      <c r="C102" s="30" t="s">
        <v>18</v>
      </c>
      <c r="D102" s="31">
        <v>564.72</v>
      </c>
      <c r="E102" s="48">
        <f>Table245[[#This Row],[Amount]]/Table245[[#This Row],[Qty]]</f>
        <v>7.1483544303797473</v>
      </c>
      <c r="F102">
        <f>IF(Table245[[#This Row],[Category]]="Electronics",Table245[[#This Row],[Amount]],0)</f>
        <v>0</v>
      </c>
      <c r="G102">
        <f>IF(Table245[[#This Row],[Category]]="Electronics",Table245[[#This Row],[Qty]],0)</f>
        <v>0</v>
      </c>
      <c r="H102">
        <f>IF(Table245[[#This Row],[Category]]="Home Decor",Table245[[#This Row],[Amount]],0)</f>
        <v>0</v>
      </c>
      <c r="I102">
        <f>IF(Table245[[#This Row],[Category]]="Home Decor",Table245[[#This Row],[Qty]],0)</f>
        <v>0</v>
      </c>
      <c r="J102">
        <f>IF(Table245[[#This Row],[Category]]="Clothing",Table245[[#This Row],[Amount]],0)</f>
        <v>564.72</v>
      </c>
      <c r="K102">
        <f>IF(Table245[[#This Row],[Category]]="Clothing",Table245[[#This Row],[Qty]],0)</f>
        <v>79</v>
      </c>
    </row>
    <row r="103" spans="1:11" ht="14.25" customHeight="1">
      <c r="A103" s="30" t="s">
        <v>17</v>
      </c>
      <c r="B103" s="32">
        <v>48</v>
      </c>
      <c r="C103" s="30" t="s">
        <v>18</v>
      </c>
      <c r="D103" s="31">
        <v>63.09</v>
      </c>
      <c r="E103" s="48">
        <f>Table245[[#This Row],[Amount]]/Table245[[#This Row],[Qty]]</f>
        <v>1.3143750000000001</v>
      </c>
      <c r="F103">
        <f>IF(Table245[[#This Row],[Category]]="Electronics",Table245[[#This Row],[Amount]],0)</f>
        <v>0</v>
      </c>
      <c r="G103">
        <f>IF(Table245[[#This Row],[Category]]="Electronics",Table245[[#This Row],[Qty]],0)</f>
        <v>0</v>
      </c>
      <c r="H103">
        <f>IF(Table245[[#This Row],[Category]]="Home Decor",Table245[[#This Row],[Amount]],0)</f>
        <v>63.09</v>
      </c>
      <c r="I103">
        <f>IF(Table245[[#This Row],[Category]]="Home Decor",Table245[[#This Row],[Qty]],0)</f>
        <v>48</v>
      </c>
      <c r="J103">
        <f>IF(Table245[[#This Row],[Category]]="Clothing",Table245[[#This Row],[Amount]],0)</f>
        <v>0</v>
      </c>
      <c r="K103">
        <f>IF(Table245[[#This Row],[Category]]="Clothing",Table245[[#This Row],[Qty]],0)</f>
        <v>0</v>
      </c>
    </row>
    <row r="104" spans="1:11" ht="14.25" customHeight="1">
      <c r="A104" s="30" t="s">
        <v>17</v>
      </c>
      <c r="B104" s="32">
        <v>31</v>
      </c>
      <c r="C104" s="30" t="s">
        <v>18</v>
      </c>
      <c r="D104" s="31">
        <v>80.52</v>
      </c>
      <c r="E104" s="48">
        <f>Table245[[#This Row],[Amount]]/Table245[[#This Row],[Qty]]</f>
        <v>2.5974193548387094</v>
      </c>
      <c r="F104">
        <f>IF(Table245[[#This Row],[Category]]="Electronics",Table245[[#This Row],[Amount]],0)</f>
        <v>0</v>
      </c>
      <c r="G104">
        <f>IF(Table245[[#This Row],[Category]]="Electronics",Table245[[#This Row],[Qty]],0)</f>
        <v>0</v>
      </c>
      <c r="H104">
        <f>IF(Table245[[#This Row],[Category]]="Home Decor",Table245[[#This Row],[Amount]],0)</f>
        <v>80.52</v>
      </c>
      <c r="I104">
        <f>IF(Table245[[#This Row],[Category]]="Home Decor",Table245[[#This Row],[Qty]],0)</f>
        <v>31</v>
      </c>
      <c r="J104">
        <f>IF(Table245[[#This Row],[Category]]="Clothing",Table245[[#This Row],[Amount]],0)</f>
        <v>0</v>
      </c>
      <c r="K104">
        <f>IF(Table245[[#This Row],[Category]]="Clothing",Table245[[#This Row],[Qty]],0)</f>
        <v>0</v>
      </c>
    </row>
    <row r="105" spans="1:11" ht="14.25" customHeight="1">
      <c r="A105" s="30" t="s">
        <v>33</v>
      </c>
      <c r="B105" s="32">
        <v>30</v>
      </c>
      <c r="C105" s="30" t="s">
        <v>18</v>
      </c>
      <c r="D105" s="31">
        <v>267.16000000000003</v>
      </c>
      <c r="E105" s="48">
        <f>Table245[[#This Row],[Amount]]/Table245[[#This Row],[Qty]]</f>
        <v>8.9053333333333349</v>
      </c>
      <c r="F105">
        <f>IF(Table245[[#This Row],[Category]]="Electronics",Table245[[#This Row],[Amount]],0)</f>
        <v>0</v>
      </c>
      <c r="G105">
        <f>IF(Table245[[#This Row],[Category]]="Electronics",Table245[[#This Row],[Qty]],0)</f>
        <v>0</v>
      </c>
      <c r="H105">
        <f>IF(Table245[[#This Row],[Category]]="Home Decor",Table245[[#This Row],[Amount]],0)</f>
        <v>0</v>
      </c>
      <c r="I105">
        <f>IF(Table245[[#This Row],[Category]]="Home Decor",Table245[[#This Row],[Qty]],0)</f>
        <v>0</v>
      </c>
      <c r="J105">
        <f>IF(Table245[[#This Row],[Category]]="Clothing",Table245[[#This Row],[Amount]],0)</f>
        <v>267.16000000000003</v>
      </c>
      <c r="K105">
        <f>IF(Table245[[#This Row],[Category]]="Clothing",Table245[[#This Row],[Qty]],0)</f>
        <v>30</v>
      </c>
    </row>
    <row r="106" spans="1:11" ht="14.25" customHeight="1">
      <c r="A106" s="30" t="s">
        <v>38</v>
      </c>
      <c r="B106" s="32">
        <v>80</v>
      </c>
      <c r="C106" s="30" t="s">
        <v>18</v>
      </c>
      <c r="D106" s="31">
        <v>90.06</v>
      </c>
      <c r="E106" s="48">
        <f>Table245[[#This Row],[Amount]]/Table245[[#This Row],[Qty]]</f>
        <v>1.12575</v>
      </c>
      <c r="F106">
        <f>IF(Table245[[#This Row],[Category]]="Electronics",Table245[[#This Row],[Amount]],0)</f>
        <v>90.06</v>
      </c>
      <c r="G106">
        <f>IF(Table245[[#This Row],[Category]]="Electronics",Table245[[#This Row],[Qty]],0)</f>
        <v>80</v>
      </c>
      <c r="H106">
        <f>IF(Table245[[#This Row],[Category]]="Home Decor",Table245[[#This Row],[Amount]],0)</f>
        <v>0</v>
      </c>
      <c r="I106">
        <f>IF(Table245[[#This Row],[Category]]="Home Decor",Table245[[#This Row],[Qty]],0)</f>
        <v>0</v>
      </c>
      <c r="J106">
        <f>IF(Table245[[#This Row],[Category]]="Clothing",Table245[[#This Row],[Amount]],0)</f>
        <v>0</v>
      </c>
      <c r="K106">
        <f>IF(Table245[[#This Row],[Category]]="Clothing",Table245[[#This Row],[Qty]],0)</f>
        <v>0</v>
      </c>
    </row>
    <row r="107" spans="1:11" ht="14.25" customHeight="1">
      <c r="A107" s="30" t="s">
        <v>17</v>
      </c>
      <c r="B107" s="32">
        <v>24</v>
      </c>
      <c r="C107" s="30" t="s">
        <v>18</v>
      </c>
      <c r="D107" s="31">
        <v>957</v>
      </c>
      <c r="E107" s="48">
        <f>Table245[[#This Row],[Amount]]/Table245[[#This Row],[Qty]]</f>
        <v>39.875</v>
      </c>
      <c r="F107">
        <f>IF(Table245[[#This Row],[Category]]="Electronics",Table245[[#This Row],[Amount]],0)</f>
        <v>0</v>
      </c>
      <c r="G107">
        <f>IF(Table245[[#This Row],[Category]]="Electronics",Table245[[#This Row],[Qty]],0)</f>
        <v>0</v>
      </c>
      <c r="H107">
        <f>IF(Table245[[#This Row],[Category]]="Home Decor",Table245[[#This Row],[Amount]],0)</f>
        <v>957</v>
      </c>
      <c r="I107">
        <f>IF(Table245[[#This Row],[Category]]="Home Decor",Table245[[#This Row],[Qty]],0)</f>
        <v>24</v>
      </c>
      <c r="J107">
        <f>IF(Table245[[#This Row],[Category]]="Clothing",Table245[[#This Row],[Amount]],0)</f>
        <v>0</v>
      </c>
      <c r="K107">
        <f>IF(Table245[[#This Row],[Category]]="Clothing",Table245[[#This Row],[Qty]],0)</f>
        <v>0</v>
      </c>
    </row>
    <row r="108" spans="1:11" ht="14.25" customHeight="1">
      <c r="A108" s="30" t="s">
        <v>33</v>
      </c>
      <c r="B108" s="32">
        <v>90</v>
      </c>
      <c r="C108" s="30" t="s">
        <v>18</v>
      </c>
      <c r="D108" s="31">
        <v>606.54999999999995</v>
      </c>
      <c r="E108" s="48">
        <f>Table245[[#This Row],[Amount]]/Table245[[#This Row],[Qty]]</f>
        <v>6.7394444444444437</v>
      </c>
      <c r="F108">
        <f>IF(Table245[[#This Row],[Category]]="Electronics",Table245[[#This Row],[Amount]],0)</f>
        <v>0</v>
      </c>
      <c r="G108">
        <f>IF(Table245[[#This Row],[Category]]="Electronics",Table245[[#This Row],[Qty]],0)</f>
        <v>0</v>
      </c>
      <c r="H108">
        <f>IF(Table245[[#This Row],[Category]]="Home Decor",Table245[[#This Row],[Amount]],0)</f>
        <v>0</v>
      </c>
      <c r="I108">
        <f>IF(Table245[[#This Row],[Category]]="Home Decor",Table245[[#This Row],[Qty]],0)</f>
        <v>0</v>
      </c>
      <c r="J108">
        <f>IF(Table245[[#This Row],[Category]]="Clothing",Table245[[#This Row],[Amount]],0)</f>
        <v>606.54999999999995</v>
      </c>
      <c r="K108">
        <f>IF(Table245[[#This Row],[Category]]="Clothing",Table245[[#This Row],[Qty]],0)</f>
        <v>90</v>
      </c>
    </row>
    <row r="109" spans="1:11" ht="14.25" customHeight="1">
      <c r="A109" s="30" t="s">
        <v>33</v>
      </c>
      <c r="B109" s="32">
        <v>8</v>
      </c>
      <c r="C109" s="30" t="s">
        <v>18</v>
      </c>
      <c r="D109" s="31">
        <v>416.74</v>
      </c>
      <c r="E109" s="48">
        <f>Table245[[#This Row],[Amount]]/Table245[[#This Row],[Qty]]</f>
        <v>52.092500000000001</v>
      </c>
      <c r="F109">
        <f>IF(Table245[[#This Row],[Category]]="Electronics",Table245[[#This Row],[Amount]],0)</f>
        <v>0</v>
      </c>
      <c r="G109">
        <f>IF(Table245[[#This Row],[Category]]="Electronics",Table245[[#This Row],[Qty]],0)</f>
        <v>0</v>
      </c>
      <c r="H109">
        <f>IF(Table245[[#This Row],[Category]]="Home Decor",Table245[[#This Row],[Amount]],0)</f>
        <v>0</v>
      </c>
      <c r="I109">
        <f>IF(Table245[[#This Row],[Category]]="Home Decor",Table245[[#This Row],[Qty]],0)</f>
        <v>0</v>
      </c>
      <c r="J109">
        <f>IF(Table245[[#This Row],[Category]]="Clothing",Table245[[#This Row],[Amount]],0)</f>
        <v>416.74</v>
      </c>
      <c r="K109">
        <f>IF(Table245[[#This Row],[Category]]="Clothing",Table245[[#This Row],[Qty]],0)</f>
        <v>8</v>
      </c>
    </row>
    <row r="110" spans="1:11" ht="14.25" customHeight="1">
      <c r="A110" s="30" t="s">
        <v>33</v>
      </c>
      <c r="B110" s="32">
        <v>77</v>
      </c>
      <c r="C110" s="30" t="s">
        <v>18</v>
      </c>
      <c r="D110" s="31">
        <v>123.96</v>
      </c>
      <c r="E110" s="48">
        <f>Table245[[#This Row],[Amount]]/Table245[[#This Row],[Qty]]</f>
        <v>1.6098701298701299</v>
      </c>
      <c r="F110">
        <f>IF(Table245[[#This Row],[Category]]="Electronics",Table245[[#This Row],[Amount]],0)</f>
        <v>0</v>
      </c>
      <c r="G110">
        <f>IF(Table245[[#This Row],[Category]]="Electronics",Table245[[#This Row],[Qty]],0)</f>
        <v>0</v>
      </c>
      <c r="H110">
        <f>IF(Table245[[#This Row],[Category]]="Home Decor",Table245[[#This Row],[Amount]],0)</f>
        <v>0</v>
      </c>
      <c r="I110">
        <f>IF(Table245[[#This Row],[Category]]="Home Decor",Table245[[#This Row],[Qty]],0)</f>
        <v>0</v>
      </c>
      <c r="J110">
        <f>IF(Table245[[#This Row],[Category]]="Clothing",Table245[[#This Row],[Amount]],0)</f>
        <v>123.96</v>
      </c>
      <c r="K110">
        <f>IF(Table245[[#This Row],[Category]]="Clothing",Table245[[#This Row],[Qty]],0)</f>
        <v>77</v>
      </c>
    </row>
    <row r="111" spans="1:11" ht="14.25" customHeight="1">
      <c r="A111" s="30" t="s">
        <v>17</v>
      </c>
      <c r="B111" s="32">
        <v>65</v>
      </c>
      <c r="C111" s="30" t="s">
        <v>18</v>
      </c>
      <c r="D111" s="31">
        <v>393.59</v>
      </c>
      <c r="E111" s="48">
        <f>Table245[[#This Row],[Amount]]/Table245[[#This Row],[Qty]]</f>
        <v>6.0552307692307688</v>
      </c>
      <c r="F111">
        <f>IF(Table245[[#This Row],[Category]]="Electronics",Table245[[#This Row],[Amount]],0)</f>
        <v>0</v>
      </c>
      <c r="G111">
        <f>IF(Table245[[#This Row],[Category]]="Electronics",Table245[[#This Row],[Qty]],0)</f>
        <v>0</v>
      </c>
      <c r="H111">
        <f>IF(Table245[[#This Row],[Category]]="Home Decor",Table245[[#This Row],[Amount]],0)</f>
        <v>393.59</v>
      </c>
      <c r="I111">
        <f>IF(Table245[[#This Row],[Category]]="Home Decor",Table245[[#This Row],[Qty]],0)</f>
        <v>65</v>
      </c>
      <c r="J111">
        <f>IF(Table245[[#This Row],[Category]]="Clothing",Table245[[#This Row],[Amount]],0)</f>
        <v>0</v>
      </c>
      <c r="K111">
        <f>IF(Table245[[#This Row],[Category]]="Clothing",Table245[[#This Row],[Qty]],0)</f>
        <v>0</v>
      </c>
    </row>
    <row r="112" spans="1:11" ht="14.25" customHeight="1">
      <c r="A112" s="30" t="s">
        <v>17</v>
      </c>
      <c r="B112" s="32">
        <v>5</v>
      </c>
      <c r="C112" s="30" t="s">
        <v>18</v>
      </c>
      <c r="D112" s="31">
        <v>323.74</v>
      </c>
      <c r="E112" s="48">
        <f>Table245[[#This Row],[Amount]]/Table245[[#This Row],[Qty]]</f>
        <v>64.748000000000005</v>
      </c>
      <c r="F112">
        <f>IF(Table245[[#This Row],[Category]]="Electronics",Table245[[#This Row],[Amount]],0)</f>
        <v>0</v>
      </c>
      <c r="G112">
        <f>IF(Table245[[#This Row],[Category]]="Electronics",Table245[[#This Row],[Qty]],0)</f>
        <v>0</v>
      </c>
      <c r="H112">
        <f>IF(Table245[[#This Row],[Category]]="Home Decor",Table245[[#This Row],[Amount]],0)</f>
        <v>323.74</v>
      </c>
      <c r="I112">
        <f>IF(Table245[[#This Row],[Category]]="Home Decor",Table245[[#This Row],[Qty]],0)</f>
        <v>5</v>
      </c>
      <c r="J112">
        <f>IF(Table245[[#This Row],[Category]]="Clothing",Table245[[#This Row],[Amount]],0)</f>
        <v>0</v>
      </c>
      <c r="K112">
        <f>IF(Table245[[#This Row],[Category]]="Clothing",Table245[[#This Row],[Qty]],0)</f>
        <v>0</v>
      </c>
    </row>
    <row r="113" spans="1:11" ht="14.25" customHeight="1">
      <c r="A113" s="30" t="s">
        <v>33</v>
      </c>
      <c r="B113" s="32">
        <v>58</v>
      </c>
      <c r="C113" s="30" t="s">
        <v>18</v>
      </c>
      <c r="D113" s="31">
        <v>128.08000000000001</v>
      </c>
      <c r="E113" s="48">
        <f>Table245[[#This Row],[Amount]]/Table245[[#This Row],[Qty]]</f>
        <v>2.2082758620689655</v>
      </c>
      <c r="F113">
        <f>IF(Table245[[#This Row],[Category]]="Electronics",Table245[[#This Row],[Amount]],0)</f>
        <v>0</v>
      </c>
      <c r="G113">
        <f>IF(Table245[[#This Row],[Category]]="Electronics",Table245[[#This Row],[Qty]],0)</f>
        <v>0</v>
      </c>
      <c r="H113">
        <f>IF(Table245[[#This Row],[Category]]="Home Decor",Table245[[#This Row],[Amount]],0)</f>
        <v>0</v>
      </c>
      <c r="I113">
        <f>IF(Table245[[#This Row],[Category]]="Home Decor",Table245[[#This Row],[Qty]],0)</f>
        <v>0</v>
      </c>
      <c r="J113">
        <f>IF(Table245[[#This Row],[Category]]="Clothing",Table245[[#This Row],[Amount]],0)</f>
        <v>128.08000000000001</v>
      </c>
      <c r="K113">
        <f>IF(Table245[[#This Row],[Category]]="Clothing",Table245[[#This Row],[Qty]],0)</f>
        <v>58</v>
      </c>
    </row>
    <row r="114" spans="1:11" ht="14.25" customHeight="1">
      <c r="A114" s="30" t="s">
        <v>17</v>
      </c>
      <c r="B114" s="32">
        <v>39</v>
      </c>
      <c r="C114" s="30" t="s">
        <v>18</v>
      </c>
      <c r="D114" s="31">
        <v>299.02</v>
      </c>
      <c r="E114" s="48">
        <f>Table245[[#This Row],[Amount]]/Table245[[#This Row],[Qty]]</f>
        <v>7.6671794871794869</v>
      </c>
      <c r="F114">
        <f>IF(Table245[[#This Row],[Category]]="Electronics",Table245[[#This Row],[Amount]],0)</f>
        <v>0</v>
      </c>
      <c r="G114">
        <f>IF(Table245[[#This Row],[Category]]="Electronics",Table245[[#This Row],[Qty]],0)</f>
        <v>0</v>
      </c>
      <c r="H114">
        <f>IF(Table245[[#This Row],[Category]]="Home Decor",Table245[[#This Row],[Amount]],0)</f>
        <v>299.02</v>
      </c>
      <c r="I114">
        <f>IF(Table245[[#This Row],[Category]]="Home Decor",Table245[[#This Row],[Qty]],0)</f>
        <v>39</v>
      </c>
      <c r="J114">
        <f>IF(Table245[[#This Row],[Category]]="Clothing",Table245[[#This Row],[Amount]],0)</f>
        <v>0</v>
      </c>
      <c r="K114">
        <f>IF(Table245[[#This Row],[Category]]="Clothing",Table245[[#This Row],[Qty]],0)</f>
        <v>0</v>
      </c>
    </row>
    <row r="115" spans="1:11" ht="14.25" customHeight="1">
      <c r="A115" s="30" t="s">
        <v>38</v>
      </c>
      <c r="B115" s="32">
        <v>34</v>
      </c>
      <c r="C115" s="30" t="s">
        <v>18</v>
      </c>
      <c r="D115" s="31">
        <v>275.87</v>
      </c>
      <c r="E115" s="48">
        <f>Table245[[#This Row],[Amount]]/Table245[[#This Row],[Qty]]</f>
        <v>8.1138235294117642</v>
      </c>
      <c r="F115">
        <f>IF(Table245[[#This Row],[Category]]="Electronics",Table245[[#This Row],[Amount]],0)</f>
        <v>275.87</v>
      </c>
      <c r="G115">
        <f>IF(Table245[[#This Row],[Category]]="Electronics",Table245[[#This Row],[Qty]],0)</f>
        <v>34</v>
      </c>
      <c r="H115">
        <f>IF(Table245[[#This Row],[Category]]="Home Decor",Table245[[#This Row],[Amount]],0)</f>
        <v>0</v>
      </c>
      <c r="I115">
        <f>IF(Table245[[#This Row],[Category]]="Home Decor",Table245[[#This Row],[Qty]],0)</f>
        <v>0</v>
      </c>
      <c r="J115">
        <f>IF(Table245[[#This Row],[Category]]="Clothing",Table245[[#This Row],[Amount]],0)</f>
        <v>0</v>
      </c>
      <c r="K115">
        <f>IF(Table245[[#This Row],[Category]]="Clothing",Table245[[#This Row],[Qty]],0)</f>
        <v>0</v>
      </c>
    </row>
    <row r="116" spans="1:11" ht="14.25" customHeight="1">
      <c r="A116" s="30" t="s">
        <v>38</v>
      </c>
      <c r="B116" s="32">
        <v>38</v>
      </c>
      <c r="C116" s="30" t="s">
        <v>18</v>
      </c>
      <c r="D116" s="31">
        <v>779.81</v>
      </c>
      <c r="E116" s="48">
        <f>Table245[[#This Row],[Amount]]/Table245[[#This Row],[Qty]]</f>
        <v>20.521315789473682</v>
      </c>
      <c r="F116">
        <f>IF(Table245[[#This Row],[Category]]="Electronics",Table245[[#This Row],[Amount]],0)</f>
        <v>779.81</v>
      </c>
      <c r="G116">
        <f>IF(Table245[[#This Row],[Category]]="Electronics",Table245[[#This Row],[Qty]],0)</f>
        <v>38</v>
      </c>
      <c r="H116">
        <f>IF(Table245[[#This Row],[Category]]="Home Decor",Table245[[#This Row],[Amount]],0)</f>
        <v>0</v>
      </c>
      <c r="I116">
        <f>IF(Table245[[#This Row],[Category]]="Home Decor",Table245[[#This Row],[Qty]],0)</f>
        <v>0</v>
      </c>
      <c r="J116">
        <f>IF(Table245[[#This Row],[Category]]="Clothing",Table245[[#This Row],[Amount]],0)</f>
        <v>0</v>
      </c>
      <c r="K116">
        <f>IF(Table245[[#This Row],[Category]]="Clothing",Table245[[#This Row],[Qty]],0)</f>
        <v>0</v>
      </c>
    </row>
    <row r="117" spans="1:11" ht="14.25" customHeight="1">
      <c r="A117" s="30" t="s">
        <v>33</v>
      </c>
      <c r="B117" s="32">
        <v>84</v>
      </c>
      <c r="C117" s="30" t="s">
        <v>18</v>
      </c>
      <c r="D117" s="31">
        <v>881.72</v>
      </c>
      <c r="E117" s="48">
        <f>Table245[[#This Row],[Amount]]/Table245[[#This Row],[Qty]]</f>
        <v>10.496666666666666</v>
      </c>
      <c r="F117">
        <f>IF(Table245[[#This Row],[Category]]="Electronics",Table245[[#This Row],[Amount]],0)</f>
        <v>0</v>
      </c>
      <c r="G117">
        <f>IF(Table245[[#This Row],[Category]]="Electronics",Table245[[#This Row],[Qty]],0)</f>
        <v>0</v>
      </c>
      <c r="H117">
        <f>IF(Table245[[#This Row],[Category]]="Home Decor",Table245[[#This Row],[Amount]],0)</f>
        <v>0</v>
      </c>
      <c r="I117">
        <f>IF(Table245[[#This Row],[Category]]="Home Decor",Table245[[#This Row],[Qty]],0)</f>
        <v>0</v>
      </c>
      <c r="J117">
        <f>IF(Table245[[#This Row],[Category]]="Clothing",Table245[[#This Row],[Amount]],0)</f>
        <v>881.72</v>
      </c>
      <c r="K117">
        <f>IF(Table245[[#This Row],[Category]]="Clothing",Table245[[#This Row],[Qty]],0)</f>
        <v>84</v>
      </c>
    </row>
    <row r="118" spans="1:11" ht="14.25" customHeight="1">
      <c r="A118" s="30" t="s">
        <v>33</v>
      </c>
      <c r="B118" s="32">
        <v>10</v>
      </c>
      <c r="C118" s="30" t="s">
        <v>18</v>
      </c>
      <c r="D118" s="31">
        <v>320.22000000000003</v>
      </c>
      <c r="E118" s="48">
        <f>Table245[[#This Row],[Amount]]/Table245[[#This Row],[Qty]]</f>
        <v>32.022000000000006</v>
      </c>
      <c r="F118">
        <f>IF(Table245[[#This Row],[Category]]="Electronics",Table245[[#This Row],[Amount]],0)</f>
        <v>0</v>
      </c>
      <c r="G118">
        <f>IF(Table245[[#This Row],[Category]]="Electronics",Table245[[#This Row],[Qty]],0)</f>
        <v>0</v>
      </c>
      <c r="H118">
        <f>IF(Table245[[#This Row],[Category]]="Home Decor",Table245[[#This Row],[Amount]],0)</f>
        <v>0</v>
      </c>
      <c r="I118">
        <f>IF(Table245[[#This Row],[Category]]="Home Decor",Table245[[#This Row],[Qty]],0)</f>
        <v>0</v>
      </c>
      <c r="J118">
        <f>IF(Table245[[#This Row],[Category]]="Clothing",Table245[[#This Row],[Amount]],0)</f>
        <v>320.22000000000003</v>
      </c>
      <c r="K118">
        <f>IF(Table245[[#This Row],[Category]]="Clothing",Table245[[#This Row],[Qty]],0)</f>
        <v>10</v>
      </c>
    </row>
    <row r="119" spans="1:11" ht="14.25" customHeight="1">
      <c r="A119" s="30" t="s">
        <v>33</v>
      </c>
      <c r="B119" s="32">
        <v>45</v>
      </c>
      <c r="C119" s="30" t="s">
        <v>18</v>
      </c>
      <c r="D119" s="31">
        <v>424.11</v>
      </c>
      <c r="E119" s="48">
        <f>Table245[[#This Row],[Amount]]/Table245[[#This Row],[Qty]]</f>
        <v>9.424666666666667</v>
      </c>
      <c r="F119">
        <f>IF(Table245[[#This Row],[Category]]="Electronics",Table245[[#This Row],[Amount]],0)</f>
        <v>0</v>
      </c>
      <c r="G119">
        <f>IF(Table245[[#This Row],[Category]]="Electronics",Table245[[#This Row],[Qty]],0)</f>
        <v>0</v>
      </c>
      <c r="H119">
        <f>IF(Table245[[#This Row],[Category]]="Home Decor",Table245[[#This Row],[Amount]],0)</f>
        <v>0</v>
      </c>
      <c r="I119">
        <f>IF(Table245[[#This Row],[Category]]="Home Decor",Table245[[#This Row],[Qty]],0)</f>
        <v>0</v>
      </c>
      <c r="J119">
        <f>IF(Table245[[#This Row],[Category]]="Clothing",Table245[[#This Row],[Amount]],0)</f>
        <v>424.11</v>
      </c>
      <c r="K119">
        <f>IF(Table245[[#This Row],[Category]]="Clothing",Table245[[#This Row],[Qty]],0)</f>
        <v>45</v>
      </c>
    </row>
    <row r="120" spans="1:11" ht="14.25" customHeight="1">
      <c r="A120" s="30" t="s">
        <v>17</v>
      </c>
      <c r="B120" s="32">
        <v>71</v>
      </c>
      <c r="C120" s="30" t="s">
        <v>18</v>
      </c>
      <c r="D120" s="31">
        <v>60.16</v>
      </c>
      <c r="E120" s="48">
        <f>Table245[[#This Row],[Amount]]/Table245[[#This Row],[Qty]]</f>
        <v>0.84732394366197183</v>
      </c>
      <c r="F120">
        <f>IF(Table245[[#This Row],[Category]]="Electronics",Table245[[#This Row],[Amount]],0)</f>
        <v>0</v>
      </c>
      <c r="G120">
        <f>IF(Table245[[#This Row],[Category]]="Electronics",Table245[[#This Row],[Qty]],0)</f>
        <v>0</v>
      </c>
      <c r="H120">
        <f>IF(Table245[[#This Row],[Category]]="Home Decor",Table245[[#This Row],[Amount]],0)</f>
        <v>60.16</v>
      </c>
      <c r="I120">
        <f>IF(Table245[[#This Row],[Category]]="Home Decor",Table245[[#This Row],[Qty]],0)</f>
        <v>71</v>
      </c>
      <c r="J120">
        <f>IF(Table245[[#This Row],[Category]]="Clothing",Table245[[#This Row],[Amount]],0)</f>
        <v>0</v>
      </c>
      <c r="K120">
        <f>IF(Table245[[#This Row],[Category]]="Clothing",Table245[[#This Row],[Qty]],0)</f>
        <v>0</v>
      </c>
    </row>
    <row r="121" spans="1:11" ht="14.25" customHeight="1">
      <c r="A121" s="30" t="s">
        <v>33</v>
      </c>
      <c r="B121" s="32">
        <v>87</v>
      </c>
      <c r="C121" s="30" t="s">
        <v>18</v>
      </c>
      <c r="D121" s="31">
        <v>876.52</v>
      </c>
      <c r="E121" s="48">
        <f>Table245[[#This Row],[Amount]]/Table245[[#This Row],[Qty]]</f>
        <v>10.074942528735631</v>
      </c>
      <c r="F121">
        <f>IF(Table245[[#This Row],[Category]]="Electronics",Table245[[#This Row],[Amount]],0)</f>
        <v>0</v>
      </c>
      <c r="G121">
        <f>IF(Table245[[#This Row],[Category]]="Electronics",Table245[[#This Row],[Qty]],0)</f>
        <v>0</v>
      </c>
      <c r="H121">
        <f>IF(Table245[[#This Row],[Category]]="Home Decor",Table245[[#This Row],[Amount]],0)</f>
        <v>0</v>
      </c>
      <c r="I121">
        <f>IF(Table245[[#This Row],[Category]]="Home Decor",Table245[[#This Row],[Qty]],0)</f>
        <v>0</v>
      </c>
      <c r="J121">
        <f>IF(Table245[[#This Row],[Category]]="Clothing",Table245[[#This Row],[Amount]],0)</f>
        <v>876.52</v>
      </c>
      <c r="K121">
        <f>IF(Table245[[#This Row],[Category]]="Clothing",Table245[[#This Row],[Qty]],0)</f>
        <v>87</v>
      </c>
    </row>
    <row r="122" spans="1:11" ht="14.25" customHeight="1">
      <c r="A122" s="30" t="s">
        <v>38</v>
      </c>
      <c r="B122" s="32">
        <v>28</v>
      </c>
      <c r="C122" s="30" t="s">
        <v>18</v>
      </c>
      <c r="D122" s="31">
        <v>103.13</v>
      </c>
      <c r="E122" s="48">
        <f>Table245[[#This Row],[Amount]]/Table245[[#This Row],[Qty]]</f>
        <v>3.6832142857142856</v>
      </c>
      <c r="F122">
        <f>IF(Table245[[#This Row],[Category]]="Electronics",Table245[[#This Row],[Amount]],0)</f>
        <v>103.13</v>
      </c>
      <c r="G122">
        <f>IF(Table245[[#This Row],[Category]]="Electronics",Table245[[#This Row],[Qty]],0)</f>
        <v>28</v>
      </c>
      <c r="H122">
        <f>IF(Table245[[#This Row],[Category]]="Home Decor",Table245[[#This Row],[Amount]],0)</f>
        <v>0</v>
      </c>
      <c r="I122">
        <f>IF(Table245[[#This Row],[Category]]="Home Decor",Table245[[#This Row],[Qty]],0)</f>
        <v>0</v>
      </c>
      <c r="J122">
        <f>IF(Table245[[#This Row],[Category]]="Clothing",Table245[[#This Row],[Amount]],0)</f>
        <v>0</v>
      </c>
      <c r="K122">
        <f>IF(Table245[[#This Row],[Category]]="Clothing",Table245[[#This Row],[Qty]],0)</f>
        <v>0</v>
      </c>
    </row>
    <row r="123" spans="1:11" ht="14.25" customHeight="1">
      <c r="A123" s="30" t="s">
        <v>33</v>
      </c>
      <c r="B123" s="32">
        <v>17</v>
      </c>
      <c r="C123" s="30" t="s">
        <v>18</v>
      </c>
      <c r="D123" s="31">
        <v>866.52</v>
      </c>
      <c r="E123" s="48">
        <f>Table245[[#This Row],[Amount]]/Table245[[#This Row],[Qty]]</f>
        <v>50.97176470588235</v>
      </c>
      <c r="F123">
        <f>IF(Table245[[#This Row],[Category]]="Electronics",Table245[[#This Row],[Amount]],0)</f>
        <v>0</v>
      </c>
      <c r="G123">
        <f>IF(Table245[[#This Row],[Category]]="Electronics",Table245[[#This Row],[Qty]],0)</f>
        <v>0</v>
      </c>
      <c r="H123">
        <f>IF(Table245[[#This Row],[Category]]="Home Decor",Table245[[#This Row],[Amount]],0)</f>
        <v>0</v>
      </c>
      <c r="I123">
        <f>IF(Table245[[#This Row],[Category]]="Home Decor",Table245[[#This Row],[Qty]],0)</f>
        <v>0</v>
      </c>
      <c r="J123">
        <f>IF(Table245[[#This Row],[Category]]="Clothing",Table245[[#This Row],[Amount]],0)</f>
        <v>866.52</v>
      </c>
      <c r="K123">
        <f>IF(Table245[[#This Row],[Category]]="Clothing",Table245[[#This Row],[Qty]],0)</f>
        <v>17</v>
      </c>
    </row>
    <row r="124" spans="1:11" ht="14.25" customHeight="1">
      <c r="A124" s="30" t="s">
        <v>38</v>
      </c>
      <c r="B124" s="32">
        <v>77</v>
      </c>
      <c r="C124" s="30" t="s">
        <v>18</v>
      </c>
      <c r="D124" s="31">
        <v>650.80999999999995</v>
      </c>
      <c r="E124" s="48">
        <f>Table245[[#This Row],[Amount]]/Table245[[#This Row],[Qty]]</f>
        <v>8.4520779220779207</v>
      </c>
      <c r="F124">
        <f>IF(Table245[[#This Row],[Category]]="Electronics",Table245[[#This Row],[Amount]],0)</f>
        <v>650.80999999999995</v>
      </c>
      <c r="G124">
        <f>IF(Table245[[#This Row],[Category]]="Electronics",Table245[[#This Row],[Qty]],0)</f>
        <v>77</v>
      </c>
      <c r="H124">
        <f>IF(Table245[[#This Row],[Category]]="Home Decor",Table245[[#This Row],[Amount]],0)</f>
        <v>0</v>
      </c>
      <c r="I124">
        <f>IF(Table245[[#This Row],[Category]]="Home Decor",Table245[[#This Row],[Qty]],0)</f>
        <v>0</v>
      </c>
      <c r="J124">
        <f>IF(Table245[[#This Row],[Category]]="Clothing",Table245[[#This Row],[Amount]],0)</f>
        <v>0</v>
      </c>
      <c r="K124">
        <f>IF(Table245[[#This Row],[Category]]="Clothing",Table245[[#This Row],[Qty]],0)</f>
        <v>0</v>
      </c>
    </row>
    <row r="125" spans="1:11" ht="14.25" customHeight="1">
      <c r="A125" s="30" t="s">
        <v>17</v>
      </c>
      <c r="B125" s="32">
        <v>54</v>
      </c>
      <c r="C125" s="30" t="s">
        <v>18</v>
      </c>
      <c r="D125" s="31">
        <v>209.56</v>
      </c>
      <c r="E125" s="48">
        <f>Table245[[#This Row],[Amount]]/Table245[[#This Row],[Qty]]</f>
        <v>3.8807407407407406</v>
      </c>
      <c r="F125">
        <f>IF(Table245[[#This Row],[Category]]="Electronics",Table245[[#This Row],[Amount]],0)</f>
        <v>0</v>
      </c>
      <c r="G125">
        <f>IF(Table245[[#This Row],[Category]]="Electronics",Table245[[#This Row],[Qty]],0)</f>
        <v>0</v>
      </c>
      <c r="H125">
        <f>IF(Table245[[#This Row],[Category]]="Home Decor",Table245[[#This Row],[Amount]],0)</f>
        <v>209.56</v>
      </c>
      <c r="I125">
        <f>IF(Table245[[#This Row],[Category]]="Home Decor",Table245[[#This Row],[Qty]],0)</f>
        <v>54</v>
      </c>
      <c r="J125">
        <f>IF(Table245[[#This Row],[Category]]="Clothing",Table245[[#This Row],[Amount]],0)</f>
        <v>0</v>
      </c>
      <c r="K125">
        <f>IF(Table245[[#This Row],[Category]]="Clothing",Table245[[#This Row],[Qty]],0)</f>
        <v>0</v>
      </c>
    </row>
    <row r="126" spans="1:11" ht="14.25" customHeight="1">
      <c r="A126" s="30" t="s">
        <v>38</v>
      </c>
      <c r="B126" s="32">
        <v>60</v>
      </c>
      <c r="C126" s="30" t="s">
        <v>18</v>
      </c>
      <c r="D126" s="31">
        <v>891.34</v>
      </c>
      <c r="E126" s="48">
        <f>Table245[[#This Row],[Amount]]/Table245[[#This Row],[Qty]]</f>
        <v>14.855666666666668</v>
      </c>
      <c r="F126">
        <f>IF(Table245[[#This Row],[Category]]="Electronics",Table245[[#This Row],[Amount]],0)</f>
        <v>891.34</v>
      </c>
      <c r="G126">
        <f>IF(Table245[[#This Row],[Category]]="Electronics",Table245[[#This Row],[Qty]],0)</f>
        <v>60</v>
      </c>
      <c r="H126">
        <f>IF(Table245[[#This Row],[Category]]="Home Decor",Table245[[#This Row],[Amount]],0)</f>
        <v>0</v>
      </c>
      <c r="I126">
        <f>IF(Table245[[#This Row],[Category]]="Home Decor",Table245[[#This Row],[Qty]],0)</f>
        <v>0</v>
      </c>
      <c r="J126">
        <f>IF(Table245[[#This Row],[Category]]="Clothing",Table245[[#This Row],[Amount]],0)</f>
        <v>0</v>
      </c>
      <c r="K126">
        <f>IF(Table245[[#This Row],[Category]]="Clothing",Table245[[#This Row],[Qty]],0)</f>
        <v>0</v>
      </c>
    </row>
    <row r="127" spans="1:11" ht="14.25" customHeight="1">
      <c r="A127" s="30" t="s">
        <v>38</v>
      </c>
      <c r="B127" s="32">
        <v>100</v>
      </c>
      <c r="C127" s="30" t="s">
        <v>18</v>
      </c>
      <c r="D127" s="31">
        <v>596.20000000000005</v>
      </c>
      <c r="E127" s="48">
        <f>Table245[[#This Row],[Amount]]/Table245[[#This Row],[Qty]]</f>
        <v>5.9620000000000006</v>
      </c>
      <c r="F127">
        <f>IF(Table245[[#This Row],[Category]]="Electronics",Table245[[#This Row],[Amount]],0)</f>
        <v>596.20000000000005</v>
      </c>
      <c r="G127">
        <f>IF(Table245[[#This Row],[Category]]="Electronics",Table245[[#This Row],[Qty]],0)</f>
        <v>100</v>
      </c>
      <c r="H127">
        <f>IF(Table245[[#This Row],[Category]]="Home Decor",Table245[[#This Row],[Amount]],0)</f>
        <v>0</v>
      </c>
      <c r="I127">
        <f>IF(Table245[[#This Row],[Category]]="Home Decor",Table245[[#This Row],[Qty]],0)</f>
        <v>0</v>
      </c>
      <c r="J127">
        <f>IF(Table245[[#This Row],[Category]]="Clothing",Table245[[#This Row],[Amount]],0)</f>
        <v>0</v>
      </c>
      <c r="K127">
        <f>IF(Table245[[#This Row],[Category]]="Clothing",Table245[[#This Row],[Qty]],0)</f>
        <v>0</v>
      </c>
    </row>
    <row r="128" spans="1:11" ht="14.25" customHeight="1">
      <c r="A128" s="30" t="s">
        <v>33</v>
      </c>
      <c r="B128" s="32">
        <v>73</v>
      </c>
      <c r="C128" s="30" t="s">
        <v>18</v>
      </c>
      <c r="D128" s="31">
        <v>555.07000000000005</v>
      </c>
      <c r="E128" s="48">
        <f>Table245[[#This Row],[Amount]]/Table245[[#This Row],[Qty]]</f>
        <v>7.6036986301369867</v>
      </c>
      <c r="F128">
        <f>IF(Table245[[#This Row],[Category]]="Electronics",Table245[[#This Row],[Amount]],0)</f>
        <v>0</v>
      </c>
      <c r="G128">
        <f>IF(Table245[[#This Row],[Category]]="Electronics",Table245[[#This Row],[Qty]],0)</f>
        <v>0</v>
      </c>
      <c r="H128">
        <f>IF(Table245[[#This Row],[Category]]="Home Decor",Table245[[#This Row],[Amount]],0)</f>
        <v>0</v>
      </c>
      <c r="I128">
        <f>IF(Table245[[#This Row],[Category]]="Home Decor",Table245[[#This Row],[Qty]],0)</f>
        <v>0</v>
      </c>
      <c r="J128">
        <f>IF(Table245[[#This Row],[Category]]="Clothing",Table245[[#This Row],[Amount]],0)</f>
        <v>555.07000000000005</v>
      </c>
      <c r="K128">
        <f>IF(Table245[[#This Row],[Category]]="Clothing",Table245[[#This Row],[Qty]],0)</f>
        <v>73</v>
      </c>
    </row>
    <row r="129" spans="1:11" ht="14.25" customHeight="1">
      <c r="A129" s="30" t="s">
        <v>38</v>
      </c>
      <c r="B129" s="32">
        <v>70</v>
      </c>
      <c r="C129" s="30" t="s">
        <v>18</v>
      </c>
      <c r="D129" s="31">
        <v>456.44</v>
      </c>
      <c r="E129" s="48">
        <f>Table245[[#This Row],[Amount]]/Table245[[#This Row],[Qty]]</f>
        <v>6.5205714285714285</v>
      </c>
      <c r="F129">
        <f>IF(Table245[[#This Row],[Category]]="Electronics",Table245[[#This Row],[Amount]],0)</f>
        <v>456.44</v>
      </c>
      <c r="G129">
        <f>IF(Table245[[#This Row],[Category]]="Electronics",Table245[[#This Row],[Qty]],0)</f>
        <v>70</v>
      </c>
      <c r="H129">
        <f>IF(Table245[[#This Row],[Category]]="Home Decor",Table245[[#This Row],[Amount]],0)</f>
        <v>0</v>
      </c>
      <c r="I129">
        <f>IF(Table245[[#This Row],[Category]]="Home Decor",Table245[[#This Row],[Qty]],0)</f>
        <v>0</v>
      </c>
      <c r="J129">
        <f>IF(Table245[[#This Row],[Category]]="Clothing",Table245[[#This Row],[Amount]],0)</f>
        <v>0</v>
      </c>
      <c r="K129">
        <f>IF(Table245[[#This Row],[Category]]="Clothing",Table245[[#This Row],[Qty]],0)</f>
        <v>0</v>
      </c>
    </row>
    <row r="130" spans="1:11" ht="14.25" customHeight="1">
      <c r="A130" s="30" t="s">
        <v>33</v>
      </c>
      <c r="B130" s="32">
        <v>97</v>
      </c>
      <c r="C130" s="30" t="s">
        <v>18</v>
      </c>
      <c r="D130" s="31">
        <v>596.87</v>
      </c>
      <c r="E130" s="48">
        <f>Table245[[#This Row],[Amount]]/Table245[[#This Row],[Qty]]</f>
        <v>6.1532989690721651</v>
      </c>
      <c r="F130">
        <f>IF(Table245[[#This Row],[Category]]="Electronics",Table245[[#This Row],[Amount]],0)</f>
        <v>0</v>
      </c>
      <c r="G130">
        <f>IF(Table245[[#This Row],[Category]]="Electronics",Table245[[#This Row],[Qty]],0)</f>
        <v>0</v>
      </c>
      <c r="H130">
        <f>IF(Table245[[#This Row],[Category]]="Home Decor",Table245[[#This Row],[Amount]],0)</f>
        <v>0</v>
      </c>
      <c r="I130">
        <f>IF(Table245[[#This Row],[Category]]="Home Decor",Table245[[#This Row],[Qty]],0)</f>
        <v>0</v>
      </c>
      <c r="J130">
        <f>IF(Table245[[#This Row],[Category]]="Clothing",Table245[[#This Row],[Amount]],0)</f>
        <v>596.87</v>
      </c>
      <c r="K130">
        <f>IF(Table245[[#This Row],[Category]]="Clothing",Table245[[#This Row],[Qty]],0)</f>
        <v>97</v>
      </c>
    </row>
    <row r="131" spans="1:11" ht="14.25" customHeight="1">
      <c r="A131" s="30" t="s">
        <v>17</v>
      </c>
      <c r="B131" s="32">
        <v>79</v>
      </c>
      <c r="C131" s="30" t="s">
        <v>18</v>
      </c>
      <c r="D131" s="31">
        <v>763.76</v>
      </c>
      <c r="E131" s="48">
        <f>Table245[[#This Row],[Amount]]/Table245[[#This Row],[Qty]]</f>
        <v>9.6678481012658235</v>
      </c>
      <c r="F131">
        <f>IF(Table245[[#This Row],[Category]]="Electronics",Table245[[#This Row],[Amount]],0)</f>
        <v>0</v>
      </c>
      <c r="G131">
        <f>IF(Table245[[#This Row],[Category]]="Electronics",Table245[[#This Row],[Qty]],0)</f>
        <v>0</v>
      </c>
      <c r="H131">
        <f>IF(Table245[[#This Row],[Category]]="Home Decor",Table245[[#This Row],[Amount]],0)</f>
        <v>763.76</v>
      </c>
      <c r="I131">
        <f>IF(Table245[[#This Row],[Category]]="Home Decor",Table245[[#This Row],[Qty]],0)</f>
        <v>79</v>
      </c>
      <c r="J131">
        <f>IF(Table245[[#This Row],[Category]]="Clothing",Table245[[#This Row],[Amount]],0)</f>
        <v>0</v>
      </c>
      <c r="K131">
        <f>IF(Table245[[#This Row],[Category]]="Clothing",Table245[[#This Row],[Qty]],0)</f>
        <v>0</v>
      </c>
    </row>
    <row r="132" spans="1:11" ht="14.25" customHeight="1">
      <c r="A132" s="30" t="s">
        <v>38</v>
      </c>
      <c r="B132" s="32">
        <v>54</v>
      </c>
      <c r="C132" s="30" t="s">
        <v>18</v>
      </c>
      <c r="D132" s="31">
        <v>576.36</v>
      </c>
      <c r="E132" s="48">
        <f>Table245[[#This Row],[Amount]]/Table245[[#This Row],[Qty]]</f>
        <v>10.673333333333334</v>
      </c>
      <c r="F132">
        <f>IF(Table245[[#This Row],[Category]]="Electronics",Table245[[#This Row],[Amount]],0)</f>
        <v>576.36</v>
      </c>
      <c r="G132">
        <f>IF(Table245[[#This Row],[Category]]="Electronics",Table245[[#This Row],[Qty]],0)</f>
        <v>54</v>
      </c>
      <c r="H132">
        <f>IF(Table245[[#This Row],[Category]]="Home Decor",Table245[[#This Row],[Amount]],0)</f>
        <v>0</v>
      </c>
      <c r="I132">
        <f>IF(Table245[[#This Row],[Category]]="Home Decor",Table245[[#This Row],[Qty]],0)</f>
        <v>0</v>
      </c>
      <c r="J132">
        <f>IF(Table245[[#This Row],[Category]]="Clothing",Table245[[#This Row],[Amount]],0)</f>
        <v>0</v>
      </c>
      <c r="K132">
        <f>IF(Table245[[#This Row],[Category]]="Clothing",Table245[[#This Row],[Qty]],0)</f>
        <v>0</v>
      </c>
    </row>
    <row r="133" spans="1:11" ht="14.25" customHeight="1">
      <c r="A133" s="30" t="s">
        <v>33</v>
      </c>
      <c r="B133" s="32">
        <v>3</v>
      </c>
      <c r="C133" s="30" t="s">
        <v>18</v>
      </c>
      <c r="D133" s="31">
        <v>457.91</v>
      </c>
      <c r="E133" s="48">
        <f>Table245[[#This Row],[Amount]]/Table245[[#This Row],[Qty]]</f>
        <v>152.63666666666668</v>
      </c>
      <c r="F133">
        <f>IF(Table245[[#This Row],[Category]]="Electronics",Table245[[#This Row],[Amount]],0)</f>
        <v>0</v>
      </c>
      <c r="G133">
        <f>IF(Table245[[#This Row],[Category]]="Electronics",Table245[[#This Row],[Qty]],0)</f>
        <v>0</v>
      </c>
      <c r="H133">
        <f>IF(Table245[[#This Row],[Category]]="Home Decor",Table245[[#This Row],[Amount]],0)</f>
        <v>0</v>
      </c>
      <c r="I133">
        <f>IF(Table245[[#This Row],[Category]]="Home Decor",Table245[[#This Row],[Qty]],0)</f>
        <v>0</v>
      </c>
      <c r="J133">
        <f>IF(Table245[[#This Row],[Category]]="Clothing",Table245[[#This Row],[Amount]],0)</f>
        <v>457.91</v>
      </c>
      <c r="K133">
        <f>IF(Table245[[#This Row],[Category]]="Clothing",Table245[[#This Row],[Qty]],0)</f>
        <v>3</v>
      </c>
    </row>
    <row r="134" spans="1:11" ht="14.25" customHeight="1">
      <c r="A134" s="30" t="s">
        <v>33</v>
      </c>
      <c r="B134" s="32">
        <v>13</v>
      </c>
      <c r="C134" s="30" t="s">
        <v>18</v>
      </c>
      <c r="D134" s="31">
        <v>912.89</v>
      </c>
      <c r="E134" s="48">
        <f>Table245[[#This Row],[Amount]]/Table245[[#This Row],[Qty]]</f>
        <v>70.222307692307695</v>
      </c>
      <c r="F134">
        <f>IF(Table245[[#This Row],[Category]]="Electronics",Table245[[#This Row],[Amount]],0)</f>
        <v>0</v>
      </c>
      <c r="G134">
        <f>IF(Table245[[#This Row],[Category]]="Electronics",Table245[[#This Row],[Qty]],0)</f>
        <v>0</v>
      </c>
      <c r="H134">
        <f>IF(Table245[[#This Row],[Category]]="Home Decor",Table245[[#This Row],[Amount]],0)</f>
        <v>0</v>
      </c>
      <c r="I134">
        <f>IF(Table245[[#This Row],[Category]]="Home Decor",Table245[[#This Row],[Qty]],0)</f>
        <v>0</v>
      </c>
      <c r="J134">
        <f>IF(Table245[[#This Row],[Category]]="Clothing",Table245[[#This Row],[Amount]],0)</f>
        <v>912.89</v>
      </c>
      <c r="K134">
        <f>IF(Table245[[#This Row],[Category]]="Clothing",Table245[[#This Row],[Qty]],0)</f>
        <v>13</v>
      </c>
    </row>
    <row r="135" spans="1:11" ht="14.25" customHeight="1">
      <c r="A135" s="30" t="s">
        <v>33</v>
      </c>
      <c r="B135" s="32">
        <v>90</v>
      </c>
      <c r="C135" s="30" t="s">
        <v>18</v>
      </c>
      <c r="D135" s="31">
        <v>975.12</v>
      </c>
      <c r="E135" s="48">
        <f>Table245[[#This Row],[Amount]]/Table245[[#This Row],[Qty]]</f>
        <v>10.834666666666667</v>
      </c>
      <c r="F135">
        <f>IF(Table245[[#This Row],[Category]]="Electronics",Table245[[#This Row],[Amount]],0)</f>
        <v>0</v>
      </c>
      <c r="G135">
        <f>IF(Table245[[#This Row],[Category]]="Electronics",Table245[[#This Row],[Qty]],0)</f>
        <v>0</v>
      </c>
      <c r="H135">
        <f>IF(Table245[[#This Row],[Category]]="Home Decor",Table245[[#This Row],[Amount]],0)</f>
        <v>0</v>
      </c>
      <c r="I135">
        <f>IF(Table245[[#This Row],[Category]]="Home Decor",Table245[[#This Row],[Qty]],0)</f>
        <v>0</v>
      </c>
      <c r="J135">
        <f>IF(Table245[[#This Row],[Category]]="Clothing",Table245[[#This Row],[Amount]],0)</f>
        <v>975.12</v>
      </c>
      <c r="K135">
        <f>IF(Table245[[#This Row],[Category]]="Clothing",Table245[[#This Row],[Qty]],0)</f>
        <v>90</v>
      </c>
    </row>
    <row r="136" spans="1:11" ht="14.25" customHeight="1">
      <c r="A136" s="30" t="s">
        <v>17</v>
      </c>
      <c r="B136" s="32">
        <v>27</v>
      </c>
      <c r="C136" s="30" t="s">
        <v>18</v>
      </c>
      <c r="D136" s="31">
        <v>644.77</v>
      </c>
      <c r="E136" s="48">
        <f>Table245[[#This Row],[Amount]]/Table245[[#This Row],[Qty]]</f>
        <v>23.880370370370368</v>
      </c>
      <c r="F136">
        <f>IF(Table245[[#This Row],[Category]]="Electronics",Table245[[#This Row],[Amount]],0)</f>
        <v>0</v>
      </c>
      <c r="G136">
        <f>IF(Table245[[#This Row],[Category]]="Electronics",Table245[[#This Row],[Qty]],0)</f>
        <v>0</v>
      </c>
      <c r="H136">
        <f>IF(Table245[[#This Row],[Category]]="Home Decor",Table245[[#This Row],[Amount]],0)</f>
        <v>644.77</v>
      </c>
      <c r="I136">
        <f>IF(Table245[[#This Row],[Category]]="Home Decor",Table245[[#This Row],[Qty]],0)</f>
        <v>27</v>
      </c>
      <c r="J136">
        <f>IF(Table245[[#This Row],[Category]]="Clothing",Table245[[#This Row],[Amount]],0)</f>
        <v>0</v>
      </c>
      <c r="K136">
        <f>IF(Table245[[#This Row],[Category]]="Clothing",Table245[[#This Row],[Qty]],0)</f>
        <v>0</v>
      </c>
    </row>
    <row r="137" spans="1:11" ht="14.25" customHeight="1">
      <c r="A137" s="30" t="s">
        <v>33</v>
      </c>
      <c r="B137" s="32">
        <v>64</v>
      </c>
      <c r="C137" s="30" t="s">
        <v>18</v>
      </c>
      <c r="D137" s="31">
        <v>96.93</v>
      </c>
      <c r="E137" s="48">
        <f>Table245[[#This Row],[Amount]]/Table245[[#This Row],[Qty]]</f>
        <v>1.5145312500000001</v>
      </c>
      <c r="F137">
        <f>IF(Table245[[#This Row],[Category]]="Electronics",Table245[[#This Row],[Amount]],0)</f>
        <v>0</v>
      </c>
      <c r="G137">
        <f>IF(Table245[[#This Row],[Category]]="Electronics",Table245[[#This Row],[Qty]],0)</f>
        <v>0</v>
      </c>
      <c r="H137">
        <f>IF(Table245[[#This Row],[Category]]="Home Decor",Table245[[#This Row],[Amount]],0)</f>
        <v>0</v>
      </c>
      <c r="I137">
        <f>IF(Table245[[#This Row],[Category]]="Home Decor",Table245[[#This Row],[Qty]],0)</f>
        <v>0</v>
      </c>
      <c r="J137">
        <f>IF(Table245[[#This Row],[Category]]="Clothing",Table245[[#This Row],[Amount]],0)</f>
        <v>96.93</v>
      </c>
      <c r="K137">
        <f>IF(Table245[[#This Row],[Category]]="Clothing",Table245[[#This Row],[Qty]],0)</f>
        <v>64</v>
      </c>
    </row>
    <row r="138" spans="1:11" ht="14.25" customHeight="1">
      <c r="A138" s="30" t="s">
        <v>33</v>
      </c>
      <c r="B138" s="32">
        <v>44</v>
      </c>
      <c r="C138" s="30" t="s">
        <v>18</v>
      </c>
      <c r="D138" s="31">
        <v>40.49</v>
      </c>
      <c r="E138" s="48">
        <f>Table245[[#This Row],[Amount]]/Table245[[#This Row],[Qty]]</f>
        <v>0.92022727272727278</v>
      </c>
      <c r="F138">
        <f>IF(Table245[[#This Row],[Category]]="Electronics",Table245[[#This Row],[Amount]],0)</f>
        <v>0</v>
      </c>
      <c r="G138">
        <f>IF(Table245[[#This Row],[Category]]="Electronics",Table245[[#This Row],[Qty]],0)</f>
        <v>0</v>
      </c>
      <c r="H138">
        <f>IF(Table245[[#This Row],[Category]]="Home Decor",Table245[[#This Row],[Amount]],0)</f>
        <v>0</v>
      </c>
      <c r="I138">
        <f>IF(Table245[[#This Row],[Category]]="Home Decor",Table245[[#This Row],[Qty]],0)</f>
        <v>0</v>
      </c>
      <c r="J138">
        <f>IF(Table245[[#This Row],[Category]]="Clothing",Table245[[#This Row],[Amount]],0)</f>
        <v>40.49</v>
      </c>
      <c r="K138">
        <f>IF(Table245[[#This Row],[Category]]="Clothing",Table245[[#This Row],[Qty]],0)</f>
        <v>44</v>
      </c>
    </row>
    <row r="139" spans="1:11" ht="14.25" customHeight="1">
      <c r="A139" s="30" t="s">
        <v>17</v>
      </c>
      <c r="B139" s="32">
        <v>70</v>
      </c>
      <c r="C139" s="30" t="s">
        <v>18</v>
      </c>
      <c r="D139" s="31">
        <v>950.92</v>
      </c>
      <c r="E139" s="48">
        <f>Table245[[#This Row],[Amount]]/Table245[[#This Row],[Qty]]</f>
        <v>13.584571428571428</v>
      </c>
      <c r="F139">
        <f>IF(Table245[[#This Row],[Category]]="Electronics",Table245[[#This Row],[Amount]],0)</f>
        <v>0</v>
      </c>
      <c r="G139">
        <f>IF(Table245[[#This Row],[Category]]="Electronics",Table245[[#This Row],[Qty]],0)</f>
        <v>0</v>
      </c>
      <c r="H139">
        <f>IF(Table245[[#This Row],[Category]]="Home Decor",Table245[[#This Row],[Amount]],0)</f>
        <v>950.92</v>
      </c>
      <c r="I139">
        <f>IF(Table245[[#This Row],[Category]]="Home Decor",Table245[[#This Row],[Qty]],0)</f>
        <v>70</v>
      </c>
      <c r="J139">
        <f>IF(Table245[[#This Row],[Category]]="Clothing",Table245[[#This Row],[Amount]],0)</f>
        <v>0</v>
      </c>
      <c r="K139">
        <f>IF(Table245[[#This Row],[Category]]="Clothing",Table245[[#This Row],[Qty]],0)</f>
        <v>0</v>
      </c>
    </row>
    <row r="140" spans="1:11" ht="14.25" customHeight="1">
      <c r="A140" s="30" t="s">
        <v>17</v>
      </c>
      <c r="B140" s="32">
        <v>13</v>
      </c>
      <c r="C140" s="30" t="s">
        <v>18</v>
      </c>
      <c r="D140" s="31">
        <v>196.41</v>
      </c>
      <c r="E140" s="48">
        <f>Table245[[#This Row],[Amount]]/Table245[[#This Row],[Qty]]</f>
        <v>15.108461538461539</v>
      </c>
      <c r="F140">
        <f>IF(Table245[[#This Row],[Category]]="Electronics",Table245[[#This Row],[Amount]],0)</f>
        <v>0</v>
      </c>
      <c r="G140">
        <f>IF(Table245[[#This Row],[Category]]="Electronics",Table245[[#This Row],[Qty]],0)</f>
        <v>0</v>
      </c>
      <c r="H140">
        <f>IF(Table245[[#This Row],[Category]]="Home Decor",Table245[[#This Row],[Amount]],0)</f>
        <v>196.41</v>
      </c>
      <c r="I140">
        <f>IF(Table245[[#This Row],[Category]]="Home Decor",Table245[[#This Row],[Qty]],0)</f>
        <v>13</v>
      </c>
      <c r="J140">
        <f>IF(Table245[[#This Row],[Category]]="Clothing",Table245[[#This Row],[Amount]],0)</f>
        <v>0</v>
      </c>
      <c r="K140">
        <f>IF(Table245[[#This Row],[Category]]="Clothing",Table245[[#This Row],[Qty]],0)</f>
        <v>0</v>
      </c>
    </row>
    <row r="141" spans="1:11" ht="14.25" customHeight="1">
      <c r="A141" s="30" t="s">
        <v>17</v>
      </c>
      <c r="B141" s="32">
        <v>94</v>
      </c>
      <c r="C141" s="30" t="s">
        <v>18</v>
      </c>
      <c r="D141" s="31">
        <v>36.340000000000003</v>
      </c>
      <c r="E141" s="48">
        <f>Table245[[#This Row],[Amount]]/Table245[[#This Row],[Qty]]</f>
        <v>0.38659574468085112</v>
      </c>
      <c r="F141">
        <f>IF(Table245[[#This Row],[Category]]="Electronics",Table245[[#This Row],[Amount]],0)</f>
        <v>0</v>
      </c>
      <c r="G141">
        <f>IF(Table245[[#This Row],[Category]]="Electronics",Table245[[#This Row],[Qty]],0)</f>
        <v>0</v>
      </c>
      <c r="H141">
        <f>IF(Table245[[#This Row],[Category]]="Home Decor",Table245[[#This Row],[Amount]],0)</f>
        <v>36.340000000000003</v>
      </c>
      <c r="I141">
        <f>IF(Table245[[#This Row],[Category]]="Home Decor",Table245[[#This Row],[Qty]],0)</f>
        <v>94</v>
      </c>
      <c r="J141">
        <f>IF(Table245[[#This Row],[Category]]="Clothing",Table245[[#This Row],[Amount]],0)</f>
        <v>0</v>
      </c>
      <c r="K141">
        <f>IF(Table245[[#This Row],[Category]]="Clothing",Table245[[#This Row],[Qty]],0)</f>
        <v>0</v>
      </c>
    </row>
    <row r="142" spans="1:11" ht="14.25" customHeight="1">
      <c r="A142" s="30" t="s">
        <v>17</v>
      </c>
      <c r="B142" s="32">
        <v>70</v>
      </c>
      <c r="C142" s="30" t="s">
        <v>18</v>
      </c>
      <c r="D142" s="31">
        <v>169.34</v>
      </c>
      <c r="E142" s="48">
        <f>Table245[[#This Row],[Amount]]/Table245[[#This Row],[Qty]]</f>
        <v>2.419142857142857</v>
      </c>
      <c r="F142">
        <f>IF(Table245[[#This Row],[Category]]="Electronics",Table245[[#This Row],[Amount]],0)</f>
        <v>0</v>
      </c>
      <c r="G142">
        <f>IF(Table245[[#This Row],[Category]]="Electronics",Table245[[#This Row],[Qty]],0)</f>
        <v>0</v>
      </c>
      <c r="H142">
        <f>IF(Table245[[#This Row],[Category]]="Home Decor",Table245[[#This Row],[Amount]],0)</f>
        <v>169.34</v>
      </c>
      <c r="I142">
        <f>IF(Table245[[#This Row],[Category]]="Home Decor",Table245[[#This Row],[Qty]],0)</f>
        <v>70</v>
      </c>
      <c r="J142">
        <f>IF(Table245[[#This Row],[Category]]="Clothing",Table245[[#This Row],[Amount]],0)</f>
        <v>0</v>
      </c>
      <c r="K142">
        <f>IF(Table245[[#This Row],[Category]]="Clothing",Table245[[#This Row],[Qty]],0)</f>
        <v>0</v>
      </c>
    </row>
    <row r="143" spans="1:11" ht="14.25" customHeight="1">
      <c r="A143" s="30" t="s">
        <v>38</v>
      </c>
      <c r="B143" s="32">
        <v>74</v>
      </c>
      <c r="C143" s="30" t="s">
        <v>18</v>
      </c>
      <c r="D143" s="31">
        <v>612.69000000000005</v>
      </c>
      <c r="E143" s="48">
        <f>Table245[[#This Row],[Amount]]/Table245[[#This Row],[Qty]]</f>
        <v>8.2795945945945952</v>
      </c>
      <c r="F143">
        <f>IF(Table245[[#This Row],[Category]]="Electronics",Table245[[#This Row],[Amount]],0)</f>
        <v>612.69000000000005</v>
      </c>
      <c r="G143">
        <f>IF(Table245[[#This Row],[Category]]="Electronics",Table245[[#This Row],[Qty]],0)</f>
        <v>74</v>
      </c>
      <c r="H143">
        <f>IF(Table245[[#This Row],[Category]]="Home Decor",Table245[[#This Row],[Amount]],0)</f>
        <v>0</v>
      </c>
      <c r="I143">
        <f>IF(Table245[[#This Row],[Category]]="Home Decor",Table245[[#This Row],[Qty]],0)</f>
        <v>0</v>
      </c>
      <c r="J143">
        <f>IF(Table245[[#This Row],[Category]]="Clothing",Table245[[#This Row],[Amount]],0)</f>
        <v>0</v>
      </c>
      <c r="K143">
        <f>IF(Table245[[#This Row],[Category]]="Clothing",Table245[[#This Row],[Qty]],0)</f>
        <v>0</v>
      </c>
    </row>
    <row r="144" spans="1:11" ht="14.25" customHeight="1">
      <c r="A144" s="30" t="s">
        <v>38</v>
      </c>
      <c r="B144" s="32">
        <v>22</v>
      </c>
      <c r="C144" s="30" t="s">
        <v>18</v>
      </c>
      <c r="D144" s="31">
        <v>515</v>
      </c>
      <c r="E144" s="48">
        <f>Table245[[#This Row],[Amount]]/Table245[[#This Row],[Qty]]</f>
        <v>23.40909090909091</v>
      </c>
      <c r="F144">
        <f>IF(Table245[[#This Row],[Category]]="Electronics",Table245[[#This Row],[Amount]],0)</f>
        <v>515</v>
      </c>
      <c r="G144">
        <f>IF(Table245[[#This Row],[Category]]="Electronics",Table245[[#This Row],[Qty]],0)</f>
        <v>22</v>
      </c>
      <c r="H144">
        <f>IF(Table245[[#This Row],[Category]]="Home Decor",Table245[[#This Row],[Amount]],0)</f>
        <v>0</v>
      </c>
      <c r="I144">
        <f>IF(Table245[[#This Row],[Category]]="Home Decor",Table245[[#This Row],[Qty]],0)</f>
        <v>0</v>
      </c>
      <c r="J144">
        <f>IF(Table245[[#This Row],[Category]]="Clothing",Table245[[#This Row],[Amount]],0)</f>
        <v>0</v>
      </c>
      <c r="K144">
        <f>IF(Table245[[#This Row],[Category]]="Clothing",Table245[[#This Row],[Qty]],0)</f>
        <v>0</v>
      </c>
    </row>
    <row r="145" spans="1:11" ht="14.25" customHeight="1">
      <c r="A145" s="30" t="s">
        <v>17</v>
      </c>
      <c r="B145" s="32">
        <v>69</v>
      </c>
      <c r="C145" s="30" t="s">
        <v>18</v>
      </c>
      <c r="D145" s="31">
        <v>385.47</v>
      </c>
      <c r="E145" s="48">
        <f>Table245[[#This Row],[Amount]]/Table245[[#This Row],[Qty]]</f>
        <v>5.5865217391304354</v>
      </c>
      <c r="F145">
        <f>IF(Table245[[#This Row],[Category]]="Electronics",Table245[[#This Row],[Amount]],0)</f>
        <v>0</v>
      </c>
      <c r="G145">
        <f>IF(Table245[[#This Row],[Category]]="Electronics",Table245[[#This Row],[Qty]],0)</f>
        <v>0</v>
      </c>
      <c r="H145">
        <f>IF(Table245[[#This Row],[Category]]="Home Decor",Table245[[#This Row],[Amount]],0)</f>
        <v>385.47</v>
      </c>
      <c r="I145">
        <f>IF(Table245[[#This Row],[Category]]="Home Decor",Table245[[#This Row],[Qty]],0)</f>
        <v>69</v>
      </c>
      <c r="J145">
        <f>IF(Table245[[#This Row],[Category]]="Clothing",Table245[[#This Row],[Amount]],0)</f>
        <v>0</v>
      </c>
      <c r="K145">
        <f>IF(Table245[[#This Row],[Category]]="Clothing",Table245[[#This Row],[Qty]],0)</f>
        <v>0</v>
      </c>
    </row>
    <row r="146" spans="1:11" ht="14.25" customHeight="1">
      <c r="A146" s="30" t="s">
        <v>38</v>
      </c>
      <c r="B146" s="32">
        <v>15</v>
      </c>
      <c r="C146" s="30" t="s">
        <v>18</v>
      </c>
      <c r="D146" s="31">
        <v>929.36</v>
      </c>
      <c r="E146" s="48">
        <f>Table245[[#This Row],[Amount]]/Table245[[#This Row],[Qty]]</f>
        <v>61.957333333333331</v>
      </c>
      <c r="F146">
        <f>IF(Table245[[#This Row],[Category]]="Electronics",Table245[[#This Row],[Amount]],0)</f>
        <v>929.36</v>
      </c>
      <c r="G146">
        <f>IF(Table245[[#This Row],[Category]]="Electronics",Table245[[#This Row],[Qty]],0)</f>
        <v>15</v>
      </c>
      <c r="H146">
        <f>IF(Table245[[#This Row],[Category]]="Home Decor",Table245[[#This Row],[Amount]],0)</f>
        <v>0</v>
      </c>
      <c r="I146">
        <f>IF(Table245[[#This Row],[Category]]="Home Decor",Table245[[#This Row],[Qty]],0)</f>
        <v>0</v>
      </c>
      <c r="J146">
        <f>IF(Table245[[#This Row],[Category]]="Clothing",Table245[[#This Row],[Amount]],0)</f>
        <v>0</v>
      </c>
      <c r="K146">
        <f>IF(Table245[[#This Row],[Category]]="Clothing",Table245[[#This Row],[Qty]],0)</f>
        <v>0</v>
      </c>
    </row>
    <row r="147" spans="1:11" ht="14.25" customHeight="1">
      <c r="A147" s="30" t="s">
        <v>33</v>
      </c>
      <c r="B147" s="32">
        <v>4</v>
      </c>
      <c r="C147" s="30" t="s">
        <v>18</v>
      </c>
      <c r="D147" s="31">
        <v>877.13</v>
      </c>
      <c r="E147" s="48">
        <f>Table245[[#This Row],[Amount]]/Table245[[#This Row],[Qty]]</f>
        <v>219.2825</v>
      </c>
      <c r="F147">
        <f>IF(Table245[[#This Row],[Category]]="Electronics",Table245[[#This Row],[Amount]],0)</f>
        <v>0</v>
      </c>
      <c r="G147">
        <f>IF(Table245[[#This Row],[Category]]="Electronics",Table245[[#This Row],[Qty]],0)</f>
        <v>0</v>
      </c>
      <c r="H147">
        <f>IF(Table245[[#This Row],[Category]]="Home Decor",Table245[[#This Row],[Amount]],0)</f>
        <v>0</v>
      </c>
      <c r="I147">
        <f>IF(Table245[[#This Row],[Category]]="Home Decor",Table245[[#This Row],[Qty]],0)</f>
        <v>0</v>
      </c>
      <c r="J147">
        <f>IF(Table245[[#This Row],[Category]]="Clothing",Table245[[#This Row],[Amount]],0)</f>
        <v>877.13</v>
      </c>
      <c r="K147">
        <f>IF(Table245[[#This Row],[Category]]="Clothing",Table245[[#This Row],[Qty]],0)</f>
        <v>4</v>
      </c>
    </row>
    <row r="148" spans="1:11" ht="14.25" customHeight="1">
      <c r="A148" s="30" t="s">
        <v>33</v>
      </c>
      <c r="B148" s="32">
        <v>1</v>
      </c>
      <c r="C148" s="30" t="s">
        <v>18</v>
      </c>
      <c r="D148" s="31">
        <v>459.62</v>
      </c>
      <c r="E148" s="48">
        <f>Table245[[#This Row],[Amount]]/Table245[[#This Row],[Qty]]</f>
        <v>459.62</v>
      </c>
      <c r="F148">
        <f>IF(Table245[[#This Row],[Category]]="Electronics",Table245[[#This Row],[Amount]],0)</f>
        <v>0</v>
      </c>
      <c r="G148">
        <f>IF(Table245[[#This Row],[Category]]="Electronics",Table245[[#This Row],[Qty]],0)</f>
        <v>0</v>
      </c>
      <c r="H148">
        <f>IF(Table245[[#This Row],[Category]]="Home Decor",Table245[[#This Row],[Amount]],0)</f>
        <v>0</v>
      </c>
      <c r="I148">
        <f>IF(Table245[[#This Row],[Category]]="Home Decor",Table245[[#This Row],[Qty]],0)</f>
        <v>0</v>
      </c>
      <c r="J148">
        <f>IF(Table245[[#This Row],[Category]]="Clothing",Table245[[#This Row],[Amount]],0)</f>
        <v>459.62</v>
      </c>
      <c r="K148">
        <f>IF(Table245[[#This Row],[Category]]="Clothing",Table245[[#This Row],[Qty]],0)</f>
        <v>1</v>
      </c>
    </row>
    <row r="149" spans="1:11" ht="14.25" customHeight="1">
      <c r="A149" s="30" t="s">
        <v>17</v>
      </c>
      <c r="B149" s="32">
        <v>56</v>
      </c>
      <c r="C149" s="30" t="s">
        <v>18</v>
      </c>
      <c r="D149" s="31">
        <v>274.39999999999998</v>
      </c>
      <c r="E149" s="48">
        <f>Table245[[#This Row],[Amount]]/Table245[[#This Row],[Qty]]</f>
        <v>4.8999999999999995</v>
      </c>
      <c r="F149">
        <f>IF(Table245[[#This Row],[Category]]="Electronics",Table245[[#This Row],[Amount]],0)</f>
        <v>0</v>
      </c>
      <c r="G149">
        <f>IF(Table245[[#This Row],[Category]]="Electronics",Table245[[#This Row],[Qty]],0)</f>
        <v>0</v>
      </c>
      <c r="H149">
        <f>IF(Table245[[#This Row],[Category]]="Home Decor",Table245[[#This Row],[Amount]],0)</f>
        <v>274.39999999999998</v>
      </c>
      <c r="I149">
        <f>IF(Table245[[#This Row],[Category]]="Home Decor",Table245[[#This Row],[Qty]],0)</f>
        <v>56</v>
      </c>
      <c r="J149">
        <f>IF(Table245[[#This Row],[Category]]="Clothing",Table245[[#This Row],[Amount]],0)</f>
        <v>0</v>
      </c>
      <c r="K149">
        <f>IF(Table245[[#This Row],[Category]]="Clothing",Table245[[#This Row],[Qty]],0)</f>
        <v>0</v>
      </c>
    </row>
    <row r="150" spans="1:11" ht="14.25" customHeight="1">
      <c r="A150" s="30" t="s">
        <v>38</v>
      </c>
      <c r="B150" s="32">
        <v>77</v>
      </c>
      <c r="C150" s="30" t="s">
        <v>18</v>
      </c>
      <c r="D150" s="31">
        <v>136.06</v>
      </c>
      <c r="E150" s="48">
        <f>Table245[[#This Row],[Amount]]/Table245[[#This Row],[Qty]]</f>
        <v>1.7670129870129871</v>
      </c>
      <c r="F150">
        <f>IF(Table245[[#This Row],[Category]]="Electronics",Table245[[#This Row],[Amount]],0)</f>
        <v>136.06</v>
      </c>
      <c r="G150">
        <f>IF(Table245[[#This Row],[Category]]="Electronics",Table245[[#This Row],[Qty]],0)</f>
        <v>77</v>
      </c>
      <c r="H150">
        <f>IF(Table245[[#This Row],[Category]]="Home Decor",Table245[[#This Row],[Amount]],0)</f>
        <v>0</v>
      </c>
      <c r="I150">
        <f>IF(Table245[[#This Row],[Category]]="Home Decor",Table245[[#This Row],[Qty]],0)</f>
        <v>0</v>
      </c>
      <c r="J150">
        <f>IF(Table245[[#This Row],[Category]]="Clothing",Table245[[#This Row],[Amount]],0)</f>
        <v>0</v>
      </c>
      <c r="K150">
        <f>IF(Table245[[#This Row],[Category]]="Clothing",Table245[[#This Row],[Qty]],0)</f>
        <v>0</v>
      </c>
    </row>
    <row r="151" spans="1:11" ht="14.25" customHeight="1">
      <c r="A151" s="30" t="s">
        <v>33</v>
      </c>
      <c r="B151" s="32">
        <v>79</v>
      </c>
      <c r="C151" s="30" t="s">
        <v>18</v>
      </c>
      <c r="D151" s="31">
        <v>61.85</v>
      </c>
      <c r="E151" s="48">
        <f>Table245[[#This Row],[Amount]]/Table245[[#This Row],[Qty]]</f>
        <v>0.78291139240506336</v>
      </c>
      <c r="F151">
        <f>IF(Table245[[#This Row],[Category]]="Electronics",Table245[[#This Row],[Amount]],0)</f>
        <v>0</v>
      </c>
      <c r="G151">
        <f>IF(Table245[[#This Row],[Category]]="Electronics",Table245[[#This Row],[Qty]],0)</f>
        <v>0</v>
      </c>
      <c r="H151">
        <f>IF(Table245[[#This Row],[Category]]="Home Decor",Table245[[#This Row],[Amount]],0)</f>
        <v>0</v>
      </c>
      <c r="I151">
        <f>IF(Table245[[#This Row],[Category]]="Home Decor",Table245[[#This Row],[Qty]],0)</f>
        <v>0</v>
      </c>
      <c r="J151">
        <f>IF(Table245[[#This Row],[Category]]="Clothing",Table245[[#This Row],[Amount]],0)</f>
        <v>61.85</v>
      </c>
      <c r="K151">
        <f>IF(Table245[[#This Row],[Category]]="Clothing",Table245[[#This Row],[Qty]],0)</f>
        <v>79</v>
      </c>
    </row>
    <row r="152" spans="1:11" ht="14.25" customHeight="1">
      <c r="A152" s="30" t="s">
        <v>38</v>
      </c>
      <c r="B152" s="32">
        <v>50</v>
      </c>
      <c r="C152" s="30" t="s">
        <v>18</v>
      </c>
      <c r="D152" s="31">
        <v>334.06</v>
      </c>
      <c r="E152" s="48">
        <f>Table245[[#This Row],[Amount]]/Table245[[#This Row],[Qty]]</f>
        <v>6.6812000000000005</v>
      </c>
      <c r="F152">
        <f>IF(Table245[[#This Row],[Category]]="Electronics",Table245[[#This Row],[Amount]],0)</f>
        <v>334.06</v>
      </c>
      <c r="G152">
        <f>IF(Table245[[#This Row],[Category]]="Electronics",Table245[[#This Row],[Qty]],0)</f>
        <v>50</v>
      </c>
      <c r="H152">
        <f>IF(Table245[[#This Row],[Category]]="Home Decor",Table245[[#This Row],[Amount]],0)</f>
        <v>0</v>
      </c>
      <c r="I152">
        <f>IF(Table245[[#This Row],[Category]]="Home Decor",Table245[[#This Row],[Qty]],0)</f>
        <v>0</v>
      </c>
      <c r="J152">
        <f>IF(Table245[[#This Row],[Category]]="Clothing",Table245[[#This Row],[Amount]],0)</f>
        <v>0</v>
      </c>
      <c r="K152">
        <f>IF(Table245[[#This Row],[Category]]="Clothing",Table245[[#This Row],[Qty]],0)</f>
        <v>0</v>
      </c>
    </row>
    <row r="153" spans="1:11" ht="14.25" customHeight="1">
      <c r="A153" s="30" t="s">
        <v>17</v>
      </c>
      <c r="B153" s="32">
        <v>57</v>
      </c>
      <c r="C153" s="30" t="s">
        <v>18</v>
      </c>
      <c r="D153" s="31">
        <v>694.2</v>
      </c>
      <c r="E153" s="48">
        <f>Table245[[#This Row],[Amount]]/Table245[[#This Row],[Qty]]</f>
        <v>12.178947368421053</v>
      </c>
      <c r="F153">
        <f>IF(Table245[[#This Row],[Category]]="Electronics",Table245[[#This Row],[Amount]],0)</f>
        <v>0</v>
      </c>
      <c r="G153">
        <f>IF(Table245[[#This Row],[Category]]="Electronics",Table245[[#This Row],[Qty]],0)</f>
        <v>0</v>
      </c>
      <c r="H153">
        <f>IF(Table245[[#This Row],[Category]]="Home Decor",Table245[[#This Row],[Amount]],0)</f>
        <v>694.2</v>
      </c>
      <c r="I153">
        <f>IF(Table245[[#This Row],[Category]]="Home Decor",Table245[[#This Row],[Qty]],0)</f>
        <v>57</v>
      </c>
      <c r="J153">
        <f>IF(Table245[[#This Row],[Category]]="Clothing",Table245[[#This Row],[Amount]],0)</f>
        <v>0</v>
      </c>
      <c r="K153">
        <f>IF(Table245[[#This Row],[Category]]="Clothing",Table245[[#This Row],[Qty]],0)</f>
        <v>0</v>
      </c>
    </row>
    <row r="154" spans="1:11" ht="14.25" customHeight="1">
      <c r="A154" s="30" t="s">
        <v>17</v>
      </c>
      <c r="B154" s="32">
        <v>55</v>
      </c>
      <c r="C154" s="30" t="s">
        <v>18</v>
      </c>
      <c r="D154" s="31">
        <v>884.01</v>
      </c>
      <c r="E154" s="48">
        <f>Table245[[#This Row],[Amount]]/Table245[[#This Row],[Qty]]</f>
        <v>16.072909090909089</v>
      </c>
      <c r="F154">
        <f>IF(Table245[[#This Row],[Category]]="Electronics",Table245[[#This Row],[Amount]],0)</f>
        <v>0</v>
      </c>
      <c r="G154">
        <f>IF(Table245[[#This Row],[Category]]="Electronics",Table245[[#This Row],[Qty]],0)</f>
        <v>0</v>
      </c>
      <c r="H154">
        <f>IF(Table245[[#This Row],[Category]]="Home Decor",Table245[[#This Row],[Amount]],0)</f>
        <v>884.01</v>
      </c>
      <c r="I154">
        <f>IF(Table245[[#This Row],[Category]]="Home Decor",Table245[[#This Row],[Qty]],0)</f>
        <v>55</v>
      </c>
      <c r="J154">
        <f>IF(Table245[[#This Row],[Category]]="Clothing",Table245[[#This Row],[Amount]],0)</f>
        <v>0</v>
      </c>
      <c r="K154">
        <f>IF(Table245[[#This Row],[Category]]="Clothing",Table245[[#This Row],[Qty]],0)</f>
        <v>0</v>
      </c>
    </row>
    <row r="155" spans="1:11" ht="14.25" customHeight="1">
      <c r="A155" s="30" t="s">
        <v>33</v>
      </c>
      <c r="B155" s="32">
        <v>7</v>
      </c>
      <c r="C155" s="30" t="s">
        <v>18</v>
      </c>
      <c r="D155" s="31">
        <v>389.26</v>
      </c>
      <c r="E155" s="48">
        <f>Table245[[#This Row],[Amount]]/Table245[[#This Row],[Qty]]</f>
        <v>55.60857142857143</v>
      </c>
      <c r="F155">
        <f>IF(Table245[[#This Row],[Category]]="Electronics",Table245[[#This Row],[Amount]],0)</f>
        <v>0</v>
      </c>
      <c r="G155">
        <f>IF(Table245[[#This Row],[Category]]="Electronics",Table245[[#This Row],[Qty]],0)</f>
        <v>0</v>
      </c>
      <c r="H155">
        <f>IF(Table245[[#This Row],[Category]]="Home Decor",Table245[[#This Row],[Amount]],0)</f>
        <v>0</v>
      </c>
      <c r="I155">
        <f>IF(Table245[[#This Row],[Category]]="Home Decor",Table245[[#This Row],[Qty]],0)</f>
        <v>0</v>
      </c>
      <c r="J155">
        <f>IF(Table245[[#This Row],[Category]]="Clothing",Table245[[#This Row],[Amount]],0)</f>
        <v>389.26</v>
      </c>
      <c r="K155">
        <f>IF(Table245[[#This Row],[Category]]="Clothing",Table245[[#This Row],[Qty]],0)</f>
        <v>7</v>
      </c>
    </row>
    <row r="156" spans="1:11" ht="14.25" customHeight="1">
      <c r="A156" s="30" t="s">
        <v>38</v>
      </c>
      <c r="B156" s="32">
        <v>59</v>
      </c>
      <c r="C156" s="30" t="s">
        <v>18</v>
      </c>
      <c r="D156" s="31">
        <v>582.66999999999996</v>
      </c>
      <c r="E156" s="48">
        <f>Table245[[#This Row],[Amount]]/Table245[[#This Row],[Qty]]</f>
        <v>9.8757627118644056</v>
      </c>
      <c r="F156">
        <f>IF(Table245[[#This Row],[Category]]="Electronics",Table245[[#This Row],[Amount]],0)</f>
        <v>582.66999999999996</v>
      </c>
      <c r="G156">
        <f>IF(Table245[[#This Row],[Category]]="Electronics",Table245[[#This Row],[Qty]],0)</f>
        <v>59</v>
      </c>
      <c r="H156">
        <f>IF(Table245[[#This Row],[Category]]="Home Decor",Table245[[#This Row],[Amount]],0)</f>
        <v>0</v>
      </c>
      <c r="I156">
        <f>IF(Table245[[#This Row],[Category]]="Home Decor",Table245[[#This Row],[Qty]],0)</f>
        <v>0</v>
      </c>
      <c r="J156">
        <f>IF(Table245[[#This Row],[Category]]="Clothing",Table245[[#This Row],[Amount]],0)</f>
        <v>0</v>
      </c>
      <c r="K156">
        <f>IF(Table245[[#This Row],[Category]]="Clothing",Table245[[#This Row],[Qty]],0)</f>
        <v>0</v>
      </c>
    </row>
    <row r="157" spans="1:11" ht="14.25" customHeight="1">
      <c r="A157" s="30" t="s">
        <v>33</v>
      </c>
      <c r="B157" s="32">
        <v>91</v>
      </c>
      <c r="C157" s="30" t="s">
        <v>18</v>
      </c>
      <c r="D157" s="31">
        <v>68.72</v>
      </c>
      <c r="E157" s="48">
        <f>Table245[[#This Row],[Amount]]/Table245[[#This Row],[Qty]]</f>
        <v>0.75516483516483512</v>
      </c>
      <c r="F157">
        <f>IF(Table245[[#This Row],[Category]]="Electronics",Table245[[#This Row],[Amount]],0)</f>
        <v>0</v>
      </c>
      <c r="G157">
        <f>IF(Table245[[#This Row],[Category]]="Electronics",Table245[[#This Row],[Qty]],0)</f>
        <v>0</v>
      </c>
      <c r="H157">
        <f>IF(Table245[[#This Row],[Category]]="Home Decor",Table245[[#This Row],[Amount]],0)</f>
        <v>0</v>
      </c>
      <c r="I157">
        <f>IF(Table245[[#This Row],[Category]]="Home Decor",Table245[[#This Row],[Qty]],0)</f>
        <v>0</v>
      </c>
      <c r="J157">
        <f>IF(Table245[[#This Row],[Category]]="Clothing",Table245[[#This Row],[Amount]],0)</f>
        <v>68.72</v>
      </c>
      <c r="K157">
        <f>IF(Table245[[#This Row],[Category]]="Clothing",Table245[[#This Row],[Qty]],0)</f>
        <v>91</v>
      </c>
    </row>
    <row r="158" spans="1:11" ht="14.25" customHeight="1">
      <c r="A158" s="30" t="s">
        <v>38</v>
      </c>
      <c r="B158" s="32">
        <v>58</v>
      </c>
      <c r="C158" s="30" t="s">
        <v>18</v>
      </c>
      <c r="D158" s="31">
        <v>884.33</v>
      </c>
      <c r="E158" s="48">
        <f>Table245[[#This Row],[Amount]]/Table245[[#This Row],[Qty]]</f>
        <v>15.247068965517242</v>
      </c>
      <c r="F158">
        <f>IF(Table245[[#This Row],[Category]]="Electronics",Table245[[#This Row],[Amount]],0)</f>
        <v>884.33</v>
      </c>
      <c r="G158">
        <f>IF(Table245[[#This Row],[Category]]="Electronics",Table245[[#This Row],[Qty]],0)</f>
        <v>58</v>
      </c>
      <c r="H158">
        <f>IF(Table245[[#This Row],[Category]]="Home Decor",Table245[[#This Row],[Amount]],0)</f>
        <v>0</v>
      </c>
      <c r="I158">
        <f>IF(Table245[[#This Row],[Category]]="Home Decor",Table245[[#This Row],[Qty]],0)</f>
        <v>0</v>
      </c>
      <c r="J158">
        <f>IF(Table245[[#This Row],[Category]]="Clothing",Table245[[#This Row],[Amount]],0)</f>
        <v>0</v>
      </c>
      <c r="K158">
        <f>IF(Table245[[#This Row],[Category]]="Clothing",Table245[[#This Row],[Qty]],0)</f>
        <v>0</v>
      </c>
    </row>
    <row r="159" spans="1:11" ht="14.25" customHeight="1">
      <c r="A159" s="30" t="s">
        <v>33</v>
      </c>
      <c r="B159" s="32">
        <v>36</v>
      </c>
      <c r="C159" s="30" t="s">
        <v>18</v>
      </c>
      <c r="D159" s="31">
        <v>320.13</v>
      </c>
      <c r="E159" s="48">
        <f>Table245[[#This Row],[Amount]]/Table245[[#This Row],[Qty]]</f>
        <v>8.8925000000000001</v>
      </c>
      <c r="F159">
        <f>IF(Table245[[#This Row],[Category]]="Electronics",Table245[[#This Row],[Amount]],0)</f>
        <v>0</v>
      </c>
      <c r="G159">
        <f>IF(Table245[[#This Row],[Category]]="Electronics",Table245[[#This Row],[Qty]],0)</f>
        <v>0</v>
      </c>
      <c r="H159">
        <f>IF(Table245[[#This Row],[Category]]="Home Decor",Table245[[#This Row],[Amount]],0)</f>
        <v>0</v>
      </c>
      <c r="I159">
        <f>IF(Table245[[#This Row],[Category]]="Home Decor",Table245[[#This Row],[Qty]],0)</f>
        <v>0</v>
      </c>
      <c r="J159">
        <f>IF(Table245[[#This Row],[Category]]="Clothing",Table245[[#This Row],[Amount]],0)</f>
        <v>320.13</v>
      </c>
      <c r="K159">
        <f>IF(Table245[[#This Row],[Category]]="Clothing",Table245[[#This Row],[Qty]],0)</f>
        <v>36</v>
      </c>
    </row>
    <row r="160" spans="1:11" ht="14.25" customHeight="1">
      <c r="A160" s="30" t="s">
        <v>17</v>
      </c>
      <c r="B160" s="32">
        <v>49</v>
      </c>
      <c r="C160" s="30" t="s">
        <v>18</v>
      </c>
      <c r="D160" s="31">
        <v>880.42</v>
      </c>
      <c r="E160" s="48">
        <f>Table245[[#This Row],[Amount]]/Table245[[#This Row],[Qty]]</f>
        <v>17.967755102040815</v>
      </c>
      <c r="F160">
        <f>IF(Table245[[#This Row],[Category]]="Electronics",Table245[[#This Row],[Amount]],0)</f>
        <v>0</v>
      </c>
      <c r="G160">
        <f>IF(Table245[[#This Row],[Category]]="Electronics",Table245[[#This Row],[Qty]],0)</f>
        <v>0</v>
      </c>
      <c r="H160">
        <f>IF(Table245[[#This Row],[Category]]="Home Decor",Table245[[#This Row],[Amount]],0)</f>
        <v>880.42</v>
      </c>
      <c r="I160">
        <f>IF(Table245[[#This Row],[Category]]="Home Decor",Table245[[#This Row],[Qty]],0)</f>
        <v>49</v>
      </c>
      <c r="J160">
        <f>IF(Table245[[#This Row],[Category]]="Clothing",Table245[[#This Row],[Amount]],0)</f>
        <v>0</v>
      </c>
      <c r="K160">
        <f>IF(Table245[[#This Row],[Category]]="Clothing",Table245[[#This Row],[Qty]],0)</f>
        <v>0</v>
      </c>
    </row>
    <row r="161" spans="1:11" ht="14.25" customHeight="1">
      <c r="A161" s="30" t="s">
        <v>17</v>
      </c>
      <c r="B161" s="32">
        <v>60</v>
      </c>
      <c r="C161" s="30" t="s">
        <v>18</v>
      </c>
      <c r="D161" s="31">
        <v>791.57</v>
      </c>
      <c r="E161" s="48">
        <f>Table245[[#This Row],[Amount]]/Table245[[#This Row],[Qty]]</f>
        <v>13.192833333333335</v>
      </c>
      <c r="F161">
        <f>IF(Table245[[#This Row],[Category]]="Electronics",Table245[[#This Row],[Amount]],0)</f>
        <v>0</v>
      </c>
      <c r="G161">
        <f>IF(Table245[[#This Row],[Category]]="Electronics",Table245[[#This Row],[Qty]],0)</f>
        <v>0</v>
      </c>
      <c r="H161">
        <f>IF(Table245[[#This Row],[Category]]="Home Decor",Table245[[#This Row],[Amount]],0)</f>
        <v>791.57</v>
      </c>
      <c r="I161">
        <f>IF(Table245[[#This Row],[Category]]="Home Decor",Table245[[#This Row],[Qty]],0)</f>
        <v>60</v>
      </c>
      <c r="J161">
        <f>IF(Table245[[#This Row],[Category]]="Clothing",Table245[[#This Row],[Amount]],0)</f>
        <v>0</v>
      </c>
      <c r="K161">
        <f>IF(Table245[[#This Row],[Category]]="Clothing",Table245[[#This Row],[Qty]],0)</f>
        <v>0</v>
      </c>
    </row>
    <row r="162" spans="1:11" ht="14.25" customHeight="1">
      <c r="A162" s="30" t="s">
        <v>38</v>
      </c>
      <c r="B162" s="32">
        <v>89</v>
      </c>
      <c r="C162" s="30" t="s">
        <v>18</v>
      </c>
      <c r="D162" s="31">
        <v>781.65</v>
      </c>
      <c r="E162" s="48">
        <f>Table245[[#This Row],[Amount]]/Table245[[#This Row],[Qty]]</f>
        <v>8.7825842696629213</v>
      </c>
      <c r="F162">
        <f>IF(Table245[[#This Row],[Category]]="Electronics",Table245[[#This Row],[Amount]],0)</f>
        <v>781.65</v>
      </c>
      <c r="G162">
        <f>IF(Table245[[#This Row],[Category]]="Electronics",Table245[[#This Row],[Qty]],0)</f>
        <v>89</v>
      </c>
      <c r="H162">
        <f>IF(Table245[[#This Row],[Category]]="Home Decor",Table245[[#This Row],[Amount]],0)</f>
        <v>0</v>
      </c>
      <c r="I162">
        <f>IF(Table245[[#This Row],[Category]]="Home Decor",Table245[[#This Row],[Qty]],0)</f>
        <v>0</v>
      </c>
      <c r="J162">
        <f>IF(Table245[[#This Row],[Category]]="Clothing",Table245[[#This Row],[Amount]],0)</f>
        <v>0</v>
      </c>
      <c r="K162">
        <f>IF(Table245[[#This Row],[Category]]="Clothing",Table245[[#This Row],[Qty]],0)</f>
        <v>0</v>
      </c>
    </row>
    <row r="163" spans="1:11" ht="14.25" customHeight="1">
      <c r="A163" s="30" t="s">
        <v>17</v>
      </c>
      <c r="B163" s="32">
        <v>71</v>
      </c>
      <c r="C163" s="30" t="s">
        <v>18</v>
      </c>
      <c r="D163" s="31">
        <v>760.19</v>
      </c>
      <c r="E163" s="48">
        <f>Table245[[#This Row],[Amount]]/Table245[[#This Row],[Qty]]</f>
        <v>10.706901408450705</v>
      </c>
      <c r="F163">
        <f>IF(Table245[[#This Row],[Category]]="Electronics",Table245[[#This Row],[Amount]],0)</f>
        <v>0</v>
      </c>
      <c r="G163">
        <f>IF(Table245[[#This Row],[Category]]="Electronics",Table245[[#This Row],[Qty]],0)</f>
        <v>0</v>
      </c>
      <c r="H163">
        <f>IF(Table245[[#This Row],[Category]]="Home Decor",Table245[[#This Row],[Amount]],0)</f>
        <v>760.19</v>
      </c>
      <c r="I163">
        <f>IF(Table245[[#This Row],[Category]]="Home Decor",Table245[[#This Row],[Qty]],0)</f>
        <v>71</v>
      </c>
      <c r="J163">
        <f>IF(Table245[[#This Row],[Category]]="Clothing",Table245[[#This Row],[Amount]],0)</f>
        <v>0</v>
      </c>
      <c r="K163">
        <f>IF(Table245[[#This Row],[Category]]="Clothing",Table245[[#This Row],[Qty]],0)</f>
        <v>0</v>
      </c>
    </row>
    <row r="164" spans="1:11" ht="14.25" customHeight="1">
      <c r="A164" s="30" t="s">
        <v>33</v>
      </c>
      <c r="B164" s="32">
        <v>96</v>
      </c>
      <c r="C164" s="30" t="s">
        <v>18</v>
      </c>
      <c r="D164" s="31">
        <v>532.39</v>
      </c>
      <c r="E164" s="48">
        <f>Table245[[#This Row],[Amount]]/Table245[[#This Row],[Qty]]</f>
        <v>5.5457291666666668</v>
      </c>
      <c r="F164">
        <f>IF(Table245[[#This Row],[Category]]="Electronics",Table245[[#This Row],[Amount]],0)</f>
        <v>0</v>
      </c>
      <c r="G164">
        <f>IF(Table245[[#This Row],[Category]]="Electronics",Table245[[#This Row],[Qty]],0)</f>
        <v>0</v>
      </c>
      <c r="H164">
        <f>IF(Table245[[#This Row],[Category]]="Home Decor",Table245[[#This Row],[Amount]],0)</f>
        <v>0</v>
      </c>
      <c r="I164">
        <f>IF(Table245[[#This Row],[Category]]="Home Decor",Table245[[#This Row],[Qty]],0)</f>
        <v>0</v>
      </c>
      <c r="J164">
        <f>IF(Table245[[#This Row],[Category]]="Clothing",Table245[[#This Row],[Amount]],0)</f>
        <v>532.39</v>
      </c>
      <c r="K164">
        <f>IF(Table245[[#This Row],[Category]]="Clothing",Table245[[#This Row],[Qty]],0)</f>
        <v>96</v>
      </c>
    </row>
    <row r="165" spans="1:11" ht="14.25" customHeight="1">
      <c r="A165" s="30" t="s">
        <v>17</v>
      </c>
      <c r="B165" s="32">
        <v>86</v>
      </c>
      <c r="C165" s="30" t="s">
        <v>18</v>
      </c>
      <c r="D165" s="31">
        <v>826.16</v>
      </c>
      <c r="E165" s="48">
        <f>Table245[[#This Row],[Amount]]/Table245[[#This Row],[Qty]]</f>
        <v>9.6065116279069755</v>
      </c>
      <c r="F165">
        <f>IF(Table245[[#This Row],[Category]]="Electronics",Table245[[#This Row],[Amount]],0)</f>
        <v>0</v>
      </c>
      <c r="G165">
        <f>IF(Table245[[#This Row],[Category]]="Electronics",Table245[[#This Row],[Qty]],0)</f>
        <v>0</v>
      </c>
      <c r="H165">
        <f>IF(Table245[[#This Row],[Category]]="Home Decor",Table245[[#This Row],[Amount]],0)</f>
        <v>826.16</v>
      </c>
      <c r="I165">
        <f>IF(Table245[[#This Row],[Category]]="Home Decor",Table245[[#This Row],[Qty]],0)</f>
        <v>86</v>
      </c>
      <c r="J165">
        <f>IF(Table245[[#This Row],[Category]]="Clothing",Table245[[#This Row],[Amount]],0)</f>
        <v>0</v>
      </c>
      <c r="K165">
        <f>IF(Table245[[#This Row],[Category]]="Clothing",Table245[[#This Row],[Qty]],0)</f>
        <v>0</v>
      </c>
    </row>
    <row r="166" spans="1:11" ht="14.25" customHeight="1">
      <c r="A166" s="30" t="s">
        <v>17</v>
      </c>
      <c r="B166" s="32">
        <v>46</v>
      </c>
      <c r="C166" s="30" t="s">
        <v>18</v>
      </c>
      <c r="D166" s="31">
        <v>361.4</v>
      </c>
      <c r="E166" s="48">
        <f>Table245[[#This Row],[Amount]]/Table245[[#This Row],[Qty]]</f>
        <v>7.8565217391304341</v>
      </c>
      <c r="F166">
        <f>IF(Table245[[#This Row],[Category]]="Electronics",Table245[[#This Row],[Amount]],0)</f>
        <v>0</v>
      </c>
      <c r="G166">
        <f>IF(Table245[[#This Row],[Category]]="Electronics",Table245[[#This Row],[Qty]],0)</f>
        <v>0</v>
      </c>
      <c r="H166">
        <f>IF(Table245[[#This Row],[Category]]="Home Decor",Table245[[#This Row],[Amount]],0)</f>
        <v>361.4</v>
      </c>
      <c r="I166">
        <f>IF(Table245[[#This Row],[Category]]="Home Decor",Table245[[#This Row],[Qty]],0)</f>
        <v>46</v>
      </c>
      <c r="J166">
        <f>IF(Table245[[#This Row],[Category]]="Clothing",Table245[[#This Row],[Amount]],0)</f>
        <v>0</v>
      </c>
      <c r="K166">
        <f>IF(Table245[[#This Row],[Category]]="Clothing",Table245[[#This Row],[Qty]],0)</f>
        <v>0</v>
      </c>
    </row>
    <row r="167" spans="1:11" ht="14.25" customHeight="1">
      <c r="A167" s="30" t="s">
        <v>17</v>
      </c>
      <c r="B167" s="32">
        <v>20</v>
      </c>
      <c r="C167" s="30" t="s">
        <v>18</v>
      </c>
      <c r="D167" s="31">
        <v>52.67</v>
      </c>
      <c r="E167" s="48">
        <f>Table245[[#This Row],[Amount]]/Table245[[#This Row],[Qty]]</f>
        <v>2.6335000000000002</v>
      </c>
      <c r="F167">
        <f>IF(Table245[[#This Row],[Category]]="Electronics",Table245[[#This Row],[Amount]],0)</f>
        <v>0</v>
      </c>
      <c r="G167">
        <f>IF(Table245[[#This Row],[Category]]="Electronics",Table245[[#This Row],[Qty]],0)</f>
        <v>0</v>
      </c>
      <c r="H167">
        <f>IF(Table245[[#This Row],[Category]]="Home Decor",Table245[[#This Row],[Amount]],0)</f>
        <v>52.67</v>
      </c>
      <c r="I167">
        <f>IF(Table245[[#This Row],[Category]]="Home Decor",Table245[[#This Row],[Qty]],0)</f>
        <v>20</v>
      </c>
      <c r="J167">
        <f>IF(Table245[[#This Row],[Category]]="Clothing",Table245[[#This Row],[Amount]],0)</f>
        <v>0</v>
      </c>
      <c r="K167">
        <f>IF(Table245[[#This Row],[Category]]="Clothing",Table245[[#This Row],[Qty]],0)</f>
        <v>0</v>
      </c>
    </row>
    <row r="168" spans="1:11" ht="14.25" customHeight="1">
      <c r="A168" s="30" t="s">
        <v>17</v>
      </c>
      <c r="B168" s="32">
        <v>89</v>
      </c>
      <c r="C168" s="30" t="s">
        <v>18</v>
      </c>
      <c r="D168" s="31">
        <v>211.42</v>
      </c>
      <c r="E168" s="48">
        <f>Table245[[#This Row],[Amount]]/Table245[[#This Row],[Qty]]</f>
        <v>2.3755056179775278</v>
      </c>
      <c r="F168">
        <f>IF(Table245[[#This Row],[Category]]="Electronics",Table245[[#This Row],[Amount]],0)</f>
        <v>0</v>
      </c>
      <c r="G168">
        <f>IF(Table245[[#This Row],[Category]]="Electronics",Table245[[#This Row],[Qty]],0)</f>
        <v>0</v>
      </c>
      <c r="H168">
        <f>IF(Table245[[#This Row],[Category]]="Home Decor",Table245[[#This Row],[Amount]],0)</f>
        <v>211.42</v>
      </c>
      <c r="I168">
        <f>IF(Table245[[#This Row],[Category]]="Home Decor",Table245[[#This Row],[Qty]],0)</f>
        <v>89</v>
      </c>
      <c r="J168">
        <f>IF(Table245[[#This Row],[Category]]="Clothing",Table245[[#This Row],[Amount]],0)</f>
        <v>0</v>
      </c>
      <c r="K168">
        <f>IF(Table245[[#This Row],[Category]]="Clothing",Table245[[#This Row],[Qty]],0)</f>
        <v>0</v>
      </c>
    </row>
    <row r="169" spans="1:11" ht="14.25" customHeight="1">
      <c r="A169" s="30" t="s">
        <v>17</v>
      </c>
      <c r="B169" s="32">
        <v>45</v>
      </c>
      <c r="C169" s="30" t="s">
        <v>18</v>
      </c>
      <c r="D169" s="31">
        <v>74.38</v>
      </c>
      <c r="E169" s="48">
        <f>Table245[[#This Row],[Amount]]/Table245[[#This Row],[Qty]]</f>
        <v>1.6528888888888889</v>
      </c>
      <c r="F169">
        <f>IF(Table245[[#This Row],[Category]]="Electronics",Table245[[#This Row],[Amount]],0)</f>
        <v>0</v>
      </c>
      <c r="G169">
        <f>IF(Table245[[#This Row],[Category]]="Electronics",Table245[[#This Row],[Qty]],0)</f>
        <v>0</v>
      </c>
      <c r="H169">
        <f>IF(Table245[[#This Row],[Category]]="Home Decor",Table245[[#This Row],[Amount]],0)</f>
        <v>74.38</v>
      </c>
      <c r="I169">
        <f>IF(Table245[[#This Row],[Category]]="Home Decor",Table245[[#This Row],[Qty]],0)</f>
        <v>45</v>
      </c>
      <c r="J169">
        <f>IF(Table245[[#This Row],[Category]]="Clothing",Table245[[#This Row],[Amount]],0)</f>
        <v>0</v>
      </c>
      <c r="K169">
        <f>IF(Table245[[#This Row],[Category]]="Clothing",Table245[[#This Row],[Qty]],0)</f>
        <v>0</v>
      </c>
    </row>
    <row r="170" spans="1:11" ht="14.25" customHeight="1">
      <c r="A170" s="30" t="s">
        <v>17</v>
      </c>
      <c r="B170" s="32">
        <v>59</v>
      </c>
      <c r="C170" s="30" t="s">
        <v>18</v>
      </c>
      <c r="D170" s="31">
        <v>639.70000000000005</v>
      </c>
      <c r="E170" s="48">
        <f>Table245[[#This Row],[Amount]]/Table245[[#This Row],[Qty]]</f>
        <v>10.842372881355933</v>
      </c>
      <c r="F170">
        <f>IF(Table245[[#This Row],[Category]]="Electronics",Table245[[#This Row],[Amount]],0)</f>
        <v>0</v>
      </c>
      <c r="G170">
        <f>IF(Table245[[#This Row],[Category]]="Electronics",Table245[[#This Row],[Qty]],0)</f>
        <v>0</v>
      </c>
      <c r="H170">
        <f>IF(Table245[[#This Row],[Category]]="Home Decor",Table245[[#This Row],[Amount]],0)</f>
        <v>639.70000000000005</v>
      </c>
      <c r="I170">
        <f>IF(Table245[[#This Row],[Category]]="Home Decor",Table245[[#This Row],[Qty]],0)</f>
        <v>59</v>
      </c>
      <c r="J170">
        <f>IF(Table245[[#This Row],[Category]]="Clothing",Table245[[#This Row],[Amount]],0)</f>
        <v>0</v>
      </c>
      <c r="K170">
        <f>IF(Table245[[#This Row],[Category]]="Clothing",Table245[[#This Row],[Qty]],0)</f>
        <v>0</v>
      </c>
    </row>
    <row r="171" spans="1:11" ht="14.25" customHeight="1">
      <c r="A171" s="30" t="s">
        <v>38</v>
      </c>
      <c r="B171" s="32">
        <v>68</v>
      </c>
      <c r="C171" s="30" t="s">
        <v>18</v>
      </c>
      <c r="D171" s="31">
        <v>916.58</v>
      </c>
      <c r="E171" s="48">
        <f>Table245[[#This Row],[Amount]]/Table245[[#This Row],[Qty]]</f>
        <v>13.479117647058825</v>
      </c>
      <c r="F171">
        <f>IF(Table245[[#This Row],[Category]]="Electronics",Table245[[#This Row],[Amount]],0)</f>
        <v>916.58</v>
      </c>
      <c r="G171">
        <f>IF(Table245[[#This Row],[Category]]="Electronics",Table245[[#This Row],[Qty]],0)</f>
        <v>68</v>
      </c>
      <c r="H171">
        <f>IF(Table245[[#This Row],[Category]]="Home Decor",Table245[[#This Row],[Amount]],0)</f>
        <v>0</v>
      </c>
      <c r="I171">
        <f>IF(Table245[[#This Row],[Category]]="Home Decor",Table245[[#This Row],[Qty]],0)</f>
        <v>0</v>
      </c>
      <c r="J171">
        <f>IF(Table245[[#This Row],[Category]]="Clothing",Table245[[#This Row],[Amount]],0)</f>
        <v>0</v>
      </c>
      <c r="K171">
        <f>IF(Table245[[#This Row],[Category]]="Clothing",Table245[[#This Row],[Qty]],0)</f>
        <v>0</v>
      </c>
    </row>
    <row r="172" spans="1:11" ht="14.25" customHeight="1">
      <c r="A172" s="30" t="s">
        <v>17</v>
      </c>
      <c r="B172" s="32">
        <v>27</v>
      </c>
      <c r="C172" s="30" t="s">
        <v>18</v>
      </c>
      <c r="D172" s="31">
        <v>347.32</v>
      </c>
      <c r="E172" s="48">
        <f>Table245[[#This Row],[Amount]]/Table245[[#This Row],[Qty]]</f>
        <v>12.863703703703704</v>
      </c>
      <c r="F172">
        <f>IF(Table245[[#This Row],[Category]]="Electronics",Table245[[#This Row],[Amount]],0)</f>
        <v>0</v>
      </c>
      <c r="G172">
        <f>IF(Table245[[#This Row],[Category]]="Electronics",Table245[[#This Row],[Qty]],0)</f>
        <v>0</v>
      </c>
      <c r="H172">
        <f>IF(Table245[[#This Row],[Category]]="Home Decor",Table245[[#This Row],[Amount]],0)</f>
        <v>347.32</v>
      </c>
      <c r="I172">
        <f>IF(Table245[[#This Row],[Category]]="Home Decor",Table245[[#This Row],[Qty]],0)</f>
        <v>27</v>
      </c>
      <c r="J172">
        <f>IF(Table245[[#This Row],[Category]]="Clothing",Table245[[#This Row],[Amount]],0)</f>
        <v>0</v>
      </c>
      <c r="K172">
        <f>IF(Table245[[#This Row],[Category]]="Clothing",Table245[[#This Row],[Qty]],0)</f>
        <v>0</v>
      </c>
    </row>
    <row r="173" spans="1:11" ht="14.25" customHeight="1">
      <c r="A173" s="30" t="s">
        <v>17</v>
      </c>
      <c r="B173" s="32">
        <v>57</v>
      </c>
      <c r="C173" s="30" t="s">
        <v>18</v>
      </c>
      <c r="D173" s="31">
        <v>270.2</v>
      </c>
      <c r="E173" s="48">
        <f>Table245[[#This Row],[Amount]]/Table245[[#This Row],[Qty]]</f>
        <v>4.7403508771929825</v>
      </c>
      <c r="F173">
        <f>IF(Table245[[#This Row],[Category]]="Electronics",Table245[[#This Row],[Amount]],0)</f>
        <v>0</v>
      </c>
      <c r="G173">
        <f>IF(Table245[[#This Row],[Category]]="Electronics",Table245[[#This Row],[Qty]],0)</f>
        <v>0</v>
      </c>
      <c r="H173">
        <f>IF(Table245[[#This Row],[Category]]="Home Decor",Table245[[#This Row],[Amount]],0)</f>
        <v>270.2</v>
      </c>
      <c r="I173">
        <f>IF(Table245[[#This Row],[Category]]="Home Decor",Table245[[#This Row],[Qty]],0)</f>
        <v>57</v>
      </c>
      <c r="J173">
        <f>IF(Table245[[#This Row],[Category]]="Clothing",Table245[[#This Row],[Amount]],0)</f>
        <v>0</v>
      </c>
      <c r="K173">
        <f>IF(Table245[[#This Row],[Category]]="Clothing",Table245[[#This Row],[Qty]],0)</f>
        <v>0</v>
      </c>
    </row>
    <row r="174" spans="1:11" ht="14.25" customHeight="1">
      <c r="A174" s="30" t="s">
        <v>17</v>
      </c>
      <c r="B174" s="32">
        <v>14</v>
      </c>
      <c r="C174" s="30" t="s">
        <v>18</v>
      </c>
      <c r="D174" s="31">
        <v>556.89</v>
      </c>
      <c r="E174" s="48">
        <f>Table245[[#This Row],[Amount]]/Table245[[#This Row],[Qty]]</f>
        <v>39.777857142857144</v>
      </c>
      <c r="F174">
        <f>IF(Table245[[#This Row],[Category]]="Electronics",Table245[[#This Row],[Amount]],0)</f>
        <v>0</v>
      </c>
      <c r="G174">
        <f>IF(Table245[[#This Row],[Category]]="Electronics",Table245[[#This Row],[Qty]],0)</f>
        <v>0</v>
      </c>
      <c r="H174">
        <f>IF(Table245[[#This Row],[Category]]="Home Decor",Table245[[#This Row],[Amount]],0)</f>
        <v>556.89</v>
      </c>
      <c r="I174">
        <f>IF(Table245[[#This Row],[Category]]="Home Decor",Table245[[#This Row],[Qty]],0)</f>
        <v>14</v>
      </c>
      <c r="J174">
        <f>IF(Table245[[#This Row],[Category]]="Clothing",Table245[[#This Row],[Amount]],0)</f>
        <v>0</v>
      </c>
      <c r="K174">
        <f>IF(Table245[[#This Row],[Category]]="Clothing",Table245[[#This Row],[Qty]],0)</f>
        <v>0</v>
      </c>
    </row>
    <row r="175" spans="1:11" ht="14.25" customHeight="1">
      <c r="A175" s="30" t="s">
        <v>38</v>
      </c>
      <c r="B175" s="32">
        <v>94</v>
      </c>
      <c r="C175" s="30" t="s">
        <v>18</v>
      </c>
      <c r="D175" s="31">
        <v>457.43</v>
      </c>
      <c r="E175" s="48">
        <f>Table245[[#This Row],[Amount]]/Table245[[#This Row],[Qty]]</f>
        <v>4.8662765957446812</v>
      </c>
      <c r="F175">
        <f>IF(Table245[[#This Row],[Category]]="Electronics",Table245[[#This Row],[Amount]],0)</f>
        <v>457.43</v>
      </c>
      <c r="G175">
        <f>IF(Table245[[#This Row],[Category]]="Electronics",Table245[[#This Row],[Qty]],0)</f>
        <v>94</v>
      </c>
      <c r="H175">
        <f>IF(Table245[[#This Row],[Category]]="Home Decor",Table245[[#This Row],[Amount]],0)</f>
        <v>0</v>
      </c>
      <c r="I175">
        <f>IF(Table245[[#This Row],[Category]]="Home Decor",Table245[[#This Row],[Qty]],0)</f>
        <v>0</v>
      </c>
      <c r="J175">
        <f>IF(Table245[[#This Row],[Category]]="Clothing",Table245[[#This Row],[Amount]],0)</f>
        <v>0</v>
      </c>
      <c r="K175">
        <f>IF(Table245[[#This Row],[Category]]="Clothing",Table245[[#This Row],[Qty]],0)</f>
        <v>0</v>
      </c>
    </row>
    <row r="176" spans="1:11" ht="14.25" customHeight="1">
      <c r="A176" s="30" t="s">
        <v>38</v>
      </c>
      <c r="B176" s="32">
        <v>90</v>
      </c>
      <c r="C176" s="30" t="s">
        <v>18</v>
      </c>
      <c r="D176" s="31">
        <v>698.6</v>
      </c>
      <c r="E176" s="48">
        <f>Table245[[#This Row],[Amount]]/Table245[[#This Row],[Qty]]</f>
        <v>7.7622222222222224</v>
      </c>
      <c r="F176">
        <f>IF(Table245[[#This Row],[Category]]="Electronics",Table245[[#This Row],[Amount]],0)</f>
        <v>698.6</v>
      </c>
      <c r="G176">
        <f>IF(Table245[[#This Row],[Category]]="Electronics",Table245[[#This Row],[Qty]],0)</f>
        <v>90</v>
      </c>
      <c r="H176">
        <f>IF(Table245[[#This Row],[Category]]="Home Decor",Table245[[#This Row],[Amount]],0)</f>
        <v>0</v>
      </c>
      <c r="I176">
        <f>IF(Table245[[#This Row],[Category]]="Home Decor",Table245[[#This Row],[Qty]],0)</f>
        <v>0</v>
      </c>
      <c r="J176">
        <f>IF(Table245[[#This Row],[Category]]="Clothing",Table245[[#This Row],[Amount]],0)</f>
        <v>0</v>
      </c>
      <c r="K176">
        <f>IF(Table245[[#This Row],[Category]]="Clothing",Table245[[#This Row],[Qty]],0)</f>
        <v>0</v>
      </c>
    </row>
    <row r="177" spans="1:11" ht="14.25" customHeight="1">
      <c r="A177" s="30" t="s">
        <v>38</v>
      </c>
      <c r="B177" s="32">
        <v>69</v>
      </c>
      <c r="C177" s="30" t="s">
        <v>18</v>
      </c>
      <c r="D177" s="31">
        <v>736.95</v>
      </c>
      <c r="E177" s="48">
        <f>Table245[[#This Row],[Amount]]/Table245[[#This Row],[Qty]]</f>
        <v>10.680434782608696</v>
      </c>
      <c r="F177">
        <f>IF(Table245[[#This Row],[Category]]="Electronics",Table245[[#This Row],[Amount]],0)</f>
        <v>736.95</v>
      </c>
      <c r="G177">
        <f>IF(Table245[[#This Row],[Category]]="Electronics",Table245[[#This Row],[Qty]],0)</f>
        <v>69</v>
      </c>
      <c r="H177">
        <f>IF(Table245[[#This Row],[Category]]="Home Decor",Table245[[#This Row],[Amount]],0)</f>
        <v>0</v>
      </c>
      <c r="I177">
        <f>IF(Table245[[#This Row],[Category]]="Home Decor",Table245[[#This Row],[Qty]],0)</f>
        <v>0</v>
      </c>
      <c r="J177">
        <f>IF(Table245[[#This Row],[Category]]="Clothing",Table245[[#This Row],[Amount]],0)</f>
        <v>0</v>
      </c>
      <c r="K177">
        <f>IF(Table245[[#This Row],[Category]]="Clothing",Table245[[#This Row],[Qty]],0)</f>
        <v>0</v>
      </c>
    </row>
    <row r="178" spans="1:11" ht="14.25" customHeight="1">
      <c r="A178" s="30" t="s">
        <v>17</v>
      </c>
      <c r="B178" s="32">
        <v>18</v>
      </c>
      <c r="C178" s="30" t="s">
        <v>18</v>
      </c>
      <c r="D178" s="31">
        <v>389.03</v>
      </c>
      <c r="E178" s="48">
        <f>Table245[[#This Row],[Amount]]/Table245[[#This Row],[Qty]]</f>
        <v>21.612777777777776</v>
      </c>
      <c r="F178">
        <f>IF(Table245[[#This Row],[Category]]="Electronics",Table245[[#This Row],[Amount]],0)</f>
        <v>0</v>
      </c>
      <c r="G178">
        <f>IF(Table245[[#This Row],[Category]]="Electronics",Table245[[#This Row],[Qty]],0)</f>
        <v>0</v>
      </c>
      <c r="H178">
        <f>IF(Table245[[#This Row],[Category]]="Home Decor",Table245[[#This Row],[Amount]],0)</f>
        <v>389.03</v>
      </c>
      <c r="I178">
        <f>IF(Table245[[#This Row],[Category]]="Home Decor",Table245[[#This Row],[Qty]],0)</f>
        <v>18</v>
      </c>
      <c r="J178">
        <f>IF(Table245[[#This Row],[Category]]="Clothing",Table245[[#This Row],[Amount]],0)</f>
        <v>0</v>
      </c>
      <c r="K178">
        <f>IF(Table245[[#This Row],[Category]]="Clothing",Table245[[#This Row],[Qty]],0)</f>
        <v>0</v>
      </c>
    </row>
    <row r="179" spans="1:11" ht="14.25" customHeight="1">
      <c r="A179" s="30" t="s">
        <v>38</v>
      </c>
      <c r="B179" s="32">
        <v>85</v>
      </c>
      <c r="C179" s="30" t="s">
        <v>18</v>
      </c>
      <c r="D179" s="31">
        <v>815.17</v>
      </c>
      <c r="E179" s="48">
        <f>Table245[[#This Row],[Amount]]/Table245[[#This Row],[Qty]]</f>
        <v>9.5902352941176474</v>
      </c>
      <c r="F179">
        <f>IF(Table245[[#This Row],[Category]]="Electronics",Table245[[#This Row],[Amount]],0)</f>
        <v>815.17</v>
      </c>
      <c r="G179">
        <f>IF(Table245[[#This Row],[Category]]="Electronics",Table245[[#This Row],[Qty]],0)</f>
        <v>85</v>
      </c>
      <c r="H179">
        <f>IF(Table245[[#This Row],[Category]]="Home Decor",Table245[[#This Row],[Amount]],0)</f>
        <v>0</v>
      </c>
      <c r="I179">
        <f>IF(Table245[[#This Row],[Category]]="Home Decor",Table245[[#This Row],[Qty]],0)</f>
        <v>0</v>
      </c>
      <c r="J179">
        <f>IF(Table245[[#This Row],[Category]]="Clothing",Table245[[#This Row],[Amount]],0)</f>
        <v>0</v>
      </c>
      <c r="K179">
        <f>IF(Table245[[#This Row],[Category]]="Clothing",Table245[[#This Row],[Qty]],0)</f>
        <v>0</v>
      </c>
    </row>
    <row r="180" spans="1:11" ht="14.25" customHeight="1">
      <c r="A180" s="30" t="s">
        <v>33</v>
      </c>
      <c r="B180" s="32">
        <v>67</v>
      </c>
      <c r="C180" s="30" t="s">
        <v>18</v>
      </c>
      <c r="D180" s="31">
        <v>934.25</v>
      </c>
      <c r="E180" s="48">
        <f>Table245[[#This Row],[Amount]]/Table245[[#This Row],[Qty]]</f>
        <v>13.944029850746269</v>
      </c>
      <c r="F180">
        <f>IF(Table245[[#This Row],[Category]]="Electronics",Table245[[#This Row],[Amount]],0)</f>
        <v>0</v>
      </c>
      <c r="G180">
        <f>IF(Table245[[#This Row],[Category]]="Electronics",Table245[[#This Row],[Qty]],0)</f>
        <v>0</v>
      </c>
      <c r="H180">
        <f>IF(Table245[[#This Row],[Category]]="Home Decor",Table245[[#This Row],[Amount]],0)</f>
        <v>0</v>
      </c>
      <c r="I180">
        <f>IF(Table245[[#This Row],[Category]]="Home Decor",Table245[[#This Row],[Qty]],0)</f>
        <v>0</v>
      </c>
      <c r="J180">
        <f>IF(Table245[[#This Row],[Category]]="Clothing",Table245[[#This Row],[Amount]],0)</f>
        <v>934.25</v>
      </c>
      <c r="K180">
        <f>IF(Table245[[#This Row],[Category]]="Clothing",Table245[[#This Row],[Qty]],0)</f>
        <v>67</v>
      </c>
    </row>
    <row r="181" spans="1:11" ht="14.25" customHeight="1">
      <c r="A181" s="30" t="s">
        <v>33</v>
      </c>
      <c r="B181" s="32">
        <v>52</v>
      </c>
      <c r="C181" s="30" t="s">
        <v>18</v>
      </c>
      <c r="D181" s="31">
        <v>673.6</v>
      </c>
      <c r="E181" s="48">
        <f>Table245[[#This Row],[Amount]]/Table245[[#This Row],[Qty]]</f>
        <v>12.953846153846154</v>
      </c>
      <c r="F181">
        <f>IF(Table245[[#This Row],[Category]]="Electronics",Table245[[#This Row],[Amount]],0)</f>
        <v>0</v>
      </c>
      <c r="G181">
        <f>IF(Table245[[#This Row],[Category]]="Electronics",Table245[[#This Row],[Qty]],0)</f>
        <v>0</v>
      </c>
      <c r="H181">
        <f>IF(Table245[[#This Row],[Category]]="Home Decor",Table245[[#This Row],[Amount]],0)</f>
        <v>0</v>
      </c>
      <c r="I181">
        <f>IF(Table245[[#This Row],[Category]]="Home Decor",Table245[[#This Row],[Qty]],0)</f>
        <v>0</v>
      </c>
      <c r="J181">
        <f>IF(Table245[[#This Row],[Category]]="Clothing",Table245[[#This Row],[Amount]],0)</f>
        <v>673.6</v>
      </c>
      <c r="K181">
        <f>IF(Table245[[#This Row],[Category]]="Clothing",Table245[[#This Row],[Qty]],0)</f>
        <v>52</v>
      </c>
    </row>
    <row r="182" spans="1:11" ht="14.25" customHeight="1">
      <c r="A182" s="30" t="s">
        <v>17</v>
      </c>
      <c r="B182" s="32">
        <v>12</v>
      </c>
      <c r="C182" s="30" t="s">
        <v>18</v>
      </c>
      <c r="D182" s="31">
        <v>658.3</v>
      </c>
      <c r="E182" s="48">
        <f>Table245[[#This Row],[Amount]]/Table245[[#This Row],[Qty]]</f>
        <v>54.858333333333327</v>
      </c>
      <c r="F182">
        <f>IF(Table245[[#This Row],[Category]]="Electronics",Table245[[#This Row],[Amount]],0)</f>
        <v>0</v>
      </c>
      <c r="G182">
        <f>IF(Table245[[#This Row],[Category]]="Electronics",Table245[[#This Row],[Qty]],0)</f>
        <v>0</v>
      </c>
      <c r="H182">
        <f>IF(Table245[[#This Row],[Category]]="Home Decor",Table245[[#This Row],[Amount]],0)</f>
        <v>658.3</v>
      </c>
      <c r="I182">
        <f>IF(Table245[[#This Row],[Category]]="Home Decor",Table245[[#This Row],[Qty]],0)</f>
        <v>12</v>
      </c>
      <c r="J182">
        <f>IF(Table245[[#This Row],[Category]]="Clothing",Table245[[#This Row],[Amount]],0)</f>
        <v>0</v>
      </c>
      <c r="K182">
        <f>IF(Table245[[#This Row],[Category]]="Clothing",Table245[[#This Row],[Qty]],0)</f>
        <v>0</v>
      </c>
    </row>
    <row r="183" spans="1:11" ht="14.25" customHeight="1">
      <c r="A183" s="30" t="s">
        <v>38</v>
      </c>
      <c r="B183" s="32">
        <v>90</v>
      </c>
      <c r="C183" s="30" t="s">
        <v>18</v>
      </c>
      <c r="D183" s="31">
        <v>133.86000000000001</v>
      </c>
      <c r="E183" s="48">
        <f>Table245[[#This Row],[Amount]]/Table245[[#This Row],[Qty]]</f>
        <v>1.4873333333333334</v>
      </c>
      <c r="F183">
        <f>IF(Table245[[#This Row],[Category]]="Electronics",Table245[[#This Row],[Amount]],0)</f>
        <v>133.86000000000001</v>
      </c>
      <c r="G183">
        <f>IF(Table245[[#This Row],[Category]]="Electronics",Table245[[#This Row],[Qty]],0)</f>
        <v>90</v>
      </c>
      <c r="H183">
        <f>IF(Table245[[#This Row],[Category]]="Home Decor",Table245[[#This Row],[Amount]],0)</f>
        <v>0</v>
      </c>
      <c r="I183">
        <f>IF(Table245[[#This Row],[Category]]="Home Decor",Table245[[#This Row],[Qty]],0)</f>
        <v>0</v>
      </c>
      <c r="J183">
        <f>IF(Table245[[#This Row],[Category]]="Clothing",Table245[[#This Row],[Amount]],0)</f>
        <v>0</v>
      </c>
      <c r="K183">
        <f>IF(Table245[[#This Row],[Category]]="Clothing",Table245[[#This Row],[Qty]],0)</f>
        <v>0</v>
      </c>
    </row>
    <row r="184" spans="1:11" ht="14.25" customHeight="1">
      <c r="A184" s="30" t="s">
        <v>33</v>
      </c>
      <c r="B184" s="32">
        <v>61</v>
      </c>
      <c r="C184" s="30" t="s">
        <v>18</v>
      </c>
      <c r="D184" s="31">
        <v>24.31</v>
      </c>
      <c r="E184" s="48">
        <f>Table245[[#This Row],[Amount]]/Table245[[#This Row],[Qty]]</f>
        <v>0.39852459016393438</v>
      </c>
      <c r="F184">
        <f>IF(Table245[[#This Row],[Category]]="Electronics",Table245[[#This Row],[Amount]],0)</f>
        <v>0</v>
      </c>
      <c r="G184">
        <f>IF(Table245[[#This Row],[Category]]="Electronics",Table245[[#This Row],[Qty]],0)</f>
        <v>0</v>
      </c>
      <c r="H184">
        <f>IF(Table245[[#This Row],[Category]]="Home Decor",Table245[[#This Row],[Amount]],0)</f>
        <v>0</v>
      </c>
      <c r="I184">
        <f>IF(Table245[[#This Row],[Category]]="Home Decor",Table245[[#This Row],[Qty]],0)</f>
        <v>0</v>
      </c>
      <c r="J184">
        <f>IF(Table245[[#This Row],[Category]]="Clothing",Table245[[#This Row],[Amount]],0)</f>
        <v>24.31</v>
      </c>
      <c r="K184">
        <f>IF(Table245[[#This Row],[Category]]="Clothing",Table245[[#This Row],[Qty]],0)</f>
        <v>61</v>
      </c>
    </row>
    <row r="185" spans="1:11" ht="14.25" customHeight="1">
      <c r="A185" s="30" t="s">
        <v>17</v>
      </c>
      <c r="B185" s="32">
        <v>92</v>
      </c>
      <c r="C185" s="30" t="s">
        <v>18</v>
      </c>
      <c r="D185" s="31">
        <v>823.93</v>
      </c>
      <c r="E185" s="48">
        <f>Table245[[#This Row],[Amount]]/Table245[[#This Row],[Qty]]</f>
        <v>8.955760869565216</v>
      </c>
      <c r="F185">
        <f>IF(Table245[[#This Row],[Category]]="Electronics",Table245[[#This Row],[Amount]],0)</f>
        <v>0</v>
      </c>
      <c r="G185">
        <f>IF(Table245[[#This Row],[Category]]="Electronics",Table245[[#This Row],[Qty]],0)</f>
        <v>0</v>
      </c>
      <c r="H185">
        <f>IF(Table245[[#This Row],[Category]]="Home Decor",Table245[[#This Row],[Amount]],0)</f>
        <v>823.93</v>
      </c>
      <c r="I185">
        <f>IF(Table245[[#This Row],[Category]]="Home Decor",Table245[[#This Row],[Qty]],0)</f>
        <v>92</v>
      </c>
      <c r="J185">
        <f>IF(Table245[[#This Row],[Category]]="Clothing",Table245[[#This Row],[Amount]],0)</f>
        <v>0</v>
      </c>
      <c r="K185">
        <f>IF(Table245[[#This Row],[Category]]="Clothing",Table245[[#This Row],[Qty]],0)</f>
        <v>0</v>
      </c>
    </row>
    <row r="186" spans="1:11" ht="14.25" customHeight="1">
      <c r="A186" s="30" t="s">
        <v>33</v>
      </c>
      <c r="B186" s="32">
        <v>61</v>
      </c>
      <c r="C186" s="30" t="s">
        <v>18</v>
      </c>
      <c r="D186" s="31">
        <v>817.03</v>
      </c>
      <c r="E186" s="48">
        <f>Table245[[#This Row],[Amount]]/Table245[[#This Row],[Qty]]</f>
        <v>13.393934426229508</v>
      </c>
      <c r="F186">
        <f>IF(Table245[[#This Row],[Category]]="Electronics",Table245[[#This Row],[Amount]],0)</f>
        <v>0</v>
      </c>
      <c r="G186">
        <f>IF(Table245[[#This Row],[Category]]="Electronics",Table245[[#This Row],[Qty]],0)</f>
        <v>0</v>
      </c>
      <c r="H186">
        <f>IF(Table245[[#This Row],[Category]]="Home Decor",Table245[[#This Row],[Amount]],0)</f>
        <v>0</v>
      </c>
      <c r="I186">
        <f>IF(Table245[[#This Row],[Category]]="Home Decor",Table245[[#This Row],[Qty]],0)</f>
        <v>0</v>
      </c>
      <c r="J186">
        <f>IF(Table245[[#This Row],[Category]]="Clothing",Table245[[#This Row],[Amount]],0)</f>
        <v>817.03</v>
      </c>
      <c r="K186">
        <f>IF(Table245[[#This Row],[Category]]="Clothing",Table245[[#This Row],[Qty]],0)</f>
        <v>61</v>
      </c>
    </row>
    <row r="187" spans="1:11" ht="14.25" customHeight="1">
      <c r="A187" s="30" t="s">
        <v>33</v>
      </c>
      <c r="B187" s="32">
        <v>85</v>
      </c>
      <c r="C187" s="30" t="s">
        <v>18</v>
      </c>
      <c r="D187" s="31">
        <v>108.39</v>
      </c>
      <c r="E187" s="48">
        <f>Table245[[#This Row],[Amount]]/Table245[[#This Row],[Qty]]</f>
        <v>1.2751764705882354</v>
      </c>
      <c r="F187">
        <f>IF(Table245[[#This Row],[Category]]="Electronics",Table245[[#This Row],[Amount]],0)</f>
        <v>0</v>
      </c>
      <c r="G187">
        <f>IF(Table245[[#This Row],[Category]]="Electronics",Table245[[#This Row],[Qty]],0)</f>
        <v>0</v>
      </c>
      <c r="H187">
        <f>IF(Table245[[#This Row],[Category]]="Home Decor",Table245[[#This Row],[Amount]],0)</f>
        <v>0</v>
      </c>
      <c r="I187">
        <f>IF(Table245[[#This Row],[Category]]="Home Decor",Table245[[#This Row],[Qty]],0)</f>
        <v>0</v>
      </c>
      <c r="J187">
        <f>IF(Table245[[#This Row],[Category]]="Clothing",Table245[[#This Row],[Amount]],0)</f>
        <v>108.39</v>
      </c>
      <c r="K187">
        <f>IF(Table245[[#This Row],[Category]]="Clothing",Table245[[#This Row],[Qty]],0)</f>
        <v>85</v>
      </c>
    </row>
    <row r="188" spans="1:11" ht="14.25" customHeight="1">
      <c r="A188" s="30" t="s">
        <v>33</v>
      </c>
      <c r="B188" s="32">
        <v>95</v>
      </c>
      <c r="C188" s="30" t="s">
        <v>18</v>
      </c>
      <c r="D188" s="31">
        <v>650.71</v>
      </c>
      <c r="E188" s="48">
        <f>Table245[[#This Row],[Amount]]/Table245[[#This Row],[Qty]]</f>
        <v>6.8495789473684212</v>
      </c>
      <c r="F188">
        <f>IF(Table245[[#This Row],[Category]]="Electronics",Table245[[#This Row],[Amount]],0)</f>
        <v>0</v>
      </c>
      <c r="G188">
        <f>IF(Table245[[#This Row],[Category]]="Electronics",Table245[[#This Row],[Qty]],0)</f>
        <v>0</v>
      </c>
      <c r="H188">
        <f>IF(Table245[[#This Row],[Category]]="Home Decor",Table245[[#This Row],[Amount]],0)</f>
        <v>0</v>
      </c>
      <c r="I188">
        <f>IF(Table245[[#This Row],[Category]]="Home Decor",Table245[[#This Row],[Qty]],0)</f>
        <v>0</v>
      </c>
      <c r="J188">
        <f>IF(Table245[[#This Row],[Category]]="Clothing",Table245[[#This Row],[Amount]],0)</f>
        <v>650.71</v>
      </c>
      <c r="K188">
        <f>IF(Table245[[#This Row],[Category]]="Clothing",Table245[[#This Row],[Qty]],0)</f>
        <v>95</v>
      </c>
    </row>
    <row r="189" spans="1:11" ht="14.25" customHeight="1">
      <c r="A189" s="30" t="s">
        <v>33</v>
      </c>
      <c r="B189" s="32">
        <v>67</v>
      </c>
      <c r="C189" s="30" t="s">
        <v>18</v>
      </c>
      <c r="D189" s="31">
        <v>633.19000000000005</v>
      </c>
      <c r="E189" s="48">
        <f>Table245[[#This Row],[Amount]]/Table245[[#This Row],[Qty]]</f>
        <v>9.4505970149253731</v>
      </c>
      <c r="F189">
        <f>IF(Table245[[#This Row],[Category]]="Electronics",Table245[[#This Row],[Amount]],0)</f>
        <v>0</v>
      </c>
      <c r="G189">
        <f>IF(Table245[[#This Row],[Category]]="Electronics",Table245[[#This Row],[Qty]],0)</f>
        <v>0</v>
      </c>
      <c r="H189">
        <f>IF(Table245[[#This Row],[Category]]="Home Decor",Table245[[#This Row],[Amount]],0)</f>
        <v>0</v>
      </c>
      <c r="I189">
        <f>IF(Table245[[#This Row],[Category]]="Home Decor",Table245[[#This Row],[Qty]],0)</f>
        <v>0</v>
      </c>
      <c r="J189">
        <f>IF(Table245[[#This Row],[Category]]="Clothing",Table245[[#This Row],[Amount]],0)</f>
        <v>633.19000000000005</v>
      </c>
      <c r="K189">
        <f>IF(Table245[[#This Row],[Category]]="Clothing",Table245[[#This Row],[Qty]],0)</f>
        <v>67</v>
      </c>
    </row>
    <row r="190" spans="1:11" ht="14.25" customHeight="1">
      <c r="A190" s="30" t="s">
        <v>38</v>
      </c>
      <c r="B190" s="32">
        <v>87</v>
      </c>
      <c r="C190" s="30" t="s">
        <v>18</v>
      </c>
      <c r="D190" s="31">
        <v>141.47999999999999</v>
      </c>
      <c r="E190" s="48">
        <f>Table245[[#This Row],[Amount]]/Table245[[#This Row],[Qty]]</f>
        <v>1.626206896551724</v>
      </c>
      <c r="F190">
        <f>IF(Table245[[#This Row],[Category]]="Electronics",Table245[[#This Row],[Amount]],0)</f>
        <v>141.47999999999999</v>
      </c>
      <c r="G190">
        <f>IF(Table245[[#This Row],[Category]]="Electronics",Table245[[#This Row],[Qty]],0)</f>
        <v>87</v>
      </c>
      <c r="H190">
        <f>IF(Table245[[#This Row],[Category]]="Home Decor",Table245[[#This Row],[Amount]],0)</f>
        <v>0</v>
      </c>
      <c r="I190">
        <f>IF(Table245[[#This Row],[Category]]="Home Decor",Table245[[#This Row],[Qty]],0)</f>
        <v>0</v>
      </c>
      <c r="J190">
        <f>IF(Table245[[#This Row],[Category]]="Clothing",Table245[[#This Row],[Amount]],0)</f>
        <v>0</v>
      </c>
      <c r="K190">
        <f>IF(Table245[[#This Row],[Category]]="Clothing",Table245[[#This Row],[Qty]],0)</f>
        <v>0</v>
      </c>
    </row>
    <row r="191" spans="1:11" ht="14.25" customHeight="1">
      <c r="A191" s="30" t="s">
        <v>33</v>
      </c>
      <c r="B191" s="32">
        <v>69</v>
      </c>
      <c r="C191" s="30" t="s">
        <v>18</v>
      </c>
      <c r="D191" s="31">
        <v>490.68</v>
      </c>
      <c r="E191" s="48">
        <f>Table245[[#This Row],[Amount]]/Table245[[#This Row],[Qty]]</f>
        <v>7.1113043478260867</v>
      </c>
      <c r="F191">
        <f>IF(Table245[[#This Row],[Category]]="Electronics",Table245[[#This Row],[Amount]],0)</f>
        <v>0</v>
      </c>
      <c r="G191">
        <f>IF(Table245[[#This Row],[Category]]="Electronics",Table245[[#This Row],[Qty]],0)</f>
        <v>0</v>
      </c>
      <c r="H191">
        <f>IF(Table245[[#This Row],[Category]]="Home Decor",Table245[[#This Row],[Amount]],0)</f>
        <v>0</v>
      </c>
      <c r="I191">
        <f>IF(Table245[[#This Row],[Category]]="Home Decor",Table245[[#This Row],[Qty]],0)</f>
        <v>0</v>
      </c>
      <c r="J191">
        <f>IF(Table245[[#This Row],[Category]]="Clothing",Table245[[#This Row],[Amount]],0)</f>
        <v>490.68</v>
      </c>
      <c r="K191">
        <f>IF(Table245[[#This Row],[Category]]="Clothing",Table245[[#This Row],[Qty]],0)</f>
        <v>69</v>
      </c>
    </row>
    <row r="192" spans="1:11" ht="14.25" customHeight="1">
      <c r="A192" s="30" t="s">
        <v>17</v>
      </c>
      <c r="B192" s="32">
        <v>1</v>
      </c>
      <c r="C192" s="30" t="s">
        <v>18</v>
      </c>
      <c r="D192" s="31">
        <v>249.84</v>
      </c>
      <c r="E192" s="48">
        <f>Table245[[#This Row],[Amount]]/Table245[[#This Row],[Qty]]</f>
        <v>249.84</v>
      </c>
      <c r="F192">
        <f>IF(Table245[[#This Row],[Category]]="Electronics",Table245[[#This Row],[Amount]],0)</f>
        <v>0</v>
      </c>
      <c r="G192">
        <f>IF(Table245[[#This Row],[Category]]="Electronics",Table245[[#This Row],[Qty]],0)</f>
        <v>0</v>
      </c>
      <c r="H192">
        <f>IF(Table245[[#This Row],[Category]]="Home Decor",Table245[[#This Row],[Amount]],0)</f>
        <v>249.84</v>
      </c>
      <c r="I192">
        <f>IF(Table245[[#This Row],[Category]]="Home Decor",Table245[[#This Row],[Qty]],0)</f>
        <v>1</v>
      </c>
      <c r="J192">
        <f>IF(Table245[[#This Row],[Category]]="Clothing",Table245[[#This Row],[Amount]],0)</f>
        <v>0</v>
      </c>
      <c r="K192">
        <f>IF(Table245[[#This Row],[Category]]="Clothing",Table245[[#This Row],[Qty]],0)</f>
        <v>0</v>
      </c>
    </row>
    <row r="193" spans="1:11" ht="14.25" customHeight="1">
      <c r="A193" s="30" t="s">
        <v>33</v>
      </c>
      <c r="B193" s="32">
        <v>73</v>
      </c>
      <c r="C193" s="30" t="s">
        <v>18</v>
      </c>
      <c r="D193" s="31">
        <v>433.34</v>
      </c>
      <c r="E193" s="48">
        <f>Table245[[#This Row],[Amount]]/Table245[[#This Row],[Qty]]</f>
        <v>5.9361643835616436</v>
      </c>
      <c r="F193">
        <f>IF(Table245[[#This Row],[Category]]="Electronics",Table245[[#This Row],[Amount]],0)</f>
        <v>0</v>
      </c>
      <c r="G193">
        <f>IF(Table245[[#This Row],[Category]]="Electronics",Table245[[#This Row],[Qty]],0)</f>
        <v>0</v>
      </c>
      <c r="H193">
        <f>IF(Table245[[#This Row],[Category]]="Home Decor",Table245[[#This Row],[Amount]],0)</f>
        <v>0</v>
      </c>
      <c r="I193">
        <f>IF(Table245[[#This Row],[Category]]="Home Decor",Table245[[#This Row],[Qty]],0)</f>
        <v>0</v>
      </c>
      <c r="J193">
        <f>IF(Table245[[#This Row],[Category]]="Clothing",Table245[[#This Row],[Amount]],0)</f>
        <v>433.34</v>
      </c>
      <c r="K193">
        <f>IF(Table245[[#This Row],[Category]]="Clothing",Table245[[#This Row],[Qty]],0)</f>
        <v>73</v>
      </c>
    </row>
    <row r="194" spans="1:11" ht="14.25" customHeight="1">
      <c r="A194" s="30" t="s">
        <v>17</v>
      </c>
      <c r="B194" s="32">
        <v>83</v>
      </c>
      <c r="C194" s="30" t="s">
        <v>18</v>
      </c>
      <c r="D194" s="31">
        <v>142.06</v>
      </c>
      <c r="E194" s="48">
        <f>Table245[[#This Row],[Amount]]/Table245[[#This Row],[Qty]]</f>
        <v>1.711566265060241</v>
      </c>
      <c r="F194">
        <f>IF(Table245[[#This Row],[Category]]="Electronics",Table245[[#This Row],[Amount]],0)</f>
        <v>0</v>
      </c>
      <c r="G194">
        <f>IF(Table245[[#This Row],[Category]]="Electronics",Table245[[#This Row],[Qty]],0)</f>
        <v>0</v>
      </c>
      <c r="H194">
        <f>IF(Table245[[#This Row],[Category]]="Home Decor",Table245[[#This Row],[Amount]],0)</f>
        <v>142.06</v>
      </c>
      <c r="I194">
        <f>IF(Table245[[#This Row],[Category]]="Home Decor",Table245[[#This Row],[Qty]],0)</f>
        <v>83</v>
      </c>
      <c r="J194">
        <f>IF(Table245[[#This Row],[Category]]="Clothing",Table245[[#This Row],[Amount]],0)</f>
        <v>0</v>
      </c>
      <c r="K194">
        <f>IF(Table245[[#This Row],[Category]]="Clothing",Table245[[#This Row],[Qty]],0)</f>
        <v>0</v>
      </c>
    </row>
    <row r="195" spans="1:11" ht="14.25" customHeight="1">
      <c r="A195" s="30" t="s">
        <v>38</v>
      </c>
      <c r="B195" s="32">
        <v>42</v>
      </c>
      <c r="C195" s="30" t="s">
        <v>18</v>
      </c>
      <c r="D195" s="31">
        <v>857.94</v>
      </c>
      <c r="E195" s="48">
        <f>Table245[[#This Row],[Amount]]/Table245[[#This Row],[Qty]]</f>
        <v>20.427142857142858</v>
      </c>
      <c r="F195">
        <f>IF(Table245[[#This Row],[Category]]="Electronics",Table245[[#This Row],[Amount]],0)</f>
        <v>857.94</v>
      </c>
      <c r="G195">
        <f>IF(Table245[[#This Row],[Category]]="Electronics",Table245[[#This Row],[Qty]],0)</f>
        <v>42</v>
      </c>
      <c r="H195">
        <f>IF(Table245[[#This Row],[Category]]="Home Decor",Table245[[#This Row],[Amount]],0)</f>
        <v>0</v>
      </c>
      <c r="I195">
        <f>IF(Table245[[#This Row],[Category]]="Home Decor",Table245[[#This Row],[Qty]],0)</f>
        <v>0</v>
      </c>
      <c r="J195">
        <f>IF(Table245[[#This Row],[Category]]="Clothing",Table245[[#This Row],[Amount]],0)</f>
        <v>0</v>
      </c>
      <c r="K195">
        <f>IF(Table245[[#This Row],[Category]]="Clothing",Table245[[#This Row],[Qty]],0)</f>
        <v>0</v>
      </c>
    </row>
    <row r="196" spans="1:11" ht="14.25" customHeight="1">
      <c r="A196" s="30" t="s">
        <v>38</v>
      </c>
      <c r="B196" s="32">
        <v>46</v>
      </c>
      <c r="C196" s="30" t="s">
        <v>18</v>
      </c>
      <c r="D196" s="31">
        <v>786.78</v>
      </c>
      <c r="E196" s="48">
        <f>Table245[[#This Row],[Amount]]/Table245[[#This Row],[Qty]]</f>
        <v>17.103913043478261</v>
      </c>
      <c r="F196">
        <f>IF(Table245[[#This Row],[Category]]="Electronics",Table245[[#This Row],[Amount]],0)</f>
        <v>786.78</v>
      </c>
      <c r="G196">
        <f>IF(Table245[[#This Row],[Category]]="Electronics",Table245[[#This Row],[Qty]],0)</f>
        <v>46</v>
      </c>
      <c r="H196">
        <f>IF(Table245[[#This Row],[Category]]="Home Decor",Table245[[#This Row],[Amount]],0)</f>
        <v>0</v>
      </c>
      <c r="I196">
        <f>IF(Table245[[#This Row],[Category]]="Home Decor",Table245[[#This Row],[Qty]],0)</f>
        <v>0</v>
      </c>
      <c r="J196">
        <f>IF(Table245[[#This Row],[Category]]="Clothing",Table245[[#This Row],[Amount]],0)</f>
        <v>0</v>
      </c>
      <c r="K196">
        <f>IF(Table245[[#This Row],[Category]]="Clothing",Table245[[#This Row],[Qty]],0)</f>
        <v>0</v>
      </c>
    </row>
    <row r="197" spans="1:11" ht="14.25" customHeight="1">
      <c r="A197" s="30" t="s">
        <v>17</v>
      </c>
      <c r="B197" s="32">
        <v>28</v>
      </c>
      <c r="C197" s="30" t="s">
        <v>18</v>
      </c>
      <c r="D197" s="31">
        <v>277.08999999999997</v>
      </c>
      <c r="E197" s="48">
        <f>Table245[[#This Row],[Amount]]/Table245[[#This Row],[Qty]]</f>
        <v>9.8960714285714282</v>
      </c>
      <c r="F197">
        <f>IF(Table245[[#This Row],[Category]]="Electronics",Table245[[#This Row],[Amount]],0)</f>
        <v>0</v>
      </c>
      <c r="G197">
        <f>IF(Table245[[#This Row],[Category]]="Electronics",Table245[[#This Row],[Qty]],0)</f>
        <v>0</v>
      </c>
      <c r="H197">
        <f>IF(Table245[[#This Row],[Category]]="Home Decor",Table245[[#This Row],[Amount]],0)</f>
        <v>277.08999999999997</v>
      </c>
      <c r="I197">
        <f>IF(Table245[[#This Row],[Category]]="Home Decor",Table245[[#This Row],[Qty]],0)</f>
        <v>28</v>
      </c>
      <c r="J197">
        <f>IF(Table245[[#This Row],[Category]]="Clothing",Table245[[#This Row],[Amount]],0)</f>
        <v>0</v>
      </c>
      <c r="K197">
        <f>IF(Table245[[#This Row],[Category]]="Clothing",Table245[[#This Row],[Qty]],0)</f>
        <v>0</v>
      </c>
    </row>
    <row r="198" spans="1:11" ht="14.25" customHeight="1">
      <c r="A198" s="30" t="s">
        <v>38</v>
      </c>
      <c r="B198" s="32">
        <v>28</v>
      </c>
      <c r="C198" s="30" t="s">
        <v>18</v>
      </c>
      <c r="D198" s="31">
        <v>572.22</v>
      </c>
      <c r="E198" s="48">
        <f>Table245[[#This Row],[Amount]]/Table245[[#This Row],[Qty]]</f>
        <v>20.436428571428571</v>
      </c>
      <c r="F198">
        <f>IF(Table245[[#This Row],[Category]]="Electronics",Table245[[#This Row],[Amount]],0)</f>
        <v>572.22</v>
      </c>
      <c r="G198">
        <f>IF(Table245[[#This Row],[Category]]="Electronics",Table245[[#This Row],[Qty]],0)</f>
        <v>28</v>
      </c>
      <c r="H198">
        <f>IF(Table245[[#This Row],[Category]]="Home Decor",Table245[[#This Row],[Amount]],0)</f>
        <v>0</v>
      </c>
      <c r="I198">
        <f>IF(Table245[[#This Row],[Category]]="Home Decor",Table245[[#This Row],[Qty]],0)</f>
        <v>0</v>
      </c>
      <c r="J198">
        <f>IF(Table245[[#This Row],[Category]]="Clothing",Table245[[#This Row],[Amount]],0)</f>
        <v>0</v>
      </c>
      <c r="K198">
        <f>IF(Table245[[#This Row],[Category]]="Clothing",Table245[[#This Row],[Qty]],0)</f>
        <v>0</v>
      </c>
    </row>
    <row r="199" spans="1:11" ht="14.25" customHeight="1">
      <c r="A199" s="30" t="s">
        <v>38</v>
      </c>
      <c r="B199" s="32">
        <v>17</v>
      </c>
      <c r="C199" s="30" t="s">
        <v>18</v>
      </c>
      <c r="D199" s="31">
        <v>495.87</v>
      </c>
      <c r="E199" s="48">
        <f>Table245[[#This Row],[Amount]]/Table245[[#This Row],[Qty]]</f>
        <v>29.168823529411764</v>
      </c>
      <c r="F199">
        <f>IF(Table245[[#This Row],[Category]]="Electronics",Table245[[#This Row],[Amount]],0)</f>
        <v>495.87</v>
      </c>
      <c r="G199">
        <f>IF(Table245[[#This Row],[Category]]="Electronics",Table245[[#This Row],[Qty]],0)</f>
        <v>17</v>
      </c>
      <c r="H199">
        <f>IF(Table245[[#This Row],[Category]]="Home Decor",Table245[[#This Row],[Amount]],0)</f>
        <v>0</v>
      </c>
      <c r="I199">
        <f>IF(Table245[[#This Row],[Category]]="Home Decor",Table245[[#This Row],[Qty]],0)</f>
        <v>0</v>
      </c>
      <c r="J199">
        <f>IF(Table245[[#This Row],[Category]]="Clothing",Table245[[#This Row],[Amount]],0)</f>
        <v>0</v>
      </c>
      <c r="K199">
        <f>IF(Table245[[#This Row],[Category]]="Clothing",Table245[[#This Row],[Qty]],0)</f>
        <v>0</v>
      </c>
    </row>
    <row r="200" spans="1:11" ht="14.25" customHeight="1">
      <c r="A200" s="30" t="s">
        <v>38</v>
      </c>
      <c r="B200" s="32">
        <v>6</v>
      </c>
      <c r="C200" s="30" t="s">
        <v>18</v>
      </c>
      <c r="D200" s="31">
        <v>792.62</v>
      </c>
      <c r="E200" s="48">
        <f>Table245[[#This Row],[Amount]]/Table245[[#This Row],[Qty]]</f>
        <v>132.10333333333332</v>
      </c>
      <c r="F200">
        <f>IF(Table245[[#This Row],[Category]]="Electronics",Table245[[#This Row],[Amount]],0)</f>
        <v>792.62</v>
      </c>
      <c r="G200">
        <f>IF(Table245[[#This Row],[Category]]="Electronics",Table245[[#This Row],[Qty]],0)</f>
        <v>6</v>
      </c>
      <c r="H200">
        <f>IF(Table245[[#This Row],[Category]]="Home Decor",Table245[[#This Row],[Amount]],0)</f>
        <v>0</v>
      </c>
      <c r="I200">
        <f>IF(Table245[[#This Row],[Category]]="Home Decor",Table245[[#This Row],[Qty]],0)</f>
        <v>0</v>
      </c>
      <c r="J200">
        <f>IF(Table245[[#This Row],[Category]]="Clothing",Table245[[#This Row],[Amount]],0)</f>
        <v>0</v>
      </c>
      <c r="K200">
        <f>IF(Table245[[#This Row],[Category]]="Clothing",Table245[[#This Row],[Qty]],0)</f>
        <v>0</v>
      </c>
    </row>
    <row r="201" spans="1:11" ht="14.25" customHeight="1">
      <c r="A201" s="30" t="s">
        <v>33</v>
      </c>
      <c r="B201" s="32">
        <v>19</v>
      </c>
      <c r="C201" s="30" t="s">
        <v>18</v>
      </c>
      <c r="D201" s="31">
        <v>544.61</v>
      </c>
      <c r="E201" s="48">
        <f>Table245[[#This Row],[Amount]]/Table245[[#This Row],[Qty]]</f>
        <v>28.663684210526316</v>
      </c>
      <c r="F201">
        <f>IF(Table245[[#This Row],[Category]]="Electronics",Table245[[#This Row],[Amount]],0)</f>
        <v>0</v>
      </c>
      <c r="G201">
        <f>IF(Table245[[#This Row],[Category]]="Electronics",Table245[[#This Row],[Qty]],0)</f>
        <v>0</v>
      </c>
      <c r="H201">
        <f>IF(Table245[[#This Row],[Category]]="Home Decor",Table245[[#This Row],[Amount]],0)</f>
        <v>0</v>
      </c>
      <c r="I201">
        <f>IF(Table245[[#This Row],[Category]]="Home Decor",Table245[[#This Row],[Qty]],0)</f>
        <v>0</v>
      </c>
      <c r="J201">
        <f>IF(Table245[[#This Row],[Category]]="Clothing",Table245[[#This Row],[Amount]],0)</f>
        <v>544.61</v>
      </c>
      <c r="K201">
        <f>IF(Table245[[#This Row],[Category]]="Clothing",Table245[[#This Row],[Qty]],0)</f>
        <v>19</v>
      </c>
    </row>
    <row r="202" spans="1:11" ht="14.25" customHeight="1">
      <c r="A202" s="30" t="s">
        <v>38</v>
      </c>
      <c r="B202" s="32">
        <v>4</v>
      </c>
      <c r="C202" s="30" t="s">
        <v>18</v>
      </c>
      <c r="D202" s="31">
        <v>541.34</v>
      </c>
      <c r="E202" s="48">
        <f>Table245[[#This Row],[Amount]]/Table245[[#This Row],[Qty]]</f>
        <v>135.33500000000001</v>
      </c>
      <c r="F202">
        <f>IF(Table245[[#This Row],[Category]]="Electronics",Table245[[#This Row],[Amount]],0)</f>
        <v>541.34</v>
      </c>
      <c r="G202">
        <f>IF(Table245[[#This Row],[Category]]="Electronics",Table245[[#This Row],[Qty]],0)</f>
        <v>4</v>
      </c>
      <c r="H202">
        <f>IF(Table245[[#This Row],[Category]]="Home Decor",Table245[[#This Row],[Amount]],0)</f>
        <v>0</v>
      </c>
      <c r="I202">
        <f>IF(Table245[[#This Row],[Category]]="Home Decor",Table245[[#This Row],[Qty]],0)</f>
        <v>0</v>
      </c>
      <c r="J202">
        <f>IF(Table245[[#This Row],[Category]]="Clothing",Table245[[#This Row],[Amount]],0)</f>
        <v>0</v>
      </c>
      <c r="K202">
        <f>IF(Table245[[#This Row],[Category]]="Clothing",Table245[[#This Row],[Qty]],0)</f>
        <v>0</v>
      </c>
    </row>
    <row r="203" spans="1:11" ht="14.25" customHeight="1">
      <c r="A203" s="30" t="s">
        <v>38</v>
      </c>
      <c r="B203" s="32">
        <v>57</v>
      </c>
      <c r="C203" s="30" t="s">
        <v>18</v>
      </c>
      <c r="D203" s="31">
        <v>169.86</v>
      </c>
      <c r="E203" s="48">
        <f>Table245[[#This Row],[Amount]]/Table245[[#This Row],[Qty]]</f>
        <v>2.9800000000000004</v>
      </c>
      <c r="F203">
        <f>IF(Table245[[#This Row],[Category]]="Electronics",Table245[[#This Row],[Amount]],0)</f>
        <v>169.86</v>
      </c>
      <c r="G203">
        <f>IF(Table245[[#This Row],[Category]]="Electronics",Table245[[#This Row],[Qty]],0)</f>
        <v>57</v>
      </c>
      <c r="H203">
        <f>IF(Table245[[#This Row],[Category]]="Home Decor",Table245[[#This Row],[Amount]],0)</f>
        <v>0</v>
      </c>
      <c r="I203">
        <f>IF(Table245[[#This Row],[Category]]="Home Decor",Table245[[#This Row],[Qty]],0)</f>
        <v>0</v>
      </c>
      <c r="J203">
        <f>IF(Table245[[#This Row],[Category]]="Clothing",Table245[[#This Row],[Amount]],0)</f>
        <v>0</v>
      </c>
      <c r="K203">
        <f>IF(Table245[[#This Row],[Category]]="Clothing",Table245[[#This Row],[Qty]],0)</f>
        <v>0</v>
      </c>
    </row>
    <row r="204" spans="1:11" ht="14.25" customHeight="1">
      <c r="A204" s="30" t="s">
        <v>38</v>
      </c>
      <c r="B204" s="32">
        <v>15</v>
      </c>
      <c r="C204" s="30" t="s">
        <v>18</v>
      </c>
      <c r="D204" s="31">
        <v>419.25</v>
      </c>
      <c r="E204" s="48">
        <f>Table245[[#This Row],[Amount]]/Table245[[#This Row],[Qty]]</f>
        <v>27.95</v>
      </c>
      <c r="F204">
        <f>IF(Table245[[#This Row],[Category]]="Electronics",Table245[[#This Row],[Amount]],0)</f>
        <v>419.25</v>
      </c>
      <c r="G204">
        <f>IF(Table245[[#This Row],[Category]]="Electronics",Table245[[#This Row],[Qty]],0)</f>
        <v>15</v>
      </c>
      <c r="H204">
        <f>IF(Table245[[#This Row],[Category]]="Home Decor",Table245[[#This Row],[Amount]],0)</f>
        <v>0</v>
      </c>
      <c r="I204">
        <f>IF(Table245[[#This Row],[Category]]="Home Decor",Table245[[#This Row],[Qty]],0)</f>
        <v>0</v>
      </c>
      <c r="J204">
        <f>IF(Table245[[#This Row],[Category]]="Clothing",Table245[[#This Row],[Amount]],0)</f>
        <v>0</v>
      </c>
      <c r="K204">
        <f>IF(Table245[[#This Row],[Category]]="Clothing",Table245[[#This Row],[Qty]],0)</f>
        <v>0</v>
      </c>
    </row>
    <row r="205" spans="1:11" ht="14.25" customHeight="1">
      <c r="A205" s="30" t="s">
        <v>33</v>
      </c>
      <c r="B205" s="32">
        <v>49</v>
      </c>
      <c r="C205" s="30" t="s">
        <v>18</v>
      </c>
      <c r="D205" s="31">
        <v>707.26</v>
      </c>
      <c r="E205" s="48">
        <f>Table245[[#This Row],[Amount]]/Table245[[#This Row],[Qty]]</f>
        <v>14.433877551020409</v>
      </c>
      <c r="F205">
        <f>IF(Table245[[#This Row],[Category]]="Electronics",Table245[[#This Row],[Amount]],0)</f>
        <v>0</v>
      </c>
      <c r="G205">
        <f>IF(Table245[[#This Row],[Category]]="Electronics",Table245[[#This Row],[Qty]],0)</f>
        <v>0</v>
      </c>
      <c r="H205">
        <f>IF(Table245[[#This Row],[Category]]="Home Decor",Table245[[#This Row],[Amount]],0)</f>
        <v>0</v>
      </c>
      <c r="I205">
        <f>IF(Table245[[#This Row],[Category]]="Home Decor",Table245[[#This Row],[Qty]],0)</f>
        <v>0</v>
      </c>
      <c r="J205">
        <f>IF(Table245[[#This Row],[Category]]="Clothing",Table245[[#This Row],[Amount]],0)</f>
        <v>707.26</v>
      </c>
      <c r="K205">
        <f>IF(Table245[[#This Row],[Category]]="Clothing",Table245[[#This Row],[Qty]],0)</f>
        <v>49</v>
      </c>
    </row>
    <row r="206" spans="1:11" ht="14.25" customHeight="1">
      <c r="A206" s="30" t="s">
        <v>33</v>
      </c>
      <c r="B206" s="32">
        <v>85</v>
      </c>
      <c r="C206" s="30" t="s">
        <v>18</v>
      </c>
      <c r="D206" s="31">
        <v>884.91</v>
      </c>
      <c r="E206" s="48">
        <f>Table245[[#This Row],[Amount]]/Table245[[#This Row],[Qty]]</f>
        <v>10.410705882352941</v>
      </c>
      <c r="F206">
        <f>IF(Table245[[#This Row],[Category]]="Electronics",Table245[[#This Row],[Amount]],0)</f>
        <v>0</v>
      </c>
      <c r="G206">
        <f>IF(Table245[[#This Row],[Category]]="Electronics",Table245[[#This Row],[Qty]],0)</f>
        <v>0</v>
      </c>
      <c r="H206">
        <f>IF(Table245[[#This Row],[Category]]="Home Decor",Table245[[#This Row],[Amount]],0)</f>
        <v>0</v>
      </c>
      <c r="I206">
        <f>IF(Table245[[#This Row],[Category]]="Home Decor",Table245[[#This Row],[Qty]],0)</f>
        <v>0</v>
      </c>
      <c r="J206">
        <f>IF(Table245[[#This Row],[Category]]="Clothing",Table245[[#This Row],[Amount]],0)</f>
        <v>884.91</v>
      </c>
      <c r="K206">
        <f>IF(Table245[[#This Row],[Category]]="Clothing",Table245[[#This Row],[Qty]],0)</f>
        <v>85</v>
      </c>
    </row>
    <row r="207" spans="1:11" ht="14.25" customHeight="1">
      <c r="A207" s="30" t="s">
        <v>33</v>
      </c>
      <c r="B207" s="32">
        <v>89</v>
      </c>
      <c r="C207" s="30" t="s">
        <v>18</v>
      </c>
      <c r="D207" s="31">
        <v>796.49</v>
      </c>
      <c r="E207" s="48">
        <f>Table245[[#This Row],[Amount]]/Table245[[#This Row],[Qty]]</f>
        <v>8.9493258426966289</v>
      </c>
      <c r="F207">
        <f>IF(Table245[[#This Row],[Category]]="Electronics",Table245[[#This Row],[Amount]],0)</f>
        <v>0</v>
      </c>
      <c r="G207">
        <f>IF(Table245[[#This Row],[Category]]="Electronics",Table245[[#This Row],[Qty]],0)</f>
        <v>0</v>
      </c>
      <c r="H207">
        <f>IF(Table245[[#This Row],[Category]]="Home Decor",Table245[[#This Row],[Amount]],0)</f>
        <v>0</v>
      </c>
      <c r="I207">
        <f>IF(Table245[[#This Row],[Category]]="Home Decor",Table245[[#This Row],[Qty]],0)</f>
        <v>0</v>
      </c>
      <c r="J207">
        <f>IF(Table245[[#This Row],[Category]]="Clothing",Table245[[#This Row],[Amount]],0)</f>
        <v>796.49</v>
      </c>
      <c r="K207">
        <f>IF(Table245[[#This Row],[Category]]="Clothing",Table245[[#This Row],[Qty]],0)</f>
        <v>89</v>
      </c>
    </row>
    <row r="208" spans="1:11" ht="14.25" customHeight="1">
      <c r="A208" s="30" t="s">
        <v>38</v>
      </c>
      <c r="B208" s="32">
        <v>72</v>
      </c>
      <c r="C208" s="30" t="s">
        <v>18</v>
      </c>
      <c r="D208" s="31">
        <v>965.34</v>
      </c>
      <c r="E208" s="48">
        <f>Table245[[#This Row],[Amount]]/Table245[[#This Row],[Qty]]</f>
        <v>13.407500000000001</v>
      </c>
      <c r="F208">
        <f>IF(Table245[[#This Row],[Category]]="Electronics",Table245[[#This Row],[Amount]],0)</f>
        <v>965.34</v>
      </c>
      <c r="G208">
        <f>IF(Table245[[#This Row],[Category]]="Electronics",Table245[[#This Row],[Qty]],0)</f>
        <v>72</v>
      </c>
      <c r="H208">
        <f>IF(Table245[[#This Row],[Category]]="Home Decor",Table245[[#This Row],[Amount]],0)</f>
        <v>0</v>
      </c>
      <c r="I208">
        <f>IF(Table245[[#This Row],[Category]]="Home Decor",Table245[[#This Row],[Qty]],0)</f>
        <v>0</v>
      </c>
      <c r="J208">
        <f>IF(Table245[[#This Row],[Category]]="Clothing",Table245[[#This Row],[Amount]],0)</f>
        <v>0</v>
      </c>
      <c r="K208">
        <f>IF(Table245[[#This Row],[Category]]="Clothing",Table245[[#This Row],[Qty]],0)</f>
        <v>0</v>
      </c>
    </row>
    <row r="209" spans="1:11" ht="14.25" customHeight="1">
      <c r="A209" s="30" t="s">
        <v>17</v>
      </c>
      <c r="B209" s="32">
        <v>73</v>
      </c>
      <c r="C209" s="30" t="s">
        <v>18</v>
      </c>
      <c r="D209" s="31">
        <v>323.02999999999997</v>
      </c>
      <c r="E209" s="48">
        <f>Table245[[#This Row],[Amount]]/Table245[[#This Row],[Qty]]</f>
        <v>4.4250684931506843</v>
      </c>
      <c r="F209">
        <f>IF(Table245[[#This Row],[Category]]="Electronics",Table245[[#This Row],[Amount]],0)</f>
        <v>0</v>
      </c>
      <c r="G209">
        <f>IF(Table245[[#This Row],[Category]]="Electronics",Table245[[#This Row],[Qty]],0)</f>
        <v>0</v>
      </c>
      <c r="H209">
        <f>IF(Table245[[#This Row],[Category]]="Home Decor",Table245[[#This Row],[Amount]],0)</f>
        <v>323.02999999999997</v>
      </c>
      <c r="I209">
        <f>IF(Table245[[#This Row],[Category]]="Home Decor",Table245[[#This Row],[Qty]],0)</f>
        <v>73</v>
      </c>
      <c r="J209">
        <f>IF(Table245[[#This Row],[Category]]="Clothing",Table245[[#This Row],[Amount]],0)</f>
        <v>0</v>
      </c>
      <c r="K209">
        <f>IF(Table245[[#This Row],[Category]]="Clothing",Table245[[#This Row],[Qty]],0)</f>
        <v>0</v>
      </c>
    </row>
    <row r="210" spans="1:11" ht="14.25" customHeight="1">
      <c r="A210" s="30" t="s">
        <v>38</v>
      </c>
      <c r="B210" s="32">
        <v>75</v>
      </c>
      <c r="C210" s="30" t="s">
        <v>18</v>
      </c>
      <c r="D210" s="31">
        <v>155.9</v>
      </c>
      <c r="E210" s="48">
        <f>Table245[[#This Row],[Amount]]/Table245[[#This Row],[Qty]]</f>
        <v>2.0786666666666669</v>
      </c>
      <c r="F210">
        <f>IF(Table245[[#This Row],[Category]]="Electronics",Table245[[#This Row],[Amount]],0)</f>
        <v>155.9</v>
      </c>
      <c r="G210">
        <f>IF(Table245[[#This Row],[Category]]="Electronics",Table245[[#This Row],[Qty]],0)</f>
        <v>75</v>
      </c>
      <c r="H210">
        <f>IF(Table245[[#This Row],[Category]]="Home Decor",Table245[[#This Row],[Amount]],0)</f>
        <v>0</v>
      </c>
      <c r="I210">
        <f>IF(Table245[[#This Row],[Category]]="Home Decor",Table245[[#This Row],[Qty]],0)</f>
        <v>0</v>
      </c>
      <c r="J210">
        <f>IF(Table245[[#This Row],[Category]]="Clothing",Table245[[#This Row],[Amount]],0)</f>
        <v>0</v>
      </c>
      <c r="K210">
        <f>IF(Table245[[#This Row],[Category]]="Clothing",Table245[[#This Row],[Qty]],0)</f>
        <v>0</v>
      </c>
    </row>
    <row r="211" spans="1:11" ht="14.25" customHeight="1">
      <c r="A211" s="30" t="s">
        <v>17</v>
      </c>
      <c r="B211" s="32">
        <v>55</v>
      </c>
      <c r="C211" s="30" t="s">
        <v>18</v>
      </c>
      <c r="D211" s="31">
        <v>806.76</v>
      </c>
      <c r="E211" s="48">
        <f>Table245[[#This Row],[Amount]]/Table245[[#This Row],[Qty]]</f>
        <v>14.668363636363637</v>
      </c>
      <c r="F211">
        <f>IF(Table245[[#This Row],[Category]]="Electronics",Table245[[#This Row],[Amount]],0)</f>
        <v>0</v>
      </c>
      <c r="G211">
        <f>IF(Table245[[#This Row],[Category]]="Electronics",Table245[[#This Row],[Qty]],0)</f>
        <v>0</v>
      </c>
      <c r="H211">
        <f>IF(Table245[[#This Row],[Category]]="Home Decor",Table245[[#This Row],[Amount]],0)</f>
        <v>806.76</v>
      </c>
      <c r="I211">
        <f>IF(Table245[[#This Row],[Category]]="Home Decor",Table245[[#This Row],[Qty]],0)</f>
        <v>55</v>
      </c>
      <c r="J211">
        <f>IF(Table245[[#This Row],[Category]]="Clothing",Table245[[#This Row],[Amount]],0)</f>
        <v>0</v>
      </c>
      <c r="K211">
        <f>IF(Table245[[#This Row],[Category]]="Clothing",Table245[[#This Row],[Qty]],0)</f>
        <v>0</v>
      </c>
    </row>
    <row r="212" spans="1:11" ht="14.25" customHeight="1">
      <c r="A212" s="30" t="s">
        <v>17</v>
      </c>
      <c r="B212" s="32">
        <v>87</v>
      </c>
      <c r="C212" s="30" t="s">
        <v>18</v>
      </c>
      <c r="D212" s="31">
        <v>944.71</v>
      </c>
      <c r="E212" s="48">
        <f>Table245[[#This Row],[Amount]]/Table245[[#This Row],[Qty]]</f>
        <v>10.858735632183908</v>
      </c>
      <c r="F212">
        <f>IF(Table245[[#This Row],[Category]]="Electronics",Table245[[#This Row],[Amount]],0)</f>
        <v>0</v>
      </c>
      <c r="G212">
        <f>IF(Table245[[#This Row],[Category]]="Electronics",Table245[[#This Row],[Qty]],0)</f>
        <v>0</v>
      </c>
      <c r="H212">
        <f>IF(Table245[[#This Row],[Category]]="Home Decor",Table245[[#This Row],[Amount]],0)</f>
        <v>944.71</v>
      </c>
      <c r="I212">
        <f>IF(Table245[[#This Row],[Category]]="Home Decor",Table245[[#This Row],[Qty]],0)</f>
        <v>87</v>
      </c>
      <c r="J212">
        <f>IF(Table245[[#This Row],[Category]]="Clothing",Table245[[#This Row],[Amount]],0)</f>
        <v>0</v>
      </c>
      <c r="K212">
        <f>IF(Table245[[#This Row],[Category]]="Clothing",Table245[[#This Row],[Qty]],0)</f>
        <v>0</v>
      </c>
    </row>
    <row r="213" spans="1:11" ht="14.25" customHeight="1">
      <c r="A213" s="30" t="s">
        <v>38</v>
      </c>
      <c r="B213" s="32">
        <v>24</v>
      </c>
      <c r="C213" s="30" t="s">
        <v>18</v>
      </c>
      <c r="D213" s="31">
        <v>333.98</v>
      </c>
      <c r="E213" s="48">
        <f>Table245[[#This Row],[Amount]]/Table245[[#This Row],[Qty]]</f>
        <v>13.915833333333333</v>
      </c>
      <c r="F213">
        <f>IF(Table245[[#This Row],[Category]]="Electronics",Table245[[#This Row],[Amount]],0)</f>
        <v>333.98</v>
      </c>
      <c r="G213">
        <f>IF(Table245[[#This Row],[Category]]="Electronics",Table245[[#This Row],[Qty]],0)</f>
        <v>24</v>
      </c>
      <c r="H213">
        <f>IF(Table245[[#This Row],[Category]]="Home Decor",Table245[[#This Row],[Amount]],0)</f>
        <v>0</v>
      </c>
      <c r="I213">
        <f>IF(Table245[[#This Row],[Category]]="Home Decor",Table245[[#This Row],[Qty]],0)</f>
        <v>0</v>
      </c>
      <c r="J213">
        <f>IF(Table245[[#This Row],[Category]]="Clothing",Table245[[#This Row],[Amount]],0)</f>
        <v>0</v>
      </c>
      <c r="K213">
        <f>IF(Table245[[#This Row],[Category]]="Clothing",Table245[[#This Row],[Qty]],0)</f>
        <v>0</v>
      </c>
    </row>
    <row r="214" spans="1:11" ht="14.25" customHeight="1">
      <c r="A214" s="30" t="s">
        <v>33</v>
      </c>
      <c r="B214" s="32">
        <v>25</v>
      </c>
      <c r="C214" s="30" t="s">
        <v>18</v>
      </c>
      <c r="D214" s="31">
        <v>208.98</v>
      </c>
      <c r="E214" s="48">
        <f>Table245[[#This Row],[Amount]]/Table245[[#This Row],[Qty]]</f>
        <v>8.3591999999999995</v>
      </c>
      <c r="F214">
        <f>IF(Table245[[#This Row],[Category]]="Electronics",Table245[[#This Row],[Amount]],0)</f>
        <v>0</v>
      </c>
      <c r="G214">
        <f>IF(Table245[[#This Row],[Category]]="Electronics",Table245[[#This Row],[Qty]],0)</f>
        <v>0</v>
      </c>
      <c r="H214">
        <f>IF(Table245[[#This Row],[Category]]="Home Decor",Table245[[#This Row],[Amount]],0)</f>
        <v>0</v>
      </c>
      <c r="I214">
        <f>IF(Table245[[#This Row],[Category]]="Home Decor",Table245[[#This Row],[Qty]],0)</f>
        <v>0</v>
      </c>
      <c r="J214">
        <f>IF(Table245[[#This Row],[Category]]="Clothing",Table245[[#This Row],[Amount]],0)</f>
        <v>208.98</v>
      </c>
      <c r="K214">
        <f>IF(Table245[[#This Row],[Category]]="Clothing",Table245[[#This Row],[Qty]],0)</f>
        <v>25</v>
      </c>
    </row>
    <row r="215" spans="1:11" ht="14.25" customHeight="1">
      <c r="A215" s="30" t="s">
        <v>33</v>
      </c>
      <c r="B215" s="32">
        <v>79</v>
      </c>
      <c r="C215" s="30" t="s">
        <v>18</v>
      </c>
      <c r="D215" s="31">
        <v>160.47999999999999</v>
      </c>
      <c r="E215" s="48">
        <f>Table245[[#This Row],[Amount]]/Table245[[#This Row],[Qty]]</f>
        <v>2.0313924050632912</v>
      </c>
      <c r="F215">
        <f>IF(Table245[[#This Row],[Category]]="Electronics",Table245[[#This Row],[Amount]],0)</f>
        <v>0</v>
      </c>
      <c r="G215">
        <f>IF(Table245[[#This Row],[Category]]="Electronics",Table245[[#This Row],[Qty]],0)</f>
        <v>0</v>
      </c>
      <c r="H215">
        <f>IF(Table245[[#This Row],[Category]]="Home Decor",Table245[[#This Row],[Amount]],0)</f>
        <v>0</v>
      </c>
      <c r="I215">
        <f>IF(Table245[[#This Row],[Category]]="Home Decor",Table245[[#This Row],[Qty]],0)</f>
        <v>0</v>
      </c>
      <c r="J215">
        <f>IF(Table245[[#This Row],[Category]]="Clothing",Table245[[#This Row],[Amount]],0)</f>
        <v>160.47999999999999</v>
      </c>
      <c r="K215">
        <f>IF(Table245[[#This Row],[Category]]="Clothing",Table245[[#This Row],[Qty]],0)</f>
        <v>79</v>
      </c>
    </row>
    <row r="216" spans="1:11" ht="14.25" customHeight="1">
      <c r="A216" s="30" t="s">
        <v>33</v>
      </c>
      <c r="B216" s="32">
        <v>46</v>
      </c>
      <c r="C216" s="30" t="s">
        <v>18</v>
      </c>
      <c r="D216" s="31">
        <v>957.08</v>
      </c>
      <c r="E216" s="48">
        <f>Table245[[#This Row],[Amount]]/Table245[[#This Row],[Qty]]</f>
        <v>20.806086956521739</v>
      </c>
      <c r="F216">
        <f>IF(Table245[[#This Row],[Category]]="Electronics",Table245[[#This Row],[Amount]],0)</f>
        <v>0</v>
      </c>
      <c r="G216">
        <f>IF(Table245[[#This Row],[Category]]="Electronics",Table245[[#This Row],[Qty]],0)</f>
        <v>0</v>
      </c>
      <c r="H216">
        <f>IF(Table245[[#This Row],[Category]]="Home Decor",Table245[[#This Row],[Amount]],0)</f>
        <v>0</v>
      </c>
      <c r="I216">
        <f>IF(Table245[[#This Row],[Category]]="Home Decor",Table245[[#This Row],[Qty]],0)</f>
        <v>0</v>
      </c>
      <c r="J216">
        <f>IF(Table245[[#This Row],[Category]]="Clothing",Table245[[#This Row],[Amount]],0)</f>
        <v>957.08</v>
      </c>
      <c r="K216">
        <f>IF(Table245[[#This Row],[Category]]="Clothing",Table245[[#This Row],[Qty]],0)</f>
        <v>46</v>
      </c>
    </row>
    <row r="217" spans="1:11" ht="14.25" customHeight="1">
      <c r="A217" s="30" t="s">
        <v>17</v>
      </c>
      <c r="B217" s="32">
        <v>26</v>
      </c>
      <c r="C217" s="30" t="s">
        <v>18</v>
      </c>
      <c r="D217" s="31">
        <v>349.41</v>
      </c>
      <c r="E217" s="48">
        <f>Table245[[#This Row],[Amount]]/Table245[[#This Row],[Qty]]</f>
        <v>13.438846153846155</v>
      </c>
      <c r="F217">
        <f>IF(Table245[[#This Row],[Category]]="Electronics",Table245[[#This Row],[Amount]],0)</f>
        <v>0</v>
      </c>
      <c r="G217">
        <f>IF(Table245[[#This Row],[Category]]="Electronics",Table245[[#This Row],[Qty]],0)</f>
        <v>0</v>
      </c>
      <c r="H217">
        <f>IF(Table245[[#This Row],[Category]]="Home Decor",Table245[[#This Row],[Amount]],0)</f>
        <v>349.41</v>
      </c>
      <c r="I217">
        <f>IF(Table245[[#This Row],[Category]]="Home Decor",Table245[[#This Row],[Qty]],0)</f>
        <v>26</v>
      </c>
      <c r="J217">
        <f>IF(Table245[[#This Row],[Category]]="Clothing",Table245[[#This Row],[Amount]],0)</f>
        <v>0</v>
      </c>
      <c r="K217">
        <f>IF(Table245[[#This Row],[Category]]="Clothing",Table245[[#This Row],[Qty]],0)</f>
        <v>0</v>
      </c>
    </row>
    <row r="218" spans="1:11" ht="14.25" customHeight="1">
      <c r="A218" s="30" t="s">
        <v>17</v>
      </c>
      <c r="B218" s="32">
        <v>99</v>
      </c>
      <c r="C218" s="30" t="s">
        <v>18</v>
      </c>
      <c r="D218" s="31">
        <v>761.8</v>
      </c>
      <c r="E218" s="48">
        <f>Table245[[#This Row],[Amount]]/Table245[[#This Row],[Qty]]</f>
        <v>7.6949494949494941</v>
      </c>
      <c r="F218">
        <f>IF(Table245[[#This Row],[Category]]="Electronics",Table245[[#This Row],[Amount]],0)</f>
        <v>0</v>
      </c>
      <c r="G218">
        <f>IF(Table245[[#This Row],[Category]]="Electronics",Table245[[#This Row],[Qty]],0)</f>
        <v>0</v>
      </c>
      <c r="H218">
        <f>IF(Table245[[#This Row],[Category]]="Home Decor",Table245[[#This Row],[Amount]],0)</f>
        <v>761.8</v>
      </c>
      <c r="I218">
        <f>IF(Table245[[#This Row],[Category]]="Home Decor",Table245[[#This Row],[Qty]],0)</f>
        <v>99</v>
      </c>
      <c r="J218">
        <f>IF(Table245[[#This Row],[Category]]="Clothing",Table245[[#This Row],[Amount]],0)</f>
        <v>0</v>
      </c>
      <c r="K218">
        <f>IF(Table245[[#This Row],[Category]]="Clothing",Table245[[#This Row],[Qty]],0)</f>
        <v>0</v>
      </c>
    </row>
    <row r="219" spans="1:11" ht="14.25" customHeight="1">
      <c r="A219" s="30" t="s">
        <v>17</v>
      </c>
      <c r="B219" s="32">
        <v>72</v>
      </c>
      <c r="C219" s="30" t="s">
        <v>18</v>
      </c>
      <c r="D219" s="31">
        <v>443.73</v>
      </c>
      <c r="E219" s="48">
        <f>Table245[[#This Row],[Amount]]/Table245[[#This Row],[Qty]]</f>
        <v>6.1629166666666668</v>
      </c>
      <c r="F219">
        <f>IF(Table245[[#This Row],[Category]]="Electronics",Table245[[#This Row],[Amount]],0)</f>
        <v>0</v>
      </c>
      <c r="G219">
        <f>IF(Table245[[#This Row],[Category]]="Electronics",Table245[[#This Row],[Qty]],0)</f>
        <v>0</v>
      </c>
      <c r="H219">
        <f>IF(Table245[[#This Row],[Category]]="Home Decor",Table245[[#This Row],[Amount]],0)</f>
        <v>443.73</v>
      </c>
      <c r="I219">
        <f>IF(Table245[[#This Row],[Category]]="Home Decor",Table245[[#This Row],[Qty]],0)</f>
        <v>72</v>
      </c>
      <c r="J219">
        <f>IF(Table245[[#This Row],[Category]]="Clothing",Table245[[#This Row],[Amount]],0)</f>
        <v>0</v>
      </c>
      <c r="K219">
        <f>IF(Table245[[#This Row],[Category]]="Clothing",Table245[[#This Row],[Qty]],0)</f>
        <v>0</v>
      </c>
    </row>
    <row r="220" spans="1:11" ht="14.25" customHeight="1">
      <c r="A220" s="30" t="s">
        <v>38</v>
      </c>
      <c r="B220" s="32">
        <v>69</v>
      </c>
      <c r="C220" s="30" t="s">
        <v>18</v>
      </c>
      <c r="D220" s="31">
        <v>840.61</v>
      </c>
      <c r="E220" s="48">
        <f>Table245[[#This Row],[Amount]]/Table245[[#This Row],[Qty]]</f>
        <v>12.182753623188406</v>
      </c>
      <c r="F220">
        <f>IF(Table245[[#This Row],[Category]]="Electronics",Table245[[#This Row],[Amount]],0)</f>
        <v>840.61</v>
      </c>
      <c r="G220">
        <f>IF(Table245[[#This Row],[Category]]="Electronics",Table245[[#This Row],[Qty]],0)</f>
        <v>69</v>
      </c>
      <c r="H220">
        <f>IF(Table245[[#This Row],[Category]]="Home Decor",Table245[[#This Row],[Amount]],0)</f>
        <v>0</v>
      </c>
      <c r="I220">
        <f>IF(Table245[[#This Row],[Category]]="Home Decor",Table245[[#This Row],[Qty]],0)</f>
        <v>0</v>
      </c>
      <c r="J220">
        <f>IF(Table245[[#This Row],[Category]]="Clothing",Table245[[#This Row],[Amount]],0)</f>
        <v>0</v>
      </c>
      <c r="K220">
        <f>IF(Table245[[#This Row],[Category]]="Clothing",Table245[[#This Row],[Qty]],0)</f>
        <v>0</v>
      </c>
    </row>
    <row r="221" spans="1:11" ht="14.25" customHeight="1">
      <c r="A221" s="30" t="s">
        <v>33</v>
      </c>
      <c r="B221" s="32">
        <v>77</v>
      </c>
      <c r="C221" s="30" t="s">
        <v>18</v>
      </c>
      <c r="D221" s="31">
        <v>0.96</v>
      </c>
      <c r="E221" s="48">
        <f>Table245[[#This Row],[Amount]]/Table245[[#This Row],[Qty]]</f>
        <v>1.2467532467532468E-2</v>
      </c>
      <c r="F221">
        <f>IF(Table245[[#This Row],[Category]]="Electronics",Table245[[#This Row],[Amount]],0)</f>
        <v>0</v>
      </c>
      <c r="G221">
        <f>IF(Table245[[#This Row],[Category]]="Electronics",Table245[[#This Row],[Qty]],0)</f>
        <v>0</v>
      </c>
      <c r="H221">
        <f>IF(Table245[[#This Row],[Category]]="Home Decor",Table245[[#This Row],[Amount]],0)</f>
        <v>0</v>
      </c>
      <c r="I221">
        <f>IF(Table245[[#This Row],[Category]]="Home Decor",Table245[[#This Row],[Qty]],0)</f>
        <v>0</v>
      </c>
      <c r="J221">
        <f>IF(Table245[[#This Row],[Category]]="Clothing",Table245[[#This Row],[Amount]],0)</f>
        <v>0.96</v>
      </c>
      <c r="K221">
        <f>IF(Table245[[#This Row],[Category]]="Clothing",Table245[[#This Row],[Qty]],0)</f>
        <v>77</v>
      </c>
    </row>
    <row r="222" spans="1:11" ht="14.25" customHeight="1">
      <c r="A222" s="30" t="s">
        <v>17</v>
      </c>
      <c r="B222" s="32">
        <v>27</v>
      </c>
      <c r="C222" s="30" t="s">
        <v>18</v>
      </c>
      <c r="D222" s="31">
        <v>703.64</v>
      </c>
      <c r="E222" s="48">
        <f>Table245[[#This Row],[Amount]]/Table245[[#This Row],[Qty]]</f>
        <v>26.060740740740741</v>
      </c>
      <c r="F222">
        <f>IF(Table245[[#This Row],[Category]]="Electronics",Table245[[#This Row],[Amount]],0)</f>
        <v>0</v>
      </c>
      <c r="G222">
        <f>IF(Table245[[#This Row],[Category]]="Electronics",Table245[[#This Row],[Qty]],0)</f>
        <v>0</v>
      </c>
      <c r="H222">
        <f>IF(Table245[[#This Row],[Category]]="Home Decor",Table245[[#This Row],[Amount]],0)</f>
        <v>703.64</v>
      </c>
      <c r="I222">
        <f>IF(Table245[[#This Row],[Category]]="Home Decor",Table245[[#This Row],[Qty]],0)</f>
        <v>27</v>
      </c>
      <c r="J222">
        <f>IF(Table245[[#This Row],[Category]]="Clothing",Table245[[#This Row],[Amount]],0)</f>
        <v>0</v>
      </c>
      <c r="K222">
        <f>IF(Table245[[#This Row],[Category]]="Clothing",Table245[[#This Row],[Qty]],0)</f>
        <v>0</v>
      </c>
    </row>
    <row r="223" spans="1:11" ht="14.25" customHeight="1">
      <c r="A223" s="30" t="s">
        <v>17</v>
      </c>
      <c r="B223" s="32">
        <v>39</v>
      </c>
      <c r="C223" s="30" t="s">
        <v>18</v>
      </c>
      <c r="D223" s="31">
        <v>226.54</v>
      </c>
      <c r="E223" s="48">
        <f>Table245[[#This Row],[Amount]]/Table245[[#This Row],[Qty]]</f>
        <v>5.8087179487179483</v>
      </c>
      <c r="F223">
        <f>IF(Table245[[#This Row],[Category]]="Electronics",Table245[[#This Row],[Amount]],0)</f>
        <v>0</v>
      </c>
      <c r="G223">
        <f>IF(Table245[[#This Row],[Category]]="Electronics",Table245[[#This Row],[Qty]],0)</f>
        <v>0</v>
      </c>
      <c r="H223">
        <f>IF(Table245[[#This Row],[Category]]="Home Decor",Table245[[#This Row],[Amount]],0)</f>
        <v>226.54</v>
      </c>
      <c r="I223">
        <f>IF(Table245[[#This Row],[Category]]="Home Decor",Table245[[#This Row],[Qty]],0)</f>
        <v>39</v>
      </c>
      <c r="J223">
        <f>IF(Table245[[#This Row],[Category]]="Clothing",Table245[[#This Row],[Amount]],0)</f>
        <v>0</v>
      </c>
      <c r="K223">
        <f>IF(Table245[[#This Row],[Category]]="Clothing",Table245[[#This Row],[Qty]],0)</f>
        <v>0</v>
      </c>
    </row>
    <row r="224" spans="1:11" ht="14.25" customHeight="1">
      <c r="A224" s="30" t="s">
        <v>17</v>
      </c>
      <c r="B224" s="32">
        <v>46</v>
      </c>
      <c r="C224" s="30" t="s">
        <v>18</v>
      </c>
      <c r="D224" s="31">
        <v>984.15</v>
      </c>
      <c r="E224" s="48">
        <f>Table245[[#This Row],[Amount]]/Table245[[#This Row],[Qty]]</f>
        <v>21.394565217391303</v>
      </c>
      <c r="F224">
        <f>IF(Table245[[#This Row],[Category]]="Electronics",Table245[[#This Row],[Amount]],0)</f>
        <v>0</v>
      </c>
      <c r="G224">
        <f>IF(Table245[[#This Row],[Category]]="Electronics",Table245[[#This Row],[Qty]],0)</f>
        <v>0</v>
      </c>
      <c r="H224">
        <f>IF(Table245[[#This Row],[Category]]="Home Decor",Table245[[#This Row],[Amount]],0)</f>
        <v>984.15</v>
      </c>
      <c r="I224">
        <f>IF(Table245[[#This Row],[Category]]="Home Decor",Table245[[#This Row],[Qty]],0)</f>
        <v>46</v>
      </c>
      <c r="J224">
        <f>IF(Table245[[#This Row],[Category]]="Clothing",Table245[[#This Row],[Amount]],0)</f>
        <v>0</v>
      </c>
      <c r="K224">
        <f>IF(Table245[[#This Row],[Category]]="Clothing",Table245[[#This Row],[Qty]],0)</f>
        <v>0</v>
      </c>
    </row>
    <row r="225" spans="1:11" ht="14.25" customHeight="1">
      <c r="A225" s="30" t="s">
        <v>38</v>
      </c>
      <c r="B225" s="32">
        <v>56</v>
      </c>
      <c r="C225" s="30" t="s">
        <v>18</v>
      </c>
      <c r="D225" s="31">
        <v>8.65</v>
      </c>
      <c r="E225" s="48">
        <f>Table245[[#This Row],[Amount]]/Table245[[#This Row],[Qty]]</f>
        <v>0.15446428571428572</v>
      </c>
      <c r="F225">
        <f>IF(Table245[[#This Row],[Category]]="Electronics",Table245[[#This Row],[Amount]],0)</f>
        <v>8.65</v>
      </c>
      <c r="G225">
        <f>IF(Table245[[#This Row],[Category]]="Electronics",Table245[[#This Row],[Qty]],0)</f>
        <v>56</v>
      </c>
      <c r="H225">
        <f>IF(Table245[[#This Row],[Category]]="Home Decor",Table245[[#This Row],[Amount]],0)</f>
        <v>0</v>
      </c>
      <c r="I225">
        <f>IF(Table245[[#This Row],[Category]]="Home Decor",Table245[[#This Row],[Qty]],0)</f>
        <v>0</v>
      </c>
      <c r="J225">
        <f>IF(Table245[[#This Row],[Category]]="Clothing",Table245[[#This Row],[Amount]],0)</f>
        <v>0</v>
      </c>
      <c r="K225">
        <f>IF(Table245[[#This Row],[Category]]="Clothing",Table245[[#This Row],[Qty]],0)</f>
        <v>0</v>
      </c>
    </row>
    <row r="226" spans="1:11" ht="14.25" customHeight="1">
      <c r="A226" s="30" t="s">
        <v>17</v>
      </c>
      <c r="B226" s="32">
        <v>96</v>
      </c>
      <c r="C226" s="30" t="s">
        <v>18</v>
      </c>
      <c r="D226" s="31">
        <v>460</v>
      </c>
      <c r="E226" s="48">
        <f>Table245[[#This Row],[Amount]]/Table245[[#This Row],[Qty]]</f>
        <v>4.791666666666667</v>
      </c>
      <c r="F226">
        <f>IF(Table245[[#This Row],[Category]]="Electronics",Table245[[#This Row],[Amount]],0)</f>
        <v>0</v>
      </c>
      <c r="G226">
        <f>IF(Table245[[#This Row],[Category]]="Electronics",Table245[[#This Row],[Qty]],0)</f>
        <v>0</v>
      </c>
      <c r="H226">
        <f>IF(Table245[[#This Row],[Category]]="Home Decor",Table245[[#This Row],[Amount]],0)</f>
        <v>460</v>
      </c>
      <c r="I226">
        <f>IF(Table245[[#This Row],[Category]]="Home Decor",Table245[[#This Row],[Qty]],0)</f>
        <v>96</v>
      </c>
      <c r="J226">
        <f>IF(Table245[[#This Row],[Category]]="Clothing",Table245[[#This Row],[Amount]],0)</f>
        <v>0</v>
      </c>
      <c r="K226">
        <f>IF(Table245[[#This Row],[Category]]="Clothing",Table245[[#This Row],[Qty]],0)</f>
        <v>0</v>
      </c>
    </row>
    <row r="227" spans="1:11" ht="14.25" customHeight="1">
      <c r="A227" s="30" t="s">
        <v>38</v>
      </c>
      <c r="B227" s="32">
        <v>91</v>
      </c>
      <c r="C227" s="30" t="s">
        <v>18</v>
      </c>
      <c r="D227" s="31">
        <v>922.06</v>
      </c>
      <c r="E227" s="48">
        <f>Table245[[#This Row],[Amount]]/Table245[[#This Row],[Qty]]</f>
        <v>10.132527472527473</v>
      </c>
      <c r="F227">
        <f>IF(Table245[[#This Row],[Category]]="Electronics",Table245[[#This Row],[Amount]],0)</f>
        <v>922.06</v>
      </c>
      <c r="G227">
        <f>IF(Table245[[#This Row],[Category]]="Electronics",Table245[[#This Row],[Qty]],0)</f>
        <v>91</v>
      </c>
      <c r="H227">
        <f>IF(Table245[[#This Row],[Category]]="Home Decor",Table245[[#This Row],[Amount]],0)</f>
        <v>0</v>
      </c>
      <c r="I227">
        <f>IF(Table245[[#This Row],[Category]]="Home Decor",Table245[[#This Row],[Qty]],0)</f>
        <v>0</v>
      </c>
      <c r="J227">
        <f>IF(Table245[[#This Row],[Category]]="Clothing",Table245[[#This Row],[Amount]],0)</f>
        <v>0</v>
      </c>
      <c r="K227">
        <f>IF(Table245[[#This Row],[Category]]="Clothing",Table245[[#This Row],[Qty]],0)</f>
        <v>0</v>
      </c>
    </row>
    <row r="228" spans="1:11" ht="14.25" customHeight="1">
      <c r="A228" s="30" t="s">
        <v>38</v>
      </c>
      <c r="B228" s="32">
        <v>85</v>
      </c>
      <c r="C228" s="30" t="s">
        <v>18</v>
      </c>
      <c r="D228" s="31">
        <v>252.86</v>
      </c>
      <c r="E228" s="48">
        <f>Table245[[#This Row],[Amount]]/Table245[[#This Row],[Qty]]</f>
        <v>2.9748235294117649</v>
      </c>
      <c r="F228">
        <f>IF(Table245[[#This Row],[Category]]="Electronics",Table245[[#This Row],[Amount]],0)</f>
        <v>252.86</v>
      </c>
      <c r="G228">
        <f>IF(Table245[[#This Row],[Category]]="Electronics",Table245[[#This Row],[Qty]],0)</f>
        <v>85</v>
      </c>
      <c r="H228">
        <f>IF(Table245[[#This Row],[Category]]="Home Decor",Table245[[#This Row],[Amount]],0)</f>
        <v>0</v>
      </c>
      <c r="I228">
        <f>IF(Table245[[#This Row],[Category]]="Home Decor",Table245[[#This Row],[Qty]],0)</f>
        <v>0</v>
      </c>
      <c r="J228">
        <f>IF(Table245[[#This Row],[Category]]="Clothing",Table245[[#This Row],[Amount]],0)</f>
        <v>0</v>
      </c>
      <c r="K228">
        <f>IF(Table245[[#This Row],[Category]]="Clothing",Table245[[#This Row],[Qty]],0)</f>
        <v>0</v>
      </c>
    </row>
    <row r="229" spans="1:11" ht="14.25" customHeight="1">
      <c r="A229" s="30" t="s">
        <v>17</v>
      </c>
      <c r="B229" s="32">
        <v>97</v>
      </c>
      <c r="C229" s="30" t="s">
        <v>18</v>
      </c>
      <c r="D229" s="31">
        <v>889.42</v>
      </c>
      <c r="E229" s="48">
        <f>Table245[[#This Row],[Amount]]/Table245[[#This Row],[Qty]]</f>
        <v>9.169278350515464</v>
      </c>
      <c r="F229">
        <f>IF(Table245[[#This Row],[Category]]="Electronics",Table245[[#This Row],[Amount]],0)</f>
        <v>0</v>
      </c>
      <c r="G229">
        <f>IF(Table245[[#This Row],[Category]]="Electronics",Table245[[#This Row],[Qty]],0)</f>
        <v>0</v>
      </c>
      <c r="H229">
        <f>IF(Table245[[#This Row],[Category]]="Home Decor",Table245[[#This Row],[Amount]],0)</f>
        <v>889.42</v>
      </c>
      <c r="I229">
        <f>IF(Table245[[#This Row],[Category]]="Home Decor",Table245[[#This Row],[Qty]],0)</f>
        <v>97</v>
      </c>
      <c r="J229">
        <f>IF(Table245[[#This Row],[Category]]="Clothing",Table245[[#This Row],[Amount]],0)</f>
        <v>0</v>
      </c>
      <c r="K229">
        <f>IF(Table245[[#This Row],[Category]]="Clothing",Table245[[#This Row],[Qty]],0)</f>
        <v>0</v>
      </c>
    </row>
    <row r="230" spans="1:11" ht="14.25" customHeight="1">
      <c r="A230" s="30" t="s">
        <v>17</v>
      </c>
      <c r="B230" s="32">
        <v>3</v>
      </c>
      <c r="C230" s="30" t="s">
        <v>18</v>
      </c>
      <c r="D230" s="31">
        <v>565.21</v>
      </c>
      <c r="E230" s="48">
        <f>Table245[[#This Row],[Amount]]/Table245[[#This Row],[Qty]]</f>
        <v>188.40333333333334</v>
      </c>
      <c r="F230">
        <f>IF(Table245[[#This Row],[Category]]="Electronics",Table245[[#This Row],[Amount]],0)</f>
        <v>0</v>
      </c>
      <c r="G230">
        <f>IF(Table245[[#This Row],[Category]]="Electronics",Table245[[#This Row],[Qty]],0)</f>
        <v>0</v>
      </c>
      <c r="H230">
        <f>IF(Table245[[#This Row],[Category]]="Home Decor",Table245[[#This Row],[Amount]],0)</f>
        <v>565.21</v>
      </c>
      <c r="I230">
        <f>IF(Table245[[#This Row],[Category]]="Home Decor",Table245[[#This Row],[Qty]],0)</f>
        <v>3</v>
      </c>
      <c r="J230">
        <f>IF(Table245[[#This Row],[Category]]="Clothing",Table245[[#This Row],[Amount]],0)</f>
        <v>0</v>
      </c>
      <c r="K230">
        <f>IF(Table245[[#This Row],[Category]]="Clothing",Table245[[#This Row],[Qty]],0)</f>
        <v>0</v>
      </c>
    </row>
    <row r="231" spans="1:11" ht="14.25" customHeight="1">
      <c r="A231" s="30" t="s">
        <v>38</v>
      </c>
      <c r="B231" s="32">
        <v>16</v>
      </c>
      <c r="C231" s="30" t="s">
        <v>18</v>
      </c>
      <c r="D231" s="31">
        <v>11.56</v>
      </c>
      <c r="E231" s="48">
        <f>Table245[[#This Row],[Amount]]/Table245[[#This Row],[Qty]]</f>
        <v>0.72250000000000003</v>
      </c>
      <c r="F231">
        <f>IF(Table245[[#This Row],[Category]]="Electronics",Table245[[#This Row],[Amount]],0)</f>
        <v>11.56</v>
      </c>
      <c r="G231">
        <f>IF(Table245[[#This Row],[Category]]="Electronics",Table245[[#This Row],[Qty]],0)</f>
        <v>16</v>
      </c>
      <c r="H231">
        <f>IF(Table245[[#This Row],[Category]]="Home Decor",Table245[[#This Row],[Amount]],0)</f>
        <v>0</v>
      </c>
      <c r="I231">
        <f>IF(Table245[[#This Row],[Category]]="Home Decor",Table245[[#This Row],[Qty]],0)</f>
        <v>0</v>
      </c>
      <c r="J231">
        <f>IF(Table245[[#This Row],[Category]]="Clothing",Table245[[#This Row],[Amount]],0)</f>
        <v>0</v>
      </c>
      <c r="K231">
        <f>IF(Table245[[#This Row],[Category]]="Clothing",Table245[[#This Row],[Qty]],0)</f>
        <v>0</v>
      </c>
    </row>
    <row r="232" spans="1:11" ht="14.25" customHeight="1">
      <c r="A232" s="30" t="s">
        <v>33</v>
      </c>
      <c r="B232" s="32">
        <v>82</v>
      </c>
      <c r="C232" s="30" t="s">
        <v>18</v>
      </c>
      <c r="D232" s="31">
        <v>444</v>
      </c>
      <c r="E232" s="48">
        <f>Table245[[#This Row],[Amount]]/Table245[[#This Row],[Qty]]</f>
        <v>5.4146341463414638</v>
      </c>
      <c r="F232">
        <f>IF(Table245[[#This Row],[Category]]="Electronics",Table245[[#This Row],[Amount]],0)</f>
        <v>0</v>
      </c>
      <c r="G232">
        <f>IF(Table245[[#This Row],[Category]]="Electronics",Table245[[#This Row],[Qty]],0)</f>
        <v>0</v>
      </c>
      <c r="H232">
        <f>IF(Table245[[#This Row],[Category]]="Home Decor",Table245[[#This Row],[Amount]],0)</f>
        <v>0</v>
      </c>
      <c r="I232">
        <f>IF(Table245[[#This Row],[Category]]="Home Decor",Table245[[#This Row],[Qty]],0)</f>
        <v>0</v>
      </c>
      <c r="J232">
        <f>IF(Table245[[#This Row],[Category]]="Clothing",Table245[[#This Row],[Amount]],0)</f>
        <v>444</v>
      </c>
      <c r="K232">
        <f>IF(Table245[[#This Row],[Category]]="Clothing",Table245[[#This Row],[Qty]],0)</f>
        <v>82</v>
      </c>
    </row>
    <row r="233" spans="1:11" ht="14.25" customHeight="1">
      <c r="A233" s="30" t="s">
        <v>17</v>
      </c>
      <c r="B233" s="32">
        <v>61</v>
      </c>
      <c r="C233" s="30" t="s">
        <v>18</v>
      </c>
      <c r="D233" s="31">
        <v>34.979999999999997</v>
      </c>
      <c r="E233" s="48">
        <f>Table245[[#This Row],[Amount]]/Table245[[#This Row],[Qty]]</f>
        <v>0.5734426229508196</v>
      </c>
      <c r="F233">
        <f>IF(Table245[[#This Row],[Category]]="Electronics",Table245[[#This Row],[Amount]],0)</f>
        <v>0</v>
      </c>
      <c r="G233">
        <f>IF(Table245[[#This Row],[Category]]="Electronics",Table245[[#This Row],[Qty]],0)</f>
        <v>0</v>
      </c>
      <c r="H233">
        <f>IF(Table245[[#This Row],[Category]]="Home Decor",Table245[[#This Row],[Amount]],0)</f>
        <v>34.979999999999997</v>
      </c>
      <c r="I233">
        <f>IF(Table245[[#This Row],[Category]]="Home Decor",Table245[[#This Row],[Qty]],0)</f>
        <v>61</v>
      </c>
      <c r="J233">
        <f>IF(Table245[[#This Row],[Category]]="Clothing",Table245[[#This Row],[Amount]],0)</f>
        <v>0</v>
      </c>
      <c r="K233">
        <f>IF(Table245[[#This Row],[Category]]="Clothing",Table245[[#This Row],[Qty]],0)</f>
        <v>0</v>
      </c>
    </row>
    <row r="234" spans="1:11" ht="14.25" customHeight="1">
      <c r="A234" s="30" t="s">
        <v>33</v>
      </c>
      <c r="B234" s="32">
        <v>64</v>
      </c>
      <c r="C234" s="30" t="s">
        <v>18</v>
      </c>
      <c r="D234" s="31">
        <v>504.91</v>
      </c>
      <c r="E234" s="48">
        <f>Table245[[#This Row],[Amount]]/Table245[[#This Row],[Qty]]</f>
        <v>7.8892187500000004</v>
      </c>
      <c r="F234">
        <f>IF(Table245[[#This Row],[Category]]="Electronics",Table245[[#This Row],[Amount]],0)</f>
        <v>0</v>
      </c>
      <c r="G234">
        <f>IF(Table245[[#This Row],[Category]]="Electronics",Table245[[#This Row],[Qty]],0)</f>
        <v>0</v>
      </c>
      <c r="H234">
        <f>IF(Table245[[#This Row],[Category]]="Home Decor",Table245[[#This Row],[Amount]],0)</f>
        <v>0</v>
      </c>
      <c r="I234">
        <f>IF(Table245[[#This Row],[Category]]="Home Decor",Table245[[#This Row],[Qty]],0)</f>
        <v>0</v>
      </c>
      <c r="J234">
        <f>IF(Table245[[#This Row],[Category]]="Clothing",Table245[[#This Row],[Amount]],0)</f>
        <v>504.91</v>
      </c>
      <c r="K234">
        <f>IF(Table245[[#This Row],[Category]]="Clothing",Table245[[#This Row],[Qty]],0)</f>
        <v>64</v>
      </c>
    </row>
    <row r="235" spans="1:11" ht="14.25" customHeight="1">
      <c r="A235" s="30" t="s">
        <v>17</v>
      </c>
      <c r="B235" s="32">
        <v>61</v>
      </c>
      <c r="C235" s="30" t="s">
        <v>18</v>
      </c>
      <c r="D235" s="31">
        <v>278.62</v>
      </c>
      <c r="E235" s="48">
        <f>Table245[[#This Row],[Amount]]/Table245[[#This Row],[Qty]]</f>
        <v>4.5675409836065572</v>
      </c>
      <c r="F235">
        <f>IF(Table245[[#This Row],[Category]]="Electronics",Table245[[#This Row],[Amount]],0)</f>
        <v>0</v>
      </c>
      <c r="G235">
        <f>IF(Table245[[#This Row],[Category]]="Electronics",Table245[[#This Row],[Qty]],0)</f>
        <v>0</v>
      </c>
      <c r="H235">
        <f>IF(Table245[[#This Row],[Category]]="Home Decor",Table245[[#This Row],[Amount]],0)</f>
        <v>278.62</v>
      </c>
      <c r="I235">
        <f>IF(Table245[[#This Row],[Category]]="Home Decor",Table245[[#This Row],[Qty]],0)</f>
        <v>61</v>
      </c>
      <c r="J235">
        <f>IF(Table245[[#This Row],[Category]]="Clothing",Table245[[#This Row],[Amount]],0)</f>
        <v>0</v>
      </c>
      <c r="K235">
        <f>IF(Table245[[#This Row],[Category]]="Clothing",Table245[[#This Row],[Qty]],0)</f>
        <v>0</v>
      </c>
    </row>
    <row r="236" spans="1:11" ht="14.25" customHeight="1">
      <c r="A236" s="30" t="s">
        <v>38</v>
      </c>
      <c r="B236" s="32">
        <v>77</v>
      </c>
      <c r="C236" s="30" t="s">
        <v>18</v>
      </c>
      <c r="D236" s="31">
        <v>328.43</v>
      </c>
      <c r="E236" s="48">
        <f>Table245[[#This Row],[Amount]]/Table245[[#This Row],[Qty]]</f>
        <v>4.2653246753246759</v>
      </c>
      <c r="F236">
        <f>IF(Table245[[#This Row],[Category]]="Electronics",Table245[[#This Row],[Amount]],0)</f>
        <v>328.43</v>
      </c>
      <c r="G236">
        <f>IF(Table245[[#This Row],[Category]]="Electronics",Table245[[#This Row],[Qty]],0)</f>
        <v>77</v>
      </c>
      <c r="H236">
        <f>IF(Table245[[#This Row],[Category]]="Home Decor",Table245[[#This Row],[Amount]],0)</f>
        <v>0</v>
      </c>
      <c r="I236">
        <f>IF(Table245[[#This Row],[Category]]="Home Decor",Table245[[#This Row],[Qty]],0)</f>
        <v>0</v>
      </c>
      <c r="J236">
        <f>IF(Table245[[#This Row],[Category]]="Clothing",Table245[[#This Row],[Amount]],0)</f>
        <v>0</v>
      </c>
      <c r="K236">
        <f>IF(Table245[[#This Row],[Category]]="Clothing",Table245[[#This Row],[Qty]],0)</f>
        <v>0</v>
      </c>
    </row>
    <row r="237" spans="1:11" ht="14.25" customHeight="1">
      <c r="A237" s="30" t="s">
        <v>38</v>
      </c>
      <c r="B237" s="32">
        <v>63</v>
      </c>
      <c r="C237" s="30" t="s">
        <v>18</v>
      </c>
      <c r="D237" s="31">
        <v>526.52</v>
      </c>
      <c r="E237" s="48">
        <f>Table245[[#This Row],[Amount]]/Table245[[#This Row],[Qty]]</f>
        <v>8.3574603174603173</v>
      </c>
      <c r="F237">
        <f>IF(Table245[[#This Row],[Category]]="Electronics",Table245[[#This Row],[Amount]],0)</f>
        <v>526.52</v>
      </c>
      <c r="G237">
        <f>IF(Table245[[#This Row],[Category]]="Electronics",Table245[[#This Row],[Qty]],0)</f>
        <v>63</v>
      </c>
      <c r="H237">
        <f>IF(Table245[[#This Row],[Category]]="Home Decor",Table245[[#This Row],[Amount]],0)</f>
        <v>0</v>
      </c>
      <c r="I237">
        <f>IF(Table245[[#This Row],[Category]]="Home Decor",Table245[[#This Row],[Qty]],0)</f>
        <v>0</v>
      </c>
      <c r="J237">
        <f>IF(Table245[[#This Row],[Category]]="Clothing",Table245[[#This Row],[Amount]],0)</f>
        <v>0</v>
      </c>
      <c r="K237">
        <f>IF(Table245[[#This Row],[Category]]="Clothing",Table245[[#This Row],[Qty]],0)</f>
        <v>0</v>
      </c>
    </row>
    <row r="238" spans="1:11" ht="14.25" customHeight="1">
      <c r="A238" s="30" t="s">
        <v>33</v>
      </c>
      <c r="B238" s="32">
        <v>41</v>
      </c>
      <c r="C238" s="30" t="s">
        <v>18</v>
      </c>
      <c r="D238" s="31">
        <v>502.96</v>
      </c>
      <c r="E238" s="48">
        <f>Table245[[#This Row],[Amount]]/Table245[[#This Row],[Qty]]</f>
        <v>12.267317073170732</v>
      </c>
      <c r="F238">
        <f>IF(Table245[[#This Row],[Category]]="Electronics",Table245[[#This Row],[Amount]],0)</f>
        <v>0</v>
      </c>
      <c r="G238">
        <f>IF(Table245[[#This Row],[Category]]="Electronics",Table245[[#This Row],[Qty]],0)</f>
        <v>0</v>
      </c>
      <c r="H238">
        <f>IF(Table245[[#This Row],[Category]]="Home Decor",Table245[[#This Row],[Amount]],0)</f>
        <v>0</v>
      </c>
      <c r="I238">
        <f>IF(Table245[[#This Row],[Category]]="Home Decor",Table245[[#This Row],[Qty]],0)</f>
        <v>0</v>
      </c>
      <c r="J238">
        <f>IF(Table245[[#This Row],[Category]]="Clothing",Table245[[#This Row],[Amount]],0)</f>
        <v>502.96</v>
      </c>
      <c r="K238">
        <f>IF(Table245[[#This Row],[Category]]="Clothing",Table245[[#This Row],[Qty]],0)</f>
        <v>41</v>
      </c>
    </row>
    <row r="239" spans="1:11" ht="14.25" customHeight="1">
      <c r="A239" s="30" t="s">
        <v>33</v>
      </c>
      <c r="B239" s="32">
        <v>56</v>
      </c>
      <c r="C239" s="30" t="s">
        <v>18</v>
      </c>
      <c r="D239" s="31">
        <v>214.66</v>
      </c>
      <c r="E239" s="48">
        <f>Table245[[#This Row],[Amount]]/Table245[[#This Row],[Qty]]</f>
        <v>3.8332142857142855</v>
      </c>
      <c r="F239">
        <f>IF(Table245[[#This Row],[Category]]="Electronics",Table245[[#This Row],[Amount]],0)</f>
        <v>0</v>
      </c>
      <c r="G239">
        <f>IF(Table245[[#This Row],[Category]]="Electronics",Table245[[#This Row],[Qty]],0)</f>
        <v>0</v>
      </c>
      <c r="H239">
        <f>IF(Table245[[#This Row],[Category]]="Home Decor",Table245[[#This Row],[Amount]],0)</f>
        <v>0</v>
      </c>
      <c r="I239">
        <f>IF(Table245[[#This Row],[Category]]="Home Decor",Table245[[#This Row],[Qty]],0)</f>
        <v>0</v>
      </c>
      <c r="J239">
        <f>IF(Table245[[#This Row],[Category]]="Clothing",Table245[[#This Row],[Amount]],0)</f>
        <v>214.66</v>
      </c>
      <c r="K239">
        <f>IF(Table245[[#This Row],[Category]]="Clothing",Table245[[#This Row],[Qty]],0)</f>
        <v>56</v>
      </c>
    </row>
    <row r="240" spans="1:11" ht="14.25" customHeight="1">
      <c r="A240" s="30" t="s">
        <v>33</v>
      </c>
      <c r="B240" s="32">
        <v>44</v>
      </c>
      <c r="C240" s="30" t="s">
        <v>18</v>
      </c>
      <c r="D240" s="31">
        <v>766.97</v>
      </c>
      <c r="E240" s="48">
        <f>Table245[[#This Row],[Amount]]/Table245[[#This Row],[Qty]]</f>
        <v>17.431136363636366</v>
      </c>
      <c r="F240">
        <f>IF(Table245[[#This Row],[Category]]="Electronics",Table245[[#This Row],[Amount]],0)</f>
        <v>0</v>
      </c>
      <c r="G240">
        <f>IF(Table245[[#This Row],[Category]]="Electronics",Table245[[#This Row],[Qty]],0)</f>
        <v>0</v>
      </c>
      <c r="H240">
        <f>IF(Table245[[#This Row],[Category]]="Home Decor",Table245[[#This Row],[Amount]],0)</f>
        <v>0</v>
      </c>
      <c r="I240">
        <f>IF(Table245[[#This Row],[Category]]="Home Decor",Table245[[#This Row],[Qty]],0)</f>
        <v>0</v>
      </c>
      <c r="J240">
        <f>IF(Table245[[#This Row],[Category]]="Clothing",Table245[[#This Row],[Amount]],0)</f>
        <v>766.97</v>
      </c>
      <c r="K240">
        <f>IF(Table245[[#This Row],[Category]]="Clothing",Table245[[#This Row],[Qty]],0)</f>
        <v>44</v>
      </c>
    </row>
    <row r="241" spans="1:11" ht="14.25" customHeight="1">
      <c r="A241" s="30" t="s">
        <v>17</v>
      </c>
      <c r="B241" s="32">
        <v>55</v>
      </c>
      <c r="C241" s="30" t="s">
        <v>18</v>
      </c>
      <c r="D241" s="31">
        <v>427.15</v>
      </c>
      <c r="E241" s="48">
        <f>Table245[[#This Row],[Amount]]/Table245[[#This Row],[Qty]]</f>
        <v>7.7663636363636357</v>
      </c>
      <c r="F241">
        <f>IF(Table245[[#This Row],[Category]]="Electronics",Table245[[#This Row],[Amount]],0)</f>
        <v>0</v>
      </c>
      <c r="G241">
        <f>IF(Table245[[#This Row],[Category]]="Electronics",Table245[[#This Row],[Qty]],0)</f>
        <v>0</v>
      </c>
      <c r="H241">
        <f>IF(Table245[[#This Row],[Category]]="Home Decor",Table245[[#This Row],[Amount]],0)</f>
        <v>427.15</v>
      </c>
      <c r="I241">
        <f>IF(Table245[[#This Row],[Category]]="Home Decor",Table245[[#This Row],[Qty]],0)</f>
        <v>55</v>
      </c>
      <c r="J241">
        <f>IF(Table245[[#This Row],[Category]]="Clothing",Table245[[#This Row],[Amount]],0)</f>
        <v>0</v>
      </c>
      <c r="K241">
        <f>IF(Table245[[#This Row],[Category]]="Clothing",Table245[[#This Row],[Qty]],0)</f>
        <v>0</v>
      </c>
    </row>
    <row r="242" spans="1:11" ht="14.25" customHeight="1">
      <c r="A242" s="30" t="s">
        <v>33</v>
      </c>
      <c r="B242" s="32">
        <v>77</v>
      </c>
      <c r="C242" s="30" t="s">
        <v>18</v>
      </c>
      <c r="D242" s="31">
        <v>508.76</v>
      </c>
      <c r="E242" s="48">
        <f>Table245[[#This Row],[Amount]]/Table245[[#This Row],[Qty]]</f>
        <v>6.6072727272727274</v>
      </c>
      <c r="F242">
        <f>IF(Table245[[#This Row],[Category]]="Electronics",Table245[[#This Row],[Amount]],0)</f>
        <v>0</v>
      </c>
      <c r="G242">
        <f>IF(Table245[[#This Row],[Category]]="Electronics",Table245[[#This Row],[Qty]],0)</f>
        <v>0</v>
      </c>
      <c r="H242">
        <f>IF(Table245[[#This Row],[Category]]="Home Decor",Table245[[#This Row],[Amount]],0)</f>
        <v>0</v>
      </c>
      <c r="I242">
        <f>IF(Table245[[#This Row],[Category]]="Home Decor",Table245[[#This Row],[Qty]],0)</f>
        <v>0</v>
      </c>
      <c r="J242">
        <f>IF(Table245[[#This Row],[Category]]="Clothing",Table245[[#This Row],[Amount]],0)</f>
        <v>508.76</v>
      </c>
      <c r="K242">
        <f>IF(Table245[[#This Row],[Category]]="Clothing",Table245[[#This Row],[Qty]],0)</f>
        <v>77</v>
      </c>
    </row>
    <row r="243" spans="1:11" ht="14.25" customHeight="1">
      <c r="A243" s="30" t="s">
        <v>17</v>
      </c>
      <c r="B243" s="32">
        <v>63</v>
      </c>
      <c r="C243" s="30" t="s">
        <v>18</v>
      </c>
      <c r="D243" s="31">
        <v>705.35</v>
      </c>
      <c r="E243" s="48">
        <f>Table245[[#This Row],[Amount]]/Table245[[#This Row],[Qty]]</f>
        <v>11.196031746031746</v>
      </c>
      <c r="F243">
        <f>IF(Table245[[#This Row],[Category]]="Electronics",Table245[[#This Row],[Amount]],0)</f>
        <v>0</v>
      </c>
      <c r="G243">
        <f>IF(Table245[[#This Row],[Category]]="Electronics",Table245[[#This Row],[Qty]],0)</f>
        <v>0</v>
      </c>
      <c r="H243">
        <f>IF(Table245[[#This Row],[Category]]="Home Decor",Table245[[#This Row],[Amount]],0)</f>
        <v>705.35</v>
      </c>
      <c r="I243">
        <f>IF(Table245[[#This Row],[Category]]="Home Decor",Table245[[#This Row],[Qty]],0)</f>
        <v>63</v>
      </c>
      <c r="J243">
        <f>IF(Table245[[#This Row],[Category]]="Clothing",Table245[[#This Row],[Amount]],0)</f>
        <v>0</v>
      </c>
      <c r="K243">
        <f>IF(Table245[[#This Row],[Category]]="Clothing",Table245[[#This Row],[Qty]],0)</f>
        <v>0</v>
      </c>
    </row>
    <row r="244" spans="1:11" ht="14.25" customHeight="1">
      <c r="A244" s="30" t="s">
        <v>38</v>
      </c>
      <c r="B244" s="32">
        <v>26</v>
      </c>
      <c r="C244" s="30" t="s">
        <v>18</v>
      </c>
      <c r="D244" s="31">
        <v>160.68</v>
      </c>
      <c r="E244" s="48">
        <f>Table245[[#This Row],[Amount]]/Table245[[#This Row],[Qty]]</f>
        <v>6.1800000000000006</v>
      </c>
      <c r="F244">
        <f>IF(Table245[[#This Row],[Category]]="Electronics",Table245[[#This Row],[Amount]],0)</f>
        <v>160.68</v>
      </c>
      <c r="G244">
        <f>IF(Table245[[#This Row],[Category]]="Electronics",Table245[[#This Row],[Qty]],0)</f>
        <v>26</v>
      </c>
      <c r="H244">
        <f>IF(Table245[[#This Row],[Category]]="Home Decor",Table245[[#This Row],[Amount]],0)</f>
        <v>0</v>
      </c>
      <c r="I244">
        <f>IF(Table245[[#This Row],[Category]]="Home Decor",Table245[[#This Row],[Qty]],0)</f>
        <v>0</v>
      </c>
      <c r="J244">
        <f>IF(Table245[[#This Row],[Category]]="Clothing",Table245[[#This Row],[Amount]],0)</f>
        <v>0</v>
      </c>
      <c r="K244">
        <f>IF(Table245[[#This Row],[Category]]="Clothing",Table245[[#This Row],[Qty]],0)</f>
        <v>0</v>
      </c>
    </row>
    <row r="245" spans="1:11" ht="14.25" customHeight="1">
      <c r="A245" s="30" t="s">
        <v>38</v>
      </c>
      <c r="B245" s="32">
        <v>100</v>
      </c>
      <c r="C245" s="30" t="s">
        <v>18</v>
      </c>
      <c r="D245" s="31">
        <v>393.83</v>
      </c>
      <c r="E245" s="48">
        <f>Table245[[#This Row],[Amount]]/Table245[[#This Row],[Qty]]</f>
        <v>3.9382999999999999</v>
      </c>
      <c r="F245">
        <f>IF(Table245[[#This Row],[Category]]="Electronics",Table245[[#This Row],[Amount]],0)</f>
        <v>393.83</v>
      </c>
      <c r="G245">
        <f>IF(Table245[[#This Row],[Category]]="Electronics",Table245[[#This Row],[Qty]],0)</f>
        <v>100</v>
      </c>
      <c r="H245">
        <f>IF(Table245[[#This Row],[Category]]="Home Decor",Table245[[#This Row],[Amount]],0)</f>
        <v>0</v>
      </c>
      <c r="I245">
        <f>IF(Table245[[#This Row],[Category]]="Home Decor",Table245[[#This Row],[Qty]],0)</f>
        <v>0</v>
      </c>
      <c r="J245">
        <f>IF(Table245[[#This Row],[Category]]="Clothing",Table245[[#This Row],[Amount]],0)</f>
        <v>0</v>
      </c>
      <c r="K245">
        <f>IF(Table245[[#This Row],[Category]]="Clothing",Table245[[#This Row],[Qty]],0)</f>
        <v>0</v>
      </c>
    </row>
    <row r="246" spans="1:11" ht="14.25" customHeight="1">
      <c r="A246" s="30" t="s">
        <v>17</v>
      </c>
      <c r="B246" s="32">
        <v>36</v>
      </c>
      <c r="C246" s="30" t="s">
        <v>18</v>
      </c>
      <c r="D246" s="31">
        <v>925.79</v>
      </c>
      <c r="E246" s="48">
        <f>Table245[[#This Row],[Amount]]/Table245[[#This Row],[Qty]]</f>
        <v>25.716388888888886</v>
      </c>
      <c r="F246">
        <f>IF(Table245[[#This Row],[Category]]="Electronics",Table245[[#This Row],[Amount]],0)</f>
        <v>0</v>
      </c>
      <c r="G246">
        <f>IF(Table245[[#This Row],[Category]]="Electronics",Table245[[#This Row],[Qty]],0)</f>
        <v>0</v>
      </c>
      <c r="H246">
        <f>IF(Table245[[#This Row],[Category]]="Home Decor",Table245[[#This Row],[Amount]],0)</f>
        <v>925.79</v>
      </c>
      <c r="I246">
        <f>IF(Table245[[#This Row],[Category]]="Home Decor",Table245[[#This Row],[Qty]],0)</f>
        <v>36</v>
      </c>
      <c r="J246">
        <f>IF(Table245[[#This Row],[Category]]="Clothing",Table245[[#This Row],[Amount]],0)</f>
        <v>0</v>
      </c>
      <c r="K246">
        <f>IF(Table245[[#This Row],[Category]]="Clothing",Table245[[#This Row],[Qty]],0)</f>
        <v>0</v>
      </c>
    </row>
    <row r="247" spans="1:11" ht="14.25" customHeight="1">
      <c r="A247" s="30" t="s">
        <v>33</v>
      </c>
      <c r="B247" s="32">
        <v>23</v>
      </c>
      <c r="C247" s="30" t="s">
        <v>18</v>
      </c>
      <c r="D247" s="31">
        <v>797.88</v>
      </c>
      <c r="E247" s="48">
        <f>Table245[[#This Row],[Amount]]/Table245[[#This Row],[Qty]]</f>
        <v>34.690434782608698</v>
      </c>
      <c r="F247">
        <f>IF(Table245[[#This Row],[Category]]="Electronics",Table245[[#This Row],[Amount]],0)</f>
        <v>0</v>
      </c>
      <c r="G247">
        <f>IF(Table245[[#This Row],[Category]]="Electronics",Table245[[#This Row],[Qty]],0)</f>
        <v>0</v>
      </c>
      <c r="H247">
        <f>IF(Table245[[#This Row],[Category]]="Home Decor",Table245[[#This Row],[Amount]],0)</f>
        <v>0</v>
      </c>
      <c r="I247">
        <f>IF(Table245[[#This Row],[Category]]="Home Decor",Table245[[#This Row],[Qty]],0)</f>
        <v>0</v>
      </c>
      <c r="J247">
        <f>IF(Table245[[#This Row],[Category]]="Clothing",Table245[[#This Row],[Amount]],0)</f>
        <v>797.88</v>
      </c>
      <c r="K247">
        <f>IF(Table245[[#This Row],[Category]]="Clothing",Table245[[#This Row],[Qty]],0)</f>
        <v>23</v>
      </c>
    </row>
    <row r="248" spans="1:11" ht="14.25" customHeight="1">
      <c r="A248" s="30" t="s">
        <v>33</v>
      </c>
      <c r="B248" s="32">
        <v>7</v>
      </c>
      <c r="C248" s="30" t="s">
        <v>18</v>
      </c>
      <c r="D248" s="31">
        <v>582.66999999999996</v>
      </c>
      <c r="E248" s="48">
        <f>Table245[[#This Row],[Amount]]/Table245[[#This Row],[Qty]]</f>
        <v>83.238571428571419</v>
      </c>
      <c r="F248">
        <f>IF(Table245[[#This Row],[Category]]="Electronics",Table245[[#This Row],[Amount]],0)</f>
        <v>0</v>
      </c>
      <c r="G248">
        <f>IF(Table245[[#This Row],[Category]]="Electronics",Table245[[#This Row],[Qty]],0)</f>
        <v>0</v>
      </c>
      <c r="H248">
        <f>IF(Table245[[#This Row],[Category]]="Home Decor",Table245[[#This Row],[Amount]],0)</f>
        <v>0</v>
      </c>
      <c r="I248">
        <f>IF(Table245[[#This Row],[Category]]="Home Decor",Table245[[#This Row],[Qty]],0)</f>
        <v>0</v>
      </c>
      <c r="J248">
        <f>IF(Table245[[#This Row],[Category]]="Clothing",Table245[[#This Row],[Amount]],0)</f>
        <v>582.66999999999996</v>
      </c>
      <c r="K248">
        <f>IF(Table245[[#This Row],[Category]]="Clothing",Table245[[#This Row],[Qty]],0)</f>
        <v>7</v>
      </c>
    </row>
    <row r="249" spans="1:11" ht="14.25" customHeight="1">
      <c r="A249" s="30" t="s">
        <v>38</v>
      </c>
      <c r="B249" s="32">
        <v>78</v>
      </c>
      <c r="C249" s="30" t="s">
        <v>18</v>
      </c>
      <c r="D249" s="31">
        <v>965.81</v>
      </c>
      <c r="E249" s="48">
        <f>Table245[[#This Row],[Amount]]/Table245[[#This Row],[Qty]]</f>
        <v>12.382179487179487</v>
      </c>
      <c r="F249">
        <f>IF(Table245[[#This Row],[Category]]="Electronics",Table245[[#This Row],[Amount]],0)</f>
        <v>965.81</v>
      </c>
      <c r="G249">
        <f>IF(Table245[[#This Row],[Category]]="Electronics",Table245[[#This Row],[Qty]],0)</f>
        <v>78</v>
      </c>
      <c r="H249">
        <f>IF(Table245[[#This Row],[Category]]="Home Decor",Table245[[#This Row],[Amount]],0)</f>
        <v>0</v>
      </c>
      <c r="I249">
        <f>IF(Table245[[#This Row],[Category]]="Home Decor",Table245[[#This Row],[Qty]],0)</f>
        <v>0</v>
      </c>
      <c r="J249">
        <f>IF(Table245[[#This Row],[Category]]="Clothing",Table245[[#This Row],[Amount]],0)</f>
        <v>0</v>
      </c>
      <c r="K249">
        <f>IF(Table245[[#This Row],[Category]]="Clothing",Table245[[#This Row],[Qty]],0)</f>
        <v>0</v>
      </c>
    </row>
    <row r="250" spans="1:11" ht="14.25" customHeight="1">
      <c r="A250" s="30" t="s">
        <v>38</v>
      </c>
      <c r="B250" s="32">
        <v>58</v>
      </c>
      <c r="C250" s="30" t="s">
        <v>18</v>
      </c>
      <c r="D250" s="31">
        <v>493.2</v>
      </c>
      <c r="E250" s="48">
        <f>Table245[[#This Row],[Amount]]/Table245[[#This Row],[Qty]]</f>
        <v>8.503448275862068</v>
      </c>
      <c r="F250">
        <f>IF(Table245[[#This Row],[Category]]="Electronics",Table245[[#This Row],[Amount]],0)</f>
        <v>493.2</v>
      </c>
      <c r="G250">
        <f>IF(Table245[[#This Row],[Category]]="Electronics",Table245[[#This Row],[Qty]],0)</f>
        <v>58</v>
      </c>
      <c r="H250">
        <f>IF(Table245[[#This Row],[Category]]="Home Decor",Table245[[#This Row],[Amount]],0)</f>
        <v>0</v>
      </c>
      <c r="I250">
        <f>IF(Table245[[#This Row],[Category]]="Home Decor",Table245[[#This Row],[Qty]],0)</f>
        <v>0</v>
      </c>
      <c r="J250">
        <f>IF(Table245[[#This Row],[Category]]="Clothing",Table245[[#This Row],[Amount]],0)</f>
        <v>0</v>
      </c>
      <c r="K250">
        <f>IF(Table245[[#This Row],[Category]]="Clothing",Table245[[#This Row],[Qty]],0)</f>
        <v>0</v>
      </c>
    </row>
    <row r="251" spans="1:11" ht="14.25" customHeight="1">
      <c r="A251" s="30" t="s">
        <v>33</v>
      </c>
      <c r="B251" s="32">
        <v>18</v>
      </c>
      <c r="C251" s="30" t="s">
        <v>18</v>
      </c>
      <c r="D251" s="31">
        <v>219.59</v>
      </c>
      <c r="E251" s="48">
        <f>Table245[[#This Row],[Amount]]/Table245[[#This Row],[Qty]]</f>
        <v>12.199444444444445</v>
      </c>
      <c r="F251">
        <f>IF(Table245[[#This Row],[Category]]="Electronics",Table245[[#This Row],[Amount]],0)</f>
        <v>0</v>
      </c>
      <c r="G251">
        <f>IF(Table245[[#This Row],[Category]]="Electronics",Table245[[#This Row],[Qty]],0)</f>
        <v>0</v>
      </c>
      <c r="H251">
        <f>IF(Table245[[#This Row],[Category]]="Home Decor",Table245[[#This Row],[Amount]],0)</f>
        <v>0</v>
      </c>
      <c r="I251">
        <f>IF(Table245[[#This Row],[Category]]="Home Decor",Table245[[#This Row],[Qty]],0)</f>
        <v>0</v>
      </c>
      <c r="J251">
        <f>IF(Table245[[#This Row],[Category]]="Clothing",Table245[[#This Row],[Amount]],0)</f>
        <v>219.59</v>
      </c>
      <c r="K251">
        <f>IF(Table245[[#This Row],[Category]]="Clothing",Table245[[#This Row],[Qty]],0)</f>
        <v>18</v>
      </c>
    </row>
    <row r="252" spans="1:11" ht="14.25" customHeight="1">
      <c r="A252" s="30" t="s">
        <v>38</v>
      </c>
      <c r="B252" s="32">
        <v>63</v>
      </c>
      <c r="C252" s="30" t="s">
        <v>18</v>
      </c>
      <c r="D252" s="31">
        <v>837.97</v>
      </c>
      <c r="E252" s="48">
        <f>Table245[[#This Row],[Amount]]/Table245[[#This Row],[Qty]]</f>
        <v>13.301111111111112</v>
      </c>
      <c r="F252">
        <f>IF(Table245[[#This Row],[Category]]="Electronics",Table245[[#This Row],[Amount]],0)</f>
        <v>837.97</v>
      </c>
      <c r="G252">
        <f>IF(Table245[[#This Row],[Category]]="Electronics",Table245[[#This Row],[Qty]],0)</f>
        <v>63</v>
      </c>
      <c r="H252">
        <f>IF(Table245[[#This Row],[Category]]="Home Decor",Table245[[#This Row],[Amount]],0)</f>
        <v>0</v>
      </c>
      <c r="I252">
        <f>IF(Table245[[#This Row],[Category]]="Home Decor",Table245[[#This Row],[Qty]],0)</f>
        <v>0</v>
      </c>
      <c r="J252">
        <f>IF(Table245[[#This Row],[Category]]="Clothing",Table245[[#This Row],[Amount]],0)</f>
        <v>0</v>
      </c>
      <c r="K252">
        <f>IF(Table245[[#This Row],[Category]]="Clothing",Table245[[#This Row],[Qty]],0)</f>
        <v>0</v>
      </c>
    </row>
    <row r="253" spans="1:11" ht="14.25" customHeight="1">
      <c r="A253" s="30" t="s">
        <v>17</v>
      </c>
      <c r="B253" s="32">
        <v>39</v>
      </c>
      <c r="C253" s="30" t="s">
        <v>18</v>
      </c>
      <c r="D253" s="31">
        <v>208.37</v>
      </c>
      <c r="E253" s="48">
        <f>Table245[[#This Row],[Amount]]/Table245[[#This Row],[Qty]]</f>
        <v>5.3428205128205128</v>
      </c>
      <c r="F253">
        <f>IF(Table245[[#This Row],[Category]]="Electronics",Table245[[#This Row],[Amount]],0)</f>
        <v>0</v>
      </c>
      <c r="G253">
        <f>IF(Table245[[#This Row],[Category]]="Electronics",Table245[[#This Row],[Qty]],0)</f>
        <v>0</v>
      </c>
      <c r="H253">
        <f>IF(Table245[[#This Row],[Category]]="Home Decor",Table245[[#This Row],[Amount]],0)</f>
        <v>208.37</v>
      </c>
      <c r="I253">
        <f>IF(Table245[[#This Row],[Category]]="Home Decor",Table245[[#This Row],[Qty]],0)</f>
        <v>39</v>
      </c>
      <c r="J253">
        <f>IF(Table245[[#This Row],[Category]]="Clothing",Table245[[#This Row],[Amount]],0)</f>
        <v>0</v>
      </c>
      <c r="K253">
        <f>IF(Table245[[#This Row],[Category]]="Clothing",Table245[[#This Row],[Qty]],0)</f>
        <v>0</v>
      </c>
    </row>
    <row r="254" spans="1:11" ht="14.25" customHeight="1">
      <c r="A254" s="30" t="s">
        <v>17</v>
      </c>
      <c r="B254" s="32">
        <v>84</v>
      </c>
      <c r="C254" s="30" t="s">
        <v>18</v>
      </c>
      <c r="D254" s="31">
        <v>466.54</v>
      </c>
      <c r="E254" s="48">
        <f>Table245[[#This Row],[Amount]]/Table245[[#This Row],[Qty]]</f>
        <v>5.5540476190476191</v>
      </c>
      <c r="F254">
        <f>IF(Table245[[#This Row],[Category]]="Electronics",Table245[[#This Row],[Amount]],0)</f>
        <v>0</v>
      </c>
      <c r="G254">
        <f>IF(Table245[[#This Row],[Category]]="Electronics",Table245[[#This Row],[Qty]],0)</f>
        <v>0</v>
      </c>
      <c r="H254">
        <f>IF(Table245[[#This Row],[Category]]="Home Decor",Table245[[#This Row],[Amount]],0)</f>
        <v>466.54</v>
      </c>
      <c r="I254">
        <f>IF(Table245[[#This Row],[Category]]="Home Decor",Table245[[#This Row],[Qty]],0)</f>
        <v>84</v>
      </c>
      <c r="J254">
        <f>IF(Table245[[#This Row],[Category]]="Clothing",Table245[[#This Row],[Amount]],0)</f>
        <v>0</v>
      </c>
      <c r="K254">
        <f>IF(Table245[[#This Row],[Category]]="Clothing",Table245[[#This Row],[Qty]],0)</f>
        <v>0</v>
      </c>
    </row>
    <row r="255" spans="1:11" ht="14.25" customHeight="1">
      <c r="A255" s="30" t="s">
        <v>33</v>
      </c>
      <c r="B255" s="32">
        <v>85</v>
      </c>
      <c r="C255" s="30" t="s">
        <v>18</v>
      </c>
      <c r="D255" s="31">
        <v>429.67</v>
      </c>
      <c r="E255" s="48">
        <f>Table245[[#This Row],[Amount]]/Table245[[#This Row],[Qty]]</f>
        <v>5.0549411764705887</v>
      </c>
      <c r="F255">
        <f>IF(Table245[[#This Row],[Category]]="Electronics",Table245[[#This Row],[Amount]],0)</f>
        <v>0</v>
      </c>
      <c r="G255">
        <f>IF(Table245[[#This Row],[Category]]="Electronics",Table245[[#This Row],[Qty]],0)</f>
        <v>0</v>
      </c>
      <c r="H255">
        <f>IF(Table245[[#This Row],[Category]]="Home Decor",Table245[[#This Row],[Amount]],0)</f>
        <v>0</v>
      </c>
      <c r="I255">
        <f>IF(Table245[[#This Row],[Category]]="Home Decor",Table245[[#This Row],[Qty]],0)</f>
        <v>0</v>
      </c>
      <c r="J255">
        <f>IF(Table245[[#This Row],[Category]]="Clothing",Table245[[#This Row],[Amount]],0)</f>
        <v>429.67</v>
      </c>
      <c r="K255">
        <f>IF(Table245[[#This Row],[Category]]="Clothing",Table245[[#This Row],[Qty]],0)</f>
        <v>85</v>
      </c>
    </row>
    <row r="256" spans="1:11" ht="14.25" customHeight="1">
      <c r="A256" s="30" t="s">
        <v>33</v>
      </c>
      <c r="B256" s="32">
        <v>10</v>
      </c>
      <c r="C256" s="30" t="s">
        <v>18</v>
      </c>
      <c r="D256" s="31">
        <v>390</v>
      </c>
      <c r="E256" s="48">
        <f>Table245[[#This Row],[Amount]]/Table245[[#This Row],[Qty]]</f>
        <v>39</v>
      </c>
      <c r="F256">
        <f>IF(Table245[[#This Row],[Category]]="Electronics",Table245[[#This Row],[Amount]],0)</f>
        <v>0</v>
      </c>
      <c r="G256">
        <f>IF(Table245[[#This Row],[Category]]="Electronics",Table245[[#This Row],[Qty]],0)</f>
        <v>0</v>
      </c>
      <c r="H256">
        <f>IF(Table245[[#This Row],[Category]]="Home Decor",Table245[[#This Row],[Amount]],0)</f>
        <v>0</v>
      </c>
      <c r="I256">
        <f>IF(Table245[[#This Row],[Category]]="Home Decor",Table245[[#This Row],[Qty]],0)</f>
        <v>0</v>
      </c>
      <c r="J256">
        <f>IF(Table245[[#This Row],[Category]]="Clothing",Table245[[#This Row],[Amount]],0)</f>
        <v>390</v>
      </c>
      <c r="K256">
        <f>IF(Table245[[#This Row],[Category]]="Clothing",Table245[[#This Row],[Qty]],0)</f>
        <v>10</v>
      </c>
    </row>
    <row r="257" spans="1:11" ht="14.25" customHeight="1">
      <c r="A257" s="30" t="s">
        <v>17</v>
      </c>
      <c r="B257" s="32">
        <v>7</v>
      </c>
      <c r="C257" s="30" t="s">
        <v>18</v>
      </c>
      <c r="D257" s="31">
        <v>669.49</v>
      </c>
      <c r="E257" s="48">
        <f>Table245[[#This Row],[Amount]]/Table245[[#This Row],[Qty]]</f>
        <v>95.641428571428577</v>
      </c>
      <c r="F257">
        <f>IF(Table245[[#This Row],[Category]]="Electronics",Table245[[#This Row],[Amount]],0)</f>
        <v>0</v>
      </c>
      <c r="G257">
        <f>IF(Table245[[#This Row],[Category]]="Electronics",Table245[[#This Row],[Qty]],0)</f>
        <v>0</v>
      </c>
      <c r="H257">
        <f>IF(Table245[[#This Row],[Category]]="Home Decor",Table245[[#This Row],[Amount]],0)</f>
        <v>669.49</v>
      </c>
      <c r="I257">
        <f>IF(Table245[[#This Row],[Category]]="Home Decor",Table245[[#This Row],[Qty]],0)</f>
        <v>7</v>
      </c>
      <c r="J257">
        <f>IF(Table245[[#This Row],[Category]]="Clothing",Table245[[#This Row],[Amount]],0)</f>
        <v>0</v>
      </c>
      <c r="K257">
        <f>IF(Table245[[#This Row],[Category]]="Clothing",Table245[[#This Row],[Qty]],0)</f>
        <v>0</v>
      </c>
    </row>
    <row r="258" spans="1:11" ht="14.25" customHeight="1">
      <c r="A258" s="30" t="s">
        <v>33</v>
      </c>
      <c r="B258" s="32">
        <v>77</v>
      </c>
      <c r="C258" s="30" t="s">
        <v>18</v>
      </c>
      <c r="D258" s="31">
        <v>898.57</v>
      </c>
      <c r="E258" s="48">
        <f>Table245[[#This Row],[Amount]]/Table245[[#This Row],[Qty]]</f>
        <v>11.66974025974026</v>
      </c>
      <c r="F258">
        <f>IF(Table245[[#This Row],[Category]]="Electronics",Table245[[#This Row],[Amount]],0)</f>
        <v>0</v>
      </c>
      <c r="G258">
        <f>IF(Table245[[#This Row],[Category]]="Electronics",Table245[[#This Row],[Qty]],0)</f>
        <v>0</v>
      </c>
      <c r="H258">
        <f>IF(Table245[[#This Row],[Category]]="Home Decor",Table245[[#This Row],[Amount]],0)</f>
        <v>0</v>
      </c>
      <c r="I258">
        <f>IF(Table245[[#This Row],[Category]]="Home Decor",Table245[[#This Row],[Qty]],0)</f>
        <v>0</v>
      </c>
      <c r="J258">
        <f>IF(Table245[[#This Row],[Category]]="Clothing",Table245[[#This Row],[Amount]],0)</f>
        <v>898.57</v>
      </c>
      <c r="K258">
        <f>IF(Table245[[#This Row],[Category]]="Clothing",Table245[[#This Row],[Qty]],0)</f>
        <v>77</v>
      </c>
    </row>
    <row r="259" spans="1:11" ht="14.25" customHeight="1">
      <c r="A259" s="30" t="s">
        <v>33</v>
      </c>
      <c r="B259" s="32">
        <v>34</v>
      </c>
      <c r="C259" s="30" t="s">
        <v>18</v>
      </c>
      <c r="D259" s="31">
        <v>134.02000000000001</v>
      </c>
      <c r="E259" s="48">
        <f>Table245[[#This Row],[Amount]]/Table245[[#This Row],[Qty]]</f>
        <v>3.9417647058823531</v>
      </c>
      <c r="F259">
        <f>IF(Table245[[#This Row],[Category]]="Electronics",Table245[[#This Row],[Amount]],0)</f>
        <v>0</v>
      </c>
      <c r="G259">
        <f>IF(Table245[[#This Row],[Category]]="Electronics",Table245[[#This Row],[Qty]],0)</f>
        <v>0</v>
      </c>
      <c r="H259">
        <f>IF(Table245[[#This Row],[Category]]="Home Decor",Table245[[#This Row],[Amount]],0)</f>
        <v>0</v>
      </c>
      <c r="I259">
        <f>IF(Table245[[#This Row],[Category]]="Home Decor",Table245[[#This Row],[Qty]],0)</f>
        <v>0</v>
      </c>
      <c r="J259">
        <f>IF(Table245[[#This Row],[Category]]="Clothing",Table245[[#This Row],[Amount]],0)</f>
        <v>134.02000000000001</v>
      </c>
      <c r="K259">
        <f>IF(Table245[[#This Row],[Category]]="Clothing",Table245[[#This Row],[Qty]],0)</f>
        <v>34</v>
      </c>
    </row>
    <row r="260" spans="1:11" ht="14.25" customHeight="1">
      <c r="A260" s="30" t="s">
        <v>38</v>
      </c>
      <c r="B260" s="32">
        <v>56</v>
      </c>
      <c r="C260" s="30" t="s">
        <v>18</v>
      </c>
      <c r="D260" s="31">
        <v>253.86</v>
      </c>
      <c r="E260" s="48">
        <f>Table245[[#This Row],[Amount]]/Table245[[#This Row],[Qty]]</f>
        <v>4.5332142857142861</v>
      </c>
      <c r="F260">
        <f>IF(Table245[[#This Row],[Category]]="Electronics",Table245[[#This Row],[Amount]],0)</f>
        <v>253.86</v>
      </c>
      <c r="G260">
        <f>IF(Table245[[#This Row],[Category]]="Electronics",Table245[[#This Row],[Qty]],0)</f>
        <v>56</v>
      </c>
      <c r="H260">
        <f>IF(Table245[[#This Row],[Category]]="Home Decor",Table245[[#This Row],[Amount]],0)</f>
        <v>0</v>
      </c>
      <c r="I260">
        <f>IF(Table245[[#This Row],[Category]]="Home Decor",Table245[[#This Row],[Qty]],0)</f>
        <v>0</v>
      </c>
      <c r="J260">
        <f>IF(Table245[[#This Row],[Category]]="Clothing",Table245[[#This Row],[Amount]],0)</f>
        <v>0</v>
      </c>
      <c r="K260">
        <f>IF(Table245[[#This Row],[Category]]="Clothing",Table245[[#This Row],[Qty]],0)</f>
        <v>0</v>
      </c>
    </row>
    <row r="261" spans="1:11" ht="14.25" customHeight="1">
      <c r="A261" s="30" t="s">
        <v>38</v>
      </c>
      <c r="B261" s="32">
        <v>5</v>
      </c>
      <c r="C261" s="30" t="s">
        <v>18</v>
      </c>
      <c r="D261" s="31">
        <v>672.44</v>
      </c>
      <c r="E261" s="48">
        <f>Table245[[#This Row],[Amount]]/Table245[[#This Row],[Qty]]</f>
        <v>134.488</v>
      </c>
      <c r="F261">
        <f>IF(Table245[[#This Row],[Category]]="Electronics",Table245[[#This Row],[Amount]],0)</f>
        <v>672.44</v>
      </c>
      <c r="G261">
        <f>IF(Table245[[#This Row],[Category]]="Electronics",Table245[[#This Row],[Qty]],0)</f>
        <v>5</v>
      </c>
      <c r="H261">
        <f>IF(Table245[[#This Row],[Category]]="Home Decor",Table245[[#This Row],[Amount]],0)</f>
        <v>0</v>
      </c>
      <c r="I261">
        <f>IF(Table245[[#This Row],[Category]]="Home Decor",Table245[[#This Row],[Qty]],0)</f>
        <v>0</v>
      </c>
      <c r="J261">
        <f>IF(Table245[[#This Row],[Category]]="Clothing",Table245[[#This Row],[Amount]],0)</f>
        <v>0</v>
      </c>
      <c r="K261">
        <f>IF(Table245[[#This Row],[Category]]="Clothing",Table245[[#This Row],[Qty]],0)</f>
        <v>0</v>
      </c>
    </row>
    <row r="262" spans="1:11" ht="14.25" customHeight="1">
      <c r="A262" s="30" t="s">
        <v>33</v>
      </c>
      <c r="B262" s="32">
        <v>78</v>
      </c>
      <c r="C262" s="30" t="s">
        <v>18</v>
      </c>
      <c r="D262" s="31">
        <v>646.82000000000005</v>
      </c>
      <c r="E262" s="48">
        <f>Table245[[#This Row],[Amount]]/Table245[[#This Row],[Qty]]</f>
        <v>8.2925641025641035</v>
      </c>
      <c r="F262">
        <f>IF(Table245[[#This Row],[Category]]="Electronics",Table245[[#This Row],[Amount]],0)</f>
        <v>0</v>
      </c>
      <c r="G262">
        <f>IF(Table245[[#This Row],[Category]]="Electronics",Table245[[#This Row],[Qty]],0)</f>
        <v>0</v>
      </c>
      <c r="H262">
        <f>IF(Table245[[#This Row],[Category]]="Home Decor",Table245[[#This Row],[Amount]],0)</f>
        <v>0</v>
      </c>
      <c r="I262">
        <f>IF(Table245[[#This Row],[Category]]="Home Decor",Table245[[#This Row],[Qty]],0)</f>
        <v>0</v>
      </c>
      <c r="J262">
        <f>IF(Table245[[#This Row],[Category]]="Clothing",Table245[[#This Row],[Amount]],0)</f>
        <v>646.82000000000005</v>
      </c>
      <c r="K262">
        <f>IF(Table245[[#This Row],[Category]]="Clothing",Table245[[#This Row],[Qty]],0)</f>
        <v>78</v>
      </c>
    </row>
    <row r="263" spans="1:11" ht="14.25" customHeight="1">
      <c r="A263" s="30" t="s">
        <v>17</v>
      </c>
      <c r="B263" s="32">
        <v>10</v>
      </c>
      <c r="C263" s="30" t="s">
        <v>18</v>
      </c>
      <c r="D263" s="31">
        <v>818.96</v>
      </c>
      <c r="E263" s="48">
        <f>Table245[[#This Row],[Amount]]/Table245[[#This Row],[Qty]]</f>
        <v>81.896000000000001</v>
      </c>
      <c r="F263">
        <f>IF(Table245[[#This Row],[Category]]="Electronics",Table245[[#This Row],[Amount]],0)</f>
        <v>0</v>
      </c>
      <c r="G263">
        <f>IF(Table245[[#This Row],[Category]]="Electronics",Table245[[#This Row],[Qty]],0)</f>
        <v>0</v>
      </c>
      <c r="H263">
        <f>IF(Table245[[#This Row],[Category]]="Home Decor",Table245[[#This Row],[Amount]],0)</f>
        <v>818.96</v>
      </c>
      <c r="I263">
        <f>IF(Table245[[#This Row],[Category]]="Home Decor",Table245[[#This Row],[Qty]],0)</f>
        <v>10</v>
      </c>
      <c r="J263">
        <f>IF(Table245[[#This Row],[Category]]="Clothing",Table245[[#This Row],[Amount]],0)</f>
        <v>0</v>
      </c>
      <c r="K263">
        <f>IF(Table245[[#This Row],[Category]]="Clothing",Table245[[#This Row],[Qty]],0)</f>
        <v>0</v>
      </c>
    </row>
    <row r="264" spans="1:11" ht="14.25" customHeight="1">
      <c r="A264" s="30" t="s">
        <v>38</v>
      </c>
      <c r="B264" s="32">
        <v>9</v>
      </c>
      <c r="C264" s="30" t="s">
        <v>18</v>
      </c>
      <c r="D264" s="31">
        <v>868.67</v>
      </c>
      <c r="E264" s="48">
        <f>Table245[[#This Row],[Amount]]/Table245[[#This Row],[Qty]]</f>
        <v>96.518888888888881</v>
      </c>
      <c r="F264">
        <f>IF(Table245[[#This Row],[Category]]="Electronics",Table245[[#This Row],[Amount]],0)</f>
        <v>868.67</v>
      </c>
      <c r="G264">
        <f>IF(Table245[[#This Row],[Category]]="Electronics",Table245[[#This Row],[Qty]],0)</f>
        <v>9</v>
      </c>
      <c r="H264">
        <f>IF(Table245[[#This Row],[Category]]="Home Decor",Table245[[#This Row],[Amount]],0)</f>
        <v>0</v>
      </c>
      <c r="I264">
        <f>IF(Table245[[#This Row],[Category]]="Home Decor",Table245[[#This Row],[Qty]],0)</f>
        <v>0</v>
      </c>
      <c r="J264">
        <f>IF(Table245[[#This Row],[Category]]="Clothing",Table245[[#This Row],[Amount]],0)</f>
        <v>0</v>
      </c>
      <c r="K264">
        <f>IF(Table245[[#This Row],[Category]]="Clothing",Table245[[#This Row],[Qty]],0)</f>
        <v>0</v>
      </c>
    </row>
    <row r="265" spans="1:11" ht="14.25" customHeight="1">
      <c r="A265" s="30" t="s">
        <v>17</v>
      </c>
      <c r="B265" s="32">
        <v>41</v>
      </c>
      <c r="C265" s="30" t="s">
        <v>18</v>
      </c>
      <c r="D265" s="31">
        <v>742.01</v>
      </c>
      <c r="E265" s="48">
        <f>Table245[[#This Row],[Amount]]/Table245[[#This Row],[Qty]]</f>
        <v>18.09780487804878</v>
      </c>
      <c r="F265">
        <f>IF(Table245[[#This Row],[Category]]="Electronics",Table245[[#This Row],[Amount]],0)</f>
        <v>0</v>
      </c>
      <c r="G265">
        <f>IF(Table245[[#This Row],[Category]]="Electronics",Table245[[#This Row],[Qty]],0)</f>
        <v>0</v>
      </c>
      <c r="H265">
        <f>IF(Table245[[#This Row],[Category]]="Home Decor",Table245[[#This Row],[Amount]],0)</f>
        <v>742.01</v>
      </c>
      <c r="I265">
        <f>IF(Table245[[#This Row],[Category]]="Home Decor",Table245[[#This Row],[Qty]],0)</f>
        <v>41</v>
      </c>
      <c r="J265">
        <f>IF(Table245[[#This Row],[Category]]="Clothing",Table245[[#This Row],[Amount]],0)</f>
        <v>0</v>
      </c>
      <c r="K265">
        <f>IF(Table245[[#This Row],[Category]]="Clothing",Table245[[#This Row],[Qty]],0)</f>
        <v>0</v>
      </c>
    </row>
    <row r="266" spans="1:11" ht="14.25" customHeight="1">
      <c r="A266" s="30" t="s">
        <v>38</v>
      </c>
      <c r="B266" s="32">
        <v>14</v>
      </c>
      <c r="C266" s="30" t="s">
        <v>18</v>
      </c>
      <c r="D266" s="31">
        <v>554.58000000000004</v>
      </c>
      <c r="E266" s="48">
        <f>Table245[[#This Row],[Amount]]/Table245[[#This Row],[Qty]]</f>
        <v>39.612857142857145</v>
      </c>
      <c r="F266">
        <f>IF(Table245[[#This Row],[Category]]="Electronics",Table245[[#This Row],[Amount]],0)</f>
        <v>554.58000000000004</v>
      </c>
      <c r="G266">
        <f>IF(Table245[[#This Row],[Category]]="Electronics",Table245[[#This Row],[Qty]],0)</f>
        <v>14</v>
      </c>
      <c r="H266">
        <f>IF(Table245[[#This Row],[Category]]="Home Decor",Table245[[#This Row],[Amount]],0)</f>
        <v>0</v>
      </c>
      <c r="I266">
        <f>IF(Table245[[#This Row],[Category]]="Home Decor",Table245[[#This Row],[Qty]],0)</f>
        <v>0</v>
      </c>
      <c r="J266">
        <f>IF(Table245[[#This Row],[Category]]="Clothing",Table245[[#This Row],[Amount]],0)</f>
        <v>0</v>
      </c>
      <c r="K266">
        <f>IF(Table245[[#This Row],[Category]]="Clothing",Table245[[#This Row],[Qty]],0)</f>
        <v>0</v>
      </c>
    </row>
    <row r="267" spans="1:11" ht="14.25" customHeight="1">
      <c r="A267" s="30" t="s">
        <v>33</v>
      </c>
      <c r="B267" s="32">
        <v>31</v>
      </c>
      <c r="C267" s="30" t="s">
        <v>18</v>
      </c>
      <c r="D267" s="31">
        <v>577.28</v>
      </c>
      <c r="E267" s="48">
        <f>Table245[[#This Row],[Amount]]/Table245[[#This Row],[Qty]]</f>
        <v>18.621935483870967</v>
      </c>
      <c r="F267">
        <f>IF(Table245[[#This Row],[Category]]="Electronics",Table245[[#This Row],[Amount]],0)</f>
        <v>0</v>
      </c>
      <c r="G267">
        <f>IF(Table245[[#This Row],[Category]]="Electronics",Table245[[#This Row],[Qty]],0)</f>
        <v>0</v>
      </c>
      <c r="H267">
        <f>IF(Table245[[#This Row],[Category]]="Home Decor",Table245[[#This Row],[Amount]],0)</f>
        <v>0</v>
      </c>
      <c r="I267">
        <f>IF(Table245[[#This Row],[Category]]="Home Decor",Table245[[#This Row],[Qty]],0)</f>
        <v>0</v>
      </c>
      <c r="J267">
        <f>IF(Table245[[#This Row],[Category]]="Clothing",Table245[[#This Row],[Amount]],0)</f>
        <v>577.28</v>
      </c>
      <c r="K267">
        <f>IF(Table245[[#This Row],[Category]]="Clothing",Table245[[#This Row],[Qty]],0)</f>
        <v>31</v>
      </c>
    </row>
    <row r="268" spans="1:11" ht="14.25" customHeight="1">
      <c r="A268" s="30" t="s">
        <v>33</v>
      </c>
      <c r="B268" s="32">
        <v>65</v>
      </c>
      <c r="C268" s="30" t="s">
        <v>18</v>
      </c>
      <c r="D268" s="31">
        <v>43.01</v>
      </c>
      <c r="E268" s="48">
        <f>Table245[[#This Row],[Amount]]/Table245[[#This Row],[Qty]]</f>
        <v>0.66169230769230769</v>
      </c>
      <c r="F268">
        <f>IF(Table245[[#This Row],[Category]]="Electronics",Table245[[#This Row],[Amount]],0)</f>
        <v>0</v>
      </c>
      <c r="G268">
        <f>IF(Table245[[#This Row],[Category]]="Electronics",Table245[[#This Row],[Qty]],0)</f>
        <v>0</v>
      </c>
      <c r="H268">
        <f>IF(Table245[[#This Row],[Category]]="Home Decor",Table245[[#This Row],[Amount]],0)</f>
        <v>0</v>
      </c>
      <c r="I268">
        <f>IF(Table245[[#This Row],[Category]]="Home Decor",Table245[[#This Row],[Qty]],0)</f>
        <v>0</v>
      </c>
      <c r="J268">
        <f>IF(Table245[[#This Row],[Category]]="Clothing",Table245[[#This Row],[Amount]],0)</f>
        <v>43.01</v>
      </c>
      <c r="K268">
        <f>IF(Table245[[#This Row],[Category]]="Clothing",Table245[[#This Row],[Qty]],0)</f>
        <v>65</v>
      </c>
    </row>
    <row r="269" spans="1:11" ht="14.25" customHeight="1">
      <c r="A269" s="30" t="s">
        <v>33</v>
      </c>
      <c r="B269" s="32">
        <v>96</v>
      </c>
      <c r="C269" s="30" t="s">
        <v>18</v>
      </c>
      <c r="D269" s="31">
        <v>576.36</v>
      </c>
      <c r="E269" s="48">
        <f>Table245[[#This Row],[Amount]]/Table245[[#This Row],[Qty]]</f>
        <v>6.0037500000000001</v>
      </c>
      <c r="F269">
        <f>IF(Table245[[#This Row],[Category]]="Electronics",Table245[[#This Row],[Amount]],0)</f>
        <v>0</v>
      </c>
      <c r="G269">
        <f>IF(Table245[[#This Row],[Category]]="Electronics",Table245[[#This Row],[Qty]],0)</f>
        <v>0</v>
      </c>
      <c r="H269">
        <f>IF(Table245[[#This Row],[Category]]="Home Decor",Table245[[#This Row],[Amount]],0)</f>
        <v>0</v>
      </c>
      <c r="I269">
        <f>IF(Table245[[#This Row],[Category]]="Home Decor",Table245[[#This Row],[Qty]],0)</f>
        <v>0</v>
      </c>
      <c r="J269">
        <f>IF(Table245[[#This Row],[Category]]="Clothing",Table245[[#This Row],[Amount]],0)</f>
        <v>576.36</v>
      </c>
      <c r="K269">
        <f>IF(Table245[[#This Row],[Category]]="Clothing",Table245[[#This Row],[Qty]],0)</f>
        <v>96</v>
      </c>
    </row>
    <row r="270" spans="1:11" ht="14.25" customHeight="1">
      <c r="A270" s="30" t="s">
        <v>17</v>
      </c>
      <c r="B270" s="32">
        <v>27</v>
      </c>
      <c r="C270" s="30" t="s">
        <v>18</v>
      </c>
      <c r="D270" s="31">
        <v>479.6</v>
      </c>
      <c r="E270" s="48">
        <f>Table245[[#This Row],[Amount]]/Table245[[#This Row],[Qty]]</f>
        <v>17.762962962962963</v>
      </c>
      <c r="F270">
        <f>IF(Table245[[#This Row],[Category]]="Electronics",Table245[[#This Row],[Amount]],0)</f>
        <v>0</v>
      </c>
      <c r="G270">
        <f>IF(Table245[[#This Row],[Category]]="Electronics",Table245[[#This Row],[Qty]],0)</f>
        <v>0</v>
      </c>
      <c r="H270">
        <f>IF(Table245[[#This Row],[Category]]="Home Decor",Table245[[#This Row],[Amount]],0)</f>
        <v>479.6</v>
      </c>
      <c r="I270">
        <f>IF(Table245[[#This Row],[Category]]="Home Decor",Table245[[#This Row],[Qty]],0)</f>
        <v>27</v>
      </c>
      <c r="J270">
        <f>IF(Table245[[#This Row],[Category]]="Clothing",Table245[[#This Row],[Amount]],0)</f>
        <v>0</v>
      </c>
      <c r="K270">
        <f>IF(Table245[[#This Row],[Category]]="Clothing",Table245[[#This Row],[Qty]],0)</f>
        <v>0</v>
      </c>
    </row>
    <row r="271" spans="1:11" ht="14.25" customHeight="1">
      <c r="A271" s="30" t="s">
        <v>17</v>
      </c>
      <c r="B271" s="32">
        <v>44</v>
      </c>
      <c r="C271" s="30" t="s">
        <v>18</v>
      </c>
      <c r="D271" s="31">
        <v>622.96</v>
      </c>
      <c r="E271" s="48">
        <f>Table245[[#This Row],[Amount]]/Table245[[#This Row],[Qty]]</f>
        <v>14.158181818181818</v>
      </c>
      <c r="F271">
        <f>IF(Table245[[#This Row],[Category]]="Electronics",Table245[[#This Row],[Amount]],0)</f>
        <v>0</v>
      </c>
      <c r="G271">
        <f>IF(Table245[[#This Row],[Category]]="Electronics",Table245[[#This Row],[Qty]],0)</f>
        <v>0</v>
      </c>
      <c r="H271">
        <f>IF(Table245[[#This Row],[Category]]="Home Decor",Table245[[#This Row],[Amount]],0)</f>
        <v>622.96</v>
      </c>
      <c r="I271">
        <f>IF(Table245[[#This Row],[Category]]="Home Decor",Table245[[#This Row],[Qty]],0)</f>
        <v>44</v>
      </c>
      <c r="J271">
        <f>IF(Table245[[#This Row],[Category]]="Clothing",Table245[[#This Row],[Amount]],0)</f>
        <v>0</v>
      </c>
      <c r="K271">
        <f>IF(Table245[[#This Row],[Category]]="Clothing",Table245[[#This Row],[Qty]],0)</f>
        <v>0</v>
      </c>
    </row>
    <row r="272" spans="1:11" ht="14.25" customHeight="1">
      <c r="A272" s="30" t="s">
        <v>33</v>
      </c>
      <c r="B272" s="32">
        <v>14</v>
      </c>
      <c r="C272" s="30" t="s">
        <v>18</v>
      </c>
      <c r="D272" s="31">
        <v>878.78</v>
      </c>
      <c r="E272" s="48">
        <f>Table245[[#This Row],[Amount]]/Table245[[#This Row],[Qty]]</f>
        <v>62.769999999999996</v>
      </c>
      <c r="F272">
        <f>IF(Table245[[#This Row],[Category]]="Electronics",Table245[[#This Row],[Amount]],0)</f>
        <v>0</v>
      </c>
      <c r="G272">
        <f>IF(Table245[[#This Row],[Category]]="Electronics",Table245[[#This Row],[Qty]],0)</f>
        <v>0</v>
      </c>
      <c r="H272">
        <f>IF(Table245[[#This Row],[Category]]="Home Decor",Table245[[#This Row],[Amount]],0)</f>
        <v>0</v>
      </c>
      <c r="I272">
        <f>IF(Table245[[#This Row],[Category]]="Home Decor",Table245[[#This Row],[Qty]],0)</f>
        <v>0</v>
      </c>
      <c r="J272">
        <f>IF(Table245[[#This Row],[Category]]="Clothing",Table245[[#This Row],[Amount]],0)</f>
        <v>878.78</v>
      </c>
      <c r="K272">
        <f>IF(Table245[[#This Row],[Category]]="Clothing",Table245[[#This Row],[Qty]],0)</f>
        <v>14</v>
      </c>
    </row>
    <row r="273" spans="1:11" ht="14.25" customHeight="1">
      <c r="A273" s="30" t="s">
        <v>38</v>
      </c>
      <c r="B273" s="32">
        <v>33</v>
      </c>
      <c r="C273" s="30" t="s">
        <v>18</v>
      </c>
      <c r="D273" s="31">
        <v>490.07</v>
      </c>
      <c r="E273" s="48">
        <f>Table245[[#This Row],[Amount]]/Table245[[#This Row],[Qty]]</f>
        <v>14.85060606060606</v>
      </c>
      <c r="F273">
        <f>IF(Table245[[#This Row],[Category]]="Electronics",Table245[[#This Row],[Amount]],0)</f>
        <v>490.07</v>
      </c>
      <c r="G273">
        <f>IF(Table245[[#This Row],[Category]]="Electronics",Table245[[#This Row],[Qty]],0)</f>
        <v>33</v>
      </c>
      <c r="H273">
        <f>IF(Table245[[#This Row],[Category]]="Home Decor",Table245[[#This Row],[Amount]],0)</f>
        <v>0</v>
      </c>
      <c r="I273">
        <f>IF(Table245[[#This Row],[Category]]="Home Decor",Table245[[#This Row],[Qty]],0)</f>
        <v>0</v>
      </c>
      <c r="J273">
        <f>IF(Table245[[#This Row],[Category]]="Clothing",Table245[[#This Row],[Amount]],0)</f>
        <v>0</v>
      </c>
      <c r="K273">
        <f>IF(Table245[[#This Row],[Category]]="Clothing",Table245[[#This Row],[Qty]],0)</f>
        <v>0</v>
      </c>
    </row>
    <row r="274" spans="1:11" ht="14.25" customHeight="1">
      <c r="A274" s="30" t="s">
        <v>17</v>
      </c>
      <c r="B274" s="32">
        <v>45</v>
      </c>
      <c r="C274" s="30" t="s">
        <v>18</v>
      </c>
      <c r="D274" s="31">
        <v>769.16</v>
      </c>
      <c r="E274" s="48">
        <f>Table245[[#This Row],[Amount]]/Table245[[#This Row],[Qty]]</f>
        <v>17.092444444444443</v>
      </c>
      <c r="F274">
        <f>IF(Table245[[#This Row],[Category]]="Electronics",Table245[[#This Row],[Amount]],0)</f>
        <v>0</v>
      </c>
      <c r="G274">
        <f>IF(Table245[[#This Row],[Category]]="Electronics",Table245[[#This Row],[Qty]],0)</f>
        <v>0</v>
      </c>
      <c r="H274">
        <f>IF(Table245[[#This Row],[Category]]="Home Decor",Table245[[#This Row],[Amount]],0)</f>
        <v>769.16</v>
      </c>
      <c r="I274">
        <f>IF(Table245[[#This Row],[Category]]="Home Decor",Table245[[#This Row],[Qty]],0)</f>
        <v>45</v>
      </c>
      <c r="J274">
        <f>IF(Table245[[#This Row],[Category]]="Clothing",Table245[[#This Row],[Amount]],0)</f>
        <v>0</v>
      </c>
      <c r="K274">
        <f>IF(Table245[[#This Row],[Category]]="Clothing",Table245[[#This Row],[Qty]],0)</f>
        <v>0</v>
      </c>
    </row>
    <row r="275" spans="1:11" ht="14.25" customHeight="1">
      <c r="A275" s="30" t="s">
        <v>17</v>
      </c>
      <c r="B275" s="32">
        <v>63</v>
      </c>
      <c r="C275" s="30" t="s">
        <v>18</v>
      </c>
      <c r="D275" s="31">
        <v>988.79</v>
      </c>
      <c r="E275" s="48">
        <f>Table245[[#This Row],[Amount]]/Table245[[#This Row],[Qty]]</f>
        <v>15.695079365079364</v>
      </c>
      <c r="F275">
        <f>IF(Table245[[#This Row],[Category]]="Electronics",Table245[[#This Row],[Amount]],0)</f>
        <v>0</v>
      </c>
      <c r="G275">
        <f>IF(Table245[[#This Row],[Category]]="Electronics",Table245[[#This Row],[Qty]],0)</f>
        <v>0</v>
      </c>
      <c r="H275">
        <f>IF(Table245[[#This Row],[Category]]="Home Decor",Table245[[#This Row],[Amount]],0)</f>
        <v>988.79</v>
      </c>
      <c r="I275">
        <f>IF(Table245[[#This Row],[Category]]="Home Decor",Table245[[#This Row],[Qty]],0)</f>
        <v>63</v>
      </c>
      <c r="J275">
        <f>IF(Table245[[#This Row],[Category]]="Clothing",Table245[[#This Row],[Amount]],0)</f>
        <v>0</v>
      </c>
      <c r="K275">
        <f>IF(Table245[[#This Row],[Category]]="Clothing",Table245[[#This Row],[Qty]],0)</f>
        <v>0</v>
      </c>
    </row>
    <row r="276" spans="1:11" ht="14.25" customHeight="1">
      <c r="A276" s="30" t="s">
        <v>17</v>
      </c>
      <c r="B276" s="32">
        <v>69</v>
      </c>
      <c r="C276" s="30" t="s">
        <v>18</v>
      </c>
      <c r="D276" s="31">
        <v>814.62</v>
      </c>
      <c r="E276" s="48">
        <f>Table245[[#This Row],[Amount]]/Table245[[#This Row],[Qty]]</f>
        <v>11.806086956521739</v>
      </c>
      <c r="F276">
        <f>IF(Table245[[#This Row],[Category]]="Electronics",Table245[[#This Row],[Amount]],0)</f>
        <v>0</v>
      </c>
      <c r="G276">
        <f>IF(Table245[[#This Row],[Category]]="Electronics",Table245[[#This Row],[Qty]],0)</f>
        <v>0</v>
      </c>
      <c r="H276">
        <f>IF(Table245[[#This Row],[Category]]="Home Decor",Table245[[#This Row],[Amount]],0)</f>
        <v>814.62</v>
      </c>
      <c r="I276">
        <f>IF(Table245[[#This Row],[Category]]="Home Decor",Table245[[#This Row],[Qty]],0)</f>
        <v>69</v>
      </c>
      <c r="J276">
        <f>IF(Table245[[#This Row],[Category]]="Clothing",Table245[[#This Row],[Amount]],0)</f>
        <v>0</v>
      </c>
      <c r="K276">
        <f>IF(Table245[[#This Row],[Category]]="Clothing",Table245[[#This Row],[Qty]],0)</f>
        <v>0</v>
      </c>
    </row>
    <row r="277" spans="1:11" ht="14.25" customHeight="1">
      <c r="A277" s="30" t="s">
        <v>17</v>
      </c>
      <c r="B277" s="32">
        <v>71</v>
      </c>
      <c r="C277" s="30" t="s">
        <v>18</v>
      </c>
      <c r="D277" s="31">
        <v>162.18</v>
      </c>
      <c r="E277" s="48">
        <f>Table245[[#This Row],[Amount]]/Table245[[#This Row],[Qty]]</f>
        <v>2.2842253521126761</v>
      </c>
      <c r="F277">
        <f>IF(Table245[[#This Row],[Category]]="Electronics",Table245[[#This Row],[Amount]],0)</f>
        <v>0</v>
      </c>
      <c r="G277">
        <f>IF(Table245[[#This Row],[Category]]="Electronics",Table245[[#This Row],[Qty]],0)</f>
        <v>0</v>
      </c>
      <c r="H277">
        <f>IF(Table245[[#This Row],[Category]]="Home Decor",Table245[[#This Row],[Amount]],0)</f>
        <v>162.18</v>
      </c>
      <c r="I277">
        <f>IF(Table245[[#This Row],[Category]]="Home Decor",Table245[[#This Row],[Qty]],0)</f>
        <v>71</v>
      </c>
      <c r="J277">
        <f>IF(Table245[[#This Row],[Category]]="Clothing",Table245[[#This Row],[Amount]],0)</f>
        <v>0</v>
      </c>
      <c r="K277">
        <f>IF(Table245[[#This Row],[Category]]="Clothing",Table245[[#This Row],[Qty]],0)</f>
        <v>0</v>
      </c>
    </row>
    <row r="278" spans="1:11" ht="14.25" customHeight="1">
      <c r="A278" s="30" t="s">
        <v>33</v>
      </c>
      <c r="B278" s="32">
        <v>38</v>
      </c>
      <c r="C278" s="30" t="s">
        <v>18</v>
      </c>
      <c r="D278" s="31">
        <v>427.82</v>
      </c>
      <c r="E278" s="48">
        <f>Table245[[#This Row],[Amount]]/Table245[[#This Row],[Qty]]</f>
        <v>11.258421052631579</v>
      </c>
      <c r="F278">
        <f>IF(Table245[[#This Row],[Category]]="Electronics",Table245[[#This Row],[Amount]],0)</f>
        <v>0</v>
      </c>
      <c r="G278">
        <f>IF(Table245[[#This Row],[Category]]="Electronics",Table245[[#This Row],[Qty]],0)</f>
        <v>0</v>
      </c>
      <c r="H278">
        <f>IF(Table245[[#This Row],[Category]]="Home Decor",Table245[[#This Row],[Amount]],0)</f>
        <v>0</v>
      </c>
      <c r="I278">
        <f>IF(Table245[[#This Row],[Category]]="Home Decor",Table245[[#This Row],[Qty]],0)</f>
        <v>0</v>
      </c>
      <c r="J278">
        <f>IF(Table245[[#This Row],[Category]]="Clothing",Table245[[#This Row],[Amount]],0)</f>
        <v>427.82</v>
      </c>
      <c r="K278">
        <f>IF(Table245[[#This Row],[Category]]="Clothing",Table245[[#This Row],[Qty]],0)</f>
        <v>38</v>
      </c>
    </row>
    <row r="279" spans="1:11" ht="14.25" customHeight="1">
      <c r="A279" s="30" t="s">
        <v>33</v>
      </c>
      <c r="B279" s="32">
        <v>47</v>
      </c>
      <c r="C279" s="30" t="s">
        <v>18</v>
      </c>
      <c r="D279" s="31">
        <v>171.54</v>
      </c>
      <c r="E279" s="48">
        <f>Table245[[#This Row],[Amount]]/Table245[[#This Row],[Qty]]</f>
        <v>3.6497872340425532</v>
      </c>
      <c r="F279">
        <f>IF(Table245[[#This Row],[Category]]="Electronics",Table245[[#This Row],[Amount]],0)</f>
        <v>0</v>
      </c>
      <c r="G279">
        <f>IF(Table245[[#This Row],[Category]]="Electronics",Table245[[#This Row],[Qty]],0)</f>
        <v>0</v>
      </c>
      <c r="H279">
        <f>IF(Table245[[#This Row],[Category]]="Home Decor",Table245[[#This Row],[Amount]],0)</f>
        <v>0</v>
      </c>
      <c r="I279">
        <f>IF(Table245[[#This Row],[Category]]="Home Decor",Table245[[#This Row],[Qty]],0)</f>
        <v>0</v>
      </c>
      <c r="J279">
        <f>IF(Table245[[#This Row],[Category]]="Clothing",Table245[[#This Row],[Amount]],0)</f>
        <v>171.54</v>
      </c>
      <c r="K279">
        <f>IF(Table245[[#This Row],[Category]]="Clothing",Table245[[#This Row],[Qty]],0)</f>
        <v>47</v>
      </c>
    </row>
    <row r="280" spans="1:11" ht="14.25" customHeight="1">
      <c r="A280" s="30" t="s">
        <v>33</v>
      </c>
      <c r="B280" s="32">
        <v>16</v>
      </c>
      <c r="C280" s="30" t="s">
        <v>18</v>
      </c>
      <c r="D280" s="31">
        <v>817.22</v>
      </c>
      <c r="E280" s="48">
        <f>Table245[[#This Row],[Amount]]/Table245[[#This Row],[Qty]]</f>
        <v>51.076250000000002</v>
      </c>
      <c r="F280">
        <f>IF(Table245[[#This Row],[Category]]="Electronics",Table245[[#This Row],[Amount]],0)</f>
        <v>0</v>
      </c>
      <c r="G280">
        <f>IF(Table245[[#This Row],[Category]]="Electronics",Table245[[#This Row],[Qty]],0)</f>
        <v>0</v>
      </c>
      <c r="H280">
        <f>IF(Table245[[#This Row],[Category]]="Home Decor",Table245[[#This Row],[Amount]],0)</f>
        <v>0</v>
      </c>
      <c r="I280">
        <f>IF(Table245[[#This Row],[Category]]="Home Decor",Table245[[#This Row],[Qty]],0)</f>
        <v>0</v>
      </c>
      <c r="J280">
        <f>IF(Table245[[#This Row],[Category]]="Clothing",Table245[[#This Row],[Amount]],0)</f>
        <v>817.22</v>
      </c>
      <c r="K280">
        <f>IF(Table245[[#This Row],[Category]]="Clothing",Table245[[#This Row],[Qty]],0)</f>
        <v>16</v>
      </c>
    </row>
    <row r="281" spans="1:11" ht="14.25" customHeight="1">
      <c r="A281" s="30" t="s">
        <v>38</v>
      </c>
      <c r="B281" s="32">
        <v>36</v>
      </c>
      <c r="C281" s="30" t="s">
        <v>18</v>
      </c>
      <c r="D281" s="31">
        <v>787.71</v>
      </c>
      <c r="E281" s="48">
        <f>Table245[[#This Row],[Amount]]/Table245[[#This Row],[Qty]]</f>
        <v>21.880833333333335</v>
      </c>
      <c r="F281">
        <f>IF(Table245[[#This Row],[Category]]="Electronics",Table245[[#This Row],[Amount]],0)</f>
        <v>787.71</v>
      </c>
      <c r="G281">
        <f>IF(Table245[[#This Row],[Category]]="Electronics",Table245[[#This Row],[Qty]],0)</f>
        <v>36</v>
      </c>
      <c r="H281">
        <f>IF(Table245[[#This Row],[Category]]="Home Decor",Table245[[#This Row],[Amount]],0)</f>
        <v>0</v>
      </c>
      <c r="I281">
        <f>IF(Table245[[#This Row],[Category]]="Home Decor",Table245[[#This Row],[Qty]],0)</f>
        <v>0</v>
      </c>
      <c r="J281">
        <f>IF(Table245[[#This Row],[Category]]="Clothing",Table245[[#This Row],[Amount]],0)</f>
        <v>0</v>
      </c>
      <c r="K281">
        <f>IF(Table245[[#This Row],[Category]]="Clothing",Table245[[#This Row],[Qty]],0)</f>
        <v>0</v>
      </c>
    </row>
    <row r="282" spans="1:11" ht="14.25" customHeight="1">
      <c r="A282" s="30" t="s">
        <v>38</v>
      </c>
      <c r="B282" s="32">
        <v>84</v>
      </c>
      <c r="C282" s="30" t="s">
        <v>18</v>
      </c>
      <c r="D282" s="31">
        <v>801.73</v>
      </c>
      <c r="E282" s="48">
        <f>Table245[[#This Row],[Amount]]/Table245[[#This Row],[Qty]]</f>
        <v>9.5444047619047616</v>
      </c>
      <c r="F282">
        <f>IF(Table245[[#This Row],[Category]]="Electronics",Table245[[#This Row],[Amount]],0)</f>
        <v>801.73</v>
      </c>
      <c r="G282">
        <f>IF(Table245[[#This Row],[Category]]="Electronics",Table245[[#This Row],[Qty]],0)</f>
        <v>84</v>
      </c>
      <c r="H282">
        <f>IF(Table245[[#This Row],[Category]]="Home Decor",Table245[[#This Row],[Amount]],0)</f>
        <v>0</v>
      </c>
      <c r="I282">
        <f>IF(Table245[[#This Row],[Category]]="Home Decor",Table245[[#This Row],[Qty]],0)</f>
        <v>0</v>
      </c>
      <c r="J282">
        <f>IF(Table245[[#This Row],[Category]]="Clothing",Table245[[#This Row],[Amount]],0)</f>
        <v>0</v>
      </c>
      <c r="K282">
        <f>IF(Table245[[#This Row],[Category]]="Clothing",Table245[[#This Row],[Qty]],0)</f>
        <v>0</v>
      </c>
    </row>
    <row r="283" spans="1:11" ht="14.25" customHeight="1">
      <c r="A283" s="30" t="s">
        <v>38</v>
      </c>
      <c r="B283" s="32">
        <v>24</v>
      </c>
      <c r="C283" s="30" t="s">
        <v>18</v>
      </c>
      <c r="D283" s="31">
        <v>937.53</v>
      </c>
      <c r="E283" s="48">
        <f>Table245[[#This Row],[Amount]]/Table245[[#This Row],[Qty]]</f>
        <v>39.063749999999999</v>
      </c>
      <c r="F283">
        <f>IF(Table245[[#This Row],[Category]]="Electronics",Table245[[#This Row],[Amount]],0)</f>
        <v>937.53</v>
      </c>
      <c r="G283">
        <f>IF(Table245[[#This Row],[Category]]="Electronics",Table245[[#This Row],[Qty]],0)</f>
        <v>24</v>
      </c>
      <c r="H283">
        <f>IF(Table245[[#This Row],[Category]]="Home Decor",Table245[[#This Row],[Amount]],0)</f>
        <v>0</v>
      </c>
      <c r="I283">
        <f>IF(Table245[[#This Row],[Category]]="Home Decor",Table245[[#This Row],[Qty]],0)</f>
        <v>0</v>
      </c>
      <c r="J283">
        <f>IF(Table245[[#This Row],[Category]]="Clothing",Table245[[#This Row],[Amount]],0)</f>
        <v>0</v>
      </c>
      <c r="K283">
        <f>IF(Table245[[#This Row],[Category]]="Clothing",Table245[[#This Row],[Qty]],0)</f>
        <v>0</v>
      </c>
    </row>
    <row r="284" spans="1:11" ht="14.25" customHeight="1">
      <c r="A284" s="30" t="s">
        <v>38</v>
      </c>
      <c r="B284" s="32">
        <v>41</v>
      </c>
      <c r="C284" s="30" t="s">
        <v>18</v>
      </c>
      <c r="D284" s="31">
        <v>771.58</v>
      </c>
      <c r="E284" s="48">
        <f>Table245[[#This Row],[Amount]]/Table245[[#This Row],[Qty]]</f>
        <v>18.819024390243904</v>
      </c>
      <c r="F284">
        <f>IF(Table245[[#This Row],[Category]]="Electronics",Table245[[#This Row],[Amount]],0)</f>
        <v>771.58</v>
      </c>
      <c r="G284">
        <f>IF(Table245[[#This Row],[Category]]="Electronics",Table245[[#This Row],[Qty]],0)</f>
        <v>41</v>
      </c>
      <c r="H284">
        <f>IF(Table245[[#This Row],[Category]]="Home Decor",Table245[[#This Row],[Amount]],0)</f>
        <v>0</v>
      </c>
      <c r="I284">
        <f>IF(Table245[[#This Row],[Category]]="Home Decor",Table245[[#This Row],[Qty]],0)</f>
        <v>0</v>
      </c>
      <c r="J284">
        <f>IF(Table245[[#This Row],[Category]]="Clothing",Table245[[#This Row],[Amount]],0)</f>
        <v>0</v>
      </c>
      <c r="K284">
        <f>IF(Table245[[#This Row],[Category]]="Clothing",Table245[[#This Row],[Qty]],0)</f>
        <v>0</v>
      </c>
    </row>
    <row r="285" spans="1:11" ht="14.25" customHeight="1">
      <c r="A285" s="30" t="s">
        <v>38</v>
      </c>
      <c r="B285" s="32">
        <v>48</v>
      </c>
      <c r="C285" s="30" t="s">
        <v>18</v>
      </c>
      <c r="D285" s="31">
        <v>361.68</v>
      </c>
      <c r="E285" s="48">
        <f>Table245[[#This Row],[Amount]]/Table245[[#This Row],[Qty]]</f>
        <v>7.5350000000000001</v>
      </c>
      <c r="F285">
        <f>IF(Table245[[#This Row],[Category]]="Electronics",Table245[[#This Row],[Amount]],0)</f>
        <v>361.68</v>
      </c>
      <c r="G285">
        <f>IF(Table245[[#This Row],[Category]]="Electronics",Table245[[#This Row],[Qty]],0)</f>
        <v>48</v>
      </c>
      <c r="H285">
        <f>IF(Table245[[#This Row],[Category]]="Home Decor",Table245[[#This Row],[Amount]],0)</f>
        <v>0</v>
      </c>
      <c r="I285">
        <f>IF(Table245[[#This Row],[Category]]="Home Decor",Table245[[#This Row],[Qty]],0)</f>
        <v>0</v>
      </c>
      <c r="J285">
        <f>IF(Table245[[#This Row],[Category]]="Clothing",Table245[[#This Row],[Amount]],0)</f>
        <v>0</v>
      </c>
      <c r="K285">
        <f>IF(Table245[[#This Row],[Category]]="Clothing",Table245[[#This Row],[Qty]],0)</f>
        <v>0</v>
      </c>
    </row>
    <row r="286" spans="1:11" ht="14.25" customHeight="1">
      <c r="A286" s="30" t="s">
        <v>38</v>
      </c>
      <c r="B286" s="32">
        <v>73</v>
      </c>
      <c r="C286" s="30" t="s">
        <v>18</v>
      </c>
      <c r="D286" s="31">
        <v>740.79</v>
      </c>
      <c r="E286" s="48">
        <f>Table245[[#This Row],[Amount]]/Table245[[#This Row],[Qty]]</f>
        <v>10.147808219178081</v>
      </c>
      <c r="F286">
        <f>IF(Table245[[#This Row],[Category]]="Electronics",Table245[[#This Row],[Amount]],0)</f>
        <v>740.79</v>
      </c>
      <c r="G286">
        <f>IF(Table245[[#This Row],[Category]]="Electronics",Table245[[#This Row],[Qty]],0)</f>
        <v>73</v>
      </c>
      <c r="H286">
        <f>IF(Table245[[#This Row],[Category]]="Home Decor",Table245[[#This Row],[Amount]],0)</f>
        <v>0</v>
      </c>
      <c r="I286">
        <f>IF(Table245[[#This Row],[Category]]="Home Decor",Table245[[#This Row],[Qty]],0)</f>
        <v>0</v>
      </c>
      <c r="J286">
        <f>IF(Table245[[#This Row],[Category]]="Clothing",Table245[[#This Row],[Amount]],0)</f>
        <v>0</v>
      </c>
      <c r="K286">
        <f>IF(Table245[[#This Row],[Category]]="Clothing",Table245[[#This Row],[Qty]],0)</f>
        <v>0</v>
      </c>
    </row>
    <row r="287" spans="1:11" ht="14.25" customHeight="1">
      <c r="A287" s="30" t="s">
        <v>17</v>
      </c>
      <c r="B287" s="32">
        <v>70</v>
      </c>
      <c r="C287" s="30" t="s">
        <v>18</v>
      </c>
      <c r="D287" s="31">
        <v>963.01</v>
      </c>
      <c r="E287" s="48">
        <f>Table245[[#This Row],[Amount]]/Table245[[#This Row],[Qty]]</f>
        <v>13.757285714285715</v>
      </c>
      <c r="F287">
        <f>IF(Table245[[#This Row],[Category]]="Electronics",Table245[[#This Row],[Amount]],0)</f>
        <v>0</v>
      </c>
      <c r="G287">
        <f>IF(Table245[[#This Row],[Category]]="Electronics",Table245[[#This Row],[Qty]],0)</f>
        <v>0</v>
      </c>
      <c r="H287">
        <f>IF(Table245[[#This Row],[Category]]="Home Decor",Table245[[#This Row],[Amount]],0)</f>
        <v>963.01</v>
      </c>
      <c r="I287">
        <f>IF(Table245[[#This Row],[Category]]="Home Decor",Table245[[#This Row],[Qty]],0)</f>
        <v>70</v>
      </c>
      <c r="J287">
        <f>IF(Table245[[#This Row],[Category]]="Clothing",Table245[[#This Row],[Amount]],0)</f>
        <v>0</v>
      </c>
      <c r="K287">
        <f>IF(Table245[[#This Row],[Category]]="Clothing",Table245[[#This Row],[Qty]],0)</f>
        <v>0</v>
      </c>
    </row>
    <row r="288" spans="1:11" ht="14.25" customHeight="1">
      <c r="A288" s="30" t="s">
        <v>17</v>
      </c>
      <c r="B288" s="32">
        <v>53</v>
      </c>
      <c r="C288" s="30" t="s">
        <v>18</v>
      </c>
      <c r="D288" s="31">
        <v>206.08</v>
      </c>
      <c r="E288" s="48">
        <f>Table245[[#This Row],[Amount]]/Table245[[#This Row],[Qty]]</f>
        <v>3.888301886792453</v>
      </c>
      <c r="F288">
        <f>IF(Table245[[#This Row],[Category]]="Electronics",Table245[[#This Row],[Amount]],0)</f>
        <v>0</v>
      </c>
      <c r="G288">
        <f>IF(Table245[[#This Row],[Category]]="Electronics",Table245[[#This Row],[Qty]],0)</f>
        <v>0</v>
      </c>
      <c r="H288">
        <f>IF(Table245[[#This Row],[Category]]="Home Decor",Table245[[#This Row],[Amount]],0)</f>
        <v>206.08</v>
      </c>
      <c r="I288">
        <f>IF(Table245[[#This Row],[Category]]="Home Decor",Table245[[#This Row],[Qty]],0)</f>
        <v>53</v>
      </c>
      <c r="J288">
        <f>IF(Table245[[#This Row],[Category]]="Clothing",Table245[[#This Row],[Amount]],0)</f>
        <v>0</v>
      </c>
      <c r="K288">
        <f>IF(Table245[[#This Row],[Category]]="Clothing",Table245[[#This Row],[Qty]],0)</f>
        <v>0</v>
      </c>
    </row>
    <row r="289" spans="1:11" ht="14.25" customHeight="1">
      <c r="A289" s="30" t="s">
        <v>33</v>
      </c>
      <c r="B289" s="32">
        <v>45</v>
      </c>
      <c r="C289" s="30" t="s">
        <v>18</v>
      </c>
      <c r="D289" s="31">
        <v>461.59</v>
      </c>
      <c r="E289" s="48">
        <f>Table245[[#This Row],[Amount]]/Table245[[#This Row],[Qty]]</f>
        <v>10.257555555555555</v>
      </c>
      <c r="F289">
        <f>IF(Table245[[#This Row],[Category]]="Electronics",Table245[[#This Row],[Amount]],0)</f>
        <v>0</v>
      </c>
      <c r="G289">
        <f>IF(Table245[[#This Row],[Category]]="Electronics",Table245[[#This Row],[Qty]],0)</f>
        <v>0</v>
      </c>
      <c r="H289">
        <f>IF(Table245[[#This Row],[Category]]="Home Decor",Table245[[#This Row],[Amount]],0)</f>
        <v>0</v>
      </c>
      <c r="I289">
        <f>IF(Table245[[#This Row],[Category]]="Home Decor",Table245[[#This Row],[Qty]],0)</f>
        <v>0</v>
      </c>
      <c r="J289">
        <f>IF(Table245[[#This Row],[Category]]="Clothing",Table245[[#This Row],[Amount]],0)</f>
        <v>461.59</v>
      </c>
      <c r="K289">
        <f>IF(Table245[[#This Row],[Category]]="Clothing",Table245[[#This Row],[Qty]],0)</f>
        <v>45</v>
      </c>
    </row>
    <row r="290" spans="1:11" ht="14.25" customHeight="1">
      <c r="A290" s="30" t="s">
        <v>33</v>
      </c>
      <c r="B290" s="32">
        <v>21</v>
      </c>
      <c r="C290" s="30" t="s">
        <v>18</v>
      </c>
      <c r="D290" s="31">
        <v>453.49</v>
      </c>
      <c r="E290" s="48">
        <f>Table245[[#This Row],[Amount]]/Table245[[#This Row],[Qty]]</f>
        <v>21.594761904761906</v>
      </c>
      <c r="F290">
        <f>IF(Table245[[#This Row],[Category]]="Electronics",Table245[[#This Row],[Amount]],0)</f>
        <v>0</v>
      </c>
      <c r="G290">
        <f>IF(Table245[[#This Row],[Category]]="Electronics",Table245[[#This Row],[Qty]],0)</f>
        <v>0</v>
      </c>
      <c r="H290">
        <f>IF(Table245[[#This Row],[Category]]="Home Decor",Table245[[#This Row],[Amount]],0)</f>
        <v>0</v>
      </c>
      <c r="I290">
        <f>IF(Table245[[#This Row],[Category]]="Home Decor",Table245[[#This Row],[Qty]],0)</f>
        <v>0</v>
      </c>
      <c r="J290">
        <f>IF(Table245[[#This Row],[Category]]="Clothing",Table245[[#This Row],[Amount]],0)</f>
        <v>453.49</v>
      </c>
      <c r="K290">
        <f>IF(Table245[[#This Row],[Category]]="Clothing",Table245[[#This Row],[Qty]],0)</f>
        <v>21</v>
      </c>
    </row>
    <row r="291" spans="1:11" ht="14.25" customHeight="1">
      <c r="A291" s="30" t="s">
        <v>33</v>
      </c>
      <c r="B291" s="32">
        <v>53</v>
      </c>
      <c r="C291" s="30" t="s">
        <v>18</v>
      </c>
      <c r="D291" s="31">
        <v>535.5</v>
      </c>
      <c r="E291" s="48">
        <f>Table245[[#This Row],[Amount]]/Table245[[#This Row],[Qty]]</f>
        <v>10.10377358490566</v>
      </c>
      <c r="F291">
        <f>IF(Table245[[#This Row],[Category]]="Electronics",Table245[[#This Row],[Amount]],0)</f>
        <v>0</v>
      </c>
      <c r="G291">
        <f>IF(Table245[[#This Row],[Category]]="Electronics",Table245[[#This Row],[Qty]],0)</f>
        <v>0</v>
      </c>
      <c r="H291">
        <f>IF(Table245[[#This Row],[Category]]="Home Decor",Table245[[#This Row],[Amount]],0)</f>
        <v>0</v>
      </c>
      <c r="I291">
        <f>IF(Table245[[#This Row],[Category]]="Home Decor",Table245[[#This Row],[Qty]],0)</f>
        <v>0</v>
      </c>
      <c r="J291">
        <f>IF(Table245[[#This Row],[Category]]="Clothing",Table245[[#This Row],[Amount]],0)</f>
        <v>535.5</v>
      </c>
      <c r="K291">
        <f>IF(Table245[[#This Row],[Category]]="Clothing",Table245[[#This Row],[Qty]],0)</f>
        <v>53</v>
      </c>
    </row>
    <row r="292" spans="1:11" ht="14.25" customHeight="1">
      <c r="A292" s="30" t="s">
        <v>33</v>
      </c>
      <c r="B292" s="32">
        <v>43</v>
      </c>
      <c r="C292" s="30" t="s">
        <v>18</v>
      </c>
      <c r="D292" s="31">
        <v>804.5</v>
      </c>
      <c r="E292" s="48">
        <f>Table245[[#This Row],[Amount]]/Table245[[#This Row],[Qty]]</f>
        <v>18.709302325581394</v>
      </c>
      <c r="F292">
        <f>IF(Table245[[#This Row],[Category]]="Electronics",Table245[[#This Row],[Amount]],0)</f>
        <v>0</v>
      </c>
      <c r="G292">
        <f>IF(Table245[[#This Row],[Category]]="Electronics",Table245[[#This Row],[Qty]],0)</f>
        <v>0</v>
      </c>
      <c r="H292">
        <f>IF(Table245[[#This Row],[Category]]="Home Decor",Table245[[#This Row],[Amount]],0)</f>
        <v>0</v>
      </c>
      <c r="I292">
        <f>IF(Table245[[#This Row],[Category]]="Home Decor",Table245[[#This Row],[Qty]],0)</f>
        <v>0</v>
      </c>
      <c r="J292">
        <f>IF(Table245[[#This Row],[Category]]="Clothing",Table245[[#This Row],[Amount]],0)</f>
        <v>804.5</v>
      </c>
      <c r="K292">
        <f>IF(Table245[[#This Row],[Category]]="Clothing",Table245[[#This Row],[Qty]],0)</f>
        <v>43</v>
      </c>
    </row>
    <row r="293" spans="1:11" ht="14.25" customHeight="1">
      <c r="A293" s="30" t="s">
        <v>33</v>
      </c>
      <c r="B293" s="32">
        <v>82</v>
      </c>
      <c r="C293" s="30" t="s">
        <v>18</v>
      </c>
      <c r="D293" s="31">
        <v>380.35</v>
      </c>
      <c r="E293" s="48">
        <f>Table245[[#This Row],[Amount]]/Table245[[#This Row],[Qty]]</f>
        <v>4.6384146341463417</v>
      </c>
      <c r="F293">
        <f>IF(Table245[[#This Row],[Category]]="Electronics",Table245[[#This Row],[Amount]],0)</f>
        <v>0</v>
      </c>
      <c r="G293">
        <f>IF(Table245[[#This Row],[Category]]="Electronics",Table245[[#This Row],[Qty]],0)</f>
        <v>0</v>
      </c>
      <c r="H293">
        <f>IF(Table245[[#This Row],[Category]]="Home Decor",Table245[[#This Row],[Amount]],0)</f>
        <v>0</v>
      </c>
      <c r="I293">
        <f>IF(Table245[[#This Row],[Category]]="Home Decor",Table245[[#This Row],[Qty]],0)</f>
        <v>0</v>
      </c>
      <c r="J293">
        <f>IF(Table245[[#This Row],[Category]]="Clothing",Table245[[#This Row],[Amount]],0)</f>
        <v>380.35</v>
      </c>
      <c r="K293">
        <f>IF(Table245[[#This Row],[Category]]="Clothing",Table245[[#This Row],[Qty]],0)</f>
        <v>82</v>
      </c>
    </row>
    <row r="294" spans="1:11" ht="14.25" customHeight="1">
      <c r="A294" s="30" t="s">
        <v>38</v>
      </c>
      <c r="B294" s="32">
        <v>57</v>
      </c>
      <c r="C294" s="30" t="s">
        <v>18</v>
      </c>
      <c r="D294" s="31">
        <v>486.39</v>
      </c>
      <c r="E294" s="48">
        <f>Table245[[#This Row],[Amount]]/Table245[[#This Row],[Qty]]</f>
        <v>8.5331578947368421</v>
      </c>
      <c r="F294">
        <f>IF(Table245[[#This Row],[Category]]="Electronics",Table245[[#This Row],[Amount]],0)</f>
        <v>486.39</v>
      </c>
      <c r="G294">
        <f>IF(Table245[[#This Row],[Category]]="Electronics",Table245[[#This Row],[Qty]],0)</f>
        <v>57</v>
      </c>
      <c r="H294">
        <f>IF(Table245[[#This Row],[Category]]="Home Decor",Table245[[#This Row],[Amount]],0)</f>
        <v>0</v>
      </c>
      <c r="I294">
        <f>IF(Table245[[#This Row],[Category]]="Home Decor",Table245[[#This Row],[Qty]],0)</f>
        <v>0</v>
      </c>
      <c r="J294">
        <f>IF(Table245[[#This Row],[Category]]="Clothing",Table245[[#This Row],[Amount]],0)</f>
        <v>0</v>
      </c>
      <c r="K294">
        <f>IF(Table245[[#This Row],[Category]]="Clothing",Table245[[#This Row],[Qty]],0)</f>
        <v>0</v>
      </c>
    </row>
    <row r="295" spans="1:11" ht="14.25" customHeight="1">
      <c r="A295" s="30" t="s">
        <v>38</v>
      </c>
      <c r="B295" s="32">
        <v>35</v>
      </c>
      <c r="C295" s="30" t="s">
        <v>18</v>
      </c>
      <c r="D295" s="31">
        <v>704.2</v>
      </c>
      <c r="E295" s="48">
        <f>Table245[[#This Row],[Amount]]/Table245[[#This Row],[Qty]]</f>
        <v>20.12</v>
      </c>
      <c r="F295">
        <f>IF(Table245[[#This Row],[Category]]="Electronics",Table245[[#This Row],[Amount]],0)</f>
        <v>704.2</v>
      </c>
      <c r="G295">
        <f>IF(Table245[[#This Row],[Category]]="Electronics",Table245[[#This Row],[Qty]],0)</f>
        <v>35</v>
      </c>
      <c r="H295">
        <f>IF(Table245[[#This Row],[Category]]="Home Decor",Table245[[#This Row],[Amount]],0)</f>
        <v>0</v>
      </c>
      <c r="I295">
        <f>IF(Table245[[#This Row],[Category]]="Home Decor",Table245[[#This Row],[Qty]],0)</f>
        <v>0</v>
      </c>
      <c r="J295">
        <f>IF(Table245[[#This Row],[Category]]="Clothing",Table245[[#This Row],[Amount]],0)</f>
        <v>0</v>
      </c>
      <c r="K295">
        <f>IF(Table245[[#This Row],[Category]]="Clothing",Table245[[#This Row],[Qty]],0)</f>
        <v>0</v>
      </c>
    </row>
    <row r="296" spans="1:11" ht="14.25" customHeight="1">
      <c r="A296" s="30" t="s">
        <v>17</v>
      </c>
      <c r="B296" s="32">
        <v>49</v>
      </c>
      <c r="C296" s="30" t="s">
        <v>18</v>
      </c>
      <c r="D296" s="31">
        <v>189.73</v>
      </c>
      <c r="E296" s="48">
        <f>Table245[[#This Row],[Amount]]/Table245[[#This Row],[Qty]]</f>
        <v>3.8720408163265305</v>
      </c>
      <c r="F296">
        <f>IF(Table245[[#This Row],[Category]]="Electronics",Table245[[#This Row],[Amount]],0)</f>
        <v>0</v>
      </c>
      <c r="G296">
        <f>IF(Table245[[#This Row],[Category]]="Electronics",Table245[[#This Row],[Qty]],0)</f>
        <v>0</v>
      </c>
      <c r="H296">
        <f>IF(Table245[[#This Row],[Category]]="Home Decor",Table245[[#This Row],[Amount]],0)</f>
        <v>189.73</v>
      </c>
      <c r="I296">
        <f>IF(Table245[[#This Row],[Category]]="Home Decor",Table245[[#This Row],[Qty]],0)</f>
        <v>49</v>
      </c>
      <c r="J296">
        <f>IF(Table245[[#This Row],[Category]]="Clothing",Table245[[#This Row],[Amount]],0)</f>
        <v>0</v>
      </c>
      <c r="K296">
        <f>IF(Table245[[#This Row],[Category]]="Clothing",Table245[[#This Row],[Qty]],0)</f>
        <v>0</v>
      </c>
    </row>
    <row r="297" spans="1:11" ht="14.25" customHeight="1">
      <c r="A297" s="30" t="s">
        <v>17</v>
      </c>
      <c r="B297" s="32">
        <v>97</v>
      </c>
      <c r="C297" s="30" t="s">
        <v>18</v>
      </c>
      <c r="D297" s="31">
        <v>339.12</v>
      </c>
      <c r="E297" s="48">
        <f>Table245[[#This Row],[Amount]]/Table245[[#This Row],[Qty]]</f>
        <v>3.496082474226804</v>
      </c>
      <c r="F297">
        <f>IF(Table245[[#This Row],[Category]]="Electronics",Table245[[#This Row],[Amount]],0)</f>
        <v>0</v>
      </c>
      <c r="G297">
        <f>IF(Table245[[#This Row],[Category]]="Electronics",Table245[[#This Row],[Qty]],0)</f>
        <v>0</v>
      </c>
      <c r="H297">
        <f>IF(Table245[[#This Row],[Category]]="Home Decor",Table245[[#This Row],[Amount]],0)</f>
        <v>339.12</v>
      </c>
      <c r="I297">
        <f>IF(Table245[[#This Row],[Category]]="Home Decor",Table245[[#This Row],[Qty]],0)</f>
        <v>97</v>
      </c>
      <c r="J297">
        <f>IF(Table245[[#This Row],[Category]]="Clothing",Table245[[#This Row],[Amount]],0)</f>
        <v>0</v>
      </c>
      <c r="K297">
        <f>IF(Table245[[#This Row],[Category]]="Clothing",Table245[[#This Row],[Qty]],0)</f>
        <v>0</v>
      </c>
    </row>
    <row r="298" spans="1:11" ht="14.25" customHeight="1">
      <c r="A298" s="30" t="s">
        <v>17</v>
      </c>
      <c r="B298" s="32">
        <v>3</v>
      </c>
      <c r="C298" s="30" t="s">
        <v>18</v>
      </c>
      <c r="D298" s="31">
        <v>477.85</v>
      </c>
      <c r="E298" s="48">
        <f>Table245[[#This Row],[Amount]]/Table245[[#This Row],[Qty]]</f>
        <v>159.28333333333333</v>
      </c>
      <c r="F298">
        <f>IF(Table245[[#This Row],[Category]]="Electronics",Table245[[#This Row],[Amount]],0)</f>
        <v>0</v>
      </c>
      <c r="G298">
        <f>IF(Table245[[#This Row],[Category]]="Electronics",Table245[[#This Row],[Qty]],0)</f>
        <v>0</v>
      </c>
      <c r="H298">
        <f>IF(Table245[[#This Row],[Category]]="Home Decor",Table245[[#This Row],[Amount]],0)</f>
        <v>477.85</v>
      </c>
      <c r="I298">
        <f>IF(Table245[[#This Row],[Category]]="Home Decor",Table245[[#This Row],[Qty]],0)</f>
        <v>3</v>
      </c>
      <c r="J298">
        <f>IF(Table245[[#This Row],[Category]]="Clothing",Table245[[#This Row],[Amount]],0)</f>
        <v>0</v>
      </c>
      <c r="K298">
        <f>IF(Table245[[#This Row],[Category]]="Clothing",Table245[[#This Row],[Qty]],0)</f>
        <v>0</v>
      </c>
    </row>
    <row r="299" spans="1:11" ht="14.25" customHeight="1">
      <c r="A299" s="30" t="s">
        <v>33</v>
      </c>
      <c r="B299" s="32">
        <v>59</v>
      </c>
      <c r="C299" s="30" t="s">
        <v>18</v>
      </c>
      <c r="D299" s="31">
        <v>918.67</v>
      </c>
      <c r="E299" s="48">
        <f>Table245[[#This Row],[Amount]]/Table245[[#This Row],[Qty]]</f>
        <v>15.570677966101695</v>
      </c>
      <c r="F299">
        <f>IF(Table245[[#This Row],[Category]]="Electronics",Table245[[#This Row],[Amount]],0)</f>
        <v>0</v>
      </c>
      <c r="G299">
        <f>IF(Table245[[#This Row],[Category]]="Electronics",Table245[[#This Row],[Qty]],0)</f>
        <v>0</v>
      </c>
      <c r="H299">
        <f>IF(Table245[[#This Row],[Category]]="Home Decor",Table245[[#This Row],[Amount]],0)</f>
        <v>0</v>
      </c>
      <c r="I299">
        <f>IF(Table245[[#This Row],[Category]]="Home Decor",Table245[[#This Row],[Qty]],0)</f>
        <v>0</v>
      </c>
      <c r="J299">
        <f>IF(Table245[[#This Row],[Category]]="Clothing",Table245[[#This Row],[Amount]],0)</f>
        <v>918.67</v>
      </c>
      <c r="K299">
        <f>IF(Table245[[#This Row],[Category]]="Clothing",Table245[[#This Row],[Qty]],0)</f>
        <v>59</v>
      </c>
    </row>
    <row r="300" spans="1:11" ht="14.25" customHeight="1">
      <c r="A300" s="30" t="s">
        <v>33</v>
      </c>
      <c r="B300" s="32">
        <v>30</v>
      </c>
      <c r="C300" s="30" t="s">
        <v>18</v>
      </c>
      <c r="D300" s="31">
        <v>513.79999999999995</v>
      </c>
      <c r="E300" s="48">
        <f>Table245[[#This Row],[Amount]]/Table245[[#This Row],[Qty]]</f>
        <v>17.126666666666665</v>
      </c>
      <c r="F300">
        <f>IF(Table245[[#This Row],[Category]]="Electronics",Table245[[#This Row],[Amount]],0)</f>
        <v>0</v>
      </c>
      <c r="G300">
        <f>IF(Table245[[#This Row],[Category]]="Electronics",Table245[[#This Row],[Qty]],0)</f>
        <v>0</v>
      </c>
      <c r="H300">
        <f>IF(Table245[[#This Row],[Category]]="Home Decor",Table245[[#This Row],[Amount]],0)</f>
        <v>0</v>
      </c>
      <c r="I300">
        <f>IF(Table245[[#This Row],[Category]]="Home Decor",Table245[[#This Row],[Qty]],0)</f>
        <v>0</v>
      </c>
      <c r="J300">
        <f>IF(Table245[[#This Row],[Category]]="Clothing",Table245[[#This Row],[Amount]],0)</f>
        <v>513.79999999999995</v>
      </c>
      <c r="K300">
        <f>IF(Table245[[#This Row],[Category]]="Clothing",Table245[[#This Row],[Qty]],0)</f>
        <v>30</v>
      </c>
    </row>
    <row r="301" spans="1:11" ht="14.25" customHeight="1">
      <c r="A301" s="30" t="s">
        <v>38</v>
      </c>
      <c r="B301" s="32">
        <v>93</v>
      </c>
      <c r="C301" s="30" t="s">
        <v>18</v>
      </c>
      <c r="D301" s="31">
        <v>160.77000000000001</v>
      </c>
      <c r="E301" s="48">
        <f>Table245[[#This Row],[Amount]]/Table245[[#This Row],[Qty]]</f>
        <v>1.7287096774193549</v>
      </c>
      <c r="F301">
        <f>IF(Table245[[#This Row],[Category]]="Electronics",Table245[[#This Row],[Amount]],0)</f>
        <v>160.77000000000001</v>
      </c>
      <c r="G301">
        <f>IF(Table245[[#This Row],[Category]]="Electronics",Table245[[#This Row],[Qty]],0)</f>
        <v>93</v>
      </c>
      <c r="H301">
        <f>IF(Table245[[#This Row],[Category]]="Home Decor",Table245[[#This Row],[Amount]],0)</f>
        <v>0</v>
      </c>
      <c r="I301">
        <f>IF(Table245[[#This Row],[Category]]="Home Decor",Table245[[#This Row],[Qty]],0)</f>
        <v>0</v>
      </c>
      <c r="J301">
        <f>IF(Table245[[#This Row],[Category]]="Clothing",Table245[[#This Row],[Amount]],0)</f>
        <v>0</v>
      </c>
      <c r="K301">
        <f>IF(Table245[[#This Row],[Category]]="Clothing",Table245[[#This Row],[Qty]],0)</f>
        <v>0</v>
      </c>
    </row>
    <row r="302" spans="1:11" ht="14.25" customHeight="1">
      <c r="A302" s="30" t="s">
        <v>17</v>
      </c>
      <c r="B302" s="32">
        <v>3</v>
      </c>
      <c r="C302" s="30" t="s">
        <v>18</v>
      </c>
      <c r="D302" s="31">
        <v>527.75</v>
      </c>
      <c r="E302" s="48">
        <f>Table245[[#This Row],[Amount]]/Table245[[#This Row],[Qty]]</f>
        <v>175.91666666666666</v>
      </c>
      <c r="F302">
        <f>IF(Table245[[#This Row],[Category]]="Electronics",Table245[[#This Row],[Amount]],0)</f>
        <v>0</v>
      </c>
      <c r="G302">
        <f>IF(Table245[[#This Row],[Category]]="Electronics",Table245[[#This Row],[Qty]],0)</f>
        <v>0</v>
      </c>
      <c r="H302">
        <f>IF(Table245[[#This Row],[Category]]="Home Decor",Table245[[#This Row],[Amount]],0)</f>
        <v>527.75</v>
      </c>
      <c r="I302">
        <f>IF(Table245[[#This Row],[Category]]="Home Decor",Table245[[#This Row],[Qty]],0)</f>
        <v>3</v>
      </c>
      <c r="J302">
        <f>IF(Table245[[#This Row],[Category]]="Clothing",Table245[[#This Row],[Amount]],0)</f>
        <v>0</v>
      </c>
      <c r="K302">
        <f>IF(Table245[[#This Row],[Category]]="Clothing",Table245[[#This Row],[Qty]],0)</f>
        <v>0</v>
      </c>
    </row>
    <row r="303" spans="1:11" ht="14.25" customHeight="1">
      <c r="A303" s="30" t="s">
        <v>17</v>
      </c>
      <c r="B303" s="32">
        <v>54</v>
      </c>
      <c r="C303" s="30" t="s">
        <v>18</v>
      </c>
      <c r="D303" s="31">
        <v>705.54</v>
      </c>
      <c r="E303" s="48">
        <f>Table245[[#This Row],[Amount]]/Table245[[#This Row],[Qty]]</f>
        <v>13.065555555555555</v>
      </c>
      <c r="F303">
        <f>IF(Table245[[#This Row],[Category]]="Electronics",Table245[[#This Row],[Amount]],0)</f>
        <v>0</v>
      </c>
      <c r="G303">
        <f>IF(Table245[[#This Row],[Category]]="Electronics",Table245[[#This Row],[Qty]],0)</f>
        <v>0</v>
      </c>
      <c r="H303">
        <f>IF(Table245[[#This Row],[Category]]="Home Decor",Table245[[#This Row],[Amount]],0)</f>
        <v>705.54</v>
      </c>
      <c r="I303">
        <f>IF(Table245[[#This Row],[Category]]="Home Decor",Table245[[#This Row],[Qty]],0)</f>
        <v>54</v>
      </c>
      <c r="J303">
        <f>IF(Table245[[#This Row],[Category]]="Clothing",Table245[[#This Row],[Amount]],0)</f>
        <v>0</v>
      </c>
      <c r="K303">
        <f>IF(Table245[[#This Row],[Category]]="Clothing",Table245[[#This Row],[Qty]],0)</f>
        <v>0</v>
      </c>
    </row>
    <row r="304" spans="1:11" ht="14.25" customHeight="1">
      <c r="A304" s="30" t="s">
        <v>17</v>
      </c>
      <c r="B304" s="32">
        <v>73</v>
      </c>
      <c r="C304" s="30" t="s">
        <v>18</v>
      </c>
      <c r="D304" s="31">
        <v>765.66</v>
      </c>
      <c r="E304" s="48">
        <f>Table245[[#This Row],[Amount]]/Table245[[#This Row],[Qty]]</f>
        <v>10.488493150684931</v>
      </c>
      <c r="F304">
        <f>IF(Table245[[#This Row],[Category]]="Electronics",Table245[[#This Row],[Amount]],0)</f>
        <v>0</v>
      </c>
      <c r="G304">
        <f>IF(Table245[[#This Row],[Category]]="Electronics",Table245[[#This Row],[Qty]],0)</f>
        <v>0</v>
      </c>
      <c r="H304">
        <f>IF(Table245[[#This Row],[Category]]="Home Decor",Table245[[#This Row],[Amount]],0)</f>
        <v>765.66</v>
      </c>
      <c r="I304">
        <f>IF(Table245[[#This Row],[Category]]="Home Decor",Table245[[#This Row],[Qty]],0)</f>
        <v>73</v>
      </c>
      <c r="J304">
        <f>IF(Table245[[#This Row],[Category]]="Clothing",Table245[[#This Row],[Amount]],0)</f>
        <v>0</v>
      </c>
      <c r="K304">
        <f>IF(Table245[[#This Row],[Category]]="Clothing",Table245[[#This Row],[Qty]],0)</f>
        <v>0</v>
      </c>
    </row>
    <row r="305" spans="1:11" ht="14.25" customHeight="1">
      <c r="A305" s="30" t="s">
        <v>38</v>
      </c>
      <c r="B305" s="32">
        <v>100</v>
      </c>
      <c r="C305" s="30" t="s">
        <v>18</v>
      </c>
      <c r="D305" s="31">
        <v>101.31</v>
      </c>
      <c r="E305" s="48">
        <f>Table245[[#This Row],[Amount]]/Table245[[#This Row],[Qty]]</f>
        <v>1.0131000000000001</v>
      </c>
      <c r="F305">
        <f>IF(Table245[[#This Row],[Category]]="Electronics",Table245[[#This Row],[Amount]],0)</f>
        <v>101.31</v>
      </c>
      <c r="G305">
        <f>IF(Table245[[#This Row],[Category]]="Electronics",Table245[[#This Row],[Qty]],0)</f>
        <v>100</v>
      </c>
      <c r="H305">
        <f>IF(Table245[[#This Row],[Category]]="Home Decor",Table245[[#This Row],[Amount]],0)</f>
        <v>0</v>
      </c>
      <c r="I305">
        <f>IF(Table245[[#This Row],[Category]]="Home Decor",Table245[[#This Row],[Qty]],0)</f>
        <v>0</v>
      </c>
      <c r="J305">
        <f>IF(Table245[[#This Row],[Category]]="Clothing",Table245[[#This Row],[Amount]],0)</f>
        <v>0</v>
      </c>
      <c r="K305">
        <f>IF(Table245[[#This Row],[Category]]="Clothing",Table245[[#This Row],[Qty]],0)</f>
        <v>0</v>
      </c>
    </row>
    <row r="306" spans="1:11" ht="14.25" customHeight="1">
      <c r="A306" s="30" t="s">
        <v>17</v>
      </c>
      <c r="B306" s="32">
        <v>41</v>
      </c>
      <c r="C306" s="30" t="s">
        <v>18</v>
      </c>
      <c r="D306" s="31">
        <v>636.27</v>
      </c>
      <c r="E306" s="48">
        <f>Table245[[#This Row],[Amount]]/Table245[[#This Row],[Qty]]</f>
        <v>15.518780487804877</v>
      </c>
      <c r="F306">
        <f>IF(Table245[[#This Row],[Category]]="Electronics",Table245[[#This Row],[Amount]],0)</f>
        <v>0</v>
      </c>
      <c r="G306">
        <f>IF(Table245[[#This Row],[Category]]="Electronics",Table245[[#This Row],[Qty]],0)</f>
        <v>0</v>
      </c>
      <c r="H306">
        <f>IF(Table245[[#This Row],[Category]]="Home Decor",Table245[[#This Row],[Amount]],0)</f>
        <v>636.27</v>
      </c>
      <c r="I306">
        <f>IF(Table245[[#This Row],[Category]]="Home Decor",Table245[[#This Row],[Qty]],0)</f>
        <v>41</v>
      </c>
      <c r="J306">
        <f>IF(Table245[[#This Row],[Category]]="Clothing",Table245[[#This Row],[Amount]],0)</f>
        <v>0</v>
      </c>
      <c r="K306">
        <f>IF(Table245[[#This Row],[Category]]="Clothing",Table245[[#This Row],[Qty]],0)</f>
        <v>0</v>
      </c>
    </row>
    <row r="307" spans="1:11" ht="14.25" customHeight="1">
      <c r="A307" s="30" t="s">
        <v>17</v>
      </c>
      <c r="B307" s="32">
        <v>74</v>
      </c>
      <c r="C307" s="30" t="s">
        <v>18</v>
      </c>
      <c r="D307" s="31">
        <v>870.54</v>
      </c>
      <c r="E307" s="48">
        <f>Table245[[#This Row],[Amount]]/Table245[[#This Row],[Qty]]</f>
        <v>11.764054054054053</v>
      </c>
      <c r="F307">
        <f>IF(Table245[[#This Row],[Category]]="Electronics",Table245[[#This Row],[Amount]],0)</f>
        <v>0</v>
      </c>
      <c r="G307">
        <f>IF(Table245[[#This Row],[Category]]="Electronics",Table245[[#This Row],[Qty]],0)</f>
        <v>0</v>
      </c>
      <c r="H307">
        <f>IF(Table245[[#This Row],[Category]]="Home Decor",Table245[[#This Row],[Amount]],0)</f>
        <v>870.54</v>
      </c>
      <c r="I307">
        <f>IF(Table245[[#This Row],[Category]]="Home Decor",Table245[[#This Row],[Qty]],0)</f>
        <v>74</v>
      </c>
      <c r="J307">
        <f>IF(Table245[[#This Row],[Category]]="Clothing",Table245[[#This Row],[Amount]],0)</f>
        <v>0</v>
      </c>
      <c r="K307">
        <f>IF(Table245[[#This Row],[Category]]="Clothing",Table245[[#This Row],[Qty]],0)</f>
        <v>0</v>
      </c>
    </row>
    <row r="308" spans="1:11" ht="14.25" customHeight="1">
      <c r="A308" s="30" t="s">
        <v>17</v>
      </c>
      <c r="B308" s="32">
        <v>70</v>
      </c>
      <c r="C308" s="30" t="s">
        <v>18</v>
      </c>
      <c r="D308" s="31">
        <v>688.82</v>
      </c>
      <c r="E308" s="48">
        <f>Table245[[#This Row],[Amount]]/Table245[[#This Row],[Qty]]</f>
        <v>9.8402857142857147</v>
      </c>
      <c r="F308">
        <f>IF(Table245[[#This Row],[Category]]="Electronics",Table245[[#This Row],[Amount]],0)</f>
        <v>0</v>
      </c>
      <c r="G308">
        <f>IF(Table245[[#This Row],[Category]]="Electronics",Table245[[#This Row],[Qty]],0)</f>
        <v>0</v>
      </c>
      <c r="H308">
        <f>IF(Table245[[#This Row],[Category]]="Home Decor",Table245[[#This Row],[Amount]],0)</f>
        <v>688.82</v>
      </c>
      <c r="I308">
        <f>IF(Table245[[#This Row],[Category]]="Home Decor",Table245[[#This Row],[Qty]],0)</f>
        <v>70</v>
      </c>
      <c r="J308">
        <f>IF(Table245[[#This Row],[Category]]="Clothing",Table245[[#This Row],[Amount]],0)</f>
        <v>0</v>
      </c>
      <c r="K308">
        <f>IF(Table245[[#This Row],[Category]]="Clothing",Table245[[#This Row],[Qty]],0)</f>
        <v>0</v>
      </c>
    </row>
    <row r="309" spans="1:11" ht="14.25" customHeight="1">
      <c r="A309" s="30" t="s">
        <v>17</v>
      </c>
      <c r="B309" s="32">
        <v>8</v>
      </c>
      <c r="C309" s="30" t="s">
        <v>18</v>
      </c>
      <c r="D309" s="31">
        <v>991.67</v>
      </c>
      <c r="E309" s="48">
        <f>Table245[[#This Row],[Amount]]/Table245[[#This Row],[Qty]]</f>
        <v>123.95874999999999</v>
      </c>
      <c r="F309">
        <f>IF(Table245[[#This Row],[Category]]="Electronics",Table245[[#This Row],[Amount]],0)</f>
        <v>0</v>
      </c>
      <c r="G309">
        <f>IF(Table245[[#This Row],[Category]]="Electronics",Table245[[#This Row],[Qty]],0)</f>
        <v>0</v>
      </c>
      <c r="H309">
        <f>IF(Table245[[#This Row],[Category]]="Home Decor",Table245[[#This Row],[Amount]],0)</f>
        <v>991.67</v>
      </c>
      <c r="I309">
        <f>IF(Table245[[#This Row],[Category]]="Home Decor",Table245[[#This Row],[Qty]],0)</f>
        <v>8</v>
      </c>
      <c r="J309">
        <f>IF(Table245[[#This Row],[Category]]="Clothing",Table245[[#This Row],[Amount]],0)</f>
        <v>0</v>
      </c>
      <c r="K309">
        <f>IF(Table245[[#This Row],[Category]]="Clothing",Table245[[#This Row],[Qty]],0)</f>
        <v>0</v>
      </c>
    </row>
    <row r="310" spans="1:11" ht="14.25" customHeight="1">
      <c r="A310" s="30" t="s">
        <v>17</v>
      </c>
      <c r="B310" s="32">
        <v>92</v>
      </c>
      <c r="C310" s="30" t="s">
        <v>18</v>
      </c>
      <c r="D310" s="31">
        <v>969.11</v>
      </c>
      <c r="E310" s="48">
        <f>Table245[[#This Row],[Amount]]/Table245[[#This Row],[Qty]]</f>
        <v>10.533804347826088</v>
      </c>
      <c r="F310">
        <f>IF(Table245[[#This Row],[Category]]="Electronics",Table245[[#This Row],[Amount]],0)</f>
        <v>0</v>
      </c>
      <c r="G310">
        <f>IF(Table245[[#This Row],[Category]]="Electronics",Table245[[#This Row],[Qty]],0)</f>
        <v>0</v>
      </c>
      <c r="H310">
        <f>IF(Table245[[#This Row],[Category]]="Home Decor",Table245[[#This Row],[Amount]],0)</f>
        <v>969.11</v>
      </c>
      <c r="I310">
        <f>IF(Table245[[#This Row],[Category]]="Home Decor",Table245[[#This Row],[Qty]],0)</f>
        <v>92</v>
      </c>
      <c r="J310">
        <f>IF(Table245[[#This Row],[Category]]="Clothing",Table245[[#This Row],[Amount]],0)</f>
        <v>0</v>
      </c>
      <c r="K310">
        <f>IF(Table245[[#This Row],[Category]]="Clothing",Table245[[#This Row],[Qty]],0)</f>
        <v>0</v>
      </c>
    </row>
    <row r="311" spans="1:11" ht="14.25" customHeight="1">
      <c r="A311" s="30" t="s">
        <v>38</v>
      </c>
      <c r="B311" s="32">
        <v>5</v>
      </c>
      <c r="C311" s="30" t="s">
        <v>18</v>
      </c>
      <c r="D311" s="31">
        <v>693.32</v>
      </c>
      <c r="E311" s="48">
        <f>Table245[[#This Row],[Amount]]/Table245[[#This Row],[Qty]]</f>
        <v>138.66400000000002</v>
      </c>
      <c r="F311">
        <f>IF(Table245[[#This Row],[Category]]="Electronics",Table245[[#This Row],[Amount]],0)</f>
        <v>693.32</v>
      </c>
      <c r="G311">
        <f>IF(Table245[[#This Row],[Category]]="Electronics",Table245[[#This Row],[Qty]],0)</f>
        <v>5</v>
      </c>
      <c r="H311">
        <f>IF(Table245[[#This Row],[Category]]="Home Decor",Table245[[#This Row],[Amount]],0)</f>
        <v>0</v>
      </c>
      <c r="I311">
        <f>IF(Table245[[#This Row],[Category]]="Home Decor",Table245[[#This Row],[Qty]],0)</f>
        <v>0</v>
      </c>
      <c r="J311">
        <f>IF(Table245[[#This Row],[Category]]="Clothing",Table245[[#This Row],[Amount]],0)</f>
        <v>0</v>
      </c>
      <c r="K311">
        <f>IF(Table245[[#This Row],[Category]]="Clothing",Table245[[#This Row],[Qty]],0)</f>
        <v>0</v>
      </c>
    </row>
    <row r="312" spans="1:11" ht="14.25" customHeight="1">
      <c r="A312" s="30" t="s">
        <v>38</v>
      </c>
      <c r="B312" s="32">
        <v>98</v>
      </c>
      <c r="C312" s="30" t="s">
        <v>18</v>
      </c>
      <c r="D312" s="31">
        <v>989.08</v>
      </c>
      <c r="E312" s="48">
        <f>Table245[[#This Row],[Amount]]/Table245[[#This Row],[Qty]]</f>
        <v>10.092653061224491</v>
      </c>
      <c r="F312">
        <f>IF(Table245[[#This Row],[Category]]="Electronics",Table245[[#This Row],[Amount]],0)</f>
        <v>989.08</v>
      </c>
      <c r="G312">
        <f>IF(Table245[[#This Row],[Category]]="Electronics",Table245[[#This Row],[Qty]],0)</f>
        <v>98</v>
      </c>
      <c r="H312">
        <f>IF(Table245[[#This Row],[Category]]="Home Decor",Table245[[#This Row],[Amount]],0)</f>
        <v>0</v>
      </c>
      <c r="I312">
        <f>IF(Table245[[#This Row],[Category]]="Home Decor",Table245[[#This Row],[Qty]],0)</f>
        <v>0</v>
      </c>
      <c r="J312">
        <f>IF(Table245[[#This Row],[Category]]="Clothing",Table245[[#This Row],[Amount]],0)</f>
        <v>0</v>
      </c>
      <c r="K312">
        <f>IF(Table245[[#This Row],[Category]]="Clothing",Table245[[#This Row],[Qty]],0)</f>
        <v>0</v>
      </c>
    </row>
    <row r="313" spans="1:11" ht="14.25" customHeight="1">
      <c r="A313" s="30" t="s">
        <v>33</v>
      </c>
      <c r="B313" s="32">
        <v>70</v>
      </c>
      <c r="C313" s="30" t="s">
        <v>18</v>
      </c>
      <c r="D313" s="31">
        <v>177.91</v>
      </c>
      <c r="E313" s="48">
        <f>Table245[[#This Row],[Amount]]/Table245[[#This Row],[Qty]]</f>
        <v>2.5415714285714284</v>
      </c>
      <c r="F313">
        <f>IF(Table245[[#This Row],[Category]]="Electronics",Table245[[#This Row],[Amount]],0)</f>
        <v>0</v>
      </c>
      <c r="G313">
        <f>IF(Table245[[#This Row],[Category]]="Electronics",Table245[[#This Row],[Qty]],0)</f>
        <v>0</v>
      </c>
      <c r="H313">
        <f>IF(Table245[[#This Row],[Category]]="Home Decor",Table245[[#This Row],[Amount]],0)</f>
        <v>0</v>
      </c>
      <c r="I313">
        <f>IF(Table245[[#This Row],[Category]]="Home Decor",Table245[[#This Row],[Qty]],0)</f>
        <v>0</v>
      </c>
      <c r="J313">
        <f>IF(Table245[[#This Row],[Category]]="Clothing",Table245[[#This Row],[Amount]],0)</f>
        <v>177.91</v>
      </c>
      <c r="K313">
        <f>IF(Table245[[#This Row],[Category]]="Clothing",Table245[[#This Row],[Qty]],0)</f>
        <v>70</v>
      </c>
    </row>
    <row r="314" spans="1:11" ht="14.25" customHeight="1">
      <c r="A314" s="30" t="s">
        <v>38</v>
      </c>
      <c r="B314" s="32">
        <v>93</v>
      </c>
      <c r="C314" s="30" t="s">
        <v>18</v>
      </c>
      <c r="D314" s="31">
        <v>947.05</v>
      </c>
      <c r="E314" s="48">
        <f>Table245[[#This Row],[Amount]]/Table245[[#This Row],[Qty]]</f>
        <v>10.183333333333334</v>
      </c>
      <c r="F314">
        <f>IF(Table245[[#This Row],[Category]]="Electronics",Table245[[#This Row],[Amount]],0)</f>
        <v>947.05</v>
      </c>
      <c r="G314">
        <f>IF(Table245[[#This Row],[Category]]="Electronics",Table245[[#This Row],[Qty]],0)</f>
        <v>93</v>
      </c>
      <c r="H314">
        <f>IF(Table245[[#This Row],[Category]]="Home Decor",Table245[[#This Row],[Amount]],0)</f>
        <v>0</v>
      </c>
      <c r="I314">
        <f>IF(Table245[[#This Row],[Category]]="Home Decor",Table245[[#This Row],[Qty]],0)</f>
        <v>0</v>
      </c>
      <c r="J314">
        <f>IF(Table245[[#This Row],[Category]]="Clothing",Table245[[#This Row],[Amount]],0)</f>
        <v>0</v>
      </c>
      <c r="K314">
        <f>IF(Table245[[#This Row],[Category]]="Clothing",Table245[[#This Row],[Qty]],0)</f>
        <v>0</v>
      </c>
    </row>
    <row r="315" spans="1:11" ht="14.25" customHeight="1">
      <c r="A315" s="30" t="s">
        <v>38</v>
      </c>
      <c r="B315" s="32">
        <v>32</v>
      </c>
      <c r="C315" s="30" t="s">
        <v>18</v>
      </c>
      <c r="D315" s="31">
        <v>898.54</v>
      </c>
      <c r="E315" s="48">
        <f>Table245[[#This Row],[Amount]]/Table245[[#This Row],[Qty]]</f>
        <v>28.079374999999999</v>
      </c>
      <c r="F315">
        <f>IF(Table245[[#This Row],[Category]]="Electronics",Table245[[#This Row],[Amount]],0)</f>
        <v>898.54</v>
      </c>
      <c r="G315">
        <f>IF(Table245[[#This Row],[Category]]="Electronics",Table245[[#This Row],[Qty]],0)</f>
        <v>32</v>
      </c>
      <c r="H315">
        <f>IF(Table245[[#This Row],[Category]]="Home Decor",Table245[[#This Row],[Amount]],0)</f>
        <v>0</v>
      </c>
      <c r="I315">
        <f>IF(Table245[[#This Row],[Category]]="Home Decor",Table245[[#This Row],[Qty]],0)</f>
        <v>0</v>
      </c>
      <c r="J315">
        <f>IF(Table245[[#This Row],[Category]]="Clothing",Table245[[#This Row],[Amount]],0)</f>
        <v>0</v>
      </c>
      <c r="K315">
        <f>IF(Table245[[#This Row],[Category]]="Clothing",Table245[[#This Row],[Qty]],0)</f>
        <v>0</v>
      </c>
    </row>
    <row r="316" spans="1:11" ht="14.25" customHeight="1">
      <c r="A316" s="30" t="s">
        <v>17</v>
      </c>
      <c r="B316" s="32">
        <v>15</v>
      </c>
      <c r="C316" s="30" t="s">
        <v>18</v>
      </c>
      <c r="D316" s="31">
        <v>653.09</v>
      </c>
      <c r="E316" s="48">
        <f>Table245[[#This Row],[Amount]]/Table245[[#This Row],[Qty]]</f>
        <v>43.539333333333339</v>
      </c>
      <c r="F316">
        <f>IF(Table245[[#This Row],[Category]]="Electronics",Table245[[#This Row],[Amount]],0)</f>
        <v>0</v>
      </c>
      <c r="G316">
        <f>IF(Table245[[#This Row],[Category]]="Electronics",Table245[[#This Row],[Qty]],0)</f>
        <v>0</v>
      </c>
      <c r="H316">
        <f>IF(Table245[[#This Row],[Category]]="Home Decor",Table245[[#This Row],[Amount]],0)</f>
        <v>653.09</v>
      </c>
      <c r="I316">
        <f>IF(Table245[[#This Row],[Category]]="Home Decor",Table245[[#This Row],[Qty]],0)</f>
        <v>15</v>
      </c>
      <c r="J316">
        <f>IF(Table245[[#This Row],[Category]]="Clothing",Table245[[#This Row],[Amount]],0)</f>
        <v>0</v>
      </c>
      <c r="K316">
        <f>IF(Table245[[#This Row],[Category]]="Clothing",Table245[[#This Row],[Qty]],0)</f>
        <v>0</v>
      </c>
    </row>
    <row r="317" spans="1:11" ht="14.25" customHeight="1">
      <c r="A317" s="30" t="s">
        <v>17</v>
      </c>
      <c r="B317" s="32">
        <v>6</v>
      </c>
      <c r="C317" s="30" t="s">
        <v>18</v>
      </c>
      <c r="D317" s="31">
        <v>621.44000000000005</v>
      </c>
      <c r="E317" s="48">
        <f>Table245[[#This Row],[Amount]]/Table245[[#This Row],[Qty]]</f>
        <v>103.57333333333334</v>
      </c>
      <c r="F317">
        <f>IF(Table245[[#This Row],[Category]]="Electronics",Table245[[#This Row],[Amount]],0)</f>
        <v>0</v>
      </c>
      <c r="G317">
        <f>IF(Table245[[#This Row],[Category]]="Electronics",Table245[[#This Row],[Qty]],0)</f>
        <v>0</v>
      </c>
      <c r="H317">
        <f>IF(Table245[[#This Row],[Category]]="Home Decor",Table245[[#This Row],[Amount]],0)</f>
        <v>621.44000000000005</v>
      </c>
      <c r="I317">
        <f>IF(Table245[[#This Row],[Category]]="Home Decor",Table245[[#This Row],[Qty]],0)</f>
        <v>6</v>
      </c>
      <c r="J317">
        <f>IF(Table245[[#This Row],[Category]]="Clothing",Table245[[#This Row],[Amount]],0)</f>
        <v>0</v>
      </c>
      <c r="K317">
        <f>IF(Table245[[#This Row],[Category]]="Clothing",Table245[[#This Row],[Qty]],0)</f>
        <v>0</v>
      </c>
    </row>
    <row r="318" spans="1:11" ht="14.25" customHeight="1">
      <c r="A318" s="30" t="s">
        <v>17</v>
      </c>
      <c r="B318" s="32">
        <v>2</v>
      </c>
      <c r="C318" s="30" t="s">
        <v>18</v>
      </c>
      <c r="D318" s="31">
        <v>522.37</v>
      </c>
      <c r="E318" s="48">
        <f>Table245[[#This Row],[Amount]]/Table245[[#This Row],[Qty]]</f>
        <v>261.185</v>
      </c>
      <c r="F318">
        <f>IF(Table245[[#This Row],[Category]]="Electronics",Table245[[#This Row],[Amount]],0)</f>
        <v>0</v>
      </c>
      <c r="G318">
        <f>IF(Table245[[#This Row],[Category]]="Electronics",Table245[[#This Row],[Qty]],0)</f>
        <v>0</v>
      </c>
      <c r="H318">
        <f>IF(Table245[[#This Row],[Category]]="Home Decor",Table245[[#This Row],[Amount]],0)</f>
        <v>522.37</v>
      </c>
      <c r="I318">
        <f>IF(Table245[[#This Row],[Category]]="Home Decor",Table245[[#This Row],[Qty]],0)</f>
        <v>2</v>
      </c>
      <c r="J318">
        <f>IF(Table245[[#This Row],[Category]]="Clothing",Table245[[#This Row],[Amount]],0)</f>
        <v>0</v>
      </c>
      <c r="K318">
        <f>IF(Table245[[#This Row],[Category]]="Clothing",Table245[[#This Row],[Qty]],0)</f>
        <v>0</v>
      </c>
    </row>
    <row r="319" spans="1:11" ht="14.25" customHeight="1">
      <c r="A319" s="30" t="s">
        <v>33</v>
      </c>
      <c r="B319" s="32">
        <v>97</v>
      </c>
      <c r="C319" s="30" t="s">
        <v>18</v>
      </c>
      <c r="D319" s="31">
        <v>28.51</v>
      </c>
      <c r="E319" s="48">
        <f>Table245[[#This Row],[Amount]]/Table245[[#This Row],[Qty]]</f>
        <v>0.29391752577319591</v>
      </c>
      <c r="F319">
        <f>IF(Table245[[#This Row],[Category]]="Electronics",Table245[[#This Row],[Amount]],0)</f>
        <v>0</v>
      </c>
      <c r="G319">
        <f>IF(Table245[[#This Row],[Category]]="Electronics",Table245[[#This Row],[Qty]],0)</f>
        <v>0</v>
      </c>
      <c r="H319">
        <f>IF(Table245[[#This Row],[Category]]="Home Decor",Table245[[#This Row],[Amount]],0)</f>
        <v>0</v>
      </c>
      <c r="I319">
        <f>IF(Table245[[#This Row],[Category]]="Home Decor",Table245[[#This Row],[Qty]],0)</f>
        <v>0</v>
      </c>
      <c r="J319">
        <f>IF(Table245[[#This Row],[Category]]="Clothing",Table245[[#This Row],[Amount]],0)</f>
        <v>28.51</v>
      </c>
      <c r="K319">
        <f>IF(Table245[[#This Row],[Category]]="Clothing",Table245[[#This Row],[Qty]],0)</f>
        <v>97</v>
      </c>
    </row>
    <row r="320" spans="1:11" ht="14.25" customHeight="1">
      <c r="A320" s="30" t="s">
        <v>33</v>
      </c>
      <c r="B320" s="32">
        <v>45</v>
      </c>
      <c r="C320" s="30" t="s">
        <v>18</v>
      </c>
      <c r="D320" s="31">
        <v>358.8</v>
      </c>
      <c r="E320" s="48">
        <f>Table245[[#This Row],[Amount]]/Table245[[#This Row],[Qty]]</f>
        <v>7.9733333333333336</v>
      </c>
      <c r="F320">
        <f>IF(Table245[[#This Row],[Category]]="Electronics",Table245[[#This Row],[Amount]],0)</f>
        <v>0</v>
      </c>
      <c r="G320">
        <f>IF(Table245[[#This Row],[Category]]="Electronics",Table245[[#This Row],[Qty]],0)</f>
        <v>0</v>
      </c>
      <c r="H320">
        <f>IF(Table245[[#This Row],[Category]]="Home Decor",Table245[[#This Row],[Amount]],0)</f>
        <v>0</v>
      </c>
      <c r="I320">
        <f>IF(Table245[[#This Row],[Category]]="Home Decor",Table245[[#This Row],[Qty]],0)</f>
        <v>0</v>
      </c>
      <c r="J320">
        <f>IF(Table245[[#This Row],[Category]]="Clothing",Table245[[#This Row],[Amount]],0)</f>
        <v>358.8</v>
      </c>
      <c r="K320">
        <f>IF(Table245[[#This Row],[Category]]="Clothing",Table245[[#This Row],[Qty]],0)</f>
        <v>45</v>
      </c>
    </row>
    <row r="321" spans="1:11" ht="14.25" customHeight="1">
      <c r="A321" s="30" t="s">
        <v>38</v>
      </c>
      <c r="B321" s="32">
        <v>17</v>
      </c>
      <c r="C321" s="30" t="s">
        <v>18</v>
      </c>
      <c r="D321" s="31">
        <v>635.04</v>
      </c>
      <c r="E321" s="48">
        <f>Table245[[#This Row],[Amount]]/Table245[[#This Row],[Qty]]</f>
        <v>37.355294117647055</v>
      </c>
      <c r="F321">
        <f>IF(Table245[[#This Row],[Category]]="Electronics",Table245[[#This Row],[Amount]],0)</f>
        <v>635.04</v>
      </c>
      <c r="G321">
        <f>IF(Table245[[#This Row],[Category]]="Electronics",Table245[[#This Row],[Qty]],0)</f>
        <v>17</v>
      </c>
      <c r="H321">
        <f>IF(Table245[[#This Row],[Category]]="Home Decor",Table245[[#This Row],[Amount]],0)</f>
        <v>0</v>
      </c>
      <c r="I321">
        <f>IF(Table245[[#This Row],[Category]]="Home Decor",Table245[[#This Row],[Qty]],0)</f>
        <v>0</v>
      </c>
      <c r="J321">
        <f>IF(Table245[[#This Row],[Category]]="Clothing",Table245[[#This Row],[Amount]],0)</f>
        <v>0</v>
      </c>
      <c r="K321">
        <f>IF(Table245[[#This Row],[Category]]="Clothing",Table245[[#This Row],[Qty]],0)</f>
        <v>0</v>
      </c>
    </row>
    <row r="322" spans="1:11" ht="14.25" customHeight="1">
      <c r="A322" s="30" t="s">
        <v>38</v>
      </c>
      <c r="B322" s="32">
        <v>72</v>
      </c>
      <c r="C322" s="30" t="s">
        <v>18</v>
      </c>
      <c r="D322" s="31">
        <v>347.85</v>
      </c>
      <c r="E322" s="48">
        <f>Table245[[#This Row],[Amount]]/Table245[[#This Row],[Qty]]</f>
        <v>4.8312500000000007</v>
      </c>
      <c r="F322">
        <f>IF(Table245[[#This Row],[Category]]="Electronics",Table245[[#This Row],[Amount]],0)</f>
        <v>347.85</v>
      </c>
      <c r="G322">
        <f>IF(Table245[[#This Row],[Category]]="Electronics",Table245[[#This Row],[Qty]],0)</f>
        <v>72</v>
      </c>
      <c r="H322">
        <f>IF(Table245[[#This Row],[Category]]="Home Decor",Table245[[#This Row],[Amount]],0)</f>
        <v>0</v>
      </c>
      <c r="I322">
        <f>IF(Table245[[#This Row],[Category]]="Home Decor",Table245[[#This Row],[Qty]],0)</f>
        <v>0</v>
      </c>
      <c r="J322">
        <f>IF(Table245[[#This Row],[Category]]="Clothing",Table245[[#This Row],[Amount]],0)</f>
        <v>0</v>
      </c>
      <c r="K322">
        <f>IF(Table245[[#This Row],[Category]]="Clothing",Table245[[#This Row],[Qty]],0)</f>
        <v>0</v>
      </c>
    </row>
    <row r="323" spans="1:11" ht="14.25" customHeight="1">
      <c r="A323" s="30" t="s">
        <v>33</v>
      </c>
      <c r="B323" s="32">
        <v>99</v>
      </c>
      <c r="C323" s="30" t="s">
        <v>18</v>
      </c>
      <c r="D323" s="31">
        <v>43.63</v>
      </c>
      <c r="E323" s="48">
        <f>Table245[[#This Row],[Amount]]/Table245[[#This Row],[Qty]]</f>
        <v>0.44070707070707071</v>
      </c>
      <c r="F323">
        <f>IF(Table245[[#This Row],[Category]]="Electronics",Table245[[#This Row],[Amount]],0)</f>
        <v>0</v>
      </c>
      <c r="G323">
        <f>IF(Table245[[#This Row],[Category]]="Electronics",Table245[[#This Row],[Qty]],0)</f>
        <v>0</v>
      </c>
      <c r="H323">
        <f>IF(Table245[[#This Row],[Category]]="Home Decor",Table245[[#This Row],[Amount]],0)</f>
        <v>0</v>
      </c>
      <c r="I323">
        <f>IF(Table245[[#This Row],[Category]]="Home Decor",Table245[[#This Row],[Qty]],0)</f>
        <v>0</v>
      </c>
      <c r="J323">
        <f>IF(Table245[[#This Row],[Category]]="Clothing",Table245[[#This Row],[Amount]],0)</f>
        <v>43.63</v>
      </c>
      <c r="K323">
        <f>IF(Table245[[#This Row],[Category]]="Clothing",Table245[[#This Row],[Qty]],0)</f>
        <v>99</v>
      </c>
    </row>
    <row r="324" spans="1:11" ht="14.25" customHeight="1">
      <c r="A324" s="30" t="s">
        <v>33</v>
      </c>
      <c r="B324" s="32">
        <v>8</v>
      </c>
      <c r="C324" s="30" t="s">
        <v>18</v>
      </c>
      <c r="D324" s="31">
        <v>883.32</v>
      </c>
      <c r="E324" s="48">
        <f>Table245[[#This Row],[Amount]]/Table245[[#This Row],[Qty]]</f>
        <v>110.41500000000001</v>
      </c>
      <c r="F324">
        <f>IF(Table245[[#This Row],[Category]]="Electronics",Table245[[#This Row],[Amount]],0)</f>
        <v>0</v>
      </c>
      <c r="G324">
        <f>IF(Table245[[#This Row],[Category]]="Electronics",Table245[[#This Row],[Qty]],0)</f>
        <v>0</v>
      </c>
      <c r="H324">
        <f>IF(Table245[[#This Row],[Category]]="Home Decor",Table245[[#This Row],[Amount]],0)</f>
        <v>0</v>
      </c>
      <c r="I324">
        <f>IF(Table245[[#This Row],[Category]]="Home Decor",Table245[[#This Row],[Qty]],0)</f>
        <v>0</v>
      </c>
      <c r="J324">
        <f>IF(Table245[[#This Row],[Category]]="Clothing",Table245[[#This Row],[Amount]],0)</f>
        <v>883.32</v>
      </c>
      <c r="K324">
        <f>IF(Table245[[#This Row],[Category]]="Clothing",Table245[[#This Row],[Qty]],0)</f>
        <v>8</v>
      </c>
    </row>
    <row r="325" spans="1:11" ht="14.25" customHeight="1">
      <c r="A325" s="30" t="s">
        <v>38</v>
      </c>
      <c r="B325" s="32">
        <v>54</v>
      </c>
      <c r="C325" s="30" t="s">
        <v>18</v>
      </c>
      <c r="D325" s="31">
        <v>765.06</v>
      </c>
      <c r="E325" s="48">
        <f>Table245[[#This Row],[Amount]]/Table245[[#This Row],[Qty]]</f>
        <v>14.167777777777777</v>
      </c>
      <c r="F325">
        <f>IF(Table245[[#This Row],[Category]]="Electronics",Table245[[#This Row],[Amount]],0)</f>
        <v>765.06</v>
      </c>
      <c r="G325">
        <f>IF(Table245[[#This Row],[Category]]="Electronics",Table245[[#This Row],[Qty]],0)</f>
        <v>54</v>
      </c>
      <c r="H325">
        <f>IF(Table245[[#This Row],[Category]]="Home Decor",Table245[[#This Row],[Amount]],0)</f>
        <v>0</v>
      </c>
      <c r="I325">
        <f>IF(Table245[[#This Row],[Category]]="Home Decor",Table245[[#This Row],[Qty]],0)</f>
        <v>0</v>
      </c>
      <c r="J325">
        <f>IF(Table245[[#This Row],[Category]]="Clothing",Table245[[#This Row],[Amount]],0)</f>
        <v>0</v>
      </c>
      <c r="K325">
        <f>IF(Table245[[#This Row],[Category]]="Clothing",Table245[[#This Row],[Qty]],0)</f>
        <v>0</v>
      </c>
    </row>
    <row r="326" spans="1:11" ht="14.25" customHeight="1">
      <c r="A326" s="30" t="s">
        <v>17</v>
      </c>
      <c r="B326" s="32">
        <v>5</v>
      </c>
      <c r="C326" s="30" t="s">
        <v>18</v>
      </c>
      <c r="D326" s="31">
        <v>669.57</v>
      </c>
      <c r="E326" s="48">
        <f>Table245[[#This Row],[Amount]]/Table245[[#This Row],[Qty]]</f>
        <v>133.91400000000002</v>
      </c>
      <c r="F326">
        <f>IF(Table245[[#This Row],[Category]]="Electronics",Table245[[#This Row],[Amount]],0)</f>
        <v>0</v>
      </c>
      <c r="G326">
        <f>IF(Table245[[#This Row],[Category]]="Electronics",Table245[[#This Row],[Qty]],0)</f>
        <v>0</v>
      </c>
      <c r="H326">
        <f>IF(Table245[[#This Row],[Category]]="Home Decor",Table245[[#This Row],[Amount]],0)</f>
        <v>669.57</v>
      </c>
      <c r="I326">
        <f>IF(Table245[[#This Row],[Category]]="Home Decor",Table245[[#This Row],[Qty]],0)</f>
        <v>5</v>
      </c>
      <c r="J326">
        <f>IF(Table245[[#This Row],[Category]]="Clothing",Table245[[#This Row],[Amount]],0)</f>
        <v>0</v>
      </c>
      <c r="K326">
        <f>IF(Table245[[#This Row],[Category]]="Clothing",Table245[[#This Row],[Qty]],0)</f>
        <v>0</v>
      </c>
    </row>
    <row r="327" spans="1:11" ht="14.25" customHeight="1">
      <c r="A327" s="30" t="s">
        <v>33</v>
      </c>
      <c r="B327" s="32">
        <v>45</v>
      </c>
      <c r="C327" s="30" t="s">
        <v>18</v>
      </c>
      <c r="D327" s="31">
        <v>786.83</v>
      </c>
      <c r="E327" s="48">
        <f>Table245[[#This Row],[Amount]]/Table245[[#This Row],[Qty]]</f>
        <v>17.485111111111113</v>
      </c>
      <c r="F327">
        <f>IF(Table245[[#This Row],[Category]]="Electronics",Table245[[#This Row],[Amount]],0)</f>
        <v>0</v>
      </c>
      <c r="G327">
        <f>IF(Table245[[#This Row],[Category]]="Electronics",Table245[[#This Row],[Qty]],0)</f>
        <v>0</v>
      </c>
      <c r="H327">
        <f>IF(Table245[[#This Row],[Category]]="Home Decor",Table245[[#This Row],[Amount]],0)</f>
        <v>0</v>
      </c>
      <c r="I327">
        <f>IF(Table245[[#This Row],[Category]]="Home Decor",Table245[[#This Row],[Qty]],0)</f>
        <v>0</v>
      </c>
      <c r="J327">
        <f>IF(Table245[[#This Row],[Category]]="Clothing",Table245[[#This Row],[Amount]],0)</f>
        <v>786.83</v>
      </c>
      <c r="K327">
        <f>IF(Table245[[#This Row],[Category]]="Clothing",Table245[[#This Row],[Qty]],0)</f>
        <v>45</v>
      </c>
    </row>
    <row r="328" spans="1:11" ht="14.25" customHeight="1">
      <c r="A328" s="30" t="s">
        <v>17</v>
      </c>
      <c r="B328" s="32">
        <v>71</v>
      </c>
      <c r="C328" s="30" t="s">
        <v>18</v>
      </c>
      <c r="D328" s="31">
        <v>442.59</v>
      </c>
      <c r="E328" s="48">
        <f>Table245[[#This Row],[Amount]]/Table245[[#This Row],[Qty]]</f>
        <v>6.2336619718309851</v>
      </c>
      <c r="F328">
        <f>IF(Table245[[#This Row],[Category]]="Electronics",Table245[[#This Row],[Amount]],0)</f>
        <v>0</v>
      </c>
      <c r="G328">
        <f>IF(Table245[[#This Row],[Category]]="Electronics",Table245[[#This Row],[Qty]],0)</f>
        <v>0</v>
      </c>
      <c r="H328">
        <f>IF(Table245[[#This Row],[Category]]="Home Decor",Table245[[#This Row],[Amount]],0)</f>
        <v>442.59</v>
      </c>
      <c r="I328">
        <f>IF(Table245[[#This Row],[Category]]="Home Decor",Table245[[#This Row],[Qty]],0)</f>
        <v>71</v>
      </c>
      <c r="J328">
        <f>IF(Table245[[#This Row],[Category]]="Clothing",Table245[[#This Row],[Amount]],0)</f>
        <v>0</v>
      </c>
      <c r="K328">
        <f>IF(Table245[[#This Row],[Category]]="Clothing",Table245[[#This Row],[Qty]],0)</f>
        <v>0</v>
      </c>
    </row>
    <row r="329" spans="1:11" ht="14.25" customHeight="1">
      <c r="A329" s="30" t="s">
        <v>17</v>
      </c>
      <c r="B329" s="32">
        <v>75</v>
      </c>
      <c r="C329" s="30" t="s">
        <v>18</v>
      </c>
      <c r="D329" s="31">
        <v>733.21</v>
      </c>
      <c r="E329" s="48">
        <f>Table245[[#This Row],[Amount]]/Table245[[#This Row],[Qty]]</f>
        <v>9.776133333333334</v>
      </c>
      <c r="F329">
        <f>IF(Table245[[#This Row],[Category]]="Electronics",Table245[[#This Row],[Amount]],0)</f>
        <v>0</v>
      </c>
      <c r="G329">
        <f>IF(Table245[[#This Row],[Category]]="Electronics",Table245[[#This Row],[Qty]],0)</f>
        <v>0</v>
      </c>
      <c r="H329">
        <f>IF(Table245[[#This Row],[Category]]="Home Decor",Table245[[#This Row],[Amount]],0)</f>
        <v>733.21</v>
      </c>
      <c r="I329">
        <f>IF(Table245[[#This Row],[Category]]="Home Decor",Table245[[#This Row],[Qty]],0)</f>
        <v>75</v>
      </c>
      <c r="J329">
        <f>IF(Table245[[#This Row],[Category]]="Clothing",Table245[[#This Row],[Amount]],0)</f>
        <v>0</v>
      </c>
      <c r="K329">
        <f>IF(Table245[[#This Row],[Category]]="Clothing",Table245[[#This Row],[Qty]],0)</f>
        <v>0</v>
      </c>
    </row>
    <row r="330" spans="1:11" ht="14.25" customHeight="1">
      <c r="A330" s="30" t="s">
        <v>17</v>
      </c>
      <c r="B330" s="32">
        <v>2</v>
      </c>
      <c r="C330" s="30" t="s">
        <v>18</v>
      </c>
      <c r="D330" s="31">
        <v>259.36</v>
      </c>
      <c r="E330" s="48">
        <f>Table245[[#This Row],[Amount]]/Table245[[#This Row],[Qty]]</f>
        <v>129.68</v>
      </c>
      <c r="F330">
        <f>IF(Table245[[#This Row],[Category]]="Electronics",Table245[[#This Row],[Amount]],0)</f>
        <v>0</v>
      </c>
      <c r="G330">
        <f>IF(Table245[[#This Row],[Category]]="Electronics",Table245[[#This Row],[Qty]],0)</f>
        <v>0</v>
      </c>
      <c r="H330">
        <f>IF(Table245[[#This Row],[Category]]="Home Decor",Table245[[#This Row],[Amount]],0)</f>
        <v>259.36</v>
      </c>
      <c r="I330">
        <f>IF(Table245[[#This Row],[Category]]="Home Decor",Table245[[#This Row],[Qty]],0)</f>
        <v>2</v>
      </c>
      <c r="J330">
        <f>IF(Table245[[#This Row],[Category]]="Clothing",Table245[[#This Row],[Amount]],0)</f>
        <v>0</v>
      </c>
      <c r="K330">
        <f>IF(Table245[[#This Row],[Category]]="Clothing",Table245[[#This Row],[Qty]],0)</f>
        <v>0</v>
      </c>
    </row>
    <row r="331" spans="1:11" ht="14.25" customHeight="1">
      <c r="A331" s="30" t="s">
        <v>33</v>
      </c>
      <c r="B331" s="32">
        <v>96</v>
      </c>
      <c r="C331" s="30" t="s">
        <v>18</v>
      </c>
      <c r="D331" s="31">
        <v>119.11</v>
      </c>
      <c r="E331" s="48">
        <f>Table245[[#This Row],[Amount]]/Table245[[#This Row],[Qty]]</f>
        <v>1.2407291666666667</v>
      </c>
      <c r="F331">
        <f>IF(Table245[[#This Row],[Category]]="Electronics",Table245[[#This Row],[Amount]],0)</f>
        <v>0</v>
      </c>
      <c r="G331">
        <f>IF(Table245[[#This Row],[Category]]="Electronics",Table245[[#This Row],[Qty]],0)</f>
        <v>0</v>
      </c>
      <c r="H331">
        <f>IF(Table245[[#This Row],[Category]]="Home Decor",Table245[[#This Row],[Amount]],0)</f>
        <v>0</v>
      </c>
      <c r="I331">
        <f>IF(Table245[[#This Row],[Category]]="Home Decor",Table245[[#This Row],[Qty]],0)</f>
        <v>0</v>
      </c>
      <c r="J331">
        <f>IF(Table245[[#This Row],[Category]]="Clothing",Table245[[#This Row],[Amount]],0)</f>
        <v>119.11</v>
      </c>
      <c r="K331">
        <f>IF(Table245[[#This Row],[Category]]="Clothing",Table245[[#This Row],[Qty]],0)</f>
        <v>96</v>
      </c>
    </row>
    <row r="332" spans="1:11" ht="14.25" customHeight="1">
      <c r="A332" s="30" t="s">
        <v>17</v>
      </c>
      <c r="B332" s="32">
        <v>10</v>
      </c>
      <c r="C332" s="30" t="s">
        <v>18</v>
      </c>
      <c r="D332" s="31">
        <v>200.69</v>
      </c>
      <c r="E332" s="48">
        <f>Table245[[#This Row],[Amount]]/Table245[[#This Row],[Qty]]</f>
        <v>20.068999999999999</v>
      </c>
      <c r="F332">
        <f>IF(Table245[[#This Row],[Category]]="Electronics",Table245[[#This Row],[Amount]],0)</f>
        <v>0</v>
      </c>
      <c r="G332">
        <f>IF(Table245[[#This Row],[Category]]="Electronics",Table245[[#This Row],[Qty]],0)</f>
        <v>0</v>
      </c>
      <c r="H332">
        <f>IF(Table245[[#This Row],[Category]]="Home Decor",Table245[[#This Row],[Amount]],0)</f>
        <v>200.69</v>
      </c>
      <c r="I332">
        <f>IF(Table245[[#This Row],[Category]]="Home Decor",Table245[[#This Row],[Qty]],0)</f>
        <v>10</v>
      </c>
      <c r="J332">
        <f>IF(Table245[[#This Row],[Category]]="Clothing",Table245[[#This Row],[Amount]],0)</f>
        <v>0</v>
      </c>
      <c r="K332">
        <f>IF(Table245[[#This Row],[Category]]="Clothing",Table245[[#This Row],[Qty]],0)</f>
        <v>0</v>
      </c>
    </row>
    <row r="333" spans="1:11" ht="14.25" customHeight="1">
      <c r="A333" s="30" t="s">
        <v>38</v>
      </c>
      <c r="B333" s="32">
        <v>70</v>
      </c>
      <c r="C333" s="30" t="s">
        <v>18</v>
      </c>
      <c r="D333" s="31">
        <v>695.87</v>
      </c>
      <c r="E333" s="48">
        <f>Table245[[#This Row],[Amount]]/Table245[[#This Row],[Qty]]</f>
        <v>9.9410000000000007</v>
      </c>
      <c r="F333">
        <f>IF(Table245[[#This Row],[Category]]="Electronics",Table245[[#This Row],[Amount]],0)</f>
        <v>695.87</v>
      </c>
      <c r="G333">
        <f>IF(Table245[[#This Row],[Category]]="Electronics",Table245[[#This Row],[Qty]],0)</f>
        <v>70</v>
      </c>
      <c r="H333">
        <f>IF(Table245[[#This Row],[Category]]="Home Decor",Table245[[#This Row],[Amount]],0)</f>
        <v>0</v>
      </c>
      <c r="I333">
        <f>IF(Table245[[#This Row],[Category]]="Home Decor",Table245[[#This Row],[Qty]],0)</f>
        <v>0</v>
      </c>
      <c r="J333">
        <f>IF(Table245[[#This Row],[Category]]="Clothing",Table245[[#This Row],[Amount]],0)</f>
        <v>0</v>
      </c>
      <c r="K333">
        <f>IF(Table245[[#This Row],[Category]]="Clothing",Table245[[#This Row],[Qty]],0)</f>
        <v>0</v>
      </c>
    </row>
    <row r="334" spans="1:11" ht="14.25" customHeight="1">
      <c r="A334" s="30" t="s">
        <v>33</v>
      </c>
      <c r="B334" s="32">
        <v>6</v>
      </c>
      <c r="C334" s="30" t="s">
        <v>18</v>
      </c>
      <c r="D334" s="31">
        <v>263.95</v>
      </c>
      <c r="E334" s="48">
        <f>Table245[[#This Row],[Amount]]/Table245[[#This Row],[Qty]]</f>
        <v>43.991666666666667</v>
      </c>
      <c r="F334">
        <f>IF(Table245[[#This Row],[Category]]="Electronics",Table245[[#This Row],[Amount]],0)</f>
        <v>0</v>
      </c>
      <c r="G334">
        <f>IF(Table245[[#This Row],[Category]]="Electronics",Table245[[#This Row],[Qty]],0)</f>
        <v>0</v>
      </c>
      <c r="H334">
        <f>IF(Table245[[#This Row],[Category]]="Home Decor",Table245[[#This Row],[Amount]],0)</f>
        <v>0</v>
      </c>
      <c r="I334">
        <f>IF(Table245[[#This Row],[Category]]="Home Decor",Table245[[#This Row],[Qty]],0)</f>
        <v>0</v>
      </c>
      <c r="J334">
        <f>IF(Table245[[#This Row],[Category]]="Clothing",Table245[[#This Row],[Amount]],0)</f>
        <v>263.95</v>
      </c>
      <c r="K334">
        <f>IF(Table245[[#This Row],[Category]]="Clothing",Table245[[#This Row],[Qty]],0)</f>
        <v>6</v>
      </c>
    </row>
    <row r="335" spans="1:11" ht="14.25" customHeight="1">
      <c r="A335" s="30" t="s">
        <v>33</v>
      </c>
      <c r="B335" s="32">
        <v>92</v>
      </c>
      <c r="C335" s="30" t="s">
        <v>18</v>
      </c>
      <c r="D335" s="31">
        <v>384.24</v>
      </c>
      <c r="E335" s="48">
        <f>Table245[[#This Row],[Amount]]/Table245[[#This Row],[Qty]]</f>
        <v>4.1765217391304352</v>
      </c>
      <c r="F335">
        <f>IF(Table245[[#This Row],[Category]]="Electronics",Table245[[#This Row],[Amount]],0)</f>
        <v>0</v>
      </c>
      <c r="G335">
        <f>IF(Table245[[#This Row],[Category]]="Electronics",Table245[[#This Row],[Qty]],0)</f>
        <v>0</v>
      </c>
      <c r="H335">
        <f>IF(Table245[[#This Row],[Category]]="Home Decor",Table245[[#This Row],[Amount]],0)</f>
        <v>0</v>
      </c>
      <c r="I335">
        <f>IF(Table245[[#This Row],[Category]]="Home Decor",Table245[[#This Row],[Qty]],0)</f>
        <v>0</v>
      </c>
      <c r="J335">
        <f>IF(Table245[[#This Row],[Category]]="Clothing",Table245[[#This Row],[Amount]],0)</f>
        <v>384.24</v>
      </c>
      <c r="K335">
        <f>IF(Table245[[#This Row],[Category]]="Clothing",Table245[[#This Row],[Qty]],0)</f>
        <v>92</v>
      </c>
    </row>
    <row r="336" spans="1:11" ht="14.25" customHeight="1">
      <c r="A336" s="30" t="s">
        <v>33</v>
      </c>
      <c r="B336" s="32">
        <v>86</v>
      </c>
      <c r="C336" s="30" t="s">
        <v>18</v>
      </c>
      <c r="D336" s="31">
        <v>526.48</v>
      </c>
      <c r="E336" s="48">
        <f>Table245[[#This Row],[Amount]]/Table245[[#This Row],[Qty]]</f>
        <v>6.1218604651162796</v>
      </c>
      <c r="F336">
        <f>IF(Table245[[#This Row],[Category]]="Electronics",Table245[[#This Row],[Amount]],0)</f>
        <v>0</v>
      </c>
      <c r="G336">
        <f>IF(Table245[[#This Row],[Category]]="Electronics",Table245[[#This Row],[Qty]],0)</f>
        <v>0</v>
      </c>
      <c r="H336">
        <f>IF(Table245[[#This Row],[Category]]="Home Decor",Table245[[#This Row],[Amount]],0)</f>
        <v>0</v>
      </c>
      <c r="I336">
        <f>IF(Table245[[#This Row],[Category]]="Home Decor",Table245[[#This Row],[Qty]],0)</f>
        <v>0</v>
      </c>
      <c r="J336">
        <f>IF(Table245[[#This Row],[Category]]="Clothing",Table245[[#This Row],[Amount]],0)</f>
        <v>526.48</v>
      </c>
      <c r="K336">
        <f>IF(Table245[[#This Row],[Category]]="Clothing",Table245[[#This Row],[Qty]],0)</f>
        <v>86</v>
      </c>
    </row>
    <row r="337" spans="1:11" ht="14.25" customHeight="1">
      <c r="A337" s="30" t="s">
        <v>33</v>
      </c>
      <c r="B337" s="32">
        <v>16</v>
      </c>
      <c r="C337" s="30" t="s">
        <v>18</v>
      </c>
      <c r="D337" s="31">
        <v>610.27</v>
      </c>
      <c r="E337" s="48">
        <f>Table245[[#This Row],[Amount]]/Table245[[#This Row],[Qty]]</f>
        <v>38.141874999999999</v>
      </c>
      <c r="F337">
        <f>IF(Table245[[#This Row],[Category]]="Electronics",Table245[[#This Row],[Amount]],0)</f>
        <v>0</v>
      </c>
      <c r="G337">
        <f>IF(Table245[[#This Row],[Category]]="Electronics",Table245[[#This Row],[Qty]],0)</f>
        <v>0</v>
      </c>
      <c r="H337">
        <f>IF(Table245[[#This Row],[Category]]="Home Decor",Table245[[#This Row],[Amount]],0)</f>
        <v>0</v>
      </c>
      <c r="I337">
        <f>IF(Table245[[#This Row],[Category]]="Home Decor",Table245[[#This Row],[Qty]],0)</f>
        <v>0</v>
      </c>
      <c r="J337">
        <f>IF(Table245[[#This Row],[Category]]="Clothing",Table245[[#This Row],[Amount]],0)</f>
        <v>610.27</v>
      </c>
      <c r="K337">
        <f>IF(Table245[[#This Row],[Category]]="Clothing",Table245[[#This Row],[Qty]],0)</f>
        <v>16</v>
      </c>
    </row>
    <row r="338" spans="1:11" ht="14.25" customHeight="1">
      <c r="A338" s="30" t="s">
        <v>38</v>
      </c>
      <c r="B338" s="32">
        <v>68</v>
      </c>
      <c r="C338" s="30" t="s">
        <v>18</v>
      </c>
      <c r="D338" s="31">
        <v>166.73</v>
      </c>
      <c r="E338" s="48">
        <f>Table245[[#This Row],[Amount]]/Table245[[#This Row],[Qty]]</f>
        <v>2.4519117647058821</v>
      </c>
      <c r="F338">
        <f>IF(Table245[[#This Row],[Category]]="Electronics",Table245[[#This Row],[Amount]],0)</f>
        <v>166.73</v>
      </c>
      <c r="G338">
        <f>IF(Table245[[#This Row],[Category]]="Electronics",Table245[[#This Row],[Qty]],0)</f>
        <v>68</v>
      </c>
      <c r="H338">
        <f>IF(Table245[[#This Row],[Category]]="Home Decor",Table245[[#This Row],[Amount]],0)</f>
        <v>0</v>
      </c>
      <c r="I338">
        <f>IF(Table245[[#This Row],[Category]]="Home Decor",Table245[[#This Row],[Qty]],0)</f>
        <v>0</v>
      </c>
      <c r="J338">
        <f>IF(Table245[[#This Row],[Category]]="Clothing",Table245[[#This Row],[Amount]],0)</f>
        <v>0</v>
      </c>
      <c r="K338">
        <f>IF(Table245[[#This Row],[Category]]="Clothing",Table245[[#This Row],[Qty]],0)</f>
        <v>0</v>
      </c>
    </row>
    <row r="339" spans="1:11" ht="14.25" customHeight="1">
      <c r="A339" s="30" t="s">
        <v>38</v>
      </c>
      <c r="B339" s="32">
        <v>59</v>
      </c>
      <c r="C339" s="30" t="s">
        <v>18</v>
      </c>
      <c r="D339" s="31">
        <v>251.63</v>
      </c>
      <c r="E339" s="48">
        <f>Table245[[#This Row],[Amount]]/Table245[[#This Row],[Qty]]</f>
        <v>4.2649152542372883</v>
      </c>
      <c r="F339">
        <f>IF(Table245[[#This Row],[Category]]="Electronics",Table245[[#This Row],[Amount]],0)</f>
        <v>251.63</v>
      </c>
      <c r="G339">
        <f>IF(Table245[[#This Row],[Category]]="Electronics",Table245[[#This Row],[Qty]],0)</f>
        <v>59</v>
      </c>
      <c r="H339">
        <f>IF(Table245[[#This Row],[Category]]="Home Decor",Table245[[#This Row],[Amount]],0)</f>
        <v>0</v>
      </c>
      <c r="I339">
        <f>IF(Table245[[#This Row],[Category]]="Home Decor",Table245[[#This Row],[Qty]],0)</f>
        <v>0</v>
      </c>
      <c r="J339">
        <f>IF(Table245[[#This Row],[Category]]="Clothing",Table245[[#This Row],[Amount]],0)</f>
        <v>0</v>
      </c>
      <c r="K339">
        <f>IF(Table245[[#This Row],[Category]]="Clothing",Table245[[#This Row],[Qty]],0)</f>
        <v>0</v>
      </c>
    </row>
    <row r="340" spans="1:11" ht="14.25" customHeight="1">
      <c r="A340" s="30" t="s">
        <v>38</v>
      </c>
      <c r="B340" s="32">
        <v>5</v>
      </c>
      <c r="C340" s="30" t="s">
        <v>18</v>
      </c>
      <c r="D340" s="31">
        <v>493.77</v>
      </c>
      <c r="E340" s="48">
        <f>Table245[[#This Row],[Amount]]/Table245[[#This Row],[Qty]]</f>
        <v>98.753999999999991</v>
      </c>
      <c r="F340">
        <f>IF(Table245[[#This Row],[Category]]="Electronics",Table245[[#This Row],[Amount]],0)</f>
        <v>493.77</v>
      </c>
      <c r="G340">
        <f>IF(Table245[[#This Row],[Category]]="Electronics",Table245[[#This Row],[Qty]],0)</f>
        <v>5</v>
      </c>
      <c r="H340">
        <f>IF(Table245[[#This Row],[Category]]="Home Decor",Table245[[#This Row],[Amount]],0)</f>
        <v>0</v>
      </c>
      <c r="I340">
        <f>IF(Table245[[#This Row],[Category]]="Home Decor",Table245[[#This Row],[Qty]],0)</f>
        <v>0</v>
      </c>
      <c r="J340">
        <f>IF(Table245[[#This Row],[Category]]="Clothing",Table245[[#This Row],[Amount]],0)</f>
        <v>0</v>
      </c>
      <c r="K340">
        <f>IF(Table245[[#This Row],[Category]]="Clothing",Table245[[#This Row],[Qty]],0)</f>
        <v>0</v>
      </c>
    </row>
    <row r="341" spans="1:11" ht="14.25" customHeight="1">
      <c r="A341" s="30" t="s">
        <v>33</v>
      </c>
      <c r="B341" s="32">
        <v>76</v>
      </c>
      <c r="C341" s="30" t="s">
        <v>18</v>
      </c>
      <c r="D341" s="31">
        <v>881.5</v>
      </c>
      <c r="E341" s="48">
        <f>Table245[[#This Row],[Amount]]/Table245[[#This Row],[Qty]]</f>
        <v>11.598684210526315</v>
      </c>
      <c r="F341">
        <f>IF(Table245[[#This Row],[Category]]="Electronics",Table245[[#This Row],[Amount]],0)</f>
        <v>0</v>
      </c>
      <c r="G341">
        <f>IF(Table245[[#This Row],[Category]]="Electronics",Table245[[#This Row],[Qty]],0)</f>
        <v>0</v>
      </c>
      <c r="H341">
        <f>IF(Table245[[#This Row],[Category]]="Home Decor",Table245[[#This Row],[Amount]],0)</f>
        <v>0</v>
      </c>
      <c r="I341">
        <f>IF(Table245[[#This Row],[Category]]="Home Decor",Table245[[#This Row],[Qty]],0)</f>
        <v>0</v>
      </c>
      <c r="J341">
        <f>IF(Table245[[#This Row],[Category]]="Clothing",Table245[[#This Row],[Amount]],0)</f>
        <v>881.5</v>
      </c>
      <c r="K341">
        <f>IF(Table245[[#This Row],[Category]]="Clothing",Table245[[#This Row],[Qty]],0)</f>
        <v>76</v>
      </c>
    </row>
    <row r="342" spans="1:11" ht="14.25" customHeight="1">
      <c r="A342" s="30" t="s">
        <v>17</v>
      </c>
      <c r="B342" s="32">
        <v>41</v>
      </c>
      <c r="C342" s="30" t="s">
        <v>18</v>
      </c>
      <c r="D342" s="31">
        <v>851.02</v>
      </c>
      <c r="E342" s="48">
        <f>Table245[[#This Row],[Amount]]/Table245[[#This Row],[Qty]]</f>
        <v>20.75658536585366</v>
      </c>
      <c r="F342">
        <f>IF(Table245[[#This Row],[Category]]="Electronics",Table245[[#This Row],[Amount]],0)</f>
        <v>0</v>
      </c>
      <c r="G342">
        <f>IF(Table245[[#This Row],[Category]]="Electronics",Table245[[#This Row],[Qty]],0)</f>
        <v>0</v>
      </c>
      <c r="H342">
        <f>IF(Table245[[#This Row],[Category]]="Home Decor",Table245[[#This Row],[Amount]],0)</f>
        <v>851.02</v>
      </c>
      <c r="I342">
        <f>IF(Table245[[#This Row],[Category]]="Home Decor",Table245[[#This Row],[Qty]],0)</f>
        <v>41</v>
      </c>
      <c r="J342">
        <f>IF(Table245[[#This Row],[Category]]="Clothing",Table245[[#This Row],[Amount]],0)</f>
        <v>0</v>
      </c>
      <c r="K342">
        <f>IF(Table245[[#This Row],[Category]]="Clothing",Table245[[#This Row],[Qty]],0)</f>
        <v>0</v>
      </c>
    </row>
    <row r="343" spans="1:11" ht="14.25" customHeight="1">
      <c r="A343" s="30" t="s">
        <v>17</v>
      </c>
      <c r="B343" s="32">
        <v>88</v>
      </c>
      <c r="C343" s="30" t="s">
        <v>18</v>
      </c>
      <c r="D343" s="31">
        <v>100.16</v>
      </c>
      <c r="E343" s="48">
        <f>Table245[[#This Row],[Amount]]/Table245[[#This Row],[Qty]]</f>
        <v>1.1381818181818182</v>
      </c>
      <c r="F343">
        <f>IF(Table245[[#This Row],[Category]]="Electronics",Table245[[#This Row],[Amount]],0)</f>
        <v>0</v>
      </c>
      <c r="G343">
        <f>IF(Table245[[#This Row],[Category]]="Electronics",Table245[[#This Row],[Qty]],0)</f>
        <v>0</v>
      </c>
      <c r="H343">
        <f>IF(Table245[[#This Row],[Category]]="Home Decor",Table245[[#This Row],[Amount]],0)</f>
        <v>100.16</v>
      </c>
      <c r="I343">
        <f>IF(Table245[[#This Row],[Category]]="Home Decor",Table245[[#This Row],[Qty]],0)</f>
        <v>88</v>
      </c>
      <c r="J343">
        <f>IF(Table245[[#This Row],[Category]]="Clothing",Table245[[#This Row],[Amount]],0)</f>
        <v>0</v>
      </c>
      <c r="K343">
        <f>IF(Table245[[#This Row],[Category]]="Clothing",Table245[[#This Row],[Qty]],0)</f>
        <v>0</v>
      </c>
    </row>
    <row r="344" spans="1:11" ht="14.25" customHeight="1">
      <c r="A344" s="30" t="s">
        <v>33</v>
      </c>
      <c r="B344" s="32">
        <v>78</v>
      </c>
      <c r="C344" s="30" t="s">
        <v>18</v>
      </c>
      <c r="D344" s="31">
        <v>720.01</v>
      </c>
      <c r="E344" s="48">
        <f>Table245[[#This Row],[Amount]]/Table245[[#This Row],[Qty]]</f>
        <v>9.2308974358974361</v>
      </c>
      <c r="F344">
        <f>IF(Table245[[#This Row],[Category]]="Electronics",Table245[[#This Row],[Amount]],0)</f>
        <v>0</v>
      </c>
      <c r="G344">
        <f>IF(Table245[[#This Row],[Category]]="Electronics",Table245[[#This Row],[Qty]],0)</f>
        <v>0</v>
      </c>
      <c r="H344">
        <f>IF(Table245[[#This Row],[Category]]="Home Decor",Table245[[#This Row],[Amount]],0)</f>
        <v>0</v>
      </c>
      <c r="I344">
        <f>IF(Table245[[#This Row],[Category]]="Home Decor",Table245[[#This Row],[Qty]],0)</f>
        <v>0</v>
      </c>
      <c r="J344">
        <f>IF(Table245[[#This Row],[Category]]="Clothing",Table245[[#This Row],[Amount]],0)</f>
        <v>720.01</v>
      </c>
      <c r="K344">
        <f>IF(Table245[[#This Row],[Category]]="Clothing",Table245[[#This Row],[Qty]],0)</f>
        <v>78</v>
      </c>
    </row>
    <row r="345" spans="1:11" ht="14.25" customHeight="1">
      <c r="A345" s="30" t="s">
        <v>33</v>
      </c>
      <c r="B345" s="32">
        <v>92</v>
      </c>
      <c r="C345" s="30" t="s">
        <v>18</v>
      </c>
      <c r="D345" s="31">
        <v>343.32</v>
      </c>
      <c r="E345" s="48">
        <f>Table245[[#This Row],[Amount]]/Table245[[#This Row],[Qty]]</f>
        <v>3.7317391304347827</v>
      </c>
      <c r="F345">
        <f>IF(Table245[[#This Row],[Category]]="Electronics",Table245[[#This Row],[Amount]],0)</f>
        <v>0</v>
      </c>
      <c r="G345">
        <f>IF(Table245[[#This Row],[Category]]="Electronics",Table245[[#This Row],[Qty]],0)</f>
        <v>0</v>
      </c>
      <c r="H345">
        <f>IF(Table245[[#This Row],[Category]]="Home Decor",Table245[[#This Row],[Amount]],0)</f>
        <v>0</v>
      </c>
      <c r="I345">
        <f>IF(Table245[[#This Row],[Category]]="Home Decor",Table245[[#This Row],[Qty]],0)</f>
        <v>0</v>
      </c>
      <c r="J345">
        <f>IF(Table245[[#This Row],[Category]]="Clothing",Table245[[#This Row],[Amount]],0)</f>
        <v>343.32</v>
      </c>
      <c r="K345">
        <f>IF(Table245[[#This Row],[Category]]="Clothing",Table245[[#This Row],[Qty]],0)</f>
        <v>92</v>
      </c>
    </row>
    <row r="346" spans="1:11" ht="14.25" customHeight="1">
      <c r="A346" s="30" t="s">
        <v>17</v>
      </c>
      <c r="B346" s="32">
        <v>8</v>
      </c>
      <c r="C346" s="30" t="s">
        <v>18</v>
      </c>
      <c r="D346" s="31">
        <v>976.46</v>
      </c>
      <c r="E346" s="48">
        <f>Table245[[#This Row],[Amount]]/Table245[[#This Row],[Qty]]</f>
        <v>122.0575</v>
      </c>
      <c r="F346">
        <f>IF(Table245[[#This Row],[Category]]="Electronics",Table245[[#This Row],[Amount]],0)</f>
        <v>0</v>
      </c>
      <c r="G346">
        <f>IF(Table245[[#This Row],[Category]]="Electronics",Table245[[#This Row],[Qty]],0)</f>
        <v>0</v>
      </c>
      <c r="H346">
        <f>IF(Table245[[#This Row],[Category]]="Home Decor",Table245[[#This Row],[Amount]],0)</f>
        <v>976.46</v>
      </c>
      <c r="I346">
        <f>IF(Table245[[#This Row],[Category]]="Home Decor",Table245[[#This Row],[Qty]],0)</f>
        <v>8</v>
      </c>
      <c r="J346">
        <f>IF(Table245[[#This Row],[Category]]="Clothing",Table245[[#This Row],[Amount]],0)</f>
        <v>0</v>
      </c>
      <c r="K346">
        <f>IF(Table245[[#This Row],[Category]]="Clothing",Table245[[#This Row],[Qty]],0)</f>
        <v>0</v>
      </c>
    </row>
    <row r="347" spans="1:11" ht="14.25" customHeight="1">
      <c r="A347" s="30" t="s">
        <v>38</v>
      </c>
      <c r="B347" s="32">
        <v>3</v>
      </c>
      <c r="C347" s="30" t="s">
        <v>18</v>
      </c>
      <c r="D347" s="31">
        <v>400.07</v>
      </c>
      <c r="E347" s="48">
        <f>Table245[[#This Row],[Amount]]/Table245[[#This Row],[Qty]]</f>
        <v>133.35666666666665</v>
      </c>
      <c r="F347">
        <f>IF(Table245[[#This Row],[Category]]="Electronics",Table245[[#This Row],[Amount]],0)</f>
        <v>400.07</v>
      </c>
      <c r="G347">
        <f>IF(Table245[[#This Row],[Category]]="Electronics",Table245[[#This Row],[Qty]],0)</f>
        <v>3</v>
      </c>
      <c r="H347">
        <f>IF(Table245[[#This Row],[Category]]="Home Decor",Table245[[#This Row],[Amount]],0)</f>
        <v>0</v>
      </c>
      <c r="I347">
        <f>IF(Table245[[#This Row],[Category]]="Home Decor",Table245[[#This Row],[Qty]],0)</f>
        <v>0</v>
      </c>
      <c r="J347">
        <f>IF(Table245[[#This Row],[Category]]="Clothing",Table245[[#This Row],[Amount]],0)</f>
        <v>0</v>
      </c>
      <c r="K347">
        <f>IF(Table245[[#This Row],[Category]]="Clothing",Table245[[#This Row],[Qty]],0)</f>
        <v>0</v>
      </c>
    </row>
    <row r="348" spans="1:11" ht="14.25" customHeight="1">
      <c r="A348" s="30" t="s">
        <v>38</v>
      </c>
      <c r="B348" s="32">
        <v>20</v>
      </c>
      <c r="C348" s="30" t="s">
        <v>18</v>
      </c>
      <c r="D348" s="31">
        <v>374.51</v>
      </c>
      <c r="E348" s="48">
        <f>Table245[[#This Row],[Amount]]/Table245[[#This Row],[Qty]]</f>
        <v>18.7255</v>
      </c>
      <c r="F348">
        <f>IF(Table245[[#This Row],[Category]]="Electronics",Table245[[#This Row],[Amount]],0)</f>
        <v>374.51</v>
      </c>
      <c r="G348">
        <f>IF(Table245[[#This Row],[Category]]="Electronics",Table245[[#This Row],[Qty]],0)</f>
        <v>20</v>
      </c>
      <c r="H348">
        <f>IF(Table245[[#This Row],[Category]]="Home Decor",Table245[[#This Row],[Amount]],0)</f>
        <v>0</v>
      </c>
      <c r="I348">
        <f>IF(Table245[[#This Row],[Category]]="Home Decor",Table245[[#This Row],[Qty]],0)</f>
        <v>0</v>
      </c>
      <c r="J348">
        <f>IF(Table245[[#This Row],[Category]]="Clothing",Table245[[#This Row],[Amount]],0)</f>
        <v>0</v>
      </c>
      <c r="K348">
        <f>IF(Table245[[#This Row],[Category]]="Clothing",Table245[[#This Row],[Qty]],0)</f>
        <v>0</v>
      </c>
    </row>
    <row r="349" spans="1:11" ht="14.25" customHeight="1">
      <c r="A349" s="30" t="s">
        <v>33</v>
      </c>
      <c r="B349" s="32">
        <v>51</v>
      </c>
      <c r="C349" s="30" t="s">
        <v>18</v>
      </c>
      <c r="D349" s="31">
        <v>699.36</v>
      </c>
      <c r="E349" s="48">
        <f>Table245[[#This Row],[Amount]]/Table245[[#This Row],[Qty]]</f>
        <v>13.712941176470588</v>
      </c>
      <c r="F349">
        <f>IF(Table245[[#This Row],[Category]]="Electronics",Table245[[#This Row],[Amount]],0)</f>
        <v>0</v>
      </c>
      <c r="G349">
        <f>IF(Table245[[#This Row],[Category]]="Electronics",Table245[[#This Row],[Qty]],0)</f>
        <v>0</v>
      </c>
      <c r="H349">
        <f>IF(Table245[[#This Row],[Category]]="Home Decor",Table245[[#This Row],[Amount]],0)</f>
        <v>0</v>
      </c>
      <c r="I349">
        <f>IF(Table245[[#This Row],[Category]]="Home Decor",Table245[[#This Row],[Qty]],0)</f>
        <v>0</v>
      </c>
      <c r="J349">
        <f>IF(Table245[[#This Row],[Category]]="Clothing",Table245[[#This Row],[Amount]],0)</f>
        <v>699.36</v>
      </c>
      <c r="K349">
        <f>IF(Table245[[#This Row],[Category]]="Clothing",Table245[[#This Row],[Qty]],0)</f>
        <v>51</v>
      </c>
    </row>
    <row r="350" spans="1:11" ht="14.25" customHeight="1">
      <c r="A350" s="30" t="s">
        <v>33</v>
      </c>
      <c r="B350" s="32">
        <v>73</v>
      </c>
      <c r="C350" s="30" t="s">
        <v>18</v>
      </c>
      <c r="D350" s="31">
        <v>578.76</v>
      </c>
      <c r="E350" s="48">
        <f>Table245[[#This Row],[Amount]]/Table245[[#This Row],[Qty]]</f>
        <v>7.928219178082192</v>
      </c>
      <c r="F350">
        <f>IF(Table245[[#This Row],[Category]]="Electronics",Table245[[#This Row],[Amount]],0)</f>
        <v>0</v>
      </c>
      <c r="G350">
        <f>IF(Table245[[#This Row],[Category]]="Electronics",Table245[[#This Row],[Qty]],0)</f>
        <v>0</v>
      </c>
      <c r="H350">
        <f>IF(Table245[[#This Row],[Category]]="Home Decor",Table245[[#This Row],[Amount]],0)</f>
        <v>0</v>
      </c>
      <c r="I350">
        <f>IF(Table245[[#This Row],[Category]]="Home Decor",Table245[[#This Row],[Qty]],0)</f>
        <v>0</v>
      </c>
      <c r="J350">
        <f>IF(Table245[[#This Row],[Category]]="Clothing",Table245[[#This Row],[Amount]],0)</f>
        <v>578.76</v>
      </c>
      <c r="K350">
        <f>IF(Table245[[#This Row],[Category]]="Clothing",Table245[[#This Row],[Qty]],0)</f>
        <v>73</v>
      </c>
    </row>
    <row r="351" spans="1:11" ht="14.25" customHeight="1">
      <c r="A351" s="30" t="s">
        <v>17</v>
      </c>
      <c r="B351" s="32">
        <v>25</v>
      </c>
      <c r="C351" s="30" t="s">
        <v>18</v>
      </c>
      <c r="D351" s="31">
        <v>490.58</v>
      </c>
      <c r="E351" s="48">
        <f>Table245[[#This Row],[Amount]]/Table245[[#This Row],[Qty]]</f>
        <v>19.623200000000001</v>
      </c>
      <c r="F351">
        <f>IF(Table245[[#This Row],[Category]]="Electronics",Table245[[#This Row],[Amount]],0)</f>
        <v>0</v>
      </c>
      <c r="G351">
        <f>IF(Table245[[#This Row],[Category]]="Electronics",Table245[[#This Row],[Qty]],0)</f>
        <v>0</v>
      </c>
      <c r="H351">
        <f>IF(Table245[[#This Row],[Category]]="Home Decor",Table245[[#This Row],[Amount]],0)</f>
        <v>490.58</v>
      </c>
      <c r="I351">
        <f>IF(Table245[[#This Row],[Category]]="Home Decor",Table245[[#This Row],[Qty]],0)</f>
        <v>25</v>
      </c>
      <c r="J351">
        <f>IF(Table245[[#This Row],[Category]]="Clothing",Table245[[#This Row],[Amount]],0)</f>
        <v>0</v>
      </c>
      <c r="K351">
        <f>IF(Table245[[#This Row],[Category]]="Clothing",Table245[[#This Row],[Qty]],0)</f>
        <v>0</v>
      </c>
    </row>
    <row r="352" spans="1:11" ht="14.25" customHeight="1">
      <c r="A352" s="30" t="s">
        <v>38</v>
      </c>
      <c r="B352" s="32">
        <v>22</v>
      </c>
      <c r="C352" s="30" t="s">
        <v>18</v>
      </c>
      <c r="D352" s="31">
        <v>839.39</v>
      </c>
      <c r="E352" s="48">
        <f>Table245[[#This Row],[Amount]]/Table245[[#This Row],[Qty]]</f>
        <v>38.154090909090911</v>
      </c>
      <c r="F352">
        <f>IF(Table245[[#This Row],[Category]]="Electronics",Table245[[#This Row],[Amount]],0)</f>
        <v>839.39</v>
      </c>
      <c r="G352">
        <f>IF(Table245[[#This Row],[Category]]="Electronics",Table245[[#This Row],[Qty]],0)</f>
        <v>22</v>
      </c>
      <c r="H352">
        <f>IF(Table245[[#This Row],[Category]]="Home Decor",Table245[[#This Row],[Amount]],0)</f>
        <v>0</v>
      </c>
      <c r="I352">
        <f>IF(Table245[[#This Row],[Category]]="Home Decor",Table245[[#This Row],[Qty]],0)</f>
        <v>0</v>
      </c>
      <c r="J352">
        <f>IF(Table245[[#This Row],[Category]]="Clothing",Table245[[#This Row],[Amount]],0)</f>
        <v>0</v>
      </c>
      <c r="K352">
        <f>IF(Table245[[#This Row],[Category]]="Clothing",Table245[[#This Row],[Qty]],0)</f>
        <v>0</v>
      </c>
    </row>
    <row r="353" spans="1:11" ht="14.25" customHeight="1">
      <c r="A353" s="30" t="s">
        <v>38</v>
      </c>
      <c r="B353" s="32">
        <v>60</v>
      </c>
      <c r="C353" s="30" t="s">
        <v>18</v>
      </c>
      <c r="D353" s="31">
        <v>10.74</v>
      </c>
      <c r="E353" s="48">
        <f>Table245[[#This Row],[Amount]]/Table245[[#This Row],[Qty]]</f>
        <v>0.17899999999999999</v>
      </c>
      <c r="F353">
        <f>IF(Table245[[#This Row],[Category]]="Electronics",Table245[[#This Row],[Amount]],0)</f>
        <v>10.74</v>
      </c>
      <c r="G353">
        <f>IF(Table245[[#This Row],[Category]]="Electronics",Table245[[#This Row],[Qty]],0)</f>
        <v>60</v>
      </c>
      <c r="H353">
        <f>IF(Table245[[#This Row],[Category]]="Home Decor",Table245[[#This Row],[Amount]],0)</f>
        <v>0</v>
      </c>
      <c r="I353">
        <f>IF(Table245[[#This Row],[Category]]="Home Decor",Table245[[#This Row],[Qty]],0)</f>
        <v>0</v>
      </c>
      <c r="J353">
        <f>IF(Table245[[#This Row],[Category]]="Clothing",Table245[[#This Row],[Amount]],0)</f>
        <v>0</v>
      </c>
      <c r="K353">
        <f>IF(Table245[[#This Row],[Category]]="Clothing",Table245[[#This Row],[Qty]],0)</f>
        <v>0</v>
      </c>
    </row>
    <row r="354" spans="1:11" ht="14.25" customHeight="1">
      <c r="A354" s="30" t="s">
        <v>33</v>
      </c>
      <c r="B354" s="32">
        <v>18</v>
      </c>
      <c r="C354" s="30" t="s">
        <v>18</v>
      </c>
      <c r="D354" s="31">
        <v>403.53</v>
      </c>
      <c r="E354" s="48">
        <f>Table245[[#This Row],[Amount]]/Table245[[#This Row],[Qty]]</f>
        <v>22.418333333333333</v>
      </c>
      <c r="F354">
        <f>IF(Table245[[#This Row],[Category]]="Electronics",Table245[[#This Row],[Amount]],0)</f>
        <v>0</v>
      </c>
      <c r="G354">
        <f>IF(Table245[[#This Row],[Category]]="Electronics",Table245[[#This Row],[Qty]],0)</f>
        <v>0</v>
      </c>
      <c r="H354">
        <f>IF(Table245[[#This Row],[Category]]="Home Decor",Table245[[#This Row],[Amount]],0)</f>
        <v>0</v>
      </c>
      <c r="I354">
        <f>IF(Table245[[#This Row],[Category]]="Home Decor",Table245[[#This Row],[Qty]],0)</f>
        <v>0</v>
      </c>
      <c r="J354">
        <f>IF(Table245[[#This Row],[Category]]="Clothing",Table245[[#This Row],[Amount]],0)</f>
        <v>403.53</v>
      </c>
      <c r="K354">
        <f>IF(Table245[[#This Row],[Category]]="Clothing",Table245[[#This Row],[Qty]],0)</f>
        <v>18</v>
      </c>
    </row>
    <row r="355" spans="1:11" ht="14.25" customHeight="1">
      <c r="A355" s="30" t="s">
        <v>38</v>
      </c>
      <c r="B355" s="32">
        <v>22</v>
      </c>
      <c r="C355" s="30" t="s">
        <v>18</v>
      </c>
      <c r="D355" s="31">
        <v>912.84</v>
      </c>
      <c r="E355" s="48">
        <f>Table245[[#This Row],[Amount]]/Table245[[#This Row],[Qty]]</f>
        <v>41.492727272727272</v>
      </c>
      <c r="F355">
        <f>IF(Table245[[#This Row],[Category]]="Electronics",Table245[[#This Row],[Amount]],0)</f>
        <v>912.84</v>
      </c>
      <c r="G355">
        <f>IF(Table245[[#This Row],[Category]]="Electronics",Table245[[#This Row],[Qty]],0)</f>
        <v>22</v>
      </c>
      <c r="H355">
        <f>IF(Table245[[#This Row],[Category]]="Home Decor",Table245[[#This Row],[Amount]],0)</f>
        <v>0</v>
      </c>
      <c r="I355">
        <f>IF(Table245[[#This Row],[Category]]="Home Decor",Table245[[#This Row],[Qty]],0)</f>
        <v>0</v>
      </c>
      <c r="J355">
        <f>IF(Table245[[#This Row],[Category]]="Clothing",Table245[[#This Row],[Amount]],0)</f>
        <v>0</v>
      </c>
      <c r="K355">
        <f>IF(Table245[[#This Row],[Category]]="Clothing",Table245[[#This Row],[Qty]],0)</f>
        <v>0</v>
      </c>
    </row>
    <row r="356" spans="1:11" ht="14.25" customHeight="1">
      <c r="A356" s="30" t="s">
        <v>38</v>
      </c>
      <c r="B356" s="32">
        <v>26</v>
      </c>
      <c r="C356" s="30" t="s">
        <v>18</v>
      </c>
      <c r="D356" s="31">
        <v>154.44999999999999</v>
      </c>
      <c r="E356" s="48">
        <f>Table245[[#This Row],[Amount]]/Table245[[#This Row],[Qty]]</f>
        <v>5.9403846153846152</v>
      </c>
      <c r="F356">
        <f>IF(Table245[[#This Row],[Category]]="Electronics",Table245[[#This Row],[Amount]],0)</f>
        <v>154.44999999999999</v>
      </c>
      <c r="G356">
        <f>IF(Table245[[#This Row],[Category]]="Electronics",Table245[[#This Row],[Qty]],0)</f>
        <v>26</v>
      </c>
      <c r="H356">
        <f>IF(Table245[[#This Row],[Category]]="Home Decor",Table245[[#This Row],[Amount]],0)</f>
        <v>0</v>
      </c>
      <c r="I356">
        <f>IF(Table245[[#This Row],[Category]]="Home Decor",Table245[[#This Row],[Qty]],0)</f>
        <v>0</v>
      </c>
      <c r="J356">
        <f>IF(Table245[[#This Row],[Category]]="Clothing",Table245[[#This Row],[Amount]],0)</f>
        <v>0</v>
      </c>
      <c r="K356">
        <f>IF(Table245[[#This Row],[Category]]="Clothing",Table245[[#This Row],[Qty]],0)</f>
        <v>0</v>
      </c>
    </row>
    <row r="357" spans="1:11" ht="14.25" customHeight="1">
      <c r="A357" s="30" t="s">
        <v>38</v>
      </c>
      <c r="B357" s="32">
        <v>96</v>
      </c>
      <c r="C357" s="30" t="s">
        <v>18</v>
      </c>
      <c r="D357" s="31">
        <v>131.68</v>
      </c>
      <c r="E357" s="48">
        <f>Table245[[#This Row],[Amount]]/Table245[[#This Row],[Qty]]</f>
        <v>1.3716666666666668</v>
      </c>
      <c r="F357">
        <f>IF(Table245[[#This Row],[Category]]="Electronics",Table245[[#This Row],[Amount]],0)</f>
        <v>131.68</v>
      </c>
      <c r="G357">
        <f>IF(Table245[[#This Row],[Category]]="Electronics",Table245[[#This Row],[Qty]],0)</f>
        <v>96</v>
      </c>
      <c r="H357">
        <f>IF(Table245[[#This Row],[Category]]="Home Decor",Table245[[#This Row],[Amount]],0)</f>
        <v>0</v>
      </c>
      <c r="I357">
        <f>IF(Table245[[#This Row],[Category]]="Home Decor",Table245[[#This Row],[Qty]],0)</f>
        <v>0</v>
      </c>
      <c r="J357">
        <f>IF(Table245[[#This Row],[Category]]="Clothing",Table245[[#This Row],[Amount]],0)</f>
        <v>0</v>
      </c>
      <c r="K357">
        <f>IF(Table245[[#This Row],[Category]]="Clothing",Table245[[#This Row],[Qty]],0)</f>
        <v>0</v>
      </c>
    </row>
    <row r="358" spans="1:11" ht="14.25" customHeight="1">
      <c r="A358" s="30" t="s">
        <v>33</v>
      </c>
      <c r="B358" s="32">
        <v>100</v>
      </c>
      <c r="C358" s="30" t="s">
        <v>18</v>
      </c>
      <c r="D358" s="31">
        <v>737.66</v>
      </c>
      <c r="E358" s="48">
        <f>Table245[[#This Row],[Amount]]/Table245[[#This Row],[Qty]]</f>
        <v>7.3765999999999998</v>
      </c>
      <c r="F358">
        <f>IF(Table245[[#This Row],[Category]]="Electronics",Table245[[#This Row],[Amount]],0)</f>
        <v>0</v>
      </c>
      <c r="G358">
        <f>IF(Table245[[#This Row],[Category]]="Electronics",Table245[[#This Row],[Qty]],0)</f>
        <v>0</v>
      </c>
      <c r="H358">
        <f>IF(Table245[[#This Row],[Category]]="Home Decor",Table245[[#This Row],[Amount]],0)</f>
        <v>0</v>
      </c>
      <c r="I358">
        <f>IF(Table245[[#This Row],[Category]]="Home Decor",Table245[[#This Row],[Qty]],0)</f>
        <v>0</v>
      </c>
      <c r="J358">
        <f>IF(Table245[[#This Row],[Category]]="Clothing",Table245[[#This Row],[Amount]],0)</f>
        <v>737.66</v>
      </c>
      <c r="K358">
        <f>IF(Table245[[#This Row],[Category]]="Clothing",Table245[[#This Row],[Qty]],0)</f>
        <v>100</v>
      </c>
    </row>
    <row r="359" spans="1:11" ht="14.25" customHeight="1">
      <c r="A359" s="30" t="s">
        <v>17</v>
      </c>
      <c r="B359" s="32">
        <v>33</v>
      </c>
      <c r="C359" s="30" t="s">
        <v>18</v>
      </c>
      <c r="D359" s="31">
        <v>12.35</v>
      </c>
      <c r="E359" s="48">
        <f>Table245[[#This Row],[Amount]]/Table245[[#This Row],[Qty]]</f>
        <v>0.37424242424242421</v>
      </c>
      <c r="F359">
        <f>IF(Table245[[#This Row],[Category]]="Electronics",Table245[[#This Row],[Amount]],0)</f>
        <v>0</v>
      </c>
      <c r="G359">
        <f>IF(Table245[[#This Row],[Category]]="Electronics",Table245[[#This Row],[Qty]],0)</f>
        <v>0</v>
      </c>
      <c r="H359">
        <f>IF(Table245[[#This Row],[Category]]="Home Decor",Table245[[#This Row],[Amount]],0)</f>
        <v>12.35</v>
      </c>
      <c r="I359">
        <f>IF(Table245[[#This Row],[Category]]="Home Decor",Table245[[#This Row],[Qty]],0)</f>
        <v>33</v>
      </c>
      <c r="J359">
        <f>IF(Table245[[#This Row],[Category]]="Clothing",Table245[[#This Row],[Amount]],0)</f>
        <v>0</v>
      </c>
      <c r="K359">
        <f>IF(Table245[[#This Row],[Category]]="Clothing",Table245[[#This Row],[Qty]],0)</f>
        <v>0</v>
      </c>
    </row>
    <row r="360" spans="1:11" ht="14.25" customHeight="1">
      <c r="A360" s="30" t="s">
        <v>17</v>
      </c>
      <c r="B360" s="32">
        <v>8</v>
      </c>
      <c r="C360" s="30" t="s">
        <v>18</v>
      </c>
      <c r="D360" s="31">
        <v>342.22</v>
      </c>
      <c r="E360" s="48">
        <f>Table245[[#This Row],[Amount]]/Table245[[#This Row],[Qty]]</f>
        <v>42.777500000000003</v>
      </c>
      <c r="F360">
        <f>IF(Table245[[#This Row],[Category]]="Electronics",Table245[[#This Row],[Amount]],0)</f>
        <v>0</v>
      </c>
      <c r="G360">
        <f>IF(Table245[[#This Row],[Category]]="Electronics",Table245[[#This Row],[Qty]],0)</f>
        <v>0</v>
      </c>
      <c r="H360">
        <f>IF(Table245[[#This Row],[Category]]="Home Decor",Table245[[#This Row],[Amount]],0)</f>
        <v>342.22</v>
      </c>
      <c r="I360">
        <f>IF(Table245[[#This Row],[Category]]="Home Decor",Table245[[#This Row],[Qty]],0)</f>
        <v>8</v>
      </c>
      <c r="J360">
        <f>IF(Table245[[#This Row],[Category]]="Clothing",Table245[[#This Row],[Amount]],0)</f>
        <v>0</v>
      </c>
      <c r="K360">
        <f>IF(Table245[[#This Row],[Category]]="Clothing",Table245[[#This Row],[Qty]],0)</f>
        <v>0</v>
      </c>
    </row>
    <row r="361" spans="1:11" ht="14.25" customHeight="1">
      <c r="A361" s="30" t="s">
        <v>38</v>
      </c>
      <c r="B361" s="32">
        <v>33</v>
      </c>
      <c r="C361" s="30" t="s">
        <v>18</v>
      </c>
      <c r="D361" s="31">
        <v>475.17</v>
      </c>
      <c r="E361" s="48">
        <f>Table245[[#This Row],[Amount]]/Table245[[#This Row],[Qty]]</f>
        <v>14.39909090909091</v>
      </c>
      <c r="F361">
        <f>IF(Table245[[#This Row],[Category]]="Electronics",Table245[[#This Row],[Amount]],0)</f>
        <v>475.17</v>
      </c>
      <c r="G361">
        <f>IF(Table245[[#This Row],[Category]]="Electronics",Table245[[#This Row],[Qty]],0)</f>
        <v>33</v>
      </c>
      <c r="H361">
        <f>IF(Table245[[#This Row],[Category]]="Home Decor",Table245[[#This Row],[Amount]],0)</f>
        <v>0</v>
      </c>
      <c r="I361">
        <f>IF(Table245[[#This Row],[Category]]="Home Decor",Table245[[#This Row],[Qty]],0)</f>
        <v>0</v>
      </c>
      <c r="J361">
        <f>IF(Table245[[#This Row],[Category]]="Clothing",Table245[[#This Row],[Amount]],0)</f>
        <v>0</v>
      </c>
      <c r="K361">
        <f>IF(Table245[[#This Row],[Category]]="Clothing",Table245[[#This Row],[Qty]],0)</f>
        <v>0</v>
      </c>
    </row>
    <row r="362" spans="1:11" ht="14.25" customHeight="1">
      <c r="A362" s="30" t="s">
        <v>38</v>
      </c>
      <c r="B362" s="32">
        <v>72</v>
      </c>
      <c r="C362" s="30" t="s">
        <v>18</v>
      </c>
      <c r="D362" s="31">
        <v>448.1</v>
      </c>
      <c r="E362" s="48">
        <f>Table245[[#This Row],[Amount]]/Table245[[#This Row],[Qty]]</f>
        <v>6.2236111111111114</v>
      </c>
      <c r="F362">
        <f>IF(Table245[[#This Row],[Category]]="Electronics",Table245[[#This Row],[Amount]],0)</f>
        <v>448.1</v>
      </c>
      <c r="G362">
        <f>IF(Table245[[#This Row],[Category]]="Electronics",Table245[[#This Row],[Qty]],0)</f>
        <v>72</v>
      </c>
      <c r="H362">
        <f>IF(Table245[[#This Row],[Category]]="Home Decor",Table245[[#This Row],[Amount]],0)</f>
        <v>0</v>
      </c>
      <c r="I362">
        <f>IF(Table245[[#This Row],[Category]]="Home Decor",Table245[[#This Row],[Qty]],0)</f>
        <v>0</v>
      </c>
      <c r="J362">
        <f>IF(Table245[[#This Row],[Category]]="Clothing",Table245[[#This Row],[Amount]],0)</f>
        <v>0</v>
      </c>
      <c r="K362">
        <f>IF(Table245[[#This Row],[Category]]="Clothing",Table245[[#This Row],[Qty]],0)</f>
        <v>0</v>
      </c>
    </row>
    <row r="363" spans="1:11" ht="14.25" customHeight="1">
      <c r="A363" s="30" t="s">
        <v>17</v>
      </c>
      <c r="B363" s="32">
        <v>41</v>
      </c>
      <c r="C363" s="30" t="s">
        <v>18</v>
      </c>
      <c r="D363" s="31">
        <v>301.42</v>
      </c>
      <c r="E363" s="48">
        <f>Table245[[#This Row],[Amount]]/Table245[[#This Row],[Qty]]</f>
        <v>7.3517073170731715</v>
      </c>
      <c r="F363">
        <f>IF(Table245[[#This Row],[Category]]="Electronics",Table245[[#This Row],[Amount]],0)</f>
        <v>0</v>
      </c>
      <c r="G363">
        <f>IF(Table245[[#This Row],[Category]]="Electronics",Table245[[#This Row],[Qty]],0)</f>
        <v>0</v>
      </c>
      <c r="H363">
        <f>IF(Table245[[#This Row],[Category]]="Home Decor",Table245[[#This Row],[Amount]],0)</f>
        <v>301.42</v>
      </c>
      <c r="I363">
        <f>IF(Table245[[#This Row],[Category]]="Home Decor",Table245[[#This Row],[Qty]],0)</f>
        <v>41</v>
      </c>
      <c r="J363">
        <f>IF(Table245[[#This Row],[Category]]="Clothing",Table245[[#This Row],[Amount]],0)</f>
        <v>0</v>
      </c>
      <c r="K363">
        <f>IF(Table245[[#This Row],[Category]]="Clothing",Table245[[#This Row],[Qty]],0)</f>
        <v>0</v>
      </c>
    </row>
    <row r="364" spans="1:11" ht="14.25" customHeight="1">
      <c r="A364" s="30" t="s">
        <v>33</v>
      </c>
      <c r="B364" s="32">
        <v>86</v>
      </c>
      <c r="C364" s="30" t="s">
        <v>18</v>
      </c>
      <c r="D364" s="31">
        <v>60.44</v>
      </c>
      <c r="E364" s="48">
        <f>Table245[[#This Row],[Amount]]/Table245[[#This Row],[Qty]]</f>
        <v>0.7027906976744186</v>
      </c>
      <c r="F364">
        <f>IF(Table245[[#This Row],[Category]]="Electronics",Table245[[#This Row],[Amount]],0)</f>
        <v>0</v>
      </c>
      <c r="G364">
        <f>IF(Table245[[#This Row],[Category]]="Electronics",Table245[[#This Row],[Qty]],0)</f>
        <v>0</v>
      </c>
      <c r="H364">
        <f>IF(Table245[[#This Row],[Category]]="Home Decor",Table245[[#This Row],[Amount]],0)</f>
        <v>0</v>
      </c>
      <c r="I364">
        <f>IF(Table245[[#This Row],[Category]]="Home Decor",Table245[[#This Row],[Qty]],0)</f>
        <v>0</v>
      </c>
      <c r="J364">
        <f>IF(Table245[[#This Row],[Category]]="Clothing",Table245[[#This Row],[Amount]],0)</f>
        <v>60.44</v>
      </c>
      <c r="K364">
        <f>IF(Table245[[#This Row],[Category]]="Clothing",Table245[[#This Row],[Qty]],0)</f>
        <v>86</v>
      </c>
    </row>
    <row r="365" spans="1:11" ht="14.25" customHeight="1">
      <c r="A365" s="30" t="s">
        <v>33</v>
      </c>
      <c r="B365" s="32">
        <v>30</v>
      </c>
      <c r="C365" s="30" t="s">
        <v>18</v>
      </c>
      <c r="D365" s="31">
        <v>294.39999999999998</v>
      </c>
      <c r="E365" s="48">
        <f>Table245[[#This Row],[Amount]]/Table245[[#This Row],[Qty]]</f>
        <v>9.8133333333333326</v>
      </c>
      <c r="F365">
        <f>IF(Table245[[#This Row],[Category]]="Electronics",Table245[[#This Row],[Amount]],0)</f>
        <v>0</v>
      </c>
      <c r="G365">
        <f>IF(Table245[[#This Row],[Category]]="Electronics",Table245[[#This Row],[Qty]],0)</f>
        <v>0</v>
      </c>
      <c r="H365">
        <f>IF(Table245[[#This Row],[Category]]="Home Decor",Table245[[#This Row],[Amount]],0)</f>
        <v>0</v>
      </c>
      <c r="I365">
        <f>IF(Table245[[#This Row],[Category]]="Home Decor",Table245[[#This Row],[Qty]],0)</f>
        <v>0</v>
      </c>
      <c r="J365">
        <f>IF(Table245[[#This Row],[Category]]="Clothing",Table245[[#This Row],[Amount]],0)</f>
        <v>294.39999999999998</v>
      </c>
      <c r="K365">
        <f>IF(Table245[[#This Row],[Category]]="Clothing",Table245[[#This Row],[Qty]],0)</f>
        <v>30</v>
      </c>
    </row>
    <row r="366" spans="1:11" ht="14.25" customHeight="1">
      <c r="A366" s="30" t="s">
        <v>38</v>
      </c>
      <c r="B366" s="32">
        <v>44</v>
      </c>
      <c r="C366" s="30" t="s">
        <v>18</v>
      </c>
      <c r="D366" s="31">
        <v>939.07</v>
      </c>
      <c r="E366" s="48">
        <f>Table245[[#This Row],[Amount]]/Table245[[#This Row],[Qty]]</f>
        <v>21.342500000000001</v>
      </c>
      <c r="F366">
        <f>IF(Table245[[#This Row],[Category]]="Electronics",Table245[[#This Row],[Amount]],0)</f>
        <v>939.07</v>
      </c>
      <c r="G366">
        <f>IF(Table245[[#This Row],[Category]]="Electronics",Table245[[#This Row],[Qty]],0)</f>
        <v>44</v>
      </c>
      <c r="H366">
        <f>IF(Table245[[#This Row],[Category]]="Home Decor",Table245[[#This Row],[Amount]],0)</f>
        <v>0</v>
      </c>
      <c r="I366">
        <f>IF(Table245[[#This Row],[Category]]="Home Decor",Table245[[#This Row],[Qty]],0)</f>
        <v>0</v>
      </c>
      <c r="J366">
        <f>IF(Table245[[#This Row],[Category]]="Clothing",Table245[[#This Row],[Amount]],0)</f>
        <v>0</v>
      </c>
      <c r="K366">
        <f>IF(Table245[[#This Row],[Category]]="Clothing",Table245[[#This Row],[Qty]],0)</f>
        <v>0</v>
      </c>
    </row>
    <row r="367" spans="1:11" ht="14.25" customHeight="1">
      <c r="A367" s="30" t="s">
        <v>33</v>
      </c>
      <c r="B367" s="32">
        <v>56</v>
      </c>
      <c r="C367" s="30" t="s">
        <v>18</v>
      </c>
      <c r="D367" s="31">
        <v>149.53</v>
      </c>
      <c r="E367" s="48">
        <f>Table245[[#This Row],[Amount]]/Table245[[#This Row],[Qty]]</f>
        <v>2.6701785714285715</v>
      </c>
      <c r="F367">
        <f>IF(Table245[[#This Row],[Category]]="Electronics",Table245[[#This Row],[Amount]],0)</f>
        <v>0</v>
      </c>
      <c r="G367">
        <f>IF(Table245[[#This Row],[Category]]="Electronics",Table245[[#This Row],[Qty]],0)</f>
        <v>0</v>
      </c>
      <c r="H367">
        <f>IF(Table245[[#This Row],[Category]]="Home Decor",Table245[[#This Row],[Amount]],0)</f>
        <v>0</v>
      </c>
      <c r="I367">
        <f>IF(Table245[[#This Row],[Category]]="Home Decor",Table245[[#This Row],[Qty]],0)</f>
        <v>0</v>
      </c>
      <c r="J367">
        <f>IF(Table245[[#This Row],[Category]]="Clothing",Table245[[#This Row],[Amount]],0)</f>
        <v>149.53</v>
      </c>
      <c r="K367">
        <f>IF(Table245[[#This Row],[Category]]="Clothing",Table245[[#This Row],[Qty]],0)</f>
        <v>56</v>
      </c>
    </row>
    <row r="368" spans="1:11" ht="14.25" customHeight="1">
      <c r="A368" s="30" t="s">
        <v>17</v>
      </c>
      <c r="B368" s="32">
        <v>80</v>
      </c>
      <c r="C368" s="30" t="s">
        <v>18</v>
      </c>
      <c r="D368" s="31">
        <v>932.82</v>
      </c>
      <c r="E368" s="48">
        <f>Table245[[#This Row],[Amount]]/Table245[[#This Row],[Qty]]</f>
        <v>11.660250000000001</v>
      </c>
      <c r="F368">
        <f>IF(Table245[[#This Row],[Category]]="Electronics",Table245[[#This Row],[Amount]],0)</f>
        <v>0</v>
      </c>
      <c r="G368">
        <f>IF(Table245[[#This Row],[Category]]="Electronics",Table245[[#This Row],[Qty]],0)</f>
        <v>0</v>
      </c>
      <c r="H368">
        <f>IF(Table245[[#This Row],[Category]]="Home Decor",Table245[[#This Row],[Amount]],0)</f>
        <v>932.82</v>
      </c>
      <c r="I368">
        <f>IF(Table245[[#This Row],[Category]]="Home Decor",Table245[[#This Row],[Qty]],0)</f>
        <v>80</v>
      </c>
      <c r="J368">
        <f>IF(Table245[[#This Row],[Category]]="Clothing",Table245[[#This Row],[Amount]],0)</f>
        <v>0</v>
      </c>
      <c r="K368">
        <f>IF(Table245[[#This Row],[Category]]="Clothing",Table245[[#This Row],[Qty]],0)</f>
        <v>0</v>
      </c>
    </row>
    <row r="369" spans="1:11" ht="14.25" customHeight="1">
      <c r="A369" s="30" t="s">
        <v>17</v>
      </c>
      <c r="B369" s="32">
        <v>27</v>
      </c>
      <c r="C369" s="30" t="s">
        <v>18</v>
      </c>
      <c r="D369" s="31">
        <v>525.65</v>
      </c>
      <c r="E369" s="48">
        <f>Table245[[#This Row],[Amount]]/Table245[[#This Row],[Qty]]</f>
        <v>19.468518518518518</v>
      </c>
      <c r="F369">
        <f>IF(Table245[[#This Row],[Category]]="Electronics",Table245[[#This Row],[Amount]],0)</f>
        <v>0</v>
      </c>
      <c r="G369">
        <f>IF(Table245[[#This Row],[Category]]="Electronics",Table245[[#This Row],[Qty]],0)</f>
        <v>0</v>
      </c>
      <c r="H369">
        <f>IF(Table245[[#This Row],[Category]]="Home Decor",Table245[[#This Row],[Amount]],0)</f>
        <v>525.65</v>
      </c>
      <c r="I369">
        <f>IF(Table245[[#This Row],[Category]]="Home Decor",Table245[[#This Row],[Qty]],0)</f>
        <v>27</v>
      </c>
      <c r="J369">
        <f>IF(Table245[[#This Row],[Category]]="Clothing",Table245[[#This Row],[Amount]],0)</f>
        <v>0</v>
      </c>
      <c r="K369">
        <f>IF(Table245[[#This Row],[Category]]="Clothing",Table245[[#This Row],[Qty]],0)</f>
        <v>0</v>
      </c>
    </row>
    <row r="370" spans="1:11" ht="14.25" customHeight="1">
      <c r="A370" s="30" t="s">
        <v>33</v>
      </c>
      <c r="B370" s="32">
        <v>90</v>
      </c>
      <c r="C370" s="30" t="s">
        <v>18</v>
      </c>
      <c r="D370" s="31">
        <v>685.94</v>
      </c>
      <c r="E370" s="48">
        <f>Table245[[#This Row],[Amount]]/Table245[[#This Row],[Qty]]</f>
        <v>7.6215555555555561</v>
      </c>
      <c r="F370">
        <f>IF(Table245[[#This Row],[Category]]="Electronics",Table245[[#This Row],[Amount]],0)</f>
        <v>0</v>
      </c>
      <c r="G370">
        <f>IF(Table245[[#This Row],[Category]]="Electronics",Table245[[#This Row],[Qty]],0)</f>
        <v>0</v>
      </c>
      <c r="H370">
        <f>IF(Table245[[#This Row],[Category]]="Home Decor",Table245[[#This Row],[Amount]],0)</f>
        <v>0</v>
      </c>
      <c r="I370">
        <f>IF(Table245[[#This Row],[Category]]="Home Decor",Table245[[#This Row],[Qty]],0)</f>
        <v>0</v>
      </c>
      <c r="J370">
        <f>IF(Table245[[#This Row],[Category]]="Clothing",Table245[[#This Row],[Amount]],0)</f>
        <v>685.94</v>
      </c>
      <c r="K370">
        <f>IF(Table245[[#This Row],[Category]]="Clothing",Table245[[#This Row],[Qty]],0)</f>
        <v>90</v>
      </c>
    </row>
    <row r="371" spans="1:11" ht="14.25" customHeight="1">
      <c r="A371" s="30" t="s">
        <v>38</v>
      </c>
      <c r="B371" s="32">
        <v>52</v>
      </c>
      <c r="C371" s="30" t="s">
        <v>18</v>
      </c>
      <c r="D371" s="31">
        <v>430.28</v>
      </c>
      <c r="E371" s="48">
        <f>Table245[[#This Row],[Amount]]/Table245[[#This Row],[Qty]]</f>
        <v>8.2746153846153838</v>
      </c>
      <c r="F371">
        <f>IF(Table245[[#This Row],[Category]]="Electronics",Table245[[#This Row],[Amount]],0)</f>
        <v>430.28</v>
      </c>
      <c r="G371">
        <f>IF(Table245[[#This Row],[Category]]="Electronics",Table245[[#This Row],[Qty]],0)</f>
        <v>52</v>
      </c>
      <c r="H371">
        <f>IF(Table245[[#This Row],[Category]]="Home Decor",Table245[[#This Row],[Amount]],0)</f>
        <v>0</v>
      </c>
      <c r="I371">
        <f>IF(Table245[[#This Row],[Category]]="Home Decor",Table245[[#This Row],[Qty]],0)</f>
        <v>0</v>
      </c>
      <c r="J371">
        <f>IF(Table245[[#This Row],[Category]]="Clothing",Table245[[#This Row],[Amount]],0)</f>
        <v>0</v>
      </c>
      <c r="K371">
        <f>IF(Table245[[#This Row],[Category]]="Clothing",Table245[[#This Row],[Qty]],0)</f>
        <v>0</v>
      </c>
    </row>
    <row r="372" spans="1:11" ht="14.25" customHeight="1">
      <c r="A372" s="30" t="s">
        <v>38</v>
      </c>
      <c r="B372" s="32">
        <v>27</v>
      </c>
      <c r="C372" s="30" t="s">
        <v>18</v>
      </c>
      <c r="D372" s="31">
        <v>864.03</v>
      </c>
      <c r="E372" s="48">
        <f>Table245[[#This Row],[Amount]]/Table245[[#This Row],[Qty]]</f>
        <v>32.001111111111108</v>
      </c>
      <c r="F372">
        <f>IF(Table245[[#This Row],[Category]]="Electronics",Table245[[#This Row],[Amount]],0)</f>
        <v>864.03</v>
      </c>
      <c r="G372">
        <f>IF(Table245[[#This Row],[Category]]="Electronics",Table245[[#This Row],[Qty]],0)</f>
        <v>27</v>
      </c>
      <c r="H372">
        <f>IF(Table245[[#This Row],[Category]]="Home Decor",Table245[[#This Row],[Amount]],0)</f>
        <v>0</v>
      </c>
      <c r="I372">
        <f>IF(Table245[[#This Row],[Category]]="Home Decor",Table245[[#This Row],[Qty]],0)</f>
        <v>0</v>
      </c>
      <c r="J372">
        <f>IF(Table245[[#This Row],[Category]]="Clothing",Table245[[#This Row],[Amount]],0)</f>
        <v>0</v>
      </c>
      <c r="K372">
        <f>IF(Table245[[#This Row],[Category]]="Clothing",Table245[[#This Row],[Qty]],0)</f>
        <v>0</v>
      </c>
    </row>
    <row r="373" spans="1:11" ht="14.25" customHeight="1">
      <c r="A373" s="30" t="s">
        <v>38</v>
      </c>
      <c r="B373" s="32">
        <v>82</v>
      </c>
      <c r="C373" s="30" t="s">
        <v>18</v>
      </c>
      <c r="D373" s="31">
        <v>925.48</v>
      </c>
      <c r="E373" s="48">
        <f>Table245[[#This Row],[Amount]]/Table245[[#This Row],[Qty]]</f>
        <v>11.286341463414635</v>
      </c>
      <c r="F373">
        <f>IF(Table245[[#This Row],[Category]]="Electronics",Table245[[#This Row],[Amount]],0)</f>
        <v>925.48</v>
      </c>
      <c r="G373">
        <f>IF(Table245[[#This Row],[Category]]="Electronics",Table245[[#This Row],[Qty]],0)</f>
        <v>82</v>
      </c>
      <c r="H373">
        <f>IF(Table245[[#This Row],[Category]]="Home Decor",Table245[[#This Row],[Amount]],0)</f>
        <v>0</v>
      </c>
      <c r="I373">
        <f>IF(Table245[[#This Row],[Category]]="Home Decor",Table245[[#This Row],[Qty]],0)</f>
        <v>0</v>
      </c>
      <c r="J373">
        <f>IF(Table245[[#This Row],[Category]]="Clothing",Table245[[#This Row],[Amount]],0)</f>
        <v>0</v>
      </c>
      <c r="K373">
        <f>IF(Table245[[#This Row],[Category]]="Clothing",Table245[[#This Row],[Qty]],0)</f>
        <v>0</v>
      </c>
    </row>
    <row r="374" spans="1:11" ht="14.25" customHeight="1">
      <c r="A374" s="30" t="s">
        <v>38</v>
      </c>
      <c r="B374" s="32">
        <v>4</v>
      </c>
      <c r="C374" s="30" t="s">
        <v>18</v>
      </c>
      <c r="D374" s="31">
        <v>856.28</v>
      </c>
      <c r="E374" s="48">
        <f>Table245[[#This Row],[Amount]]/Table245[[#This Row],[Qty]]</f>
        <v>214.07</v>
      </c>
      <c r="F374">
        <f>IF(Table245[[#This Row],[Category]]="Electronics",Table245[[#This Row],[Amount]],0)</f>
        <v>856.28</v>
      </c>
      <c r="G374">
        <f>IF(Table245[[#This Row],[Category]]="Electronics",Table245[[#This Row],[Qty]],0)</f>
        <v>4</v>
      </c>
      <c r="H374">
        <f>IF(Table245[[#This Row],[Category]]="Home Decor",Table245[[#This Row],[Amount]],0)</f>
        <v>0</v>
      </c>
      <c r="I374">
        <f>IF(Table245[[#This Row],[Category]]="Home Decor",Table245[[#This Row],[Qty]],0)</f>
        <v>0</v>
      </c>
      <c r="J374">
        <f>IF(Table245[[#This Row],[Category]]="Clothing",Table245[[#This Row],[Amount]],0)</f>
        <v>0</v>
      </c>
      <c r="K374">
        <f>IF(Table245[[#This Row],[Category]]="Clothing",Table245[[#This Row],[Qty]],0)</f>
        <v>0</v>
      </c>
    </row>
    <row r="375" spans="1:11" ht="14.25" customHeight="1">
      <c r="A375" s="30" t="s">
        <v>33</v>
      </c>
      <c r="B375" s="32">
        <v>17</v>
      </c>
      <c r="C375" s="30" t="s">
        <v>18</v>
      </c>
      <c r="D375" s="31">
        <v>626.41999999999996</v>
      </c>
      <c r="E375" s="48">
        <f>Table245[[#This Row],[Amount]]/Table245[[#This Row],[Qty]]</f>
        <v>36.848235294117643</v>
      </c>
      <c r="F375">
        <f>IF(Table245[[#This Row],[Category]]="Electronics",Table245[[#This Row],[Amount]],0)</f>
        <v>0</v>
      </c>
      <c r="G375">
        <f>IF(Table245[[#This Row],[Category]]="Electronics",Table245[[#This Row],[Qty]],0)</f>
        <v>0</v>
      </c>
      <c r="H375">
        <f>IF(Table245[[#This Row],[Category]]="Home Decor",Table245[[#This Row],[Amount]],0)</f>
        <v>0</v>
      </c>
      <c r="I375">
        <f>IF(Table245[[#This Row],[Category]]="Home Decor",Table245[[#This Row],[Qty]],0)</f>
        <v>0</v>
      </c>
      <c r="J375">
        <f>IF(Table245[[#This Row],[Category]]="Clothing",Table245[[#This Row],[Amount]],0)</f>
        <v>626.41999999999996</v>
      </c>
      <c r="K375">
        <f>IF(Table245[[#This Row],[Category]]="Clothing",Table245[[#This Row],[Qty]],0)</f>
        <v>17</v>
      </c>
    </row>
    <row r="376" spans="1:11" ht="14.25" customHeight="1">
      <c r="A376" s="30" t="s">
        <v>17</v>
      </c>
      <c r="B376" s="32">
        <v>89</v>
      </c>
      <c r="C376" s="30" t="s">
        <v>18</v>
      </c>
      <c r="D376" s="31">
        <v>109.66</v>
      </c>
      <c r="E376" s="48">
        <f>Table245[[#This Row],[Amount]]/Table245[[#This Row],[Qty]]</f>
        <v>1.2321348314606742</v>
      </c>
      <c r="F376">
        <f>IF(Table245[[#This Row],[Category]]="Electronics",Table245[[#This Row],[Amount]],0)</f>
        <v>0</v>
      </c>
      <c r="G376">
        <f>IF(Table245[[#This Row],[Category]]="Electronics",Table245[[#This Row],[Qty]],0)</f>
        <v>0</v>
      </c>
      <c r="H376">
        <f>IF(Table245[[#This Row],[Category]]="Home Decor",Table245[[#This Row],[Amount]],0)</f>
        <v>109.66</v>
      </c>
      <c r="I376">
        <f>IF(Table245[[#This Row],[Category]]="Home Decor",Table245[[#This Row],[Qty]],0)</f>
        <v>89</v>
      </c>
      <c r="J376">
        <f>IF(Table245[[#This Row],[Category]]="Clothing",Table245[[#This Row],[Amount]],0)</f>
        <v>0</v>
      </c>
      <c r="K376">
        <f>IF(Table245[[#This Row],[Category]]="Clothing",Table245[[#This Row],[Qty]],0)</f>
        <v>0</v>
      </c>
    </row>
    <row r="377" spans="1:11" ht="14.25" customHeight="1">
      <c r="A377" s="30" t="s">
        <v>33</v>
      </c>
      <c r="B377" s="32">
        <v>64</v>
      </c>
      <c r="C377" s="30" t="s">
        <v>18</v>
      </c>
      <c r="D377" s="31">
        <v>777.81</v>
      </c>
      <c r="E377" s="48">
        <f>Table245[[#This Row],[Amount]]/Table245[[#This Row],[Qty]]</f>
        <v>12.153281249999999</v>
      </c>
      <c r="F377">
        <f>IF(Table245[[#This Row],[Category]]="Electronics",Table245[[#This Row],[Amount]],0)</f>
        <v>0</v>
      </c>
      <c r="G377">
        <f>IF(Table245[[#This Row],[Category]]="Electronics",Table245[[#This Row],[Qty]],0)</f>
        <v>0</v>
      </c>
      <c r="H377">
        <f>IF(Table245[[#This Row],[Category]]="Home Decor",Table245[[#This Row],[Amount]],0)</f>
        <v>0</v>
      </c>
      <c r="I377">
        <f>IF(Table245[[#This Row],[Category]]="Home Decor",Table245[[#This Row],[Qty]],0)</f>
        <v>0</v>
      </c>
      <c r="J377">
        <f>IF(Table245[[#This Row],[Category]]="Clothing",Table245[[#This Row],[Amount]],0)</f>
        <v>777.81</v>
      </c>
      <c r="K377">
        <f>IF(Table245[[#This Row],[Category]]="Clothing",Table245[[#This Row],[Qty]],0)</f>
        <v>64</v>
      </c>
    </row>
    <row r="378" spans="1:11" ht="14.25" customHeight="1">
      <c r="A378" s="30" t="s">
        <v>17</v>
      </c>
      <c r="B378" s="32">
        <v>57</v>
      </c>
      <c r="C378" s="30" t="s">
        <v>18</v>
      </c>
      <c r="D378" s="31">
        <v>333.6</v>
      </c>
      <c r="E378" s="48">
        <f>Table245[[#This Row],[Amount]]/Table245[[#This Row],[Qty]]</f>
        <v>5.8526315789473689</v>
      </c>
      <c r="F378">
        <f>IF(Table245[[#This Row],[Category]]="Electronics",Table245[[#This Row],[Amount]],0)</f>
        <v>0</v>
      </c>
      <c r="G378">
        <f>IF(Table245[[#This Row],[Category]]="Electronics",Table245[[#This Row],[Qty]],0)</f>
        <v>0</v>
      </c>
      <c r="H378">
        <f>IF(Table245[[#This Row],[Category]]="Home Decor",Table245[[#This Row],[Amount]],0)</f>
        <v>333.6</v>
      </c>
      <c r="I378">
        <f>IF(Table245[[#This Row],[Category]]="Home Decor",Table245[[#This Row],[Qty]],0)</f>
        <v>57</v>
      </c>
      <c r="J378">
        <f>IF(Table245[[#This Row],[Category]]="Clothing",Table245[[#This Row],[Amount]],0)</f>
        <v>0</v>
      </c>
      <c r="K378">
        <f>IF(Table245[[#This Row],[Category]]="Clothing",Table245[[#This Row],[Qty]],0)</f>
        <v>0</v>
      </c>
    </row>
    <row r="379" spans="1:11" ht="14.25" customHeight="1">
      <c r="A379" s="30" t="s">
        <v>33</v>
      </c>
      <c r="B379" s="32">
        <v>48</v>
      </c>
      <c r="C379" s="30" t="s">
        <v>18</v>
      </c>
      <c r="D379" s="31">
        <v>411.12</v>
      </c>
      <c r="E379" s="48">
        <f>Table245[[#This Row],[Amount]]/Table245[[#This Row],[Qty]]</f>
        <v>8.5649999999999995</v>
      </c>
      <c r="F379">
        <f>IF(Table245[[#This Row],[Category]]="Electronics",Table245[[#This Row],[Amount]],0)</f>
        <v>0</v>
      </c>
      <c r="G379">
        <f>IF(Table245[[#This Row],[Category]]="Electronics",Table245[[#This Row],[Qty]],0)</f>
        <v>0</v>
      </c>
      <c r="H379">
        <f>IF(Table245[[#This Row],[Category]]="Home Decor",Table245[[#This Row],[Amount]],0)</f>
        <v>0</v>
      </c>
      <c r="I379">
        <f>IF(Table245[[#This Row],[Category]]="Home Decor",Table245[[#This Row],[Qty]],0)</f>
        <v>0</v>
      </c>
      <c r="J379">
        <f>IF(Table245[[#This Row],[Category]]="Clothing",Table245[[#This Row],[Amount]],0)</f>
        <v>411.12</v>
      </c>
      <c r="K379">
        <f>IF(Table245[[#This Row],[Category]]="Clothing",Table245[[#This Row],[Qty]],0)</f>
        <v>48</v>
      </c>
    </row>
    <row r="380" spans="1:11" ht="14.25" customHeight="1">
      <c r="A380" s="30" t="s">
        <v>38</v>
      </c>
      <c r="B380" s="32">
        <v>71</v>
      </c>
      <c r="C380" s="30" t="s">
        <v>18</v>
      </c>
      <c r="D380" s="31">
        <v>992.19</v>
      </c>
      <c r="E380" s="48">
        <f>Table245[[#This Row],[Amount]]/Table245[[#This Row],[Qty]]</f>
        <v>13.974507042253522</v>
      </c>
      <c r="F380">
        <f>IF(Table245[[#This Row],[Category]]="Electronics",Table245[[#This Row],[Amount]],0)</f>
        <v>992.19</v>
      </c>
      <c r="G380">
        <f>IF(Table245[[#This Row],[Category]]="Electronics",Table245[[#This Row],[Qty]],0)</f>
        <v>71</v>
      </c>
      <c r="H380">
        <f>IF(Table245[[#This Row],[Category]]="Home Decor",Table245[[#This Row],[Amount]],0)</f>
        <v>0</v>
      </c>
      <c r="I380">
        <f>IF(Table245[[#This Row],[Category]]="Home Decor",Table245[[#This Row],[Qty]],0)</f>
        <v>0</v>
      </c>
      <c r="J380">
        <f>IF(Table245[[#This Row],[Category]]="Clothing",Table245[[#This Row],[Amount]],0)</f>
        <v>0</v>
      </c>
      <c r="K380">
        <f>IF(Table245[[#This Row],[Category]]="Clothing",Table245[[#This Row],[Qty]],0)</f>
        <v>0</v>
      </c>
    </row>
    <row r="381" spans="1:11" ht="14.25" customHeight="1">
      <c r="A381" s="30" t="s">
        <v>38</v>
      </c>
      <c r="B381" s="32">
        <v>93</v>
      </c>
      <c r="C381" s="30" t="s">
        <v>18</v>
      </c>
      <c r="D381" s="31">
        <v>530.29</v>
      </c>
      <c r="E381" s="48">
        <f>Table245[[#This Row],[Amount]]/Table245[[#This Row],[Qty]]</f>
        <v>5.7020430107526874</v>
      </c>
      <c r="F381">
        <f>IF(Table245[[#This Row],[Category]]="Electronics",Table245[[#This Row],[Amount]],0)</f>
        <v>530.29</v>
      </c>
      <c r="G381">
        <f>IF(Table245[[#This Row],[Category]]="Electronics",Table245[[#This Row],[Qty]],0)</f>
        <v>93</v>
      </c>
      <c r="H381">
        <f>IF(Table245[[#This Row],[Category]]="Home Decor",Table245[[#This Row],[Amount]],0)</f>
        <v>0</v>
      </c>
      <c r="I381">
        <f>IF(Table245[[#This Row],[Category]]="Home Decor",Table245[[#This Row],[Qty]],0)</f>
        <v>0</v>
      </c>
      <c r="J381">
        <f>IF(Table245[[#This Row],[Category]]="Clothing",Table245[[#This Row],[Amount]],0)</f>
        <v>0</v>
      </c>
      <c r="K381">
        <f>IF(Table245[[#This Row],[Category]]="Clothing",Table245[[#This Row],[Qty]],0)</f>
        <v>0</v>
      </c>
    </row>
    <row r="382" spans="1:11" ht="14.25" customHeight="1">
      <c r="A382" s="30" t="s">
        <v>17</v>
      </c>
      <c r="B382" s="32">
        <v>2</v>
      </c>
      <c r="C382" s="30" t="s">
        <v>18</v>
      </c>
      <c r="D382" s="31">
        <v>906.86</v>
      </c>
      <c r="E382" s="48">
        <f>Table245[[#This Row],[Amount]]/Table245[[#This Row],[Qty]]</f>
        <v>453.43</v>
      </c>
      <c r="F382">
        <f>IF(Table245[[#This Row],[Category]]="Electronics",Table245[[#This Row],[Amount]],0)</f>
        <v>0</v>
      </c>
      <c r="G382">
        <f>IF(Table245[[#This Row],[Category]]="Electronics",Table245[[#This Row],[Qty]],0)</f>
        <v>0</v>
      </c>
      <c r="H382">
        <f>IF(Table245[[#This Row],[Category]]="Home Decor",Table245[[#This Row],[Amount]],0)</f>
        <v>906.86</v>
      </c>
      <c r="I382">
        <f>IF(Table245[[#This Row],[Category]]="Home Decor",Table245[[#This Row],[Qty]],0)</f>
        <v>2</v>
      </c>
      <c r="J382">
        <f>IF(Table245[[#This Row],[Category]]="Clothing",Table245[[#This Row],[Amount]],0)</f>
        <v>0</v>
      </c>
      <c r="K382">
        <f>IF(Table245[[#This Row],[Category]]="Clothing",Table245[[#This Row],[Qty]],0)</f>
        <v>0</v>
      </c>
    </row>
    <row r="383" spans="1:11" ht="14.25" customHeight="1">
      <c r="A383" s="30" t="s">
        <v>17</v>
      </c>
      <c r="B383" s="32">
        <v>95</v>
      </c>
      <c r="C383" s="30" t="s">
        <v>18</v>
      </c>
      <c r="D383" s="31">
        <v>154.66999999999999</v>
      </c>
      <c r="E383" s="48">
        <f>Table245[[#This Row],[Amount]]/Table245[[#This Row],[Qty]]</f>
        <v>1.6281052631578945</v>
      </c>
      <c r="F383">
        <f>IF(Table245[[#This Row],[Category]]="Electronics",Table245[[#This Row],[Amount]],0)</f>
        <v>0</v>
      </c>
      <c r="G383">
        <f>IF(Table245[[#This Row],[Category]]="Electronics",Table245[[#This Row],[Qty]],0)</f>
        <v>0</v>
      </c>
      <c r="H383">
        <f>IF(Table245[[#This Row],[Category]]="Home Decor",Table245[[#This Row],[Amount]],0)</f>
        <v>154.66999999999999</v>
      </c>
      <c r="I383">
        <f>IF(Table245[[#This Row],[Category]]="Home Decor",Table245[[#This Row],[Qty]],0)</f>
        <v>95</v>
      </c>
      <c r="J383">
        <f>IF(Table245[[#This Row],[Category]]="Clothing",Table245[[#This Row],[Amount]],0)</f>
        <v>0</v>
      </c>
      <c r="K383">
        <f>IF(Table245[[#This Row],[Category]]="Clothing",Table245[[#This Row],[Qty]],0)</f>
        <v>0</v>
      </c>
    </row>
    <row r="384" spans="1:11" ht="14.25" customHeight="1">
      <c r="A384" s="30" t="s">
        <v>33</v>
      </c>
      <c r="B384" s="32">
        <v>2</v>
      </c>
      <c r="C384" s="30" t="s">
        <v>18</v>
      </c>
      <c r="D384" s="31">
        <v>20.440000000000001</v>
      </c>
      <c r="E384" s="48">
        <f>Table245[[#This Row],[Amount]]/Table245[[#This Row],[Qty]]</f>
        <v>10.220000000000001</v>
      </c>
      <c r="F384">
        <f>IF(Table245[[#This Row],[Category]]="Electronics",Table245[[#This Row],[Amount]],0)</f>
        <v>0</v>
      </c>
      <c r="G384">
        <f>IF(Table245[[#This Row],[Category]]="Electronics",Table245[[#This Row],[Qty]],0)</f>
        <v>0</v>
      </c>
      <c r="H384">
        <f>IF(Table245[[#This Row],[Category]]="Home Decor",Table245[[#This Row],[Amount]],0)</f>
        <v>0</v>
      </c>
      <c r="I384">
        <f>IF(Table245[[#This Row],[Category]]="Home Decor",Table245[[#This Row],[Qty]],0)</f>
        <v>0</v>
      </c>
      <c r="J384">
        <f>IF(Table245[[#This Row],[Category]]="Clothing",Table245[[#This Row],[Amount]],0)</f>
        <v>20.440000000000001</v>
      </c>
      <c r="K384">
        <f>IF(Table245[[#This Row],[Category]]="Clothing",Table245[[#This Row],[Qty]],0)</f>
        <v>2</v>
      </c>
    </row>
    <row r="385" spans="1:11" ht="14.25" customHeight="1">
      <c r="A385" s="30" t="s">
        <v>38</v>
      </c>
      <c r="B385" s="32">
        <v>27</v>
      </c>
      <c r="C385" s="30" t="s">
        <v>18</v>
      </c>
      <c r="D385" s="31">
        <v>104.26</v>
      </c>
      <c r="E385" s="48">
        <f>Table245[[#This Row],[Amount]]/Table245[[#This Row],[Qty]]</f>
        <v>3.8614814814814817</v>
      </c>
      <c r="F385">
        <f>IF(Table245[[#This Row],[Category]]="Electronics",Table245[[#This Row],[Amount]],0)</f>
        <v>104.26</v>
      </c>
      <c r="G385">
        <f>IF(Table245[[#This Row],[Category]]="Electronics",Table245[[#This Row],[Qty]],0)</f>
        <v>27</v>
      </c>
      <c r="H385">
        <f>IF(Table245[[#This Row],[Category]]="Home Decor",Table245[[#This Row],[Amount]],0)</f>
        <v>0</v>
      </c>
      <c r="I385">
        <f>IF(Table245[[#This Row],[Category]]="Home Decor",Table245[[#This Row],[Qty]],0)</f>
        <v>0</v>
      </c>
      <c r="J385">
        <f>IF(Table245[[#This Row],[Category]]="Clothing",Table245[[#This Row],[Amount]],0)</f>
        <v>0</v>
      </c>
      <c r="K385">
        <f>IF(Table245[[#This Row],[Category]]="Clothing",Table245[[#This Row],[Qty]],0)</f>
        <v>0</v>
      </c>
    </row>
    <row r="386" spans="1:11" ht="14.25" customHeight="1">
      <c r="A386" s="30" t="s">
        <v>17</v>
      </c>
      <c r="B386" s="32">
        <v>63</v>
      </c>
      <c r="C386" s="30" t="s">
        <v>18</v>
      </c>
      <c r="D386" s="31">
        <v>216.71</v>
      </c>
      <c r="E386" s="48">
        <f>Table245[[#This Row],[Amount]]/Table245[[#This Row],[Qty]]</f>
        <v>3.4398412698412701</v>
      </c>
      <c r="F386">
        <f>IF(Table245[[#This Row],[Category]]="Electronics",Table245[[#This Row],[Amount]],0)</f>
        <v>0</v>
      </c>
      <c r="G386">
        <f>IF(Table245[[#This Row],[Category]]="Electronics",Table245[[#This Row],[Qty]],0)</f>
        <v>0</v>
      </c>
      <c r="H386">
        <f>IF(Table245[[#This Row],[Category]]="Home Decor",Table245[[#This Row],[Amount]],0)</f>
        <v>216.71</v>
      </c>
      <c r="I386">
        <f>IF(Table245[[#This Row],[Category]]="Home Decor",Table245[[#This Row],[Qty]],0)</f>
        <v>63</v>
      </c>
      <c r="J386">
        <f>IF(Table245[[#This Row],[Category]]="Clothing",Table245[[#This Row],[Amount]],0)</f>
        <v>0</v>
      </c>
      <c r="K386">
        <f>IF(Table245[[#This Row],[Category]]="Clothing",Table245[[#This Row],[Qty]],0)</f>
        <v>0</v>
      </c>
    </row>
    <row r="387" spans="1:11" ht="14.25" customHeight="1">
      <c r="A387" s="30" t="s">
        <v>17</v>
      </c>
      <c r="B387" s="32">
        <v>68</v>
      </c>
      <c r="C387" s="30" t="s">
        <v>18</v>
      </c>
      <c r="D387" s="31">
        <v>314.54000000000002</v>
      </c>
      <c r="E387" s="48">
        <f>Table245[[#This Row],[Amount]]/Table245[[#This Row],[Qty]]</f>
        <v>4.625588235294118</v>
      </c>
      <c r="F387">
        <f>IF(Table245[[#This Row],[Category]]="Electronics",Table245[[#This Row],[Amount]],0)</f>
        <v>0</v>
      </c>
      <c r="G387">
        <f>IF(Table245[[#This Row],[Category]]="Electronics",Table245[[#This Row],[Qty]],0)</f>
        <v>0</v>
      </c>
      <c r="H387">
        <f>IF(Table245[[#This Row],[Category]]="Home Decor",Table245[[#This Row],[Amount]],0)</f>
        <v>314.54000000000002</v>
      </c>
      <c r="I387">
        <f>IF(Table245[[#This Row],[Category]]="Home Decor",Table245[[#This Row],[Qty]],0)</f>
        <v>68</v>
      </c>
      <c r="J387">
        <f>IF(Table245[[#This Row],[Category]]="Clothing",Table245[[#This Row],[Amount]],0)</f>
        <v>0</v>
      </c>
      <c r="K387">
        <f>IF(Table245[[#This Row],[Category]]="Clothing",Table245[[#This Row],[Qty]],0)</f>
        <v>0</v>
      </c>
    </row>
    <row r="388" spans="1:11" ht="14.25" customHeight="1">
      <c r="A388" s="30" t="s">
        <v>38</v>
      </c>
      <c r="B388" s="32">
        <v>71</v>
      </c>
      <c r="C388" s="30" t="s">
        <v>18</v>
      </c>
      <c r="D388" s="31">
        <v>69.489999999999995</v>
      </c>
      <c r="E388" s="48">
        <f>Table245[[#This Row],[Amount]]/Table245[[#This Row],[Qty]]</f>
        <v>0.97873239436619708</v>
      </c>
      <c r="F388">
        <f>IF(Table245[[#This Row],[Category]]="Electronics",Table245[[#This Row],[Amount]],0)</f>
        <v>69.489999999999995</v>
      </c>
      <c r="G388">
        <f>IF(Table245[[#This Row],[Category]]="Electronics",Table245[[#This Row],[Qty]],0)</f>
        <v>71</v>
      </c>
      <c r="H388">
        <f>IF(Table245[[#This Row],[Category]]="Home Decor",Table245[[#This Row],[Amount]],0)</f>
        <v>0</v>
      </c>
      <c r="I388">
        <f>IF(Table245[[#This Row],[Category]]="Home Decor",Table245[[#This Row],[Qty]],0)</f>
        <v>0</v>
      </c>
      <c r="J388">
        <f>IF(Table245[[#This Row],[Category]]="Clothing",Table245[[#This Row],[Amount]],0)</f>
        <v>0</v>
      </c>
      <c r="K388">
        <f>IF(Table245[[#This Row],[Category]]="Clothing",Table245[[#This Row],[Qty]],0)</f>
        <v>0</v>
      </c>
    </row>
    <row r="389" spans="1:11" ht="14.25" customHeight="1">
      <c r="A389" s="30" t="s">
        <v>33</v>
      </c>
      <c r="B389" s="32">
        <v>13</v>
      </c>
      <c r="C389" s="30" t="s">
        <v>18</v>
      </c>
      <c r="D389" s="31">
        <v>196.4</v>
      </c>
      <c r="E389" s="48">
        <f>Table245[[#This Row],[Amount]]/Table245[[#This Row],[Qty]]</f>
        <v>15.107692307692307</v>
      </c>
      <c r="F389">
        <f>IF(Table245[[#This Row],[Category]]="Electronics",Table245[[#This Row],[Amount]],0)</f>
        <v>0</v>
      </c>
      <c r="G389">
        <f>IF(Table245[[#This Row],[Category]]="Electronics",Table245[[#This Row],[Qty]],0)</f>
        <v>0</v>
      </c>
      <c r="H389">
        <f>IF(Table245[[#This Row],[Category]]="Home Decor",Table245[[#This Row],[Amount]],0)</f>
        <v>0</v>
      </c>
      <c r="I389">
        <f>IF(Table245[[#This Row],[Category]]="Home Decor",Table245[[#This Row],[Qty]],0)</f>
        <v>0</v>
      </c>
      <c r="J389">
        <f>IF(Table245[[#This Row],[Category]]="Clothing",Table245[[#This Row],[Amount]],0)</f>
        <v>196.4</v>
      </c>
      <c r="K389">
        <f>IF(Table245[[#This Row],[Category]]="Clothing",Table245[[#This Row],[Qty]],0)</f>
        <v>13</v>
      </c>
    </row>
    <row r="390" spans="1:11" ht="14.25" customHeight="1">
      <c r="A390" s="30" t="s">
        <v>33</v>
      </c>
      <c r="B390" s="32">
        <v>68</v>
      </c>
      <c r="C390" s="30" t="s">
        <v>18</v>
      </c>
      <c r="D390" s="31">
        <v>64.150000000000006</v>
      </c>
      <c r="E390" s="48">
        <f>Table245[[#This Row],[Amount]]/Table245[[#This Row],[Qty]]</f>
        <v>0.94338235294117656</v>
      </c>
      <c r="F390">
        <f>IF(Table245[[#This Row],[Category]]="Electronics",Table245[[#This Row],[Amount]],0)</f>
        <v>0</v>
      </c>
      <c r="G390">
        <f>IF(Table245[[#This Row],[Category]]="Electronics",Table245[[#This Row],[Qty]],0)</f>
        <v>0</v>
      </c>
      <c r="H390">
        <f>IF(Table245[[#This Row],[Category]]="Home Decor",Table245[[#This Row],[Amount]],0)</f>
        <v>0</v>
      </c>
      <c r="I390">
        <f>IF(Table245[[#This Row],[Category]]="Home Decor",Table245[[#This Row],[Qty]],0)</f>
        <v>0</v>
      </c>
      <c r="J390">
        <f>IF(Table245[[#This Row],[Category]]="Clothing",Table245[[#This Row],[Amount]],0)</f>
        <v>64.150000000000006</v>
      </c>
      <c r="K390">
        <f>IF(Table245[[#This Row],[Category]]="Clothing",Table245[[#This Row],[Qty]],0)</f>
        <v>68</v>
      </c>
    </row>
    <row r="391" spans="1:11" ht="14.25" customHeight="1">
      <c r="A391" s="30" t="s">
        <v>17</v>
      </c>
      <c r="B391" s="32">
        <v>66</v>
      </c>
      <c r="C391" s="30" t="s">
        <v>18</v>
      </c>
      <c r="D391" s="31">
        <v>193.87</v>
      </c>
      <c r="E391" s="48">
        <f>Table245[[#This Row],[Amount]]/Table245[[#This Row],[Qty]]</f>
        <v>2.9374242424242425</v>
      </c>
      <c r="F391">
        <f>IF(Table245[[#This Row],[Category]]="Electronics",Table245[[#This Row],[Amount]],0)</f>
        <v>0</v>
      </c>
      <c r="G391">
        <f>IF(Table245[[#This Row],[Category]]="Electronics",Table245[[#This Row],[Qty]],0)</f>
        <v>0</v>
      </c>
      <c r="H391">
        <f>IF(Table245[[#This Row],[Category]]="Home Decor",Table245[[#This Row],[Amount]],0)</f>
        <v>193.87</v>
      </c>
      <c r="I391">
        <f>IF(Table245[[#This Row],[Category]]="Home Decor",Table245[[#This Row],[Qty]],0)</f>
        <v>66</v>
      </c>
      <c r="J391">
        <f>IF(Table245[[#This Row],[Category]]="Clothing",Table245[[#This Row],[Amount]],0)</f>
        <v>0</v>
      </c>
      <c r="K391">
        <f>IF(Table245[[#This Row],[Category]]="Clothing",Table245[[#This Row],[Qty]],0)</f>
        <v>0</v>
      </c>
    </row>
    <row r="392" spans="1:11" ht="14.25" customHeight="1">
      <c r="A392" s="30" t="s">
        <v>33</v>
      </c>
      <c r="B392" s="32">
        <v>57</v>
      </c>
      <c r="C392" s="30" t="s">
        <v>18</v>
      </c>
      <c r="D392" s="31">
        <v>237.55</v>
      </c>
      <c r="E392" s="48">
        <f>Table245[[#This Row],[Amount]]/Table245[[#This Row],[Qty]]</f>
        <v>4.1675438596491228</v>
      </c>
      <c r="F392">
        <f>IF(Table245[[#This Row],[Category]]="Electronics",Table245[[#This Row],[Amount]],0)</f>
        <v>0</v>
      </c>
      <c r="G392">
        <f>IF(Table245[[#This Row],[Category]]="Electronics",Table245[[#This Row],[Qty]],0)</f>
        <v>0</v>
      </c>
      <c r="H392">
        <f>IF(Table245[[#This Row],[Category]]="Home Decor",Table245[[#This Row],[Amount]],0)</f>
        <v>0</v>
      </c>
      <c r="I392">
        <f>IF(Table245[[#This Row],[Category]]="Home Decor",Table245[[#This Row],[Qty]],0)</f>
        <v>0</v>
      </c>
      <c r="J392">
        <f>IF(Table245[[#This Row],[Category]]="Clothing",Table245[[#This Row],[Amount]],0)</f>
        <v>237.55</v>
      </c>
      <c r="K392">
        <f>IF(Table245[[#This Row],[Category]]="Clothing",Table245[[#This Row],[Qty]],0)</f>
        <v>57</v>
      </c>
    </row>
    <row r="393" spans="1:11" ht="14.25" customHeight="1">
      <c r="A393" s="30" t="s">
        <v>38</v>
      </c>
      <c r="B393" s="32">
        <v>27</v>
      </c>
      <c r="C393" s="30" t="s">
        <v>18</v>
      </c>
      <c r="D393" s="31">
        <v>68.36</v>
      </c>
      <c r="E393" s="48">
        <f>Table245[[#This Row],[Amount]]/Table245[[#This Row],[Qty]]</f>
        <v>2.5318518518518518</v>
      </c>
      <c r="F393">
        <f>IF(Table245[[#This Row],[Category]]="Electronics",Table245[[#This Row],[Amount]],0)</f>
        <v>68.36</v>
      </c>
      <c r="G393">
        <f>IF(Table245[[#This Row],[Category]]="Electronics",Table245[[#This Row],[Qty]],0)</f>
        <v>27</v>
      </c>
      <c r="H393">
        <f>IF(Table245[[#This Row],[Category]]="Home Decor",Table245[[#This Row],[Amount]],0)</f>
        <v>0</v>
      </c>
      <c r="I393">
        <f>IF(Table245[[#This Row],[Category]]="Home Decor",Table245[[#This Row],[Qty]],0)</f>
        <v>0</v>
      </c>
      <c r="J393">
        <f>IF(Table245[[#This Row],[Category]]="Clothing",Table245[[#This Row],[Amount]],0)</f>
        <v>0</v>
      </c>
      <c r="K393">
        <f>IF(Table245[[#This Row],[Category]]="Clothing",Table245[[#This Row],[Qty]],0)</f>
        <v>0</v>
      </c>
    </row>
    <row r="394" spans="1:11" ht="14.25" customHeight="1">
      <c r="A394" s="30" t="s">
        <v>33</v>
      </c>
      <c r="B394" s="32">
        <v>46</v>
      </c>
      <c r="C394" s="30" t="s">
        <v>18</v>
      </c>
      <c r="D394" s="31">
        <v>56.39</v>
      </c>
      <c r="E394" s="48">
        <f>Table245[[#This Row],[Amount]]/Table245[[#This Row],[Qty]]</f>
        <v>1.2258695652173912</v>
      </c>
      <c r="F394">
        <f>IF(Table245[[#This Row],[Category]]="Electronics",Table245[[#This Row],[Amount]],0)</f>
        <v>0</v>
      </c>
      <c r="G394">
        <f>IF(Table245[[#This Row],[Category]]="Electronics",Table245[[#This Row],[Qty]],0)</f>
        <v>0</v>
      </c>
      <c r="H394">
        <f>IF(Table245[[#This Row],[Category]]="Home Decor",Table245[[#This Row],[Amount]],0)</f>
        <v>0</v>
      </c>
      <c r="I394">
        <f>IF(Table245[[#This Row],[Category]]="Home Decor",Table245[[#This Row],[Qty]],0)</f>
        <v>0</v>
      </c>
      <c r="J394">
        <f>IF(Table245[[#This Row],[Category]]="Clothing",Table245[[#This Row],[Amount]],0)</f>
        <v>56.39</v>
      </c>
      <c r="K394">
        <f>IF(Table245[[#This Row],[Category]]="Clothing",Table245[[#This Row],[Qty]],0)</f>
        <v>46</v>
      </c>
    </row>
    <row r="395" spans="1:11" ht="14.25" customHeight="1">
      <c r="A395" s="30" t="s">
        <v>17</v>
      </c>
      <c r="B395" s="32">
        <v>61</v>
      </c>
      <c r="C395" s="30" t="s">
        <v>18</v>
      </c>
      <c r="D395" s="31">
        <v>652.44000000000005</v>
      </c>
      <c r="E395" s="48">
        <f>Table245[[#This Row],[Amount]]/Table245[[#This Row],[Qty]]</f>
        <v>10.695737704918034</v>
      </c>
      <c r="F395">
        <f>IF(Table245[[#This Row],[Category]]="Electronics",Table245[[#This Row],[Amount]],0)</f>
        <v>0</v>
      </c>
      <c r="G395">
        <f>IF(Table245[[#This Row],[Category]]="Electronics",Table245[[#This Row],[Qty]],0)</f>
        <v>0</v>
      </c>
      <c r="H395">
        <f>IF(Table245[[#This Row],[Category]]="Home Decor",Table245[[#This Row],[Amount]],0)</f>
        <v>652.44000000000005</v>
      </c>
      <c r="I395">
        <f>IF(Table245[[#This Row],[Category]]="Home Decor",Table245[[#This Row],[Qty]],0)</f>
        <v>61</v>
      </c>
      <c r="J395">
        <f>IF(Table245[[#This Row],[Category]]="Clothing",Table245[[#This Row],[Amount]],0)</f>
        <v>0</v>
      </c>
      <c r="K395">
        <f>IF(Table245[[#This Row],[Category]]="Clothing",Table245[[#This Row],[Qty]],0)</f>
        <v>0</v>
      </c>
    </row>
    <row r="396" spans="1:11" ht="14.25" customHeight="1">
      <c r="A396" s="30" t="s">
        <v>38</v>
      </c>
      <c r="B396" s="32">
        <v>13</v>
      </c>
      <c r="C396" s="30" t="s">
        <v>18</v>
      </c>
      <c r="D396" s="31">
        <v>182.17</v>
      </c>
      <c r="E396" s="48">
        <f>Table245[[#This Row],[Amount]]/Table245[[#This Row],[Qty]]</f>
        <v>14.013076923076921</v>
      </c>
      <c r="F396">
        <f>IF(Table245[[#This Row],[Category]]="Electronics",Table245[[#This Row],[Amount]],0)</f>
        <v>182.17</v>
      </c>
      <c r="G396">
        <f>IF(Table245[[#This Row],[Category]]="Electronics",Table245[[#This Row],[Qty]],0)</f>
        <v>13</v>
      </c>
      <c r="H396">
        <f>IF(Table245[[#This Row],[Category]]="Home Decor",Table245[[#This Row],[Amount]],0)</f>
        <v>0</v>
      </c>
      <c r="I396">
        <f>IF(Table245[[#This Row],[Category]]="Home Decor",Table245[[#This Row],[Qty]],0)</f>
        <v>0</v>
      </c>
      <c r="J396">
        <f>IF(Table245[[#This Row],[Category]]="Clothing",Table245[[#This Row],[Amount]],0)</f>
        <v>0</v>
      </c>
      <c r="K396">
        <f>IF(Table245[[#This Row],[Category]]="Clothing",Table245[[#This Row],[Qty]],0)</f>
        <v>0</v>
      </c>
    </row>
    <row r="397" spans="1:11" ht="14.25" customHeight="1">
      <c r="A397" s="30" t="s">
        <v>38</v>
      </c>
      <c r="B397" s="32">
        <v>80</v>
      </c>
      <c r="C397" s="30" t="s">
        <v>18</v>
      </c>
      <c r="D397" s="31">
        <v>971.53</v>
      </c>
      <c r="E397" s="48">
        <f>Table245[[#This Row],[Amount]]/Table245[[#This Row],[Qty]]</f>
        <v>12.144124999999999</v>
      </c>
      <c r="F397">
        <f>IF(Table245[[#This Row],[Category]]="Electronics",Table245[[#This Row],[Amount]],0)</f>
        <v>971.53</v>
      </c>
      <c r="G397">
        <f>IF(Table245[[#This Row],[Category]]="Electronics",Table245[[#This Row],[Qty]],0)</f>
        <v>80</v>
      </c>
      <c r="H397">
        <f>IF(Table245[[#This Row],[Category]]="Home Decor",Table245[[#This Row],[Amount]],0)</f>
        <v>0</v>
      </c>
      <c r="I397">
        <f>IF(Table245[[#This Row],[Category]]="Home Decor",Table245[[#This Row],[Qty]],0)</f>
        <v>0</v>
      </c>
      <c r="J397">
        <f>IF(Table245[[#This Row],[Category]]="Clothing",Table245[[#This Row],[Amount]],0)</f>
        <v>0</v>
      </c>
      <c r="K397">
        <f>IF(Table245[[#This Row],[Category]]="Clothing",Table245[[#This Row],[Qty]],0)</f>
        <v>0</v>
      </c>
    </row>
    <row r="398" spans="1:11" ht="14.25" customHeight="1">
      <c r="A398" s="30" t="s">
        <v>33</v>
      </c>
      <c r="B398" s="32">
        <v>85</v>
      </c>
      <c r="C398" s="30" t="s">
        <v>18</v>
      </c>
      <c r="D398" s="31">
        <v>120.5</v>
      </c>
      <c r="E398" s="48">
        <f>Table245[[#This Row],[Amount]]/Table245[[#This Row],[Qty]]</f>
        <v>1.4176470588235295</v>
      </c>
      <c r="F398">
        <f>IF(Table245[[#This Row],[Category]]="Electronics",Table245[[#This Row],[Amount]],0)</f>
        <v>0</v>
      </c>
      <c r="G398">
        <f>IF(Table245[[#This Row],[Category]]="Electronics",Table245[[#This Row],[Qty]],0)</f>
        <v>0</v>
      </c>
      <c r="H398">
        <f>IF(Table245[[#This Row],[Category]]="Home Decor",Table245[[#This Row],[Amount]],0)</f>
        <v>0</v>
      </c>
      <c r="I398">
        <f>IF(Table245[[#This Row],[Category]]="Home Decor",Table245[[#This Row],[Qty]],0)</f>
        <v>0</v>
      </c>
      <c r="J398">
        <f>IF(Table245[[#This Row],[Category]]="Clothing",Table245[[#This Row],[Amount]],0)</f>
        <v>120.5</v>
      </c>
      <c r="K398">
        <f>IF(Table245[[#This Row],[Category]]="Clothing",Table245[[#This Row],[Qty]],0)</f>
        <v>85</v>
      </c>
    </row>
    <row r="399" spans="1:11" ht="14.25" customHeight="1">
      <c r="A399" s="30" t="s">
        <v>33</v>
      </c>
      <c r="B399" s="32">
        <v>47</v>
      </c>
      <c r="C399" s="30" t="s">
        <v>18</v>
      </c>
      <c r="D399" s="31">
        <v>526.94000000000005</v>
      </c>
      <c r="E399" s="48">
        <f>Table245[[#This Row],[Amount]]/Table245[[#This Row],[Qty]]</f>
        <v>11.211489361702128</v>
      </c>
      <c r="F399">
        <f>IF(Table245[[#This Row],[Category]]="Electronics",Table245[[#This Row],[Amount]],0)</f>
        <v>0</v>
      </c>
      <c r="G399">
        <f>IF(Table245[[#This Row],[Category]]="Electronics",Table245[[#This Row],[Qty]],0)</f>
        <v>0</v>
      </c>
      <c r="H399">
        <f>IF(Table245[[#This Row],[Category]]="Home Decor",Table245[[#This Row],[Amount]],0)</f>
        <v>0</v>
      </c>
      <c r="I399">
        <f>IF(Table245[[#This Row],[Category]]="Home Decor",Table245[[#This Row],[Qty]],0)</f>
        <v>0</v>
      </c>
      <c r="J399">
        <f>IF(Table245[[#This Row],[Category]]="Clothing",Table245[[#This Row],[Amount]],0)</f>
        <v>526.94000000000005</v>
      </c>
      <c r="K399">
        <f>IF(Table245[[#This Row],[Category]]="Clothing",Table245[[#This Row],[Qty]],0)</f>
        <v>47</v>
      </c>
    </row>
    <row r="400" spans="1:11" ht="14.25" customHeight="1">
      <c r="A400" s="30" t="s">
        <v>17</v>
      </c>
      <c r="B400" s="32">
        <v>98</v>
      </c>
      <c r="C400" s="30" t="s">
        <v>18</v>
      </c>
      <c r="D400" s="31">
        <v>674.06</v>
      </c>
      <c r="E400" s="48">
        <f>Table245[[#This Row],[Amount]]/Table245[[#This Row],[Qty]]</f>
        <v>6.8781632653061218</v>
      </c>
      <c r="F400">
        <f>IF(Table245[[#This Row],[Category]]="Electronics",Table245[[#This Row],[Amount]],0)</f>
        <v>0</v>
      </c>
      <c r="G400">
        <f>IF(Table245[[#This Row],[Category]]="Electronics",Table245[[#This Row],[Qty]],0)</f>
        <v>0</v>
      </c>
      <c r="H400">
        <f>IF(Table245[[#This Row],[Category]]="Home Decor",Table245[[#This Row],[Amount]],0)</f>
        <v>674.06</v>
      </c>
      <c r="I400">
        <f>IF(Table245[[#This Row],[Category]]="Home Decor",Table245[[#This Row],[Qty]],0)</f>
        <v>98</v>
      </c>
      <c r="J400">
        <f>IF(Table245[[#This Row],[Category]]="Clothing",Table245[[#This Row],[Amount]],0)</f>
        <v>0</v>
      </c>
      <c r="K400">
        <f>IF(Table245[[#This Row],[Category]]="Clothing",Table245[[#This Row],[Qty]],0)</f>
        <v>0</v>
      </c>
    </row>
    <row r="401" spans="1:11" ht="14.25" customHeight="1">
      <c r="A401" s="30" t="s">
        <v>38</v>
      </c>
      <c r="B401" s="32">
        <v>10</v>
      </c>
      <c r="C401" s="30" t="s">
        <v>18</v>
      </c>
      <c r="D401" s="31">
        <v>961.27</v>
      </c>
      <c r="E401" s="48">
        <f>Table245[[#This Row],[Amount]]/Table245[[#This Row],[Qty]]</f>
        <v>96.126999999999995</v>
      </c>
      <c r="F401">
        <f>IF(Table245[[#This Row],[Category]]="Electronics",Table245[[#This Row],[Amount]],0)</f>
        <v>961.27</v>
      </c>
      <c r="G401">
        <f>IF(Table245[[#This Row],[Category]]="Electronics",Table245[[#This Row],[Qty]],0)</f>
        <v>10</v>
      </c>
      <c r="H401">
        <f>IF(Table245[[#This Row],[Category]]="Home Decor",Table245[[#This Row],[Amount]],0)</f>
        <v>0</v>
      </c>
      <c r="I401">
        <f>IF(Table245[[#This Row],[Category]]="Home Decor",Table245[[#This Row],[Qty]],0)</f>
        <v>0</v>
      </c>
      <c r="J401">
        <f>IF(Table245[[#This Row],[Category]]="Clothing",Table245[[#This Row],[Amount]],0)</f>
        <v>0</v>
      </c>
      <c r="K401">
        <f>IF(Table245[[#This Row],[Category]]="Clothing",Table245[[#This Row],[Qty]],0)</f>
        <v>0</v>
      </c>
    </row>
    <row r="402" spans="1:11" ht="14.25" customHeight="1">
      <c r="A402" s="30" t="s">
        <v>33</v>
      </c>
      <c r="B402" s="32">
        <v>40</v>
      </c>
      <c r="C402" s="30" t="s">
        <v>18</v>
      </c>
      <c r="D402" s="31">
        <v>37.78</v>
      </c>
      <c r="E402" s="48">
        <f>Table245[[#This Row],[Amount]]/Table245[[#This Row],[Qty]]</f>
        <v>0.94450000000000001</v>
      </c>
      <c r="F402">
        <f>IF(Table245[[#This Row],[Category]]="Electronics",Table245[[#This Row],[Amount]],0)</f>
        <v>0</v>
      </c>
      <c r="G402">
        <f>IF(Table245[[#This Row],[Category]]="Electronics",Table245[[#This Row],[Qty]],0)</f>
        <v>0</v>
      </c>
      <c r="H402">
        <f>IF(Table245[[#This Row],[Category]]="Home Decor",Table245[[#This Row],[Amount]],0)</f>
        <v>0</v>
      </c>
      <c r="I402">
        <f>IF(Table245[[#This Row],[Category]]="Home Decor",Table245[[#This Row],[Qty]],0)</f>
        <v>0</v>
      </c>
      <c r="J402">
        <f>IF(Table245[[#This Row],[Category]]="Clothing",Table245[[#This Row],[Amount]],0)</f>
        <v>37.78</v>
      </c>
      <c r="K402">
        <f>IF(Table245[[#This Row],[Category]]="Clothing",Table245[[#This Row],[Qty]],0)</f>
        <v>40</v>
      </c>
    </row>
    <row r="403" spans="1:11" ht="14.25" customHeight="1">
      <c r="A403" s="30" t="s">
        <v>17</v>
      </c>
      <c r="B403" s="32">
        <v>100</v>
      </c>
      <c r="C403" s="30" t="s">
        <v>18</v>
      </c>
      <c r="D403" s="31">
        <v>972.73</v>
      </c>
      <c r="E403" s="48">
        <f>Table245[[#This Row],[Amount]]/Table245[[#This Row],[Qty]]</f>
        <v>9.7272999999999996</v>
      </c>
      <c r="F403">
        <f>IF(Table245[[#This Row],[Category]]="Electronics",Table245[[#This Row],[Amount]],0)</f>
        <v>0</v>
      </c>
      <c r="G403">
        <f>IF(Table245[[#This Row],[Category]]="Electronics",Table245[[#This Row],[Qty]],0)</f>
        <v>0</v>
      </c>
      <c r="H403">
        <f>IF(Table245[[#This Row],[Category]]="Home Decor",Table245[[#This Row],[Amount]],0)</f>
        <v>972.73</v>
      </c>
      <c r="I403">
        <f>IF(Table245[[#This Row],[Category]]="Home Decor",Table245[[#This Row],[Qty]],0)</f>
        <v>100</v>
      </c>
      <c r="J403">
        <f>IF(Table245[[#This Row],[Category]]="Clothing",Table245[[#This Row],[Amount]],0)</f>
        <v>0</v>
      </c>
      <c r="K403">
        <f>IF(Table245[[#This Row],[Category]]="Clothing",Table245[[#This Row],[Qty]],0)</f>
        <v>0</v>
      </c>
    </row>
    <row r="404" spans="1:11" ht="14.25" customHeight="1">
      <c r="A404" s="30" t="s">
        <v>33</v>
      </c>
      <c r="B404" s="32">
        <v>93</v>
      </c>
      <c r="C404" s="30" t="s">
        <v>18</v>
      </c>
      <c r="D404" s="31">
        <v>645.97</v>
      </c>
      <c r="E404" s="48">
        <f>Table245[[#This Row],[Amount]]/Table245[[#This Row],[Qty]]</f>
        <v>6.945913978494624</v>
      </c>
      <c r="F404">
        <f>IF(Table245[[#This Row],[Category]]="Electronics",Table245[[#This Row],[Amount]],0)</f>
        <v>0</v>
      </c>
      <c r="G404">
        <f>IF(Table245[[#This Row],[Category]]="Electronics",Table245[[#This Row],[Qty]],0)</f>
        <v>0</v>
      </c>
      <c r="H404">
        <f>IF(Table245[[#This Row],[Category]]="Home Decor",Table245[[#This Row],[Amount]],0)</f>
        <v>0</v>
      </c>
      <c r="I404">
        <f>IF(Table245[[#This Row],[Category]]="Home Decor",Table245[[#This Row],[Qty]],0)</f>
        <v>0</v>
      </c>
      <c r="J404">
        <f>IF(Table245[[#This Row],[Category]]="Clothing",Table245[[#This Row],[Amount]],0)</f>
        <v>645.97</v>
      </c>
      <c r="K404">
        <f>IF(Table245[[#This Row],[Category]]="Clothing",Table245[[#This Row],[Qty]],0)</f>
        <v>93</v>
      </c>
    </row>
    <row r="405" spans="1:11" ht="14.25" customHeight="1">
      <c r="A405" s="30" t="s">
        <v>33</v>
      </c>
      <c r="B405" s="32">
        <v>28</v>
      </c>
      <c r="C405" s="30" t="s">
        <v>18</v>
      </c>
      <c r="D405" s="31">
        <v>357.94</v>
      </c>
      <c r="E405" s="48">
        <f>Table245[[#This Row],[Amount]]/Table245[[#This Row],[Qty]]</f>
        <v>12.783571428571429</v>
      </c>
      <c r="F405">
        <f>IF(Table245[[#This Row],[Category]]="Electronics",Table245[[#This Row],[Amount]],0)</f>
        <v>0</v>
      </c>
      <c r="G405">
        <f>IF(Table245[[#This Row],[Category]]="Electronics",Table245[[#This Row],[Qty]],0)</f>
        <v>0</v>
      </c>
      <c r="H405">
        <f>IF(Table245[[#This Row],[Category]]="Home Decor",Table245[[#This Row],[Amount]],0)</f>
        <v>0</v>
      </c>
      <c r="I405">
        <f>IF(Table245[[#This Row],[Category]]="Home Decor",Table245[[#This Row],[Qty]],0)</f>
        <v>0</v>
      </c>
      <c r="J405">
        <f>IF(Table245[[#This Row],[Category]]="Clothing",Table245[[#This Row],[Amount]],0)</f>
        <v>357.94</v>
      </c>
      <c r="K405">
        <f>IF(Table245[[#This Row],[Category]]="Clothing",Table245[[#This Row],[Qty]],0)</f>
        <v>28</v>
      </c>
    </row>
    <row r="406" spans="1:11" ht="14.25" customHeight="1">
      <c r="A406" s="30" t="s">
        <v>33</v>
      </c>
      <c r="B406" s="32">
        <v>65</v>
      </c>
      <c r="C406" s="30" t="s">
        <v>18</v>
      </c>
      <c r="D406" s="31">
        <v>106.46</v>
      </c>
      <c r="E406" s="48">
        <f>Table245[[#This Row],[Amount]]/Table245[[#This Row],[Qty]]</f>
        <v>1.6378461538461537</v>
      </c>
      <c r="F406">
        <f>IF(Table245[[#This Row],[Category]]="Electronics",Table245[[#This Row],[Amount]],0)</f>
        <v>0</v>
      </c>
      <c r="G406">
        <f>IF(Table245[[#This Row],[Category]]="Electronics",Table245[[#This Row],[Qty]],0)</f>
        <v>0</v>
      </c>
      <c r="H406">
        <f>IF(Table245[[#This Row],[Category]]="Home Decor",Table245[[#This Row],[Amount]],0)</f>
        <v>0</v>
      </c>
      <c r="I406">
        <f>IF(Table245[[#This Row],[Category]]="Home Decor",Table245[[#This Row],[Qty]],0)</f>
        <v>0</v>
      </c>
      <c r="J406">
        <f>IF(Table245[[#This Row],[Category]]="Clothing",Table245[[#This Row],[Amount]],0)</f>
        <v>106.46</v>
      </c>
      <c r="K406">
        <f>IF(Table245[[#This Row],[Category]]="Clothing",Table245[[#This Row],[Qty]],0)</f>
        <v>65</v>
      </c>
    </row>
    <row r="407" spans="1:11" ht="14.25" customHeight="1">
      <c r="A407" s="30" t="s">
        <v>38</v>
      </c>
      <c r="B407" s="32">
        <v>25</v>
      </c>
      <c r="C407" s="30" t="s">
        <v>18</v>
      </c>
      <c r="D407" s="31">
        <v>945.44</v>
      </c>
      <c r="E407" s="48">
        <f>Table245[[#This Row],[Amount]]/Table245[[#This Row],[Qty]]</f>
        <v>37.817599999999999</v>
      </c>
      <c r="F407">
        <f>IF(Table245[[#This Row],[Category]]="Electronics",Table245[[#This Row],[Amount]],0)</f>
        <v>945.44</v>
      </c>
      <c r="G407">
        <f>IF(Table245[[#This Row],[Category]]="Electronics",Table245[[#This Row],[Qty]],0)</f>
        <v>25</v>
      </c>
      <c r="H407">
        <f>IF(Table245[[#This Row],[Category]]="Home Decor",Table245[[#This Row],[Amount]],0)</f>
        <v>0</v>
      </c>
      <c r="I407">
        <f>IF(Table245[[#This Row],[Category]]="Home Decor",Table245[[#This Row],[Qty]],0)</f>
        <v>0</v>
      </c>
      <c r="J407">
        <f>IF(Table245[[#This Row],[Category]]="Clothing",Table245[[#This Row],[Amount]],0)</f>
        <v>0</v>
      </c>
      <c r="K407">
        <f>IF(Table245[[#This Row],[Category]]="Clothing",Table245[[#This Row],[Qty]],0)</f>
        <v>0</v>
      </c>
    </row>
    <row r="408" spans="1:11" ht="14.25" customHeight="1">
      <c r="A408" s="30" t="s">
        <v>17</v>
      </c>
      <c r="B408" s="32">
        <v>77</v>
      </c>
      <c r="C408" s="30" t="s">
        <v>18</v>
      </c>
      <c r="D408" s="31">
        <v>130.26</v>
      </c>
      <c r="E408" s="48">
        <f>Table245[[#This Row],[Amount]]/Table245[[#This Row],[Qty]]</f>
        <v>1.6916883116883115</v>
      </c>
      <c r="F408">
        <f>IF(Table245[[#This Row],[Category]]="Electronics",Table245[[#This Row],[Amount]],0)</f>
        <v>0</v>
      </c>
      <c r="G408">
        <f>IF(Table245[[#This Row],[Category]]="Electronics",Table245[[#This Row],[Qty]],0)</f>
        <v>0</v>
      </c>
      <c r="H408">
        <f>IF(Table245[[#This Row],[Category]]="Home Decor",Table245[[#This Row],[Amount]],0)</f>
        <v>130.26</v>
      </c>
      <c r="I408">
        <f>IF(Table245[[#This Row],[Category]]="Home Decor",Table245[[#This Row],[Qty]],0)</f>
        <v>77</v>
      </c>
      <c r="J408">
        <f>IF(Table245[[#This Row],[Category]]="Clothing",Table245[[#This Row],[Amount]],0)</f>
        <v>0</v>
      </c>
      <c r="K408">
        <f>IF(Table245[[#This Row],[Category]]="Clothing",Table245[[#This Row],[Qty]],0)</f>
        <v>0</v>
      </c>
    </row>
    <row r="409" spans="1:11" ht="14.25" customHeight="1">
      <c r="A409" s="30" t="s">
        <v>17</v>
      </c>
      <c r="B409" s="32">
        <v>34</v>
      </c>
      <c r="C409" s="30" t="s">
        <v>18</v>
      </c>
      <c r="D409" s="31">
        <v>976.21</v>
      </c>
      <c r="E409" s="48">
        <f>Table245[[#This Row],[Amount]]/Table245[[#This Row],[Qty]]</f>
        <v>28.712058823529414</v>
      </c>
      <c r="F409">
        <f>IF(Table245[[#This Row],[Category]]="Electronics",Table245[[#This Row],[Amount]],0)</f>
        <v>0</v>
      </c>
      <c r="G409">
        <f>IF(Table245[[#This Row],[Category]]="Electronics",Table245[[#This Row],[Qty]],0)</f>
        <v>0</v>
      </c>
      <c r="H409">
        <f>IF(Table245[[#This Row],[Category]]="Home Decor",Table245[[#This Row],[Amount]],0)</f>
        <v>976.21</v>
      </c>
      <c r="I409">
        <f>IF(Table245[[#This Row],[Category]]="Home Decor",Table245[[#This Row],[Qty]],0)</f>
        <v>34</v>
      </c>
      <c r="J409">
        <f>IF(Table245[[#This Row],[Category]]="Clothing",Table245[[#This Row],[Amount]],0)</f>
        <v>0</v>
      </c>
      <c r="K409">
        <f>IF(Table245[[#This Row],[Category]]="Clothing",Table245[[#This Row],[Qty]],0)</f>
        <v>0</v>
      </c>
    </row>
    <row r="410" spans="1:11" ht="14.25" customHeight="1">
      <c r="A410" s="30" t="s">
        <v>38</v>
      </c>
      <c r="B410" s="32">
        <v>42</v>
      </c>
      <c r="C410" s="30" t="s">
        <v>18</v>
      </c>
      <c r="D410" s="31">
        <v>2.36</v>
      </c>
      <c r="E410" s="48">
        <f>Table245[[#This Row],[Amount]]/Table245[[#This Row],[Qty]]</f>
        <v>5.6190476190476187E-2</v>
      </c>
      <c r="F410">
        <f>IF(Table245[[#This Row],[Category]]="Electronics",Table245[[#This Row],[Amount]],0)</f>
        <v>2.36</v>
      </c>
      <c r="G410">
        <f>IF(Table245[[#This Row],[Category]]="Electronics",Table245[[#This Row],[Qty]],0)</f>
        <v>42</v>
      </c>
      <c r="H410">
        <f>IF(Table245[[#This Row],[Category]]="Home Decor",Table245[[#This Row],[Amount]],0)</f>
        <v>0</v>
      </c>
      <c r="I410">
        <f>IF(Table245[[#This Row],[Category]]="Home Decor",Table245[[#This Row],[Qty]],0)</f>
        <v>0</v>
      </c>
      <c r="J410">
        <f>IF(Table245[[#This Row],[Category]]="Clothing",Table245[[#This Row],[Amount]],0)</f>
        <v>0</v>
      </c>
      <c r="K410">
        <f>IF(Table245[[#This Row],[Category]]="Clothing",Table245[[#This Row],[Qty]],0)</f>
        <v>0</v>
      </c>
    </row>
    <row r="411" spans="1:11" ht="14.25" customHeight="1">
      <c r="A411" s="30" t="s">
        <v>33</v>
      </c>
      <c r="B411" s="32">
        <v>75</v>
      </c>
      <c r="C411" s="30" t="s">
        <v>18</v>
      </c>
      <c r="D411" s="31">
        <v>16.559999999999999</v>
      </c>
      <c r="E411" s="48">
        <f>Table245[[#This Row],[Amount]]/Table245[[#This Row],[Qty]]</f>
        <v>0.2208</v>
      </c>
      <c r="F411">
        <f>IF(Table245[[#This Row],[Category]]="Electronics",Table245[[#This Row],[Amount]],0)</f>
        <v>0</v>
      </c>
      <c r="G411">
        <f>IF(Table245[[#This Row],[Category]]="Electronics",Table245[[#This Row],[Qty]],0)</f>
        <v>0</v>
      </c>
      <c r="H411">
        <f>IF(Table245[[#This Row],[Category]]="Home Decor",Table245[[#This Row],[Amount]],0)</f>
        <v>0</v>
      </c>
      <c r="I411">
        <f>IF(Table245[[#This Row],[Category]]="Home Decor",Table245[[#This Row],[Qty]],0)</f>
        <v>0</v>
      </c>
      <c r="J411">
        <f>IF(Table245[[#This Row],[Category]]="Clothing",Table245[[#This Row],[Amount]],0)</f>
        <v>16.559999999999999</v>
      </c>
      <c r="K411">
        <f>IF(Table245[[#This Row],[Category]]="Clothing",Table245[[#This Row],[Qty]],0)</f>
        <v>75</v>
      </c>
    </row>
    <row r="412" spans="1:11" ht="14.25" customHeight="1">
      <c r="A412" s="30" t="s">
        <v>17</v>
      </c>
      <c r="B412" s="32">
        <v>46</v>
      </c>
      <c r="C412" s="30" t="s">
        <v>18</v>
      </c>
      <c r="D412" s="31">
        <v>101</v>
      </c>
      <c r="E412" s="48">
        <f>Table245[[#This Row],[Amount]]/Table245[[#This Row],[Qty]]</f>
        <v>2.1956521739130435</v>
      </c>
      <c r="F412">
        <f>IF(Table245[[#This Row],[Category]]="Electronics",Table245[[#This Row],[Amount]],0)</f>
        <v>0</v>
      </c>
      <c r="G412">
        <f>IF(Table245[[#This Row],[Category]]="Electronics",Table245[[#This Row],[Qty]],0)</f>
        <v>0</v>
      </c>
      <c r="H412">
        <f>IF(Table245[[#This Row],[Category]]="Home Decor",Table245[[#This Row],[Amount]],0)</f>
        <v>101</v>
      </c>
      <c r="I412">
        <f>IF(Table245[[#This Row],[Category]]="Home Decor",Table245[[#This Row],[Qty]],0)</f>
        <v>46</v>
      </c>
      <c r="J412">
        <f>IF(Table245[[#This Row],[Category]]="Clothing",Table245[[#This Row],[Amount]],0)</f>
        <v>0</v>
      </c>
      <c r="K412">
        <f>IF(Table245[[#This Row],[Category]]="Clothing",Table245[[#This Row],[Qty]],0)</f>
        <v>0</v>
      </c>
    </row>
    <row r="413" spans="1:11" ht="14.25" customHeight="1">
      <c r="A413" s="30" t="s">
        <v>17</v>
      </c>
      <c r="B413" s="32">
        <v>92</v>
      </c>
      <c r="C413" s="30" t="s">
        <v>18</v>
      </c>
      <c r="D413" s="31">
        <v>104.99</v>
      </c>
      <c r="E413" s="48">
        <f>Table245[[#This Row],[Amount]]/Table245[[#This Row],[Qty]]</f>
        <v>1.1411956521739131</v>
      </c>
      <c r="F413">
        <f>IF(Table245[[#This Row],[Category]]="Electronics",Table245[[#This Row],[Amount]],0)</f>
        <v>0</v>
      </c>
      <c r="G413">
        <f>IF(Table245[[#This Row],[Category]]="Electronics",Table245[[#This Row],[Qty]],0)</f>
        <v>0</v>
      </c>
      <c r="H413">
        <f>IF(Table245[[#This Row],[Category]]="Home Decor",Table245[[#This Row],[Amount]],0)</f>
        <v>104.99</v>
      </c>
      <c r="I413">
        <f>IF(Table245[[#This Row],[Category]]="Home Decor",Table245[[#This Row],[Qty]],0)</f>
        <v>92</v>
      </c>
      <c r="J413">
        <f>IF(Table245[[#This Row],[Category]]="Clothing",Table245[[#This Row],[Amount]],0)</f>
        <v>0</v>
      </c>
      <c r="K413">
        <f>IF(Table245[[#This Row],[Category]]="Clothing",Table245[[#This Row],[Qty]],0)</f>
        <v>0</v>
      </c>
    </row>
    <row r="414" spans="1:11" ht="14.25" customHeight="1">
      <c r="A414" s="30" t="s">
        <v>17</v>
      </c>
      <c r="B414" s="32">
        <v>25</v>
      </c>
      <c r="C414" s="30" t="s">
        <v>18</v>
      </c>
      <c r="D414" s="31">
        <v>399.18</v>
      </c>
      <c r="E414" s="48">
        <f>Table245[[#This Row],[Amount]]/Table245[[#This Row],[Qty]]</f>
        <v>15.9672</v>
      </c>
      <c r="F414">
        <f>IF(Table245[[#This Row],[Category]]="Electronics",Table245[[#This Row],[Amount]],0)</f>
        <v>0</v>
      </c>
      <c r="G414">
        <f>IF(Table245[[#This Row],[Category]]="Electronics",Table245[[#This Row],[Qty]],0)</f>
        <v>0</v>
      </c>
      <c r="H414">
        <f>IF(Table245[[#This Row],[Category]]="Home Decor",Table245[[#This Row],[Amount]],0)</f>
        <v>399.18</v>
      </c>
      <c r="I414">
        <f>IF(Table245[[#This Row],[Category]]="Home Decor",Table245[[#This Row],[Qty]],0)</f>
        <v>25</v>
      </c>
      <c r="J414">
        <f>IF(Table245[[#This Row],[Category]]="Clothing",Table245[[#This Row],[Amount]],0)</f>
        <v>0</v>
      </c>
      <c r="K414">
        <f>IF(Table245[[#This Row],[Category]]="Clothing",Table245[[#This Row],[Qty]],0)</f>
        <v>0</v>
      </c>
    </row>
    <row r="415" spans="1:11" ht="14.25" customHeight="1">
      <c r="A415" s="30" t="s">
        <v>38</v>
      </c>
      <c r="B415" s="32">
        <v>56</v>
      </c>
      <c r="C415" s="30" t="s">
        <v>18</v>
      </c>
      <c r="D415" s="31">
        <v>947.32</v>
      </c>
      <c r="E415" s="48">
        <f>Table245[[#This Row],[Amount]]/Table245[[#This Row],[Qty]]</f>
        <v>16.916428571428572</v>
      </c>
      <c r="F415">
        <f>IF(Table245[[#This Row],[Category]]="Electronics",Table245[[#This Row],[Amount]],0)</f>
        <v>947.32</v>
      </c>
      <c r="G415">
        <f>IF(Table245[[#This Row],[Category]]="Electronics",Table245[[#This Row],[Qty]],0)</f>
        <v>56</v>
      </c>
      <c r="H415">
        <f>IF(Table245[[#This Row],[Category]]="Home Decor",Table245[[#This Row],[Amount]],0)</f>
        <v>0</v>
      </c>
      <c r="I415">
        <f>IF(Table245[[#This Row],[Category]]="Home Decor",Table245[[#This Row],[Qty]],0)</f>
        <v>0</v>
      </c>
      <c r="J415">
        <f>IF(Table245[[#This Row],[Category]]="Clothing",Table245[[#This Row],[Amount]],0)</f>
        <v>0</v>
      </c>
      <c r="K415">
        <f>IF(Table245[[#This Row],[Category]]="Clothing",Table245[[#This Row],[Qty]],0)</f>
        <v>0</v>
      </c>
    </row>
    <row r="416" spans="1:11" ht="14.25" customHeight="1">
      <c r="A416" s="30" t="s">
        <v>38</v>
      </c>
      <c r="B416" s="32">
        <v>31</v>
      </c>
      <c r="C416" s="30" t="s">
        <v>18</v>
      </c>
      <c r="D416" s="31">
        <v>515.09</v>
      </c>
      <c r="E416" s="48">
        <f>Table245[[#This Row],[Amount]]/Table245[[#This Row],[Qty]]</f>
        <v>16.615806451612904</v>
      </c>
      <c r="F416">
        <f>IF(Table245[[#This Row],[Category]]="Electronics",Table245[[#This Row],[Amount]],0)</f>
        <v>515.09</v>
      </c>
      <c r="G416">
        <f>IF(Table245[[#This Row],[Category]]="Electronics",Table245[[#This Row],[Qty]],0)</f>
        <v>31</v>
      </c>
      <c r="H416">
        <f>IF(Table245[[#This Row],[Category]]="Home Decor",Table245[[#This Row],[Amount]],0)</f>
        <v>0</v>
      </c>
      <c r="I416">
        <f>IF(Table245[[#This Row],[Category]]="Home Decor",Table245[[#This Row],[Qty]],0)</f>
        <v>0</v>
      </c>
      <c r="J416">
        <f>IF(Table245[[#This Row],[Category]]="Clothing",Table245[[#This Row],[Amount]],0)</f>
        <v>0</v>
      </c>
      <c r="K416">
        <f>IF(Table245[[#This Row],[Category]]="Clothing",Table245[[#This Row],[Qty]],0)</f>
        <v>0</v>
      </c>
    </row>
    <row r="417" spans="1:11" ht="14.25" customHeight="1">
      <c r="A417" s="30" t="s">
        <v>17</v>
      </c>
      <c r="B417" s="32">
        <v>100</v>
      </c>
      <c r="C417" s="30" t="s">
        <v>18</v>
      </c>
      <c r="D417" s="31">
        <v>463.78</v>
      </c>
      <c r="E417" s="48">
        <f>Table245[[#This Row],[Amount]]/Table245[[#This Row],[Qty]]</f>
        <v>4.6377999999999995</v>
      </c>
      <c r="F417">
        <f>IF(Table245[[#This Row],[Category]]="Electronics",Table245[[#This Row],[Amount]],0)</f>
        <v>0</v>
      </c>
      <c r="G417">
        <f>IF(Table245[[#This Row],[Category]]="Electronics",Table245[[#This Row],[Qty]],0)</f>
        <v>0</v>
      </c>
      <c r="H417">
        <f>IF(Table245[[#This Row],[Category]]="Home Decor",Table245[[#This Row],[Amount]],0)</f>
        <v>463.78</v>
      </c>
      <c r="I417">
        <f>IF(Table245[[#This Row],[Category]]="Home Decor",Table245[[#This Row],[Qty]],0)</f>
        <v>100</v>
      </c>
      <c r="J417">
        <f>IF(Table245[[#This Row],[Category]]="Clothing",Table245[[#This Row],[Amount]],0)</f>
        <v>0</v>
      </c>
      <c r="K417">
        <f>IF(Table245[[#This Row],[Category]]="Clothing",Table245[[#This Row],[Qty]],0)</f>
        <v>0</v>
      </c>
    </row>
    <row r="418" spans="1:11" ht="14.25" customHeight="1">
      <c r="A418" s="30" t="s">
        <v>38</v>
      </c>
      <c r="B418" s="32">
        <v>98</v>
      </c>
      <c r="C418" s="30" t="s">
        <v>18</v>
      </c>
      <c r="D418" s="31">
        <v>754.07</v>
      </c>
      <c r="E418" s="48">
        <f>Table245[[#This Row],[Amount]]/Table245[[#This Row],[Qty]]</f>
        <v>7.6945918367346948</v>
      </c>
      <c r="F418">
        <f>IF(Table245[[#This Row],[Category]]="Electronics",Table245[[#This Row],[Amount]],0)</f>
        <v>754.07</v>
      </c>
      <c r="G418">
        <f>IF(Table245[[#This Row],[Category]]="Electronics",Table245[[#This Row],[Qty]],0)</f>
        <v>98</v>
      </c>
      <c r="H418">
        <f>IF(Table245[[#This Row],[Category]]="Home Decor",Table245[[#This Row],[Amount]],0)</f>
        <v>0</v>
      </c>
      <c r="I418">
        <f>IF(Table245[[#This Row],[Category]]="Home Decor",Table245[[#This Row],[Qty]],0)</f>
        <v>0</v>
      </c>
      <c r="J418">
        <f>IF(Table245[[#This Row],[Category]]="Clothing",Table245[[#This Row],[Amount]],0)</f>
        <v>0</v>
      </c>
      <c r="K418">
        <f>IF(Table245[[#This Row],[Category]]="Clothing",Table245[[#This Row],[Qty]],0)</f>
        <v>0</v>
      </c>
    </row>
    <row r="419" spans="1:11" ht="14.25" customHeight="1">
      <c r="A419" s="30" t="s">
        <v>38</v>
      </c>
      <c r="B419" s="32">
        <v>32</v>
      </c>
      <c r="C419" s="30" t="s">
        <v>18</v>
      </c>
      <c r="D419" s="31">
        <v>227.77</v>
      </c>
      <c r="E419" s="48">
        <f>Table245[[#This Row],[Amount]]/Table245[[#This Row],[Qty]]</f>
        <v>7.1178125000000003</v>
      </c>
      <c r="F419">
        <f>IF(Table245[[#This Row],[Category]]="Electronics",Table245[[#This Row],[Amount]],0)</f>
        <v>227.77</v>
      </c>
      <c r="G419">
        <f>IF(Table245[[#This Row],[Category]]="Electronics",Table245[[#This Row],[Qty]],0)</f>
        <v>32</v>
      </c>
      <c r="H419">
        <f>IF(Table245[[#This Row],[Category]]="Home Decor",Table245[[#This Row],[Amount]],0)</f>
        <v>0</v>
      </c>
      <c r="I419">
        <f>IF(Table245[[#This Row],[Category]]="Home Decor",Table245[[#This Row],[Qty]],0)</f>
        <v>0</v>
      </c>
      <c r="J419">
        <f>IF(Table245[[#This Row],[Category]]="Clothing",Table245[[#This Row],[Amount]],0)</f>
        <v>0</v>
      </c>
      <c r="K419">
        <f>IF(Table245[[#This Row],[Category]]="Clothing",Table245[[#This Row],[Qty]],0)</f>
        <v>0</v>
      </c>
    </row>
    <row r="420" spans="1:11" ht="14.25" customHeight="1">
      <c r="A420" s="30" t="s">
        <v>33</v>
      </c>
      <c r="B420" s="32">
        <v>89</v>
      </c>
      <c r="C420" s="30" t="s">
        <v>18</v>
      </c>
      <c r="D420" s="31">
        <v>261.75</v>
      </c>
      <c r="E420" s="48">
        <f>Table245[[#This Row],[Amount]]/Table245[[#This Row],[Qty]]</f>
        <v>2.941011235955056</v>
      </c>
      <c r="F420">
        <f>IF(Table245[[#This Row],[Category]]="Electronics",Table245[[#This Row],[Amount]],0)</f>
        <v>0</v>
      </c>
      <c r="G420">
        <f>IF(Table245[[#This Row],[Category]]="Electronics",Table245[[#This Row],[Qty]],0)</f>
        <v>0</v>
      </c>
      <c r="H420">
        <f>IF(Table245[[#This Row],[Category]]="Home Decor",Table245[[#This Row],[Amount]],0)</f>
        <v>0</v>
      </c>
      <c r="I420">
        <f>IF(Table245[[#This Row],[Category]]="Home Decor",Table245[[#This Row],[Qty]],0)</f>
        <v>0</v>
      </c>
      <c r="J420">
        <f>IF(Table245[[#This Row],[Category]]="Clothing",Table245[[#This Row],[Amount]],0)</f>
        <v>261.75</v>
      </c>
      <c r="K420">
        <f>IF(Table245[[#This Row],[Category]]="Clothing",Table245[[#This Row],[Qty]],0)</f>
        <v>89</v>
      </c>
    </row>
    <row r="421" spans="1:11" ht="14.25" customHeight="1">
      <c r="A421" s="30" t="s">
        <v>38</v>
      </c>
      <c r="B421" s="32">
        <v>87</v>
      </c>
      <c r="C421" s="30" t="s">
        <v>18</v>
      </c>
      <c r="D421" s="31">
        <v>833.19</v>
      </c>
      <c r="E421" s="48">
        <f>Table245[[#This Row],[Amount]]/Table245[[#This Row],[Qty]]</f>
        <v>9.576896551724138</v>
      </c>
      <c r="F421">
        <f>IF(Table245[[#This Row],[Category]]="Electronics",Table245[[#This Row],[Amount]],0)</f>
        <v>833.19</v>
      </c>
      <c r="G421">
        <f>IF(Table245[[#This Row],[Category]]="Electronics",Table245[[#This Row],[Qty]],0)</f>
        <v>87</v>
      </c>
      <c r="H421">
        <f>IF(Table245[[#This Row],[Category]]="Home Decor",Table245[[#This Row],[Amount]],0)</f>
        <v>0</v>
      </c>
      <c r="I421">
        <f>IF(Table245[[#This Row],[Category]]="Home Decor",Table245[[#This Row],[Qty]],0)</f>
        <v>0</v>
      </c>
      <c r="J421">
        <f>IF(Table245[[#This Row],[Category]]="Clothing",Table245[[#This Row],[Amount]],0)</f>
        <v>0</v>
      </c>
      <c r="K421">
        <f>IF(Table245[[#This Row],[Category]]="Clothing",Table245[[#This Row],[Qty]],0)</f>
        <v>0</v>
      </c>
    </row>
    <row r="422" spans="1:11" ht="14.25" customHeight="1">
      <c r="A422" s="30" t="s">
        <v>33</v>
      </c>
      <c r="B422" s="32">
        <v>33</v>
      </c>
      <c r="C422" s="30" t="s">
        <v>18</v>
      </c>
      <c r="D422" s="31">
        <v>998.4</v>
      </c>
      <c r="E422" s="48">
        <f>Table245[[#This Row],[Amount]]/Table245[[#This Row],[Qty]]</f>
        <v>30.254545454545454</v>
      </c>
      <c r="F422">
        <f>IF(Table245[[#This Row],[Category]]="Electronics",Table245[[#This Row],[Amount]],0)</f>
        <v>0</v>
      </c>
      <c r="G422">
        <f>IF(Table245[[#This Row],[Category]]="Electronics",Table245[[#This Row],[Qty]],0)</f>
        <v>0</v>
      </c>
      <c r="H422">
        <f>IF(Table245[[#This Row],[Category]]="Home Decor",Table245[[#This Row],[Amount]],0)</f>
        <v>0</v>
      </c>
      <c r="I422">
        <f>IF(Table245[[#This Row],[Category]]="Home Decor",Table245[[#This Row],[Qty]],0)</f>
        <v>0</v>
      </c>
      <c r="J422">
        <f>IF(Table245[[#This Row],[Category]]="Clothing",Table245[[#This Row],[Amount]],0)</f>
        <v>998.4</v>
      </c>
      <c r="K422">
        <f>IF(Table245[[#This Row],[Category]]="Clothing",Table245[[#This Row],[Qty]],0)</f>
        <v>33</v>
      </c>
    </row>
    <row r="423" spans="1:11" ht="14.25" customHeight="1">
      <c r="A423" s="30" t="s">
        <v>38</v>
      </c>
      <c r="B423" s="32">
        <v>44</v>
      </c>
      <c r="C423" s="30" t="s">
        <v>18</v>
      </c>
      <c r="D423" s="31">
        <v>131.79</v>
      </c>
      <c r="E423" s="48">
        <f>Table245[[#This Row],[Amount]]/Table245[[#This Row],[Qty]]</f>
        <v>2.9952272727272726</v>
      </c>
      <c r="F423">
        <f>IF(Table245[[#This Row],[Category]]="Electronics",Table245[[#This Row],[Amount]],0)</f>
        <v>131.79</v>
      </c>
      <c r="G423">
        <f>IF(Table245[[#This Row],[Category]]="Electronics",Table245[[#This Row],[Qty]],0)</f>
        <v>44</v>
      </c>
      <c r="H423">
        <f>IF(Table245[[#This Row],[Category]]="Home Decor",Table245[[#This Row],[Amount]],0)</f>
        <v>0</v>
      </c>
      <c r="I423">
        <f>IF(Table245[[#This Row],[Category]]="Home Decor",Table245[[#This Row],[Qty]],0)</f>
        <v>0</v>
      </c>
      <c r="J423">
        <f>IF(Table245[[#This Row],[Category]]="Clothing",Table245[[#This Row],[Amount]],0)</f>
        <v>0</v>
      </c>
      <c r="K423">
        <f>IF(Table245[[#This Row],[Category]]="Clothing",Table245[[#This Row],[Qty]],0)</f>
        <v>0</v>
      </c>
    </row>
    <row r="424" spans="1:11" ht="14.25" customHeight="1">
      <c r="A424" s="30" t="s">
        <v>33</v>
      </c>
      <c r="B424" s="32">
        <v>2</v>
      </c>
      <c r="C424" s="30" t="s">
        <v>18</v>
      </c>
      <c r="D424" s="31">
        <v>466.03</v>
      </c>
      <c r="E424" s="48">
        <f>Table245[[#This Row],[Amount]]/Table245[[#This Row],[Qty]]</f>
        <v>233.01499999999999</v>
      </c>
      <c r="F424">
        <f>IF(Table245[[#This Row],[Category]]="Electronics",Table245[[#This Row],[Amount]],0)</f>
        <v>0</v>
      </c>
      <c r="G424">
        <f>IF(Table245[[#This Row],[Category]]="Electronics",Table245[[#This Row],[Qty]],0)</f>
        <v>0</v>
      </c>
      <c r="H424">
        <f>IF(Table245[[#This Row],[Category]]="Home Decor",Table245[[#This Row],[Amount]],0)</f>
        <v>0</v>
      </c>
      <c r="I424">
        <f>IF(Table245[[#This Row],[Category]]="Home Decor",Table245[[#This Row],[Qty]],0)</f>
        <v>0</v>
      </c>
      <c r="J424">
        <f>IF(Table245[[#This Row],[Category]]="Clothing",Table245[[#This Row],[Amount]],0)</f>
        <v>466.03</v>
      </c>
      <c r="K424">
        <f>IF(Table245[[#This Row],[Category]]="Clothing",Table245[[#This Row],[Qty]],0)</f>
        <v>2</v>
      </c>
    </row>
    <row r="425" spans="1:11" ht="14.25" customHeight="1">
      <c r="A425" s="30" t="s">
        <v>38</v>
      </c>
      <c r="B425" s="32">
        <v>80</v>
      </c>
      <c r="C425" s="30" t="s">
        <v>18</v>
      </c>
      <c r="D425" s="31">
        <v>13.52</v>
      </c>
      <c r="E425" s="48">
        <f>Table245[[#This Row],[Amount]]/Table245[[#This Row],[Qty]]</f>
        <v>0.16899999999999998</v>
      </c>
      <c r="F425">
        <f>IF(Table245[[#This Row],[Category]]="Electronics",Table245[[#This Row],[Amount]],0)</f>
        <v>13.52</v>
      </c>
      <c r="G425">
        <f>IF(Table245[[#This Row],[Category]]="Electronics",Table245[[#This Row],[Qty]],0)</f>
        <v>80</v>
      </c>
      <c r="H425">
        <f>IF(Table245[[#This Row],[Category]]="Home Decor",Table245[[#This Row],[Amount]],0)</f>
        <v>0</v>
      </c>
      <c r="I425">
        <f>IF(Table245[[#This Row],[Category]]="Home Decor",Table245[[#This Row],[Qty]],0)</f>
        <v>0</v>
      </c>
      <c r="J425">
        <f>IF(Table245[[#This Row],[Category]]="Clothing",Table245[[#This Row],[Amount]],0)</f>
        <v>0</v>
      </c>
      <c r="K425">
        <f>IF(Table245[[#This Row],[Category]]="Clothing",Table245[[#This Row],[Qty]],0)</f>
        <v>0</v>
      </c>
    </row>
    <row r="426" spans="1:11" ht="14.25" customHeight="1">
      <c r="A426" s="30" t="s">
        <v>38</v>
      </c>
      <c r="B426" s="32">
        <v>14</v>
      </c>
      <c r="C426" s="30" t="s">
        <v>18</v>
      </c>
      <c r="D426" s="31">
        <v>743.42</v>
      </c>
      <c r="E426" s="48">
        <f>Table245[[#This Row],[Amount]]/Table245[[#This Row],[Qty]]</f>
        <v>53.101428571428571</v>
      </c>
      <c r="F426">
        <f>IF(Table245[[#This Row],[Category]]="Electronics",Table245[[#This Row],[Amount]],0)</f>
        <v>743.42</v>
      </c>
      <c r="G426">
        <f>IF(Table245[[#This Row],[Category]]="Electronics",Table245[[#This Row],[Qty]],0)</f>
        <v>14</v>
      </c>
      <c r="H426">
        <f>IF(Table245[[#This Row],[Category]]="Home Decor",Table245[[#This Row],[Amount]],0)</f>
        <v>0</v>
      </c>
      <c r="I426">
        <f>IF(Table245[[#This Row],[Category]]="Home Decor",Table245[[#This Row],[Qty]],0)</f>
        <v>0</v>
      </c>
      <c r="J426">
        <f>IF(Table245[[#This Row],[Category]]="Clothing",Table245[[#This Row],[Amount]],0)</f>
        <v>0</v>
      </c>
      <c r="K426">
        <f>IF(Table245[[#This Row],[Category]]="Clothing",Table245[[#This Row],[Qty]],0)</f>
        <v>0</v>
      </c>
    </row>
    <row r="427" spans="1:11" ht="14.25" customHeight="1">
      <c r="A427" s="30" t="s">
        <v>38</v>
      </c>
      <c r="B427" s="32">
        <v>81</v>
      </c>
      <c r="C427" s="30" t="s">
        <v>18</v>
      </c>
      <c r="D427" s="31">
        <v>363.68</v>
      </c>
      <c r="E427" s="48">
        <f>Table245[[#This Row],[Amount]]/Table245[[#This Row],[Qty]]</f>
        <v>4.4898765432098768</v>
      </c>
      <c r="F427">
        <f>IF(Table245[[#This Row],[Category]]="Electronics",Table245[[#This Row],[Amount]],0)</f>
        <v>363.68</v>
      </c>
      <c r="G427">
        <f>IF(Table245[[#This Row],[Category]]="Electronics",Table245[[#This Row],[Qty]],0)</f>
        <v>81</v>
      </c>
      <c r="H427">
        <f>IF(Table245[[#This Row],[Category]]="Home Decor",Table245[[#This Row],[Amount]],0)</f>
        <v>0</v>
      </c>
      <c r="I427">
        <f>IF(Table245[[#This Row],[Category]]="Home Decor",Table245[[#This Row],[Qty]],0)</f>
        <v>0</v>
      </c>
      <c r="J427">
        <f>IF(Table245[[#This Row],[Category]]="Clothing",Table245[[#This Row],[Amount]],0)</f>
        <v>0</v>
      </c>
      <c r="K427">
        <f>IF(Table245[[#This Row],[Category]]="Clothing",Table245[[#This Row],[Qty]],0)</f>
        <v>0</v>
      </c>
    </row>
    <row r="428" spans="1:11" ht="14.25" customHeight="1">
      <c r="A428" s="30" t="s">
        <v>38</v>
      </c>
      <c r="B428" s="32">
        <v>55</v>
      </c>
      <c r="C428" s="30" t="s">
        <v>18</v>
      </c>
      <c r="D428" s="31">
        <v>119.8</v>
      </c>
      <c r="E428" s="48">
        <f>Table245[[#This Row],[Amount]]/Table245[[#This Row],[Qty]]</f>
        <v>2.1781818181818182</v>
      </c>
      <c r="F428">
        <f>IF(Table245[[#This Row],[Category]]="Electronics",Table245[[#This Row],[Amount]],0)</f>
        <v>119.8</v>
      </c>
      <c r="G428">
        <f>IF(Table245[[#This Row],[Category]]="Electronics",Table245[[#This Row],[Qty]],0)</f>
        <v>55</v>
      </c>
      <c r="H428">
        <f>IF(Table245[[#This Row],[Category]]="Home Decor",Table245[[#This Row],[Amount]],0)</f>
        <v>0</v>
      </c>
      <c r="I428">
        <f>IF(Table245[[#This Row],[Category]]="Home Decor",Table245[[#This Row],[Qty]],0)</f>
        <v>0</v>
      </c>
      <c r="J428">
        <f>IF(Table245[[#This Row],[Category]]="Clothing",Table245[[#This Row],[Amount]],0)</f>
        <v>0</v>
      </c>
      <c r="K428">
        <f>IF(Table245[[#This Row],[Category]]="Clothing",Table245[[#This Row],[Qty]],0)</f>
        <v>0</v>
      </c>
    </row>
    <row r="429" spans="1:11" ht="14.25" customHeight="1">
      <c r="A429" s="30" t="s">
        <v>33</v>
      </c>
      <c r="B429" s="32">
        <v>61</v>
      </c>
      <c r="C429" s="30" t="s">
        <v>18</v>
      </c>
      <c r="D429" s="31">
        <v>392.5</v>
      </c>
      <c r="E429" s="48">
        <f>Table245[[#This Row],[Amount]]/Table245[[#This Row],[Qty]]</f>
        <v>6.4344262295081966</v>
      </c>
      <c r="F429">
        <f>IF(Table245[[#This Row],[Category]]="Electronics",Table245[[#This Row],[Amount]],0)</f>
        <v>0</v>
      </c>
      <c r="G429">
        <f>IF(Table245[[#This Row],[Category]]="Electronics",Table245[[#This Row],[Qty]],0)</f>
        <v>0</v>
      </c>
      <c r="H429">
        <f>IF(Table245[[#This Row],[Category]]="Home Decor",Table245[[#This Row],[Amount]],0)</f>
        <v>0</v>
      </c>
      <c r="I429">
        <f>IF(Table245[[#This Row],[Category]]="Home Decor",Table245[[#This Row],[Qty]],0)</f>
        <v>0</v>
      </c>
      <c r="J429">
        <f>IF(Table245[[#This Row],[Category]]="Clothing",Table245[[#This Row],[Amount]],0)</f>
        <v>392.5</v>
      </c>
      <c r="K429">
        <f>IF(Table245[[#This Row],[Category]]="Clothing",Table245[[#This Row],[Qty]],0)</f>
        <v>61</v>
      </c>
    </row>
    <row r="430" spans="1:11" ht="14.25" customHeight="1">
      <c r="A430" s="30" t="s">
        <v>17</v>
      </c>
      <c r="B430" s="32">
        <v>78</v>
      </c>
      <c r="C430" s="30" t="s">
        <v>18</v>
      </c>
      <c r="D430" s="31">
        <v>556.42999999999995</v>
      </c>
      <c r="E430" s="48">
        <f>Table245[[#This Row],[Amount]]/Table245[[#This Row],[Qty]]</f>
        <v>7.1337179487179485</v>
      </c>
      <c r="F430">
        <f>IF(Table245[[#This Row],[Category]]="Electronics",Table245[[#This Row],[Amount]],0)</f>
        <v>0</v>
      </c>
      <c r="G430">
        <f>IF(Table245[[#This Row],[Category]]="Electronics",Table245[[#This Row],[Qty]],0)</f>
        <v>0</v>
      </c>
      <c r="H430">
        <f>IF(Table245[[#This Row],[Category]]="Home Decor",Table245[[#This Row],[Amount]],0)</f>
        <v>556.42999999999995</v>
      </c>
      <c r="I430">
        <f>IF(Table245[[#This Row],[Category]]="Home Decor",Table245[[#This Row],[Qty]],0)</f>
        <v>78</v>
      </c>
      <c r="J430">
        <f>IF(Table245[[#This Row],[Category]]="Clothing",Table245[[#This Row],[Amount]],0)</f>
        <v>0</v>
      </c>
      <c r="K430">
        <f>IF(Table245[[#This Row],[Category]]="Clothing",Table245[[#This Row],[Qty]],0)</f>
        <v>0</v>
      </c>
    </row>
    <row r="431" spans="1:11" ht="14.25" customHeight="1">
      <c r="A431" s="30" t="s">
        <v>38</v>
      </c>
      <c r="B431" s="32">
        <v>48</v>
      </c>
      <c r="C431" s="30" t="s">
        <v>18</v>
      </c>
      <c r="D431" s="31">
        <v>933.65</v>
      </c>
      <c r="E431" s="48">
        <f>Table245[[#This Row],[Amount]]/Table245[[#This Row],[Qty]]</f>
        <v>19.451041666666665</v>
      </c>
      <c r="F431">
        <f>IF(Table245[[#This Row],[Category]]="Electronics",Table245[[#This Row],[Amount]],0)</f>
        <v>933.65</v>
      </c>
      <c r="G431">
        <f>IF(Table245[[#This Row],[Category]]="Electronics",Table245[[#This Row],[Qty]],0)</f>
        <v>48</v>
      </c>
      <c r="H431">
        <f>IF(Table245[[#This Row],[Category]]="Home Decor",Table245[[#This Row],[Amount]],0)</f>
        <v>0</v>
      </c>
      <c r="I431">
        <f>IF(Table245[[#This Row],[Category]]="Home Decor",Table245[[#This Row],[Qty]],0)</f>
        <v>0</v>
      </c>
      <c r="J431">
        <f>IF(Table245[[#This Row],[Category]]="Clothing",Table245[[#This Row],[Amount]],0)</f>
        <v>0</v>
      </c>
      <c r="K431">
        <f>IF(Table245[[#This Row],[Category]]="Clothing",Table245[[#This Row],[Qty]],0)</f>
        <v>0</v>
      </c>
    </row>
    <row r="432" spans="1:11" ht="14.25" customHeight="1">
      <c r="A432" s="30" t="s">
        <v>38</v>
      </c>
      <c r="B432" s="32">
        <v>21</v>
      </c>
      <c r="C432" s="30" t="s">
        <v>18</v>
      </c>
      <c r="D432" s="31">
        <v>819.6</v>
      </c>
      <c r="E432" s="48">
        <f>Table245[[#This Row],[Amount]]/Table245[[#This Row],[Qty]]</f>
        <v>39.028571428571432</v>
      </c>
      <c r="F432">
        <f>IF(Table245[[#This Row],[Category]]="Electronics",Table245[[#This Row],[Amount]],0)</f>
        <v>819.6</v>
      </c>
      <c r="G432">
        <f>IF(Table245[[#This Row],[Category]]="Electronics",Table245[[#This Row],[Qty]],0)</f>
        <v>21</v>
      </c>
      <c r="H432">
        <f>IF(Table245[[#This Row],[Category]]="Home Decor",Table245[[#This Row],[Amount]],0)</f>
        <v>0</v>
      </c>
      <c r="I432">
        <f>IF(Table245[[#This Row],[Category]]="Home Decor",Table245[[#This Row],[Qty]],0)</f>
        <v>0</v>
      </c>
      <c r="J432">
        <f>IF(Table245[[#This Row],[Category]]="Clothing",Table245[[#This Row],[Amount]],0)</f>
        <v>0</v>
      </c>
      <c r="K432">
        <f>IF(Table245[[#This Row],[Category]]="Clothing",Table245[[#This Row],[Qty]],0)</f>
        <v>0</v>
      </c>
    </row>
    <row r="433" spans="1:11" ht="14.25" customHeight="1">
      <c r="A433" s="30" t="s">
        <v>38</v>
      </c>
      <c r="B433" s="32">
        <v>75</v>
      </c>
      <c r="C433" s="30" t="s">
        <v>18</v>
      </c>
      <c r="D433" s="31">
        <v>390.4</v>
      </c>
      <c r="E433" s="48">
        <f>Table245[[#This Row],[Amount]]/Table245[[#This Row],[Qty]]</f>
        <v>5.2053333333333329</v>
      </c>
      <c r="F433">
        <f>IF(Table245[[#This Row],[Category]]="Electronics",Table245[[#This Row],[Amount]],0)</f>
        <v>390.4</v>
      </c>
      <c r="G433">
        <f>IF(Table245[[#This Row],[Category]]="Electronics",Table245[[#This Row],[Qty]],0)</f>
        <v>75</v>
      </c>
      <c r="H433">
        <f>IF(Table245[[#This Row],[Category]]="Home Decor",Table245[[#This Row],[Amount]],0)</f>
        <v>0</v>
      </c>
      <c r="I433">
        <f>IF(Table245[[#This Row],[Category]]="Home Decor",Table245[[#This Row],[Qty]],0)</f>
        <v>0</v>
      </c>
      <c r="J433">
        <f>IF(Table245[[#This Row],[Category]]="Clothing",Table245[[#This Row],[Amount]],0)</f>
        <v>0</v>
      </c>
      <c r="K433">
        <f>IF(Table245[[#This Row],[Category]]="Clothing",Table245[[#This Row],[Qty]],0)</f>
        <v>0</v>
      </c>
    </row>
    <row r="434" spans="1:11" ht="14.25" customHeight="1">
      <c r="A434" s="30" t="s">
        <v>38</v>
      </c>
      <c r="B434" s="32">
        <v>55</v>
      </c>
      <c r="C434" s="30" t="s">
        <v>18</v>
      </c>
      <c r="D434" s="31">
        <v>113.25</v>
      </c>
      <c r="E434" s="48">
        <f>Table245[[#This Row],[Amount]]/Table245[[#This Row],[Qty]]</f>
        <v>2.0590909090909091</v>
      </c>
      <c r="F434">
        <f>IF(Table245[[#This Row],[Category]]="Electronics",Table245[[#This Row],[Amount]],0)</f>
        <v>113.25</v>
      </c>
      <c r="G434">
        <f>IF(Table245[[#This Row],[Category]]="Electronics",Table245[[#This Row],[Qty]],0)</f>
        <v>55</v>
      </c>
      <c r="H434">
        <f>IF(Table245[[#This Row],[Category]]="Home Decor",Table245[[#This Row],[Amount]],0)</f>
        <v>0</v>
      </c>
      <c r="I434">
        <f>IF(Table245[[#This Row],[Category]]="Home Decor",Table245[[#This Row],[Qty]],0)</f>
        <v>0</v>
      </c>
      <c r="J434">
        <f>IF(Table245[[#This Row],[Category]]="Clothing",Table245[[#This Row],[Amount]],0)</f>
        <v>0</v>
      </c>
      <c r="K434">
        <f>IF(Table245[[#This Row],[Category]]="Clothing",Table245[[#This Row],[Qty]],0)</f>
        <v>0</v>
      </c>
    </row>
    <row r="435" spans="1:11" ht="14.25" customHeight="1">
      <c r="A435" s="30" t="s">
        <v>38</v>
      </c>
      <c r="B435" s="32">
        <v>2</v>
      </c>
      <c r="C435" s="30" t="s">
        <v>18</v>
      </c>
      <c r="D435" s="31">
        <v>390.75</v>
      </c>
      <c r="E435" s="48">
        <f>Table245[[#This Row],[Amount]]/Table245[[#This Row],[Qty]]</f>
        <v>195.375</v>
      </c>
      <c r="F435">
        <f>IF(Table245[[#This Row],[Category]]="Electronics",Table245[[#This Row],[Amount]],0)</f>
        <v>390.75</v>
      </c>
      <c r="G435">
        <f>IF(Table245[[#This Row],[Category]]="Electronics",Table245[[#This Row],[Qty]],0)</f>
        <v>2</v>
      </c>
      <c r="H435">
        <f>IF(Table245[[#This Row],[Category]]="Home Decor",Table245[[#This Row],[Amount]],0)</f>
        <v>0</v>
      </c>
      <c r="I435">
        <f>IF(Table245[[#This Row],[Category]]="Home Decor",Table245[[#This Row],[Qty]],0)</f>
        <v>0</v>
      </c>
      <c r="J435">
        <f>IF(Table245[[#This Row],[Category]]="Clothing",Table245[[#This Row],[Amount]],0)</f>
        <v>0</v>
      </c>
      <c r="K435">
        <f>IF(Table245[[#This Row],[Category]]="Clothing",Table245[[#This Row],[Qty]],0)</f>
        <v>0</v>
      </c>
    </row>
    <row r="436" spans="1:11" ht="14.25" customHeight="1">
      <c r="A436" s="30" t="s">
        <v>33</v>
      </c>
      <c r="B436" s="32">
        <v>38</v>
      </c>
      <c r="C436" s="30" t="s">
        <v>18</v>
      </c>
      <c r="D436" s="31">
        <v>570.83000000000004</v>
      </c>
      <c r="E436" s="48">
        <f>Table245[[#This Row],[Amount]]/Table245[[#This Row],[Qty]]</f>
        <v>15.021842105263159</v>
      </c>
      <c r="F436">
        <f>IF(Table245[[#This Row],[Category]]="Electronics",Table245[[#This Row],[Amount]],0)</f>
        <v>0</v>
      </c>
      <c r="G436">
        <f>IF(Table245[[#This Row],[Category]]="Electronics",Table245[[#This Row],[Qty]],0)</f>
        <v>0</v>
      </c>
      <c r="H436">
        <f>IF(Table245[[#This Row],[Category]]="Home Decor",Table245[[#This Row],[Amount]],0)</f>
        <v>0</v>
      </c>
      <c r="I436">
        <f>IF(Table245[[#This Row],[Category]]="Home Decor",Table245[[#This Row],[Qty]],0)</f>
        <v>0</v>
      </c>
      <c r="J436">
        <f>IF(Table245[[#This Row],[Category]]="Clothing",Table245[[#This Row],[Amount]],0)</f>
        <v>570.83000000000004</v>
      </c>
      <c r="K436">
        <f>IF(Table245[[#This Row],[Category]]="Clothing",Table245[[#This Row],[Qty]],0)</f>
        <v>38</v>
      </c>
    </row>
    <row r="437" spans="1:11" ht="14.25" customHeight="1">
      <c r="A437" s="30" t="s">
        <v>17</v>
      </c>
      <c r="B437" s="32">
        <v>100</v>
      </c>
      <c r="C437" s="30" t="s">
        <v>18</v>
      </c>
      <c r="D437" s="31">
        <v>37.090000000000003</v>
      </c>
      <c r="E437" s="48">
        <f>Table245[[#This Row],[Amount]]/Table245[[#This Row],[Qty]]</f>
        <v>0.37090000000000001</v>
      </c>
      <c r="F437">
        <f>IF(Table245[[#This Row],[Category]]="Electronics",Table245[[#This Row],[Amount]],0)</f>
        <v>0</v>
      </c>
      <c r="G437">
        <f>IF(Table245[[#This Row],[Category]]="Electronics",Table245[[#This Row],[Qty]],0)</f>
        <v>0</v>
      </c>
      <c r="H437">
        <f>IF(Table245[[#This Row],[Category]]="Home Decor",Table245[[#This Row],[Amount]],0)</f>
        <v>37.090000000000003</v>
      </c>
      <c r="I437">
        <f>IF(Table245[[#This Row],[Category]]="Home Decor",Table245[[#This Row],[Qty]],0)</f>
        <v>100</v>
      </c>
      <c r="J437">
        <f>IF(Table245[[#This Row],[Category]]="Clothing",Table245[[#This Row],[Amount]],0)</f>
        <v>0</v>
      </c>
      <c r="K437">
        <f>IF(Table245[[#This Row],[Category]]="Clothing",Table245[[#This Row],[Qty]],0)</f>
        <v>0</v>
      </c>
    </row>
    <row r="438" spans="1:11" ht="14.25" customHeight="1">
      <c r="A438" s="30" t="s">
        <v>33</v>
      </c>
      <c r="B438" s="32">
        <v>39</v>
      </c>
      <c r="C438" s="30" t="s">
        <v>18</v>
      </c>
      <c r="D438" s="31">
        <v>378.58</v>
      </c>
      <c r="E438" s="48">
        <f>Table245[[#This Row],[Amount]]/Table245[[#This Row],[Qty]]</f>
        <v>9.7071794871794861</v>
      </c>
      <c r="F438">
        <f>IF(Table245[[#This Row],[Category]]="Electronics",Table245[[#This Row],[Amount]],0)</f>
        <v>0</v>
      </c>
      <c r="G438">
        <f>IF(Table245[[#This Row],[Category]]="Electronics",Table245[[#This Row],[Qty]],0)</f>
        <v>0</v>
      </c>
      <c r="H438">
        <f>IF(Table245[[#This Row],[Category]]="Home Decor",Table245[[#This Row],[Amount]],0)</f>
        <v>0</v>
      </c>
      <c r="I438">
        <f>IF(Table245[[#This Row],[Category]]="Home Decor",Table245[[#This Row],[Qty]],0)</f>
        <v>0</v>
      </c>
      <c r="J438">
        <f>IF(Table245[[#This Row],[Category]]="Clothing",Table245[[#This Row],[Amount]],0)</f>
        <v>378.58</v>
      </c>
      <c r="K438">
        <f>IF(Table245[[#This Row],[Category]]="Clothing",Table245[[#This Row],[Qty]],0)</f>
        <v>39</v>
      </c>
    </row>
    <row r="439" spans="1:11" ht="14.25" customHeight="1">
      <c r="A439" s="30" t="s">
        <v>17</v>
      </c>
      <c r="B439" s="32">
        <v>66</v>
      </c>
      <c r="C439" s="30" t="s">
        <v>18</v>
      </c>
      <c r="D439" s="31">
        <v>349.8</v>
      </c>
      <c r="E439" s="48">
        <f>Table245[[#This Row],[Amount]]/Table245[[#This Row],[Qty]]</f>
        <v>5.3</v>
      </c>
      <c r="F439">
        <f>IF(Table245[[#This Row],[Category]]="Electronics",Table245[[#This Row],[Amount]],0)</f>
        <v>0</v>
      </c>
      <c r="G439">
        <f>IF(Table245[[#This Row],[Category]]="Electronics",Table245[[#This Row],[Qty]],0)</f>
        <v>0</v>
      </c>
      <c r="H439">
        <f>IF(Table245[[#This Row],[Category]]="Home Decor",Table245[[#This Row],[Amount]],0)</f>
        <v>349.8</v>
      </c>
      <c r="I439">
        <f>IF(Table245[[#This Row],[Category]]="Home Decor",Table245[[#This Row],[Qty]],0)</f>
        <v>66</v>
      </c>
      <c r="J439">
        <f>IF(Table245[[#This Row],[Category]]="Clothing",Table245[[#This Row],[Amount]],0)</f>
        <v>0</v>
      </c>
      <c r="K439">
        <f>IF(Table245[[#This Row],[Category]]="Clothing",Table245[[#This Row],[Qty]],0)</f>
        <v>0</v>
      </c>
    </row>
    <row r="440" spans="1:11" ht="14.25" customHeight="1">
      <c r="A440" s="30" t="s">
        <v>33</v>
      </c>
      <c r="B440" s="32">
        <v>91</v>
      </c>
      <c r="C440" s="30" t="s">
        <v>18</v>
      </c>
      <c r="D440" s="31">
        <v>859.28</v>
      </c>
      <c r="E440" s="48">
        <f>Table245[[#This Row],[Amount]]/Table245[[#This Row],[Qty]]</f>
        <v>9.4426373626373632</v>
      </c>
      <c r="F440">
        <f>IF(Table245[[#This Row],[Category]]="Electronics",Table245[[#This Row],[Amount]],0)</f>
        <v>0</v>
      </c>
      <c r="G440">
        <f>IF(Table245[[#This Row],[Category]]="Electronics",Table245[[#This Row],[Qty]],0)</f>
        <v>0</v>
      </c>
      <c r="H440">
        <f>IF(Table245[[#This Row],[Category]]="Home Decor",Table245[[#This Row],[Amount]],0)</f>
        <v>0</v>
      </c>
      <c r="I440">
        <f>IF(Table245[[#This Row],[Category]]="Home Decor",Table245[[#This Row],[Qty]],0)</f>
        <v>0</v>
      </c>
      <c r="J440">
        <f>IF(Table245[[#This Row],[Category]]="Clothing",Table245[[#This Row],[Amount]],0)</f>
        <v>859.28</v>
      </c>
      <c r="K440">
        <f>IF(Table245[[#This Row],[Category]]="Clothing",Table245[[#This Row],[Qty]],0)</f>
        <v>91</v>
      </c>
    </row>
    <row r="441" spans="1:11" ht="14.25" customHeight="1">
      <c r="A441" s="30" t="s">
        <v>38</v>
      </c>
      <c r="B441" s="32">
        <v>78</v>
      </c>
      <c r="C441" s="30" t="s">
        <v>18</v>
      </c>
      <c r="D441" s="31">
        <v>422.53</v>
      </c>
      <c r="E441" s="48">
        <f>Table245[[#This Row],[Amount]]/Table245[[#This Row],[Qty]]</f>
        <v>5.4170512820512817</v>
      </c>
      <c r="F441">
        <f>IF(Table245[[#This Row],[Category]]="Electronics",Table245[[#This Row],[Amount]],0)</f>
        <v>422.53</v>
      </c>
      <c r="G441">
        <f>IF(Table245[[#This Row],[Category]]="Electronics",Table245[[#This Row],[Qty]],0)</f>
        <v>78</v>
      </c>
      <c r="H441">
        <f>IF(Table245[[#This Row],[Category]]="Home Decor",Table245[[#This Row],[Amount]],0)</f>
        <v>0</v>
      </c>
      <c r="I441">
        <f>IF(Table245[[#This Row],[Category]]="Home Decor",Table245[[#This Row],[Qty]],0)</f>
        <v>0</v>
      </c>
      <c r="J441">
        <f>IF(Table245[[#This Row],[Category]]="Clothing",Table245[[#This Row],[Amount]],0)</f>
        <v>0</v>
      </c>
      <c r="K441">
        <f>IF(Table245[[#This Row],[Category]]="Clothing",Table245[[#This Row],[Qty]],0)</f>
        <v>0</v>
      </c>
    </row>
    <row r="442" spans="1:11" ht="14.25" customHeight="1">
      <c r="A442" s="30" t="s">
        <v>38</v>
      </c>
      <c r="B442" s="32">
        <v>15</v>
      </c>
      <c r="C442" s="30" t="s">
        <v>18</v>
      </c>
      <c r="D442" s="31">
        <v>224.87</v>
      </c>
      <c r="E442" s="48">
        <f>Table245[[#This Row],[Amount]]/Table245[[#This Row],[Qty]]</f>
        <v>14.991333333333333</v>
      </c>
      <c r="F442">
        <f>IF(Table245[[#This Row],[Category]]="Electronics",Table245[[#This Row],[Amount]],0)</f>
        <v>224.87</v>
      </c>
      <c r="G442">
        <f>IF(Table245[[#This Row],[Category]]="Electronics",Table245[[#This Row],[Qty]],0)</f>
        <v>15</v>
      </c>
      <c r="H442">
        <f>IF(Table245[[#This Row],[Category]]="Home Decor",Table245[[#This Row],[Amount]],0)</f>
        <v>0</v>
      </c>
      <c r="I442">
        <f>IF(Table245[[#This Row],[Category]]="Home Decor",Table245[[#This Row],[Qty]],0)</f>
        <v>0</v>
      </c>
      <c r="J442">
        <f>IF(Table245[[#This Row],[Category]]="Clothing",Table245[[#This Row],[Amount]],0)</f>
        <v>0</v>
      </c>
      <c r="K442">
        <f>IF(Table245[[#This Row],[Category]]="Clothing",Table245[[#This Row],[Qty]],0)</f>
        <v>0</v>
      </c>
    </row>
    <row r="443" spans="1:11" ht="14.25" customHeight="1">
      <c r="A443" s="30" t="s">
        <v>33</v>
      </c>
      <c r="B443" s="32">
        <v>50</v>
      </c>
      <c r="C443" s="30" t="s">
        <v>18</v>
      </c>
      <c r="D443" s="31">
        <v>139.68</v>
      </c>
      <c r="E443" s="48">
        <f>Table245[[#This Row],[Amount]]/Table245[[#This Row],[Qty]]</f>
        <v>2.7936000000000001</v>
      </c>
      <c r="F443">
        <f>IF(Table245[[#This Row],[Category]]="Electronics",Table245[[#This Row],[Amount]],0)</f>
        <v>0</v>
      </c>
      <c r="G443">
        <f>IF(Table245[[#This Row],[Category]]="Electronics",Table245[[#This Row],[Qty]],0)</f>
        <v>0</v>
      </c>
      <c r="H443">
        <f>IF(Table245[[#This Row],[Category]]="Home Decor",Table245[[#This Row],[Amount]],0)</f>
        <v>0</v>
      </c>
      <c r="I443">
        <f>IF(Table245[[#This Row],[Category]]="Home Decor",Table245[[#This Row],[Qty]],0)</f>
        <v>0</v>
      </c>
      <c r="J443">
        <f>IF(Table245[[#This Row],[Category]]="Clothing",Table245[[#This Row],[Amount]],0)</f>
        <v>139.68</v>
      </c>
      <c r="K443">
        <f>IF(Table245[[#This Row],[Category]]="Clothing",Table245[[#This Row],[Qty]],0)</f>
        <v>50</v>
      </c>
    </row>
    <row r="444" spans="1:11" ht="14.25" customHeight="1">
      <c r="A444" s="30" t="s">
        <v>17</v>
      </c>
      <c r="B444" s="32">
        <v>22</v>
      </c>
      <c r="C444" s="30" t="s">
        <v>18</v>
      </c>
      <c r="D444" s="31">
        <v>119.65</v>
      </c>
      <c r="E444" s="48">
        <f>Table245[[#This Row],[Amount]]/Table245[[#This Row],[Qty]]</f>
        <v>5.4386363636363635</v>
      </c>
      <c r="F444">
        <f>IF(Table245[[#This Row],[Category]]="Electronics",Table245[[#This Row],[Amount]],0)</f>
        <v>0</v>
      </c>
      <c r="G444">
        <f>IF(Table245[[#This Row],[Category]]="Electronics",Table245[[#This Row],[Qty]],0)</f>
        <v>0</v>
      </c>
      <c r="H444">
        <f>IF(Table245[[#This Row],[Category]]="Home Decor",Table245[[#This Row],[Amount]],0)</f>
        <v>119.65</v>
      </c>
      <c r="I444">
        <f>IF(Table245[[#This Row],[Category]]="Home Decor",Table245[[#This Row],[Qty]],0)</f>
        <v>22</v>
      </c>
      <c r="J444">
        <f>IF(Table245[[#This Row],[Category]]="Clothing",Table245[[#This Row],[Amount]],0)</f>
        <v>0</v>
      </c>
      <c r="K444">
        <f>IF(Table245[[#This Row],[Category]]="Clothing",Table245[[#This Row],[Qty]],0)</f>
        <v>0</v>
      </c>
    </row>
    <row r="445" spans="1:11" ht="14.25" customHeight="1">
      <c r="A445" s="30" t="s">
        <v>17</v>
      </c>
      <c r="B445" s="32">
        <v>28</v>
      </c>
      <c r="C445" s="30" t="s">
        <v>18</v>
      </c>
      <c r="D445" s="31">
        <v>871.46</v>
      </c>
      <c r="E445" s="48">
        <f>Table245[[#This Row],[Amount]]/Table245[[#This Row],[Qty]]</f>
        <v>31.123571428571431</v>
      </c>
      <c r="F445">
        <f>IF(Table245[[#This Row],[Category]]="Electronics",Table245[[#This Row],[Amount]],0)</f>
        <v>0</v>
      </c>
      <c r="G445">
        <f>IF(Table245[[#This Row],[Category]]="Electronics",Table245[[#This Row],[Qty]],0)</f>
        <v>0</v>
      </c>
      <c r="H445">
        <f>IF(Table245[[#This Row],[Category]]="Home Decor",Table245[[#This Row],[Amount]],0)</f>
        <v>871.46</v>
      </c>
      <c r="I445">
        <f>IF(Table245[[#This Row],[Category]]="Home Decor",Table245[[#This Row],[Qty]],0)</f>
        <v>28</v>
      </c>
      <c r="J445">
        <f>IF(Table245[[#This Row],[Category]]="Clothing",Table245[[#This Row],[Amount]],0)</f>
        <v>0</v>
      </c>
      <c r="K445">
        <f>IF(Table245[[#This Row],[Category]]="Clothing",Table245[[#This Row],[Qty]],0)</f>
        <v>0</v>
      </c>
    </row>
    <row r="446" spans="1:11" ht="14.25" customHeight="1">
      <c r="A446" s="30" t="s">
        <v>17</v>
      </c>
      <c r="B446" s="32">
        <v>82</v>
      </c>
      <c r="C446" s="30" t="s">
        <v>18</v>
      </c>
      <c r="D446" s="31">
        <v>299.68</v>
      </c>
      <c r="E446" s="48">
        <f>Table245[[#This Row],[Amount]]/Table245[[#This Row],[Qty]]</f>
        <v>3.6546341463414636</v>
      </c>
      <c r="F446">
        <f>IF(Table245[[#This Row],[Category]]="Electronics",Table245[[#This Row],[Amount]],0)</f>
        <v>0</v>
      </c>
      <c r="G446">
        <f>IF(Table245[[#This Row],[Category]]="Electronics",Table245[[#This Row],[Qty]],0)</f>
        <v>0</v>
      </c>
      <c r="H446">
        <f>IF(Table245[[#This Row],[Category]]="Home Decor",Table245[[#This Row],[Amount]],0)</f>
        <v>299.68</v>
      </c>
      <c r="I446">
        <f>IF(Table245[[#This Row],[Category]]="Home Decor",Table245[[#This Row],[Qty]],0)</f>
        <v>82</v>
      </c>
      <c r="J446">
        <f>IF(Table245[[#This Row],[Category]]="Clothing",Table245[[#This Row],[Amount]],0)</f>
        <v>0</v>
      </c>
      <c r="K446">
        <f>IF(Table245[[#This Row],[Category]]="Clothing",Table245[[#This Row],[Qty]],0)</f>
        <v>0</v>
      </c>
    </row>
    <row r="447" spans="1:11" ht="14.25" customHeight="1">
      <c r="A447" s="30" t="s">
        <v>17</v>
      </c>
      <c r="B447" s="32">
        <v>47</v>
      </c>
      <c r="C447" s="30" t="s">
        <v>18</v>
      </c>
      <c r="D447" s="31">
        <v>991.19</v>
      </c>
      <c r="E447" s="48">
        <f>Table245[[#This Row],[Amount]]/Table245[[#This Row],[Qty]]</f>
        <v>21.089148936170215</v>
      </c>
      <c r="F447">
        <f>IF(Table245[[#This Row],[Category]]="Electronics",Table245[[#This Row],[Amount]],0)</f>
        <v>0</v>
      </c>
      <c r="G447">
        <f>IF(Table245[[#This Row],[Category]]="Electronics",Table245[[#This Row],[Qty]],0)</f>
        <v>0</v>
      </c>
      <c r="H447">
        <f>IF(Table245[[#This Row],[Category]]="Home Decor",Table245[[#This Row],[Amount]],0)</f>
        <v>991.19</v>
      </c>
      <c r="I447">
        <f>IF(Table245[[#This Row],[Category]]="Home Decor",Table245[[#This Row],[Qty]],0)</f>
        <v>47</v>
      </c>
      <c r="J447">
        <f>IF(Table245[[#This Row],[Category]]="Clothing",Table245[[#This Row],[Amount]],0)</f>
        <v>0</v>
      </c>
      <c r="K447">
        <f>IF(Table245[[#This Row],[Category]]="Clothing",Table245[[#This Row],[Qty]],0)</f>
        <v>0</v>
      </c>
    </row>
    <row r="448" spans="1:11" ht="14.25" customHeight="1">
      <c r="A448" s="30" t="s">
        <v>17</v>
      </c>
      <c r="B448" s="32">
        <v>65</v>
      </c>
      <c r="C448" s="30" t="s">
        <v>18</v>
      </c>
      <c r="D448" s="31">
        <v>160.1</v>
      </c>
      <c r="E448" s="48">
        <f>Table245[[#This Row],[Amount]]/Table245[[#This Row],[Qty]]</f>
        <v>2.4630769230769229</v>
      </c>
      <c r="F448">
        <f>IF(Table245[[#This Row],[Category]]="Electronics",Table245[[#This Row],[Amount]],0)</f>
        <v>0</v>
      </c>
      <c r="G448">
        <f>IF(Table245[[#This Row],[Category]]="Electronics",Table245[[#This Row],[Qty]],0)</f>
        <v>0</v>
      </c>
      <c r="H448">
        <f>IF(Table245[[#This Row],[Category]]="Home Decor",Table245[[#This Row],[Amount]],0)</f>
        <v>160.1</v>
      </c>
      <c r="I448">
        <f>IF(Table245[[#This Row],[Category]]="Home Decor",Table245[[#This Row],[Qty]],0)</f>
        <v>65</v>
      </c>
      <c r="J448">
        <f>IF(Table245[[#This Row],[Category]]="Clothing",Table245[[#This Row],[Amount]],0)</f>
        <v>0</v>
      </c>
      <c r="K448">
        <f>IF(Table245[[#This Row],[Category]]="Clothing",Table245[[#This Row],[Qty]],0)</f>
        <v>0</v>
      </c>
    </row>
    <row r="449" spans="1:11" ht="14.25" customHeight="1">
      <c r="A449" s="30" t="s">
        <v>17</v>
      </c>
      <c r="B449" s="32">
        <v>54</v>
      </c>
      <c r="C449" s="30" t="s">
        <v>18</v>
      </c>
      <c r="D449" s="31">
        <v>528.23</v>
      </c>
      <c r="E449" s="48">
        <f>Table245[[#This Row],[Amount]]/Table245[[#This Row],[Qty]]</f>
        <v>9.7820370370370373</v>
      </c>
      <c r="F449">
        <f>IF(Table245[[#This Row],[Category]]="Electronics",Table245[[#This Row],[Amount]],0)</f>
        <v>0</v>
      </c>
      <c r="G449">
        <f>IF(Table245[[#This Row],[Category]]="Electronics",Table245[[#This Row],[Qty]],0)</f>
        <v>0</v>
      </c>
      <c r="H449">
        <f>IF(Table245[[#This Row],[Category]]="Home Decor",Table245[[#This Row],[Amount]],0)</f>
        <v>528.23</v>
      </c>
      <c r="I449">
        <f>IF(Table245[[#This Row],[Category]]="Home Decor",Table245[[#This Row],[Qty]],0)</f>
        <v>54</v>
      </c>
      <c r="J449">
        <f>IF(Table245[[#This Row],[Category]]="Clothing",Table245[[#This Row],[Amount]],0)</f>
        <v>0</v>
      </c>
      <c r="K449">
        <f>IF(Table245[[#This Row],[Category]]="Clothing",Table245[[#This Row],[Qty]],0)</f>
        <v>0</v>
      </c>
    </row>
    <row r="450" spans="1:11" ht="14.25" customHeight="1">
      <c r="A450" s="30" t="s">
        <v>33</v>
      </c>
      <c r="B450" s="32">
        <v>26</v>
      </c>
      <c r="C450" s="30" t="s">
        <v>18</v>
      </c>
      <c r="D450" s="31">
        <v>717.9</v>
      </c>
      <c r="E450" s="48">
        <f>Table245[[#This Row],[Amount]]/Table245[[#This Row],[Qty]]</f>
        <v>27.611538461538462</v>
      </c>
      <c r="F450">
        <f>IF(Table245[[#This Row],[Category]]="Electronics",Table245[[#This Row],[Amount]],0)</f>
        <v>0</v>
      </c>
      <c r="G450">
        <f>IF(Table245[[#This Row],[Category]]="Electronics",Table245[[#This Row],[Qty]],0)</f>
        <v>0</v>
      </c>
      <c r="H450">
        <f>IF(Table245[[#This Row],[Category]]="Home Decor",Table245[[#This Row],[Amount]],0)</f>
        <v>0</v>
      </c>
      <c r="I450">
        <f>IF(Table245[[#This Row],[Category]]="Home Decor",Table245[[#This Row],[Qty]],0)</f>
        <v>0</v>
      </c>
      <c r="J450">
        <f>IF(Table245[[#This Row],[Category]]="Clothing",Table245[[#This Row],[Amount]],0)</f>
        <v>717.9</v>
      </c>
      <c r="K450">
        <f>IF(Table245[[#This Row],[Category]]="Clothing",Table245[[#This Row],[Qty]],0)</f>
        <v>26</v>
      </c>
    </row>
    <row r="451" spans="1:11" ht="14.25" customHeight="1">
      <c r="A451" s="30" t="s">
        <v>33</v>
      </c>
      <c r="B451" s="32">
        <v>49</v>
      </c>
      <c r="C451" s="30" t="s">
        <v>18</v>
      </c>
      <c r="D451" s="31">
        <v>24.49</v>
      </c>
      <c r="E451" s="48">
        <f>Table245[[#This Row],[Amount]]/Table245[[#This Row],[Qty]]</f>
        <v>0.49979591836734688</v>
      </c>
      <c r="F451">
        <f>IF(Table245[[#This Row],[Category]]="Electronics",Table245[[#This Row],[Amount]],0)</f>
        <v>0</v>
      </c>
      <c r="G451">
        <f>IF(Table245[[#This Row],[Category]]="Electronics",Table245[[#This Row],[Qty]],0)</f>
        <v>0</v>
      </c>
      <c r="H451">
        <f>IF(Table245[[#This Row],[Category]]="Home Decor",Table245[[#This Row],[Amount]],0)</f>
        <v>0</v>
      </c>
      <c r="I451">
        <f>IF(Table245[[#This Row],[Category]]="Home Decor",Table245[[#This Row],[Qty]],0)</f>
        <v>0</v>
      </c>
      <c r="J451">
        <f>IF(Table245[[#This Row],[Category]]="Clothing",Table245[[#This Row],[Amount]],0)</f>
        <v>24.49</v>
      </c>
      <c r="K451">
        <f>IF(Table245[[#This Row],[Category]]="Clothing",Table245[[#This Row],[Qty]],0)</f>
        <v>49</v>
      </c>
    </row>
    <row r="452" spans="1:11" ht="14.25" customHeight="1">
      <c r="A452" s="30" t="s">
        <v>33</v>
      </c>
      <c r="B452" s="32">
        <v>40</v>
      </c>
      <c r="C452" s="30" t="s">
        <v>18</v>
      </c>
      <c r="D452" s="31">
        <v>886.08</v>
      </c>
      <c r="E452" s="48">
        <f>Table245[[#This Row],[Amount]]/Table245[[#This Row],[Qty]]</f>
        <v>22.152000000000001</v>
      </c>
      <c r="F452">
        <f>IF(Table245[[#This Row],[Category]]="Electronics",Table245[[#This Row],[Amount]],0)</f>
        <v>0</v>
      </c>
      <c r="G452">
        <f>IF(Table245[[#This Row],[Category]]="Electronics",Table245[[#This Row],[Qty]],0)</f>
        <v>0</v>
      </c>
      <c r="H452">
        <f>IF(Table245[[#This Row],[Category]]="Home Decor",Table245[[#This Row],[Amount]],0)</f>
        <v>0</v>
      </c>
      <c r="I452">
        <f>IF(Table245[[#This Row],[Category]]="Home Decor",Table245[[#This Row],[Qty]],0)</f>
        <v>0</v>
      </c>
      <c r="J452">
        <f>IF(Table245[[#This Row],[Category]]="Clothing",Table245[[#This Row],[Amount]],0)</f>
        <v>886.08</v>
      </c>
      <c r="K452">
        <f>IF(Table245[[#This Row],[Category]]="Clothing",Table245[[#This Row],[Qty]],0)</f>
        <v>40</v>
      </c>
    </row>
    <row r="453" spans="1:11" ht="14.25" customHeight="1">
      <c r="A453" s="30" t="s">
        <v>17</v>
      </c>
      <c r="B453" s="32">
        <v>53</v>
      </c>
      <c r="C453" s="30" t="s">
        <v>18</v>
      </c>
      <c r="D453" s="31">
        <v>453.24</v>
      </c>
      <c r="E453" s="48">
        <f>Table245[[#This Row],[Amount]]/Table245[[#This Row],[Qty]]</f>
        <v>8.5516981132075465</v>
      </c>
      <c r="F453">
        <f>IF(Table245[[#This Row],[Category]]="Electronics",Table245[[#This Row],[Amount]],0)</f>
        <v>0</v>
      </c>
      <c r="G453">
        <f>IF(Table245[[#This Row],[Category]]="Electronics",Table245[[#This Row],[Qty]],0)</f>
        <v>0</v>
      </c>
      <c r="H453">
        <f>IF(Table245[[#This Row],[Category]]="Home Decor",Table245[[#This Row],[Amount]],0)</f>
        <v>453.24</v>
      </c>
      <c r="I453">
        <f>IF(Table245[[#This Row],[Category]]="Home Decor",Table245[[#This Row],[Qty]],0)</f>
        <v>53</v>
      </c>
      <c r="J453">
        <f>IF(Table245[[#This Row],[Category]]="Clothing",Table245[[#This Row],[Amount]],0)</f>
        <v>0</v>
      </c>
      <c r="K453">
        <f>IF(Table245[[#This Row],[Category]]="Clothing",Table245[[#This Row],[Qty]],0)</f>
        <v>0</v>
      </c>
    </row>
    <row r="454" spans="1:11" ht="14.25" customHeight="1">
      <c r="A454" s="30" t="s">
        <v>38</v>
      </c>
      <c r="B454" s="32">
        <v>64</v>
      </c>
      <c r="C454" s="30" t="s">
        <v>18</v>
      </c>
      <c r="D454" s="31">
        <v>966.31</v>
      </c>
      <c r="E454" s="48">
        <f>Table245[[#This Row],[Amount]]/Table245[[#This Row],[Qty]]</f>
        <v>15.098593749999999</v>
      </c>
      <c r="F454">
        <f>IF(Table245[[#This Row],[Category]]="Electronics",Table245[[#This Row],[Amount]],0)</f>
        <v>966.31</v>
      </c>
      <c r="G454">
        <f>IF(Table245[[#This Row],[Category]]="Electronics",Table245[[#This Row],[Qty]],0)</f>
        <v>64</v>
      </c>
      <c r="H454">
        <f>IF(Table245[[#This Row],[Category]]="Home Decor",Table245[[#This Row],[Amount]],0)</f>
        <v>0</v>
      </c>
      <c r="I454">
        <f>IF(Table245[[#This Row],[Category]]="Home Decor",Table245[[#This Row],[Qty]],0)</f>
        <v>0</v>
      </c>
      <c r="J454">
        <f>IF(Table245[[#This Row],[Category]]="Clothing",Table245[[#This Row],[Amount]],0)</f>
        <v>0</v>
      </c>
      <c r="K454">
        <f>IF(Table245[[#This Row],[Category]]="Clothing",Table245[[#This Row],[Qty]],0)</f>
        <v>0</v>
      </c>
    </row>
    <row r="455" spans="1:11" ht="14.25" customHeight="1">
      <c r="A455" s="30" t="s">
        <v>17</v>
      </c>
      <c r="B455" s="32">
        <v>90</v>
      </c>
      <c r="C455" s="30" t="s">
        <v>18</v>
      </c>
      <c r="D455" s="31">
        <v>889.7</v>
      </c>
      <c r="E455" s="48">
        <f>Table245[[#This Row],[Amount]]/Table245[[#This Row],[Qty]]</f>
        <v>9.8855555555555554</v>
      </c>
      <c r="F455">
        <f>IF(Table245[[#This Row],[Category]]="Electronics",Table245[[#This Row],[Amount]],0)</f>
        <v>0</v>
      </c>
      <c r="G455">
        <f>IF(Table245[[#This Row],[Category]]="Electronics",Table245[[#This Row],[Qty]],0)</f>
        <v>0</v>
      </c>
      <c r="H455">
        <f>IF(Table245[[#This Row],[Category]]="Home Decor",Table245[[#This Row],[Amount]],0)</f>
        <v>889.7</v>
      </c>
      <c r="I455">
        <f>IF(Table245[[#This Row],[Category]]="Home Decor",Table245[[#This Row],[Qty]],0)</f>
        <v>90</v>
      </c>
      <c r="J455">
        <f>IF(Table245[[#This Row],[Category]]="Clothing",Table245[[#This Row],[Amount]],0)</f>
        <v>0</v>
      </c>
      <c r="K455">
        <f>IF(Table245[[#This Row],[Category]]="Clothing",Table245[[#This Row],[Qty]],0)</f>
        <v>0</v>
      </c>
    </row>
    <row r="456" spans="1:11" ht="14.25" customHeight="1">
      <c r="A456" s="30" t="s">
        <v>17</v>
      </c>
      <c r="B456" s="32">
        <v>68</v>
      </c>
      <c r="C456" s="30" t="s">
        <v>18</v>
      </c>
      <c r="D456" s="31">
        <v>26.16</v>
      </c>
      <c r="E456" s="48">
        <f>Table245[[#This Row],[Amount]]/Table245[[#This Row],[Qty]]</f>
        <v>0.38470588235294118</v>
      </c>
      <c r="F456">
        <f>IF(Table245[[#This Row],[Category]]="Electronics",Table245[[#This Row],[Amount]],0)</f>
        <v>0</v>
      </c>
      <c r="G456">
        <f>IF(Table245[[#This Row],[Category]]="Electronics",Table245[[#This Row],[Qty]],0)</f>
        <v>0</v>
      </c>
      <c r="H456">
        <f>IF(Table245[[#This Row],[Category]]="Home Decor",Table245[[#This Row],[Amount]],0)</f>
        <v>26.16</v>
      </c>
      <c r="I456">
        <f>IF(Table245[[#This Row],[Category]]="Home Decor",Table245[[#This Row],[Qty]],0)</f>
        <v>68</v>
      </c>
      <c r="J456">
        <f>IF(Table245[[#This Row],[Category]]="Clothing",Table245[[#This Row],[Amount]],0)</f>
        <v>0</v>
      </c>
      <c r="K456">
        <f>IF(Table245[[#This Row],[Category]]="Clothing",Table245[[#This Row],[Qty]],0)</f>
        <v>0</v>
      </c>
    </row>
    <row r="457" spans="1:11" ht="14.25" customHeight="1">
      <c r="A457" s="30" t="s">
        <v>38</v>
      </c>
      <c r="B457" s="32">
        <v>74</v>
      </c>
      <c r="C457" s="30" t="s">
        <v>18</v>
      </c>
      <c r="D457" s="31">
        <v>339</v>
      </c>
      <c r="E457" s="48">
        <f>Table245[[#This Row],[Amount]]/Table245[[#This Row],[Qty]]</f>
        <v>4.5810810810810807</v>
      </c>
      <c r="F457">
        <f>IF(Table245[[#This Row],[Category]]="Electronics",Table245[[#This Row],[Amount]],0)</f>
        <v>339</v>
      </c>
      <c r="G457">
        <f>IF(Table245[[#This Row],[Category]]="Electronics",Table245[[#This Row],[Qty]],0)</f>
        <v>74</v>
      </c>
      <c r="H457">
        <f>IF(Table245[[#This Row],[Category]]="Home Decor",Table245[[#This Row],[Amount]],0)</f>
        <v>0</v>
      </c>
      <c r="I457">
        <f>IF(Table245[[#This Row],[Category]]="Home Decor",Table245[[#This Row],[Qty]],0)</f>
        <v>0</v>
      </c>
      <c r="J457">
        <f>IF(Table245[[#This Row],[Category]]="Clothing",Table245[[#This Row],[Amount]],0)</f>
        <v>0</v>
      </c>
      <c r="K457">
        <f>IF(Table245[[#This Row],[Category]]="Clothing",Table245[[#This Row],[Qty]],0)</f>
        <v>0</v>
      </c>
    </row>
    <row r="458" spans="1:11" ht="14.25" customHeight="1">
      <c r="A458" s="30" t="s">
        <v>38</v>
      </c>
      <c r="B458" s="32">
        <v>61</v>
      </c>
      <c r="C458" s="30" t="s">
        <v>18</v>
      </c>
      <c r="D458" s="31">
        <v>892.17</v>
      </c>
      <c r="E458" s="48">
        <f>Table245[[#This Row],[Amount]]/Table245[[#This Row],[Qty]]</f>
        <v>14.625737704918032</v>
      </c>
      <c r="F458">
        <f>IF(Table245[[#This Row],[Category]]="Electronics",Table245[[#This Row],[Amount]],0)</f>
        <v>892.17</v>
      </c>
      <c r="G458">
        <f>IF(Table245[[#This Row],[Category]]="Electronics",Table245[[#This Row],[Qty]],0)</f>
        <v>61</v>
      </c>
      <c r="H458">
        <f>IF(Table245[[#This Row],[Category]]="Home Decor",Table245[[#This Row],[Amount]],0)</f>
        <v>0</v>
      </c>
      <c r="I458">
        <f>IF(Table245[[#This Row],[Category]]="Home Decor",Table245[[#This Row],[Qty]],0)</f>
        <v>0</v>
      </c>
      <c r="J458">
        <f>IF(Table245[[#This Row],[Category]]="Clothing",Table245[[#This Row],[Amount]],0)</f>
        <v>0</v>
      </c>
      <c r="K458">
        <f>IF(Table245[[#This Row],[Category]]="Clothing",Table245[[#This Row],[Qty]],0)</f>
        <v>0</v>
      </c>
    </row>
    <row r="459" spans="1:11" ht="14.25" customHeight="1">
      <c r="A459" s="30" t="s">
        <v>33</v>
      </c>
      <c r="B459" s="32">
        <v>20</v>
      </c>
      <c r="C459" s="30" t="s">
        <v>18</v>
      </c>
      <c r="D459" s="31">
        <v>378.32</v>
      </c>
      <c r="E459" s="48">
        <f>Table245[[#This Row],[Amount]]/Table245[[#This Row],[Qty]]</f>
        <v>18.916</v>
      </c>
      <c r="F459">
        <f>IF(Table245[[#This Row],[Category]]="Electronics",Table245[[#This Row],[Amount]],0)</f>
        <v>0</v>
      </c>
      <c r="G459">
        <f>IF(Table245[[#This Row],[Category]]="Electronics",Table245[[#This Row],[Qty]],0)</f>
        <v>0</v>
      </c>
      <c r="H459">
        <f>IF(Table245[[#This Row],[Category]]="Home Decor",Table245[[#This Row],[Amount]],0)</f>
        <v>0</v>
      </c>
      <c r="I459">
        <f>IF(Table245[[#This Row],[Category]]="Home Decor",Table245[[#This Row],[Qty]],0)</f>
        <v>0</v>
      </c>
      <c r="J459">
        <f>IF(Table245[[#This Row],[Category]]="Clothing",Table245[[#This Row],[Amount]],0)</f>
        <v>378.32</v>
      </c>
      <c r="K459">
        <f>IF(Table245[[#This Row],[Category]]="Clothing",Table245[[#This Row],[Qty]],0)</f>
        <v>20</v>
      </c>
    </row>
    <row r="460" spans="1:11" ht="14.25" customHeight="1">
      <c r="A460" s="30" t="s">
        <v>38</v>
      </c>
      <c r="B460" s="32">
        <v>77</v>
      </c>
      <c r="C460" s="30" t="s">
        <v>18</v>
      </c>
      <c r="D460" s="31">
        <v>587.49</v>
      </c>
      <c r="E460" s="48">
        <f>Table245[[#This Row],[Amount]]/Table245[[#This Row],[Qty]]</f>
        <v>7.6297402597402595</v>
      </c>
      <c r="F460">
        <f>IF(Table245[[#This Row],[Category]]="Electronics",Table245[[#This Row],[Amount]],0)</f>
        <v>587.49</v>
      </c>
      <c r="G460">
        <f>IF(Table245[[#This Row],[Category]]="Electronics",Table245[[#This Row],[Qty]],0)</f>
        <v>77</v>
      </c>
      <c r="H460">
        <f>IF(Table245[[#This Row],[Category]]="Home Decor",Table245[[#This Row],[Amount]],0)</f>
        <v>0</v>
      </c>
      <c r="I460">
        <f>IF(Table245[[#This Row],[Category]]="Home Decor",Table245[[#This Row],[Qty]],0)</f>
        <v>0</v>
      </c>
      <c r="J460">
        <f>IF(Table245[[#This Row],[Category]]="Clothing",Table245[[#This Row],[Amount]],0)</f>
        <v>0</v>
      </c>
      <c r="K460">
        <f>IF(Table245[[#This Row],[Category]]="Clothing",Table245[[#This Row],[Qty]],0)</f>
        <v>0</v>
      </c>
    </row>
    <row r="461" spans="1:11" ht="14.25" customHeight="1">
      <c r="A461" s="30" t="s">
        <v>17</v>
      </c>
      <c r="B461" s="32">
        <v>22</v>
      </c>
      <c r="C461" s="30" t="s">
        <v>18</v>
      </c>
      <c r="D461" s="31">
        <v>883.3</v>
      </c>
      <c r="E461" s="48">
        <f>Table245[[#This Row],[Amount]]/Table245[[#This Row],[Qty]]</f>
        <v>40.15</v>
      </c>
      <c r="F461">
        <f>IF(Table245[[#This Row],[Category]]="Electronics",Table245[[#This Row],[Amount]],0)</f>
        <v>0</v>
      </c>
      <c r="G461">
        <f>IF(Table245[[#This Row],[Category]]="Electronics",Table245[[#This Row],[Qty]],0)</f>
        <v>0</v>
      </c>
      <c r="H461">
        <f>IF(Table245[[#This Row],[Category]]="Home Decor",Table245[[#This Row],[Amount]],0)</f>
        <v>883.3</v>
      </c>
      <c r="I461">
        <f>IF(Table245[[#This Row],[Category]]="Home Decor",Table245[[#This Row],[Qty]],0)</f>
        <v>22</v>
      </c>
      <c r="J461">
        <f>IF(Table245[[#This Row],[Category]]="Clothing",Table245[[#This Row],[Amount]],0)</f>
        <v>0</v>
      </c>
      <c r="K461">
        <f>IF(Table245[[#This Row],[Category]]="Clothing",Table245[[#This Row],[Qty]],0)</f>
        <v>0</v>
      </c>
    </row>
    <row r="462" spans="1:11" ht="14.25" customHeight="1">
      <c r="A462" s="30" t="s">
        <v>33</v>
      </c>
      <c r="B462" s="32">
        <v>66</v>
      </c>
      <c r="C462" s="30" t="s">
        <v>18</v>
      </c>
      <c r="D462" s="31">
        <v>408.55</v>
      </c>
      <c r="E462" s="48">
        <f>Table245[[#This Row],[Amount]]/Table245[[#This Row],[Qty]]</f>
        <v>6.1901515151515154</v>
      </c>
      <c r="F462">
        <f>IF(Table245[[#This Row],[Category]]="Electronics",Table245[[#This Row],[Amount]],0)</f>
        <v>0</v>
      </c>
      <c r="G462">
        <f>IF(Table245[[#This Row],[Category]]="Electronics",Table245[[#This Row],[Qty]],0)</f>
        <v>0</v>
      </c>
      <c r="H462">
        <f>IF(Table245[[#This Row],[Category]]="Home Decor",Table245[[#This Row],[Amount]],0)</f>
        <v>0</v>
      </c>
      <c r="I462">
        <f>IF(Table245[[#This Row],[Category]]="Home Decor",Table245[[#This Row],[Qty]],0)</f>
        <v>0</v>
      </c>
      <c r="J462">
        <f>IF(Table245[[#This Row],[Category]]="Clothing",Table245[[#This Row],[Amount]],0)</f>
        <v>408.55</v>
      </c>
      <c r="K462">
        <f>IF(Table245[[#This Row],[Category]]="Clothing",Table245[[#This Row],[Qty]],0)</f>
        <v>66</v>
      </c>
    </row>
    <row r="463" spans="1:11" ht="14.25" customHeight="1">
      <c r="A463" s="30" t="s">
        <v>38</v>
      </c>
      <c r="B463" s="32">
        <v>23</v>
      </c>
      <c r="C463" s="30" t="s">
        <v>18</v>
      </c>
      <c r="D463" s="31">
        <v>590.29999999999995</v>
      </c>
      <c r="E463" s="48">
        <f>Table245[[#This Row],[Amount]]/Table245[[#This Row],[Qty]]</f>
        <v>25.665217391304346</v>
      </c>
      <c r="F463">
        <f>IF(Table245[[#This Row],[Category]]="Electronics",Table245[[#This Row],[Amount]],0)</f>
        <v>590.29999999999995</v>
      </c>
      <c r="G463">
        <f>IF(Table245[[#This Row],[Category]]="Electronics",Table245[[#This Row],[Qty]],0)</f>
        <v>23</v>
      </c>
      <c r="H463">
        <f>IF(Table245[[#This Row],[Category]]="Home Decor",Table245[[#This Row],[Amount]],0)</f>
        <v>0</v>
      </c>
      <c r="I463">
        <f>IF(Table245[[#This Row],[Category]]="Home Decor",Table245[[#This Row],[Qty]],0)</f>
        <v>0</v>
      </c>
      <c r="J463">
        <f>IF(Table245[[#This Row],[Category]]="Clothing",Table245[[#This Row],[Amount]],0)</f>
        <v>0</v>
      </c>
      <c r="K463">
        <f>IF(Table245[[#This Row],[Category]]="Clothing",Table245[[#This Row],[Qty]],0)</f>
        <v>0</v>
      </c>
    </row>
    <row r="464" spans="1:11" ht="14.25" customHeight="1">
      <c r="A464" s="30" t="s">
        <v>38</v>
      </c>
      <c r="B464" s="32">
        <v>17</v>
      </c>
      <c r="C464" s="30" t="s">
        <v>18</v>
      </c>
      <c r="D464" s="31">
        <v>826.44</v>
      </c>
      <c r="E464" s="48">
        <f>Table245[[#This Row],[Amount]]/Table245[[#This Row],[Qty]]</f>
        <v>48.614117647058826</v>
      </c>
      <c r="F464">
        <f>IF(Table245[[#This Row],[Category]]="Electronics",Table245[[#This Row],[Amount]],0)</f>
        <v>826.44</v>
      </c>
      <c r="G464">
        <f>IF(Table245[[#This Row],[Category]]="Electronics",Table245[[#This Row],[Qty]],0)</f>
        <v>17</v>
      </c>
      <c r="H464">
        <f>IF(Table245[[#This Row],[Category]]="Home Decor",Table245[[#This Row],[Amount]],0)</f>
        <v>0</v>
      </c>
      <c r="I464">
        <f>IF(Table245[[#This Row],[Category]]="Home Decor",Table245[[#This Row],[Qty]],0)</f>
        <v>0</v>
      </c>
      <c r="J464">
        <f>IF(Table245[[#This Row],[Category]]="Clothing",Table245[[#This Row],[Amount]],0)</f>
        <v>0</v>
      </c>
      <c r="K464">
        <f>IF(Table245[[#This Row],[Category]]="Clothing",Table245[[#This Row],[Qty]],0)</f>
        <v>0</v>
      </c>
    </row>
    <row r="465" spans="1:11" ht="14.25" customHeight="1">
      <c r="A465" s="30" t="s">
        <v>17</v>
      </c>
      <c r="B465" s="32">
        <v>39</v>
      </c>
      <c r="C465" s="30" t="s">
        <v>18</v>
      </c>
      <c r="D465" s="31">
        <v>11.04</v>
      </c>
      <c r="E465" s="48">
        <f>Table245[[#This Row],[Amount]]/Table245[[#This Row],[Qty]]</f>
        <v>0.28307692307692306</v>
      </c>
      <c r="F465">
        <f>IF(Table245[[#This Row],[Category]]="Electronics",Table245[[#This Row],[Amount]],0)</f>
        <v>0</v>
      </c>
      <c r="G465">
        <f>IF(Table245[[#This Row],[Category]]="Electronics",Table245[[#This Row],[Qty]],0)</f>
        <v>0</v>
      </c>
      <c r="H465">
        <f>IF(Table245[[#This Row],[Category]]="Home Decor",Table245[[#This Row],[Amount]],0)</f>
        <v>11.04</v>
      </c>
      <c r="I465">
        <f>IF(Table245[[#This Row],[Category]]="Home Decor",Table245[[#This Row],[Qty]],0)</f>
        <v>39</v>
      </c>
      <c r="J465">
        <f>IF(Table245[[#This Row],[Category]]="Clothing",Table245[[#This Row],[Amount]],0)</f>
        <v>0</v>
      </c>
      <c r="K465">
        <f>IF(Table245[[#This Row],[Category]]="Clothing",Table245[[#This Row],[Qty]],0)</f>
        <v>0</v>
      </c>
    </row>
    <row r="466" spans="1:11" ht="14.25" customHeight="1">
      <c r="A466" s="30" t="s">
        <v>38</v>
      </c>
      <c r="B466" s="32">
        <v>43</v>
      </c>
      <c r="C466" s="30" t="s">
        <v>18</v>
      </c>
      <c r="D466" s="31">
        <v>602.82000000000005</v>
      </c>
      <c r="E466" s="48">
        <f>Table245[[#This Row],[Amount]]/Table245[[#This Row],[Qty]]</f>
        <v>14.019069767441861</v>
      </c>
      <c r="F466">
        <f>IF(Table245[[#This Row],[Category]]="Electronics",Table245[[#This Row],[Amount]],0)</f>
        <v>602.82000000000005</v>
      </c>
      <c r="G466">
        <f>IF(Table245[[#This Row],[Category]]="Electronics",Table245[[#This Row],[Qty]],0)</f>
        <v>43</v>
      </c>
      <c r="H466">
        <f>IF(Table245[[#This Row],[Category]]="Home Decor",Table245[[#This Row],[Amount]],0)</f>
        <v>0</v>
      </c>
      <c r="I466">
        <f>IF(Table245[[#This Row],[Category]]="Home Decor",Table245[[#This Row],[Qty]],0)</f>
        <v>0</v>
      </c>
      <c r="J466">
        <f>IF(Table245[[#This Row],[Category]]="Clothing",Table245[[#This Row],[Amount]],0)</f>
        <v>0</v>
      </c>
      <c r="K466">
        <f>IF(Table245[[#This Row],[Category]]="Clothing",Table245[[#This Row],[Qty]],0)</f>
        <v>0</v>
      </c>
    </row>
    <row r="467" spans="1:11" ht="14.25" customHeight="1">
      <c r="A467" s="30" t="s">
        <v>33</v>
      </c>
      <c r="B467" s="32">
        <v>64</v>
      </c>
      <c r="C467" s="30" t="s">
        <v>18</v>
      </c>
      <c r="D467" s="31">
        <v>725.9</v>
      </c>
      <c r="E467" s="48">
        <f>Table245[[#This Row],[Amount]]/Table245[[#This Row],[Qty]]</f>
        <v>11.3421875</v>
      </c>
      <c r="F467">
        <f>IF(Table245[[#This Row],[Category]]="Electronics",Table245[[#This Row],[Amount]],0)</f>
        <v>0</v>
      </c>
      <c r="G467">
        <f>IF(Table245[[#This Row],[Category]]="Electronics",Table245[[#This Row],[Qty]],0)</f>
        <v>0</v>
      </c>
      <c r="H467">
        <f>IF(Table245[[#This Row],[Category]]="Home Decor",Table245[[#This Row],[Amount]],0)</f>
        <v>0</v>
      </c>
      <c r="I467">
        <f>IF(Table245[[#This Row],[Category]]="Home Decor",Table245[[#This Row],[Qty]],0)</f>
        <v>0</v>
      </c>
      <c r="J467">
        <f>IF(Table245[[#This Row],[Category]]="Clothing",Table245[[#This Row],[Amount]],0)</f>
        <v>725.9</v>
      </c>
      <c r="K467">
        <f>IF(Table245[[#This Row],[Category]]="Clothing",Table245[[#This Row],[Qty]],0)</f>
        <v>64</v>
      </c>
    </row>
    <row r="468" spans="1:11" ht="14.25" customHeight="1">
      <c r="A468" s="30" t="s">
        <v>17</v>
      </c>
      <c r="B468" s="32">
        <v>60</v>
      </c>
      <c r="C468" s="30" t="s">
        <v>18</v>
      </c>
      <c r="D468" s="31">
        <v>257.88</v>
      </c>
      <c r="E468" s="48">
        <f>Table245[[#This Row],[Amount]]/Table245[[#This Row],[Qty]]</f>
        <v>4.298</v>
      </c>
      <c r="F468">
        <f>IF(Table245[[#This Row],[Category]]="Electronics",Table245[[#This Row],[Amount]],0)</f>
        <v>0</v>
      </c>
      <c r="G468">
        <f>IF(Table245[[#This Row],[Category]]="Electronics",Table245[[#This Row],[Qty]],0)</f>
        <v>0</v>
      </c>
      <c r="H468">
        <f>IF(Table245[[#This Row],[Category]]="Home Decor",Table245[[#This Row],[Amount]],0)</f>
        <v>257.88</v>
      </c>
      <c r="I468">
        <f>IF(Table245[[#This Row],[Category]]="Home Decor",Table245[[#This Row],[Qty]],0)</f>
        <v>60</v>
      </c>
      <c r="J468">
        <f>IF(Table245[[#This Row],[Category]]="Clothing",Table245[[#This Row],[Amount]],0)</f>
        <v>0</v>
      </c>
      <c r="K468">
        <f>IF(Table245[[#This Row],[Category]]="Clothing",Table245[[#This Row],[Qty]],0)</f>
        <v>0</v>
      </c>
    </row>
    <row r="469" spans="1:11" ht="14.25" customHeight="1">
      <c r="A469" s="30" t="s">
        <v>17</v>
      </c>
      <c r="B469" s="32">
        <v>71</v>
      </c>
      <c r="C469" s="30" t="s">
        <v>18</v>
      </c>
      <c r="D469" s="31">
        <v>741.16</v>
      </c>
      <c r="E469" s="48">
        <f>Table245[[#This Row],[Amount]]/Table245[[#This Row],[Qty]]</f>
        <v>10.438873239436619</v>
      </c>
      <c r="F469">
        <f>IF(Table245[[#This Row],[Category]]="Electronics",Table245[[#This Row],[Amount]],0)</f>
        <v>0</v>
      </c>
      <c r="G469">
        <f>IF(Table245[[#This Row],[Category]]="Electronics",Table245[[#This Row],[Qty]],0)</f>
        <v>0</v>
      </c>
      <c r="H469">
        <f>IF(Table245[[#This Row],[Category]]="Home Decor",Table245[[#This Row],[Amount]],0)</f>
        <v>741.16</v>
      </c>
      <c r="I469">
        <f>IF(Table245[[#This Row],[Category]]="Home Decor",Table245[[#This Row],[Qty]],0)</f>
        <v>71</v>
      </c>
      <c r="J469">
        <f>IF(Table245[[#This Row],[Category]]="Clothing",Table245[[#This Row],[Amount]],0)</f>
        <v>0</v>
      </c>
      <c r="K469">
        <f>IF(Table245[[#This Row],[Category]]="Clothing",Table245[[#This Row],[Qty]],0)</f>
        <v>0</v>
      </c>
    </row>
    <row r="470" spans="1:11" ht="14.25" customHeight="1">
      <c r="A470" s="30" t="s">
        <v>17</v>
      </c>
      <c r="B470" s="32">
        <v>35</v>
      </c>
      <c r="C470" s="30" t="s">
        <v>18</v>
      </c>
      <c r="D470" s="31">
        <v>649.54</v>
      </c>
      <c r="E470" s="48">
        <f>Table245[[#This Row],[Amount]]/Table245[[#This Row],[Qty]]</f>
        <v>18.558285714285713</v>
      </c>
      <c r="F470">
        <f>IF(Table245[[#This Row],[Category]]="Electronics",Table245[[#This Row],[Amount]],0)</f>
        <v>0</v>
      </c>
      <c r="G470">
        <f>IF(Table245[[#This Row],[Category]]="Electronics",Table245[[#This Row],[Qty]],0)</f>
        <v>0</v>
      </c>
      <c r="H470">
        <f>IF(Table245[[#This Row],[Category]]="Home Decor",Table245[[#This Row],[Amount]],0)</f>
        <v>649.54</v>
      </c>
      <c r="I470">
        <f>IF(Table245[[#This Row],[Category]]="Home Decor",Table245[[#This Row],[Qty]],0)</f>
        <v>35</v>
      </c>
      <c r="J470">
        <f>IF(Table245[[#This Row],[Category]]="Clothing",Table245[[#This Row],[Amount]],0)</f>
        <v>0</v>
      </c>
      <c r="K470">
        <f>IF(Table245[[#This Row],[Category]]="Clothing",Table245[[#This Row],[Qty]],0)</f>
        <v>0</v>
      </c>
    </row>
    <row r="471" spans="1:11" ht="14.25" customHeight="1">
      <c r="A471" s="30" t="s">
        <v>17</v>
      </c>
      <c r="B471" s="32">
        <v>100</v>
      </c>
      <c r="C471" s="30" t="s">
        <v>18</v>
      </c>
      <c r="D471" s="31">
        <v>140.75</v>
      </c>
      <c r="E471" s="48">
        <f>Table245[[#This Row],[Amount]]/Table245[[#This Row],[Qty]]</f>
        <v>1.4075</v>
      </c>
      <c r="F471">
        <f>IF(Table245[[#This Row],[Category]]="Electronics",Table245[[#This Row],[Amount]],0)</f>
        <v>0</v>
      </c>
      <c r="G471">
        <f>IF(Table245[[#This Row],[Category]]="Electronics",Table245[[#This Row],[Qty]],0)</f>
        <v>0</v>
      </c>
      <c r="H471">
        <f>IF(Table245[[#This Row],[Category]]="Home Decor",Table245[[#This Row],[Amount]],0)</f>
        <v>140.75</v>
      </c>
      <c r="I471">
        <f>IF(Table245[[#This Row],[Category]]="Home Decor",Table245[[#This Row],[Qty]],0)</f>
        <v>100</v>
      </c>
      <c r="J471">
        <f>IF(Table245[[#This Row],[Category]]="Clothing",Table245[[#This Row],[Amount]],0)</f>
        <v>0</v>
      </c>
      <c r="K471">
        <f>IF(Table245[[#This Row],[Category]]="Clothing",Table245[[#This Row],[Qty]],0)</f>
        <v>0</v>
      </c>
    </row>
    <row r="472" spans="1:11" ht="14.25" customHeight="1">
      <c r="A472" s="30" t="s">
        <v>33</v>
      </c>
      <c r="B472" s="32">
        <v>2</v>
      </c>
      <c r="C472" s="30" t="s">
        <v>18</v>
      </c>
      <c r="D472" s="31">
        <v>834.48</v>
      </c>
      <c r="E472" s="48">
        <f>Table245[[#This Row],[Amount]]/Table245[[#This Row],[Qty]]</f>
        <v>417.24</v>
      </c>
      <c r="F472">
        <f>IF(Table245[[#This Row],[Category]]="Electronics",Table245[[#This Row],[Amount]],0)</f>
        <v>0</v>
      </c>
      <c r="G472">
        <f>IF(Table245[[#This Row],[Category]]="Electronics",Table245[[#This Row],[Qty]],0)</f>
        <v>0</v>
      </c>
      <c r="H472">
        <f>IF(Table245[[#This Row],[Category]]="Home Decor",Table245[[#This Row],[Amount]],0)</f>
        <v>0</v>
      </c>
      <c r="I472">
        <f>IF(Table245[[#This Row],[Category]]="Home Decor",Table245[[#This Row],[Qty]],0)</f>
        <v>0</v>
      </c>
      <c r="J472">
        <f>IF(Table245[[#This Row],[Category]]="Clothing",Table245[[#This Row],[Amount]],0)</f>
        <v>834.48</v>
      </c>
      <c r="K472">
        <f>IF(Table245[[#This Row],[Category]]="Clothing",Table245[[#This Row],[Qty]],0)</f>
        <v>2</v>
      </c>
    </row>
    <row r="473" spans="1:11" ht="14.25" customHeight="1">
      <c r="A473" s="30" t="s">
        <v>17</v>
      </c>
      <c r="B473" s="32">
        <v>60</v>
      </c>
      <c r="C473" s="30" t="s">
        <v>18</v>
      </c>
      <c r="D473" s="31">
        <v>646.54999999999995</v>
      </c>
      <c r="E473" s="48">
        <f>Table245[[#This Row],[Amount]]/Table245[[#This Row],[Qty]]</f>
        <v>10.775833333333333</v>
      </c>
      <c r="F473">
        <f>IF(Table245[[#This Row],[Category]]="Electronics",Table245[[#This Row],[Amount]],0)</f>
        <v>0</v>
      </c>
      <c r="G473">
        <f>IF(Table245[[#This Row],[Category]]="Electronics",Table245[[#This Row],[Qty]],0)</f>
        <v>0</v>
      </c>
      <c r="H473">
        <f>IF(Table245[[#This Row],[Category]]="Home Decor",Table245[[#This Row],[Amount]],0)</f>
        <v>646.54999999999995</v>
      </c>
      <c r="I473">
        <f>IF(Table245[[#This Row],[Category]]="Home Decor",Table245[[#This Row],[Qty]],0)</f>
        <v>60</v>
      </c>
      <c r="J473">
        <f>IF(Table245[[#This Row],[Category]]="Clothing",Table245[[#This Row],[Amount]],0)</f>
        <v>0</v>
      </c>
      <c r="K473">
        <f>IF(Table245[[#This Row],[Category]]="Clothing",Table245[[#This Row],[Qty]],0)</f>
        <v>0</v>
      </c>
    </row>
    <row r="474" spans="1:11" ht="14.25" customHeight="1">
      <c r="A474" s="30" t="s">
        <v>33</v>
      </c>
      <c r="B474" s="32">
        <v>35</v>
      </c>
      <c r="C474" s="30" t="s">
        <v>18</v>
      </c>
      <c r="D474" s="31">
        <v>888.92</v>
      </c>
      <c r="E474" s="48">
        <f>Table245[[#This Row],[Amount]]/Table245[[#This Row],[Qty]]</f>
        <v>25.397714285714283</v>
      </c>
      <c r="F474">
        <f>IF(Table245[[#This Row],[Category]]="Electronics",Table245[[#This Row],[Amount]],0)</f>
        <v>0</v>
      </c>
      <c r="G474">
        <f>IF(Table245[[#This Row],[Category]]="Electronics",Table245[[#This Row],[Qty]],0)</f>
        <v>0</v>
      </c>
      <c r="H474">
        <f>IF(Table245[[#This Row],[Category]]="Home Decor",Table245[[#This Row],[Amount]],0)</f>
        <v>0</v>
      </c>
      <c r="I474">
        <f>IF(Table245[[#This Row],[Category]]="Home Decor",Table245[[#This Row],[Qty]],0)</f>
        <v>0</v>
      </c>
      <c r="J474">
        <f>IF(Table245[[#This Row],[Category]]="Clothing",Table245[[#This Row],[Amount]],0)</f>
        <v>888.92</v>
      </c>
      <c r="K474">
        <f>IF(Table245[[#This Row],[Category]]="Clothing",Table245[[#This Row],[Qty]],0)</f>
        <v>35</v>
      </c>
    </row>
    <row r="475" spans="1:11" ht="14.25" customHeight="1">
      <c r="A475" s="30" t="s">
        <v>17</v>
      </c>
      <c r="B475" s="32">
        <v>5</v>
      </c>
      <c r="C475" s="30" t="s">
        <v>18</v>
      </c>
      <c r="D475" s="31">
        <v>820.46</v>
      </c>
      <c r="E475" s="48">
        <f>Table245[[#This Row],[Amount]]/Table245[[#This Row],[Qty]]</f>
        <v>164.09200000000001</v>
      </c>
      <c r="F475">
        <f>IF(Table245[[#This Row],[Category]]="Electronics",Table245[[#This Row],[Amount]],0)</f>
        <v>0</v>
      </c>
      <c r="G475">
        <f>IF(Table245[[#This Row],[Category]]="Electronics",Table245[[#This Row],[Qty]],0)</f>
        <v>0</v>
      </c>
      <c r="H475">
        <f>IF(Table245[[#This Row],[Category]]="Home Decor",Table245[[#This Row],[Amount]],0)</f>
        <v>820.46</v>
      </c>
      <c r="I475">
        <f>IF(Table245[[#This Row],[Category]]="Home Decor",Table245[[#This Row],[Qty]],0)</f>
        <v>5</v>
      </c>
      <c r="J475">
        <f>IF(Table245[[#This Row],[Category]]="Clothing",Table245[[#This Row],[Amount]],0)</f>
        <v>0</v>
      </c>
      <c r="K475">
        <f>IF(Table245[[#This Row],[Category]]="Clothing",Table245[[#This Row],[Qty]],0)</f>
        <v>0</v>
      </c>
    </row>
    <row r="476" spans="1:11" ht="14.25" customHeight="1">
      <c r="A476" s="30" t="s">
        <v>38</v>
      </c>
      <c r="B476" s="32">
        <v>2</v>
      </c>
      <c r="C476" s="30" t="s">
        <v>18</v>
      </c>
      <c r="D476" s="31">
        <v>143.72</v>
      </c>
      <c r="E476" s="48">
        <f>Table245[[#This Row],[Amount]]/Table245[[#This Row],[Qty]]</f>
        <v>71.86</v>
      </c>
      <c r="F476">
        <f>IF(Table245[[#This Row],[Category]]="Electronics",Table245[[#This Row],[Amount]],0)</f>
        <v>143.72</v>
      </c>
      <c r="G476">
        <f>IF(Table245[[#This Row],[Category]]="Electronics",Table245[[#This Row],[Qty]],0)</f>
        <v>2</v>
      </c>
      <c r="H476">
        <f>IF(Table245[[#This Row],[Category]]="Home Decor",Table245[[#This Row],[Amount]],0)</f>
        <v>0</v>
      </c>
      <c r="I476">
        <f>IF(Table245[[#This Row],[Category]]="Home Decor",Table245[[#This Row],[Qty]],0)</f>
        <v>0</v>
      </c>
      <c r="J476">
        <f>IF(Table245[[#This Row],[Category]]="Clothing",Table245[[#This Row],[Amount]],0)</f>
        <v>0</v>
      </c>
      <c r="K476">
        <f>IF(Table245[[#This Row],[Category]]="Clothing",Table245[[#This Row],[Qty]],0)</f>
        <v>0</v>
      </c>
    </row>
    <row r="477" spans="1:11" ht="14.25" customHeight="1">
      <c r="A477" s="30" t="s">
        <v>33</v>
      </c>
      <c r="B477" s="32">
        <v>47</v>
      </c>
      <c r="C477" s="30" t="s">
        <v>18</v>
      </c>
      <c r="D477" s="31">
        <v>617.73</v>
      </c>
      <c r="E477" s="48">
        <f>Table245[[#This Row],[Amount]]/Table245[[#This Row],[Qty]]</f>
        <v>13.143191489361703</v>
      </c>
      <c r="F477">
        <f>IF(Table245[[#This Row],[Category]]="Electronics",Table245[[#This Row],[Amount]],0)</f>
        <v>0</v>
      </c>
      <c r="G477">
        <f>IF(Table245[[#This Row],[Category]]="Electronics",Table245[[#This Row],[Qty]],0)</f>
        <v>0</v>
      </c>
      <c r="H477">
        <f>IF(Table245[[#This Row],[Category]]="Home Decor",Table245[[#This Row],[Amount]],0)</f>
        <v>0</v>
      </c>
      <c r="I477">
        <f>IF(Table245[[#This Row],[Category]]="Home Decor",Table245[[#This Row],[Qty]],0)</f>
        <v>0</v>
      </c>
      <c r="J477">
        <f>IF(Table245[[#This Row],[Category]]="Clothing",Table245[[#This Row],[Amount]],0)</f>
        <v>617.73</v>
      </c>
      <c r="K477">
        <f>IF(Table245[[#This Row],[Category]]="Clothing",Table245[[#This Row],[Qty]],0)</f>
        <v>47</v>
      </c>
    </row>
    <row r="478" spans="1:11" ht="14.25" customHeight="1">
      <c r="A478" s="30" t="s">
        <v>38</v>
      </c>
      <c r="B478" s="32">
        <v>95</v>
      </c>
      <c r="C478" s="30" t="s">
        <v>18</v>
      </c>
      <c r="D478" s="31">
        <v>629.51</v>
      </c>
      <c r="E478" s="48">
        <f>Table245[[#This Row],[Amount]]/Table245[[#This Row],[Qty]]</f>
        <v>6.6264210526315788</v>
      </c>
      <c r="F478">
        <f>IF(Table245[[#This Row],[Category]]="Electronics",Table245[[#This Row],[Amount]],0)</f>
        <v>629.51</v>
      </c>
      <c r="G478">
        <f>IF(Table245[[#This Row],[Category]]="Electronics",Table245[[#This Row],[Qty]],0)</f>
        <v>95</v>
      </c>
      <c r="H478">
        <f>IF(Table245[[#This Row],[Category]]="Home Decor",Table245[[#This Row],[Amount]],0)</f>
        <v>0</v>
      </c>
      <c r="I478">
        <f>IF(Table245[[#This Row],[Category]]="Home Decor",Table245[[#This Row],[Qty]],0)</f>
        <v>0</v>
      </c>
      <c r="J478">
        <f>IF(Table245[[#This Row],[Category]]="Clothing",Table245[[#This Row],[Amount]],0)</f>
        <v>0</v>
      </c>
      <c r="K478">
        <f>IF(Table245[[#This Row],[Category]]="Clothing",Table245[[#This Row],[Qty]],0)</f>
        <v>0</v>
      </c>
    </row>
    <row r="479" spans="1:11" ht="14.25" customHeight="1">
      <c r="A479" s="30" t="s">
        <v>17</v>
      </c>
      <c r="B479" s="32">
        <v>10</v>
      </c>
      <c r="C479" s="30" t="s">
        <v>18</v>
      </c>
      <c r="D479" s="31">
        <v>384.16</v>
      </c>
      <c r="E479" s="48">
        <f>Table245[[#This Row],[Amount]]/Table245[[#This Row],[Qty]]</f>
        <v>38.416000000000004</v>
      </c>
      <c r="F479">
        <f>IF(Table245[[#This Row],[Category]]="Electronics",Table245[[#This Row],[Amount]],0)</f>
        <v>0</v>
      </c>
      <c r="G479">
        <f>IF(Table245[[#This Row],[Category]]="Electronics",Table245[[#This Row],[Qty]],0)</f>
        <v>0</v>
      </c>
      <c r="H479">
        <f>IF(Table245[[#This Row],[Category]]="Home Decor",Table245[[#This Row],[Amount]],0)</f>
        <v>384.16</v>
      </c>
      <c r="I479">
        <f>IF(Table245[[#This Row],[Category]]="Home Decor",Table245[[#This Row],[Qty]],0)</f>
        <v>10</v>
      </c>
      <c r="J479">
        <f>IF(Table245[[#This Row],[Category]]="Clothing",Table245[[#This Row],[Amount]],0)</f>
        <v>0</v>
      </c>
      <c r="K479">
        <f>IF(Table245[[#This Row],[Category]]="Clothing",Table245[[#This Row],[Qty]],0)</f>
        <v>0</v>
      </c>
    </row>
    <row r="480" spans="1:11" ht="14.25" customHeight="1">
      <c r="A480" s="30" t="s">
        <v>38</v>
      </c>
      <c r="B480" s="32">
        <v>42</v>
      </c>
      <c r="C480" s="30" t="s">
        <v>18</v>
      </c>
      <c r="D480" s="31">
        <v>885.54</v>
      </c>
      <c r="E480" s="48">
        <f>Table245[[#This Row],[Amount]]/Table245[[#This Row],[Qty]]</f>
        <v>21.084285714285713</v>
      </c>
      <c r="F480">
        <f>IF(Table245[[#This Row],[Category]]="Electronics",Table245[[#This Row],[Amount]],0)</f>
        <v>885.54</v>
      </c>
      <c r="G480">
        <f>IF(Table245[[#This Row],[Category]]="Electronics",Table245[[#This Row],[Qty]],0)</f>
        <v>42</v>
      </c>
      <c r="H480">
        <f>IF(Table245[[#This Row],[Category]]="Home Decor",Table245[[#This Row],[Amount]],0)</f>
        <v>0</v>
      </c>
      <c r="I480">
        <f>IF(Table245[[#This Row],[Category]]="Home Decor",Table245[[#This Row],[Qty]],0)</f>
        <v>0</v>
      </c>
      <c r="J480">
        <f>IF(Table245[[#This Row],[Category]]="Clothing",Table245[[#This Row],[Amount]],0)</f>
        <v>0</v>
      </c>
      <c r="K480">
        <f>IF(Table245[[#This Row],[Category]]="Clothing",Table245[[#This Row],[Qty]],0)</f>
        <v>0</v>
      </c>
    </row>
    <row r="481" spans="1:11" ht="14.25" customHeight="1">
      <c r="A481" s="30" t="s">
        <v>38</v>
      </c>
      <c r="B481" s="32">
        <v>68</v>
      </c>
      <c r="C481" s="30" t="s">
        <v>18</v>
      </c>
      <c r="D481" s="31">
        <v>489.24</v>
      </c>
      <c r="E481" s="48">
        <f>Table245[[#This Row],[Amount]]/Table245[[#This Row],[Qty]]</f>
        <v>7.1947058823529417</v>
      </c>
      <c r="F481">
        <f>IF(Table245[[#This Row],[Category]]="Electronics",Table245[[#This Row],[Amount]],0)</f>
        <v>489.24</v>
      </c>
      <c r="G481">
        <f>IF(Table245[[#This Row],[Category]]="Electronics",Table245[[#This Row],[Qty]],0)</f>
        <v>68</v>
      </c>
      <c r="H481">
        <f>IF(Table245[[#This Row],[Category]]="Home Decor",Table245[[#This Row],[Amount]],0)</f>
        <v>0</v>
      </c>
      <c r="I481">
        <f>IF(Table245[[#This Row],[Category]]="Home Decor",Table245[[#This Row],[Qty]],0)</f>
        <v>0</v>
      </c>
      <c r="J481">
        <f>IF(Table245[[#This Row],[Category]]="Clothing",Table245[[#This Row],[Amount]],0)</f>
        <v>0</v>
      </c>
      <c r="K481">
        <f>IF(Table245[[#This Row],[Category]]="Clothing",Table245[[#This Row],[Qty]],0)</f>
        <v>0</v>
      </c>
    </row>
    <row r="482" spans="1:11" ht="14.25" customHeight="1">
      <c r="A482" s="30" t="s">
        <v>38</v>
      </c>
      <c r="B482" s="32">
        <v>67</v>
      </c>
      <c r="C482" s="30" t="s">
        <v>18</v>
      </c>
      <c r="D482" s="31">
        <v>700.37</v>
      </c>
      <c r="E482" s="48">
        <f>Table245[[#This Row],[Amount]]/Table245[[#This Row],[Qty]]</f>
        <v>10.453283582089552</v>
      </c>
      <c r="F482">
        <f>IF(Table245[[#This Row],[Category]]="Electronics",Table245[[#This Row],[Amount]],0)</f>
        <v>700.37</v>
      </c>
      <c r="G482">
        <f>IF(Table245[[#This Row],[Category]]="Electronics",Table245[[#This Row],[Qty]],0)</f>
        <v>67</v>
      </c>
      <c r="H482">
        <f>IF(Table245[[#This Row],[Category]]="Home Decor",Table245[[#This Row],[Amount]],0)</f>
        <v>0</v>
      </c>
      <c r="I482">
        <f>IF(Table245[[#This Row],[Category]]="Home Decor",Table245[[#This Row],[Qty]],0)</f>
        <v>0</v>
      </c>
      <c r="J482">
        <f>IF(Table245[[#This Row],[Category]]="Clothing",Table245[[#This Row],[Amount]],0)</f>
        <v>0</v>
      </c>
      <c r="K482">
        <f>IF(Table245[[#This Row],[Category]]="Clothing",Table245[[#This Row],[Qty]],0)</f>
        <v>0</v>
      </c>
    </row>
    <row r="483" spans="1:11" ht="14.25" customHeight="1">
      <c r="A483" s="30" t="s">
        <v>33</v>
      </c>
      <c r="B483" s="32">
        <v>49</v>
      </c>
      <c r="C483" s="30" t="s">
        <v>18</v>
      </c>
      <c r="D483" s="31">
        <v>716.59</v>
      </c>
      <c r="E483" s="48">
        <f>Table245[[#This Row],[Amount]]/Table245[[#This Row],[Qty]]</f>
        <v>14.624285714285715</v>
      </c>
      <c r="F483">
        <f>IF(Table245[[#This Row],[Category]]="Electronics",Table245[[#This Row],[Amount]],0)</f>
        <v>0</v>
      </c>
      <c r="G483">
        <f>IF(Table245[[#This Row],[Category]]="Electronics",Table245[[#This Row],[Qty]],0)</f>
        <v>0</v>
      </c>
      <c r="H483">
        <f>IF(Table245[[#This Row],[Category]]="Home Decor",Table245[[#This Row],[Amount]],0)</f>
        <v>0</v>
      </c>
      <c r="I483">
        <f>IF(Table245[[#This Row],[Category]]="Home Decor",Table245[[#This Row],[Qty]],0)</f>
        <v>0</v>
      </c>
      <c r="J483">
        <f>IF(Table245[[#This Row],[Category]]="Clothing",Table245[[#This Row],[Amount]],0)</f>
        <v>716.59</v>
      </c>
      <c r="K483">
        <f>IF(Table245[[#This Row],[Category]]="Clothing",Table245[[#This Row],[Qty]],0)</f>
        <v>49</v>
      </c>
    </row>
    <row r="484" spans="1:11" ht="14.25" customHeight="1">
      <c r="A484" s="30" t="s">
        <v>33</v>
      </c>
      <c r="B484" s="32">
        <v>68</v>
      </c>
      <c r="C484" s="30" t="s">
        <v>18</v>
      </c>
      <c r="D484" s="31">
        <v>477.85</v>
      </c>
      <c r="E484" s="48">
        <f>Table245[[#This Row],[Amount]]/Table245[[#This Row],[Qty]]</f>
        <v>7.0272058823529413</v>
      </c>
      <c r="F484">
        <f>IF(Table245[[#This Row],[Category]]="Electronics",Table245[[#This Row],[Amount]],0)</f>
        <v>0</v>
      </c>
      <c r="G484">
        <f>IF(Table245[[#This Row],[Category]]="Electronics",Table245[[#This Row],[Qty]],0)</f>
        <v>0</v>
      </c>
      <c r="H484">
        <f>IF(Table245[[#This Row],[Category]]="Home Decor",Table245[[#This Row],[Amount]],0)</f>
        <v>0</v>
      </c>
      <c r="I484">
        <f>IF(Table245[[#This Row],[Category]]="Home Decor",Table245[[#This Row],[Qty]],0)</f>
        <v>0</v>
      </c>
      <c r="J484">
        <f>IF(Table245[[#This Row],[Category]]="Clothing",Table245[[#This Row],[Amount]],0)</f>
        <v>477.85</v>
      </c>
      <c r="K484">
        <f>IF(Table245[[#This Row],[Category]]="Clothing",Table245[[#This Row],[Qty]],0)</f>
        <v>68</v>
      </c>
    </row>
    <row r="485" spans="1:11" ht="14.25" customHeight="1">
      <c r="A485" s="30" t="s">
        <v>17</v>
      </c>
      <c r="B485" s="32">
        <v>44</v>
      </c>
      <c r="C485" s="30" t="s">
        <v>18</v>
      </c>
      <c r="D485" s="31">
        <v>673.23</v>
      </c>
      <c r="E485" s="48">
        <f>Table245[[#This Row],[Amount]]/Table245[[#This Row],[Qty]]</f>
        <v>15.300681818181818</v>
      </c>
      <c r="F485">
        <f>IF(Table245[[#This Row],[Category]]="Electronics",Table245[[#This Row],[Amount]],0)</f>
        <v>0</v>
      </c>
      <c r="G485">
        <f>IF(Table245[[#This Row],[Category]]="Electronics",Table245[[#This Row],[Qty]],0)</f>
        <v>0</v>
      </c>
      <c r="H485">
        <f>IF(Table245[[#This Row],[Category]]="Home Decor",Table245[[#This Row],[Amount]],0)</f>
        <v>673.23</v>
      </c>
      <c r="I485">
        <f>IF(Table245[[#This Row],[Category]]="Home Decor",Table245[[#This Row],[Qty]],0)</f>
        <v>44</v>
      </c>
      <c r="J485">
        <f>IF(Table245[[#This Row],[Category]]="Clothing",Table245[[#This Row],[Amount]],0)</f>
        <v>0</v>
      </c>
      <c r="K485">
        <f>IF(Table245[[#This Row],[Category]]="Clothing",Table245[[#This Row],[Qty]],0)</f>
        <v>0</v>
      </c>
    </row>
    <row r="486" spans="1:11" ht="14.25" customHeight="1">
      <c r="A486" s="30" t="s">
        <v>33</v>
      </c>
      <c r="B486" s="32">
        <v>65</v>
      </c>
      <c r="C486" s="30" t="s">
        <v>18</v>
      </c>
      <c r="D486" s="31">
        <v>147.84</v>
      </c>
      <c r="E486" s="48">
        <f>Table245[[#This Row],[Amount]]/Table245[[#This Row],[Qty]]</f>
        <v>2.2744615384615385</v>
      </c>
      <c r="F486">
        <f>IF(Table245[[#This Row],[Category]]="Electronics",Table245[[#This Row],[Amount]],0)</f>
        <v>0</v>
      </c>
      <c r="G486">
        <f>IF(Table245[[#This Row],[Category]]="Electronics",Table245[[#This Row],[Qty]],0)</f>
        <v>0</v>
      </c>
      <c r="H486">
        <f>IF(Table245[[#This Row],[Category]]="Home Decor",Table245[[#This Row],[Amount]],0)</f>
        <v>0</v>
      </c>
      <c r="I486">
        <f>IF(Table245[[#This Row],[Category]]="Home Decor",Table245[[#This Row],[Qty]],0)</f>
        <v>0</v>
      </c>
      <c r="J486">
        <f>IF(Table245[[#This Row],[Category]]="Clothing",Table245[[#This Row],[Amount]],0)</f>
        <v>147.84</v>
      </c>
      <c r="K486">
        <f>IF(Table245[[#This Row],[Category]]="Clothing",Table245[[#This Row],[Qty]],0)</f>
        <v>65</v>
      </c>
    </row>
    <row r="487" spans="1:11" ht="14.25" customHeight="1">
      <c r="A487" s="30" t="s">
        <v>33</v>
      </c>
      <c r="B487" s="32">
        <v>70</v>
      </c>
      <c r="C487" s="30" t="s">
        <v>18</v>
      </c>
      <c r="D487" s="31">
        <v>439.77</v>
      </c>
      <c r="E487" s="48">
        <f>Table245[[#This Row],[Amount]]/Table245[[#This Row],[Qty]]</f>
        <v>6.2824285714285715</v>
      </c>
      <c r="F487">
        <f>IF(Table245[[#This Row],[Category]]="Electronics",Table245[[#This Row],[Amount]],0)</f>
        <v>0</v>
      </c>
      <c r="G487">
        <f>IF(Table245[[#This Row],[Category]]="Electronics",Table245[[#This Row],[Qty]],0)</f>
        <v>0</v>
      </c>
      <c r="H487">
        <f>IF(Table245[[#This Row],[Category]]="Home Decor",Table245[[#This Row],[Amount]],0)</f>
        <v>0</v>
      </c>
      <c r="I487">
        <f>IF(Table245[[#This Row],[Category]]="Home Decor",Table245[[#This Row],[Qty]],0)</f>
        <v>0</v>
      </c>
      <c r="J487">
        <f>IF(Table245[[#This Row],[Category]]="Clothing",Table245[[#This Row],[Amount]],0)</f>
        <v>439.77</v>
      </c>
      <c r="K487">
        <f>IF(Table245[[#This Row],[Category]]="Clothing",Table245[[#This Row],[Qty]],0)</f>
        <v>70</v>
      </c>
    </row>
    <row r="488" spans="1:11" ht="14.25" customHeight="1">
      <c r="A488" s="30" t="s">
        <v>38</v>
      </c>
      <c r="B488" s="32">
        <v>85</v>
      </c>
      <c r="C488" s="30" t="s">
        <v>18</v>
      </c>
      <c r="D488" s="31">
        <v>740.08</v>
      </c>
      <c r="E488" s="48">
        <f>Table245[[#This Row],[Amount]]/Table245[[#This Row],[Qty]]</f>
        <v>8.706823529411766</v>
      </c>
      <c r="F488">
        <f>IF(Table245[[#This Row],[Category]]="Electronics",Table245[[#This Row],[Amount]],0)</f>
        <v>740.08</v>
      </c>
      <c r="G488">
        <f>IF(Table245[[#This Row],[Category]]="Electronics",Table245[[#This Row],[Qty]],0)</f>
        <v>85</v>
      </c>
      <c r="H488">
        <f>IF(Table245[[#This Row],[Category]]="Home Decor",Table245[[#This Row],[Amount]],0)</f>
        <v>0</v>
      </c>
      <c r="I488">
        <f>IF(Table245[[#This Row],[Category]]="Home Decor",Table245[[#This Row],[Qty]],0)</f>
        <v>0</v>
      </c>
      <c r="J488">
        <f>IF(Table245[[#This Row],[Category]]="Clothing",Table245[[#This Row],[Amount]],0)</f>
        <v>0</v>
      </c>
      <c r="K488">
        <f>IF(Table245[[#This Row],[Category]]="Clothing",Table245[[#This Row],[Qty]],0)</f>
        <v>0</v>
      </c>
    </row>
    <row r="489" spans="1:11" ht="14.25" customHeight="1">
      <c r="A489" s="30" t="s">
        <v>17</v>
      </c>
      <c r="B489" s="32">
        <v>11</v>
      </c>
      <c r="C489" s="30" t="s">
        <v>18</v>
      </c>
      <c r="D489" s="31">
        <v>766.37</v>
      </c>
      <c r="E489" s="48">
        <f>Table245[[#This Row],[Amount]]/Table245[[#This Row],[Qty]]</f>
        <v>69.67</v>
      </c>
      <c r="F489">
        <f>IF(Table245[[#This Row],[Category]]="Electronics",Table245[[#This Row],[Amount]],0)</f>
        <v>0</v>
      </c>
      <c r="G489">
        <f>IF(Table245[[#This Row],[Category]]="Electronics",Table245[[#This Row],[Qty]],0)</f>
        <v>0</v>
      </c>
      <c r="H489">
        <f>IF(Table245[[#This Row],[Category]]="Home Decor",Table245[[#This Row],[Amount]],0)</f>
        <v>766.37</v>
      </c>
      <c r="I489">
        <f>IF(Table245[[#This Row],[Category]]="Home Decor",Table245[[#This Row],[Qty]],0)</f>
        <v>11</v>
      </c>
      <c r="J489">
        <f>IF(Table245[[#This Row],[Category]]="Clothing",Table245[[#This Row],[Amount]],0)</f>
        <v>0</v>
      </c>
      <c r="K489">
        <f>IF(Table245[[#This Row],[Category]]="Clothing",Table245[[#This Row],[Qty]],0)</f>
        <v>0</v>
      </c>
    </row>
    <row r="490" spans="1:11" ht="14.25" customHeight="1">
      <c r="A490" s="30" t="s">
        <v>17</v>
      </c>
      <c r="B490" s="32">
        <v>67</v>
      </c>
      <c r="C490" s="30" t="s">
        <v>18</v>
      </c>
      <c r="D490" s="31">
        <v>120.71</v>
      </c>
      <c r="E490" s="48">
        <f>Table245[[#This Row],[Amount]]/Table245[[#This Row],[Qty]]</f>
        <v>1.801641791044776</v>
      </c>
      <c r="F490">
        <f>IF(Table245[[#This Row],[Category]]="Electronics",Table245[[#This Row],[Amount]],0)</f>
        <v>0</v>
      </c>
      <c r="G490">
        <f>IF(Table245[[#This Row],[Category]]="Electronics",Table245[[#This Row],[Qty]],0)</f>
        <v>0</v>
      </c>
      <c r="H490">
        <f>IF(Table245[[#This Row],[Category]]="Home Decor",Table245[[#This Row],[Amount]],0)</f>
        <v>120.71</v>
      </c>
      <c r="I490">
        <f>IF(Table245[[#This Row],[Category]]="Home Decor",Table245[[#This Row],[Qty]],0)</f>
        <v>67</v>
      </c>
      <c r="J490">
        <f>IF(Table245[[#This Row],[Category]]="Clothing",Table245[[#This Row],[Amount]],0)</f>
        <v>0</v>
      </c>
      <c r="K490">
        <f>IF(Table245[[#This Row],[Category]]="Clothing",Table245[[#This Row],[Qty]],0)</f>
        <v>0</v>
      </c>
    </row>
    <row r="491" spans="1:11" ht="14.25" customHeight="1">
      <c r="A491" s="30" t="s">
        <v>33</v>
      </c>
      <c r="B491" s="32">
        <v>50</v>
      </c>
      <c r="C491" s="30" t="s">
        <v>18</v>
      </c>
      <c r="D491" s="31">
        <v>853.62</v>
      </c>
      <c r="E491" s="48">
        <f>Table245[[#This Row],[Amount]]/Table245[[#This Row],[Qty]]</f>
        <v>17.072400000000002</v>
      </c>
      <c r="F491">
        <f>IF(Table245[[#This Row],[Category]]="Electronics",Table245[[#This Row],[Amount]],0)</f>
        <v>0</v>
      </c>
      <c r="G491">
        <f>IF(Table245[[#This Row],[Category]]="Electronics",Table245[[#This Row],[Qty]],0)</f>
        <v>0</v>
      </c>
      <c r="H491">
        <f>IF(Table245[[#This Row],[Category]]="Home Decor",Table245[[#This Row],[Amount]],0)</f>
        <v>0</v>
      </c>
      <c r="I491">
        <f>IF(Table245[[#This Row],[Category]]="Home Decor",Table245[[#This Row],[Qty]],0)</f>
        <v>0</v>
      </c>
      <c r="J491">
        <f>IF(Table245[[#This Row],[Category]]="Clothing",Table245[[#This Row],[Amount]],0)</f>
        <v>853.62</v>
      </c>
      <c r="K491">
        <f>IF(Table245[[#This Row],[Category]]="Clothing",Table245[[#This Row],[Qty]],0)</f>
        <v>50</v>
      </c>
    </row>
    <row r="492" spans="1:11" ht="14.25" customHeight="1">
      <c r="A492" s="30" t="s">
        <v>33</v>
      </c>
      <c r="B492" s="32">
        <v>7</v>
      </c>
      <c r="C492" s="30" t="s">
        <v>18</v>
      </c>
      <c r="D492" s="31">
        <v>339.39</v>
      </c>
      <c r="E492" s="48">
        <f>Table245[[#This Row],[Amount]]/Table245[[#This Row],[Qty]]</f>
        <v>48.484285714285711</v>
      </c>
      <c r="F492">
        <f>IF(Table245[[#This Row],[Category]]="Electronics",Table245[[#This Row],[Amount]],0)</f>
        <v>0</v>
      </c>
      <c r="G492">
        <f>IF(Table245[[#This Row],[Category]]="Electronics",Table245[[#This Row],[Qty]],0)</f>
        <v>0</v>
      </c>
      <c r="H492">
        <f>IF(Table245[[#This Row],[Category]]="Home Decor",Table245[[#This Row],[Amount]],0)</f>
        <v>0</v>
      </c>
      <c r="I492">
        <f>IF(Table245[[#This Row],[Category]]="Home Decor",Table245[[#This Row],[Qty]],0)</f>
        <v>0</v>
      </c>
      <c r="J492">
        <f>IF(Table245[[#This Row],[Category]]="Clothing",Table245[[#This Row],[Amount]],0)</f>
        <v>339.39</v>
      </c>
      <c r="K492">
        <f>IF(Table245[[#This Row],[Category]]="Clothing",Table245[[#This Row],[Qty]],0)</f>
        <v>7</v>
      </c>
    </row>
    <row r="493" spans="1:11" ht="14.25" customHeight="1">
      <c r="A493" s="30" t="s">
        <v>38</v>
      </c>
      <c r="B493" s="32">
        <v>9</v>
      </c>
      <c r="C493" s="30" t="s">
        <v>18</v>
      </c>
      <c r="D493" s="31">
        <v>670.97</v>
      </c>
      <c r="E493" s="48">
        <f>Table245[[#This Row],[Amount]]/Table245[[#This Row],[Qty]]</f>
        <v>74.552222222222227</v>
      </c>
      <c r="F493">
        <f>IF(Table245[[#This Row],[Category]]="Electronics",Table245[[#This Row],[Amount]],0)</f>
        <v>670.97</v>
      </c>
      <c r="G493">
        <f>IF(Table245[[#This Row],[Category]]="Electronics",Table245[[#This Row],[Qty]],0)</f>
        <v>9</v>
      </c>
      <c r="H493">
        <f>IF(Table245[[#This Row],[Category]]="Home Decor",Table245[[#This Row],[Amount]],0)</f>
        <v>0</v>
      </c>
      <c r="I493">
        <f>IF(Table245[[#This Row],[Category]]="Home Decor",Table245[[#This Row],[Qty]],0)</f>
        <v>0</v>
      </c>
      <c r="J493">
        <f>IF(Table245[[#This Row],[Category]]="Clothing",Table245[[#This Row],[Amount]],0)</f>
        <v>0</v>
      </c>
      <c r="K493">
        <f>IF(Table245[[#This Row],[Category]]="Clothing",Table245[[#This Row],[Qty]],0)</f>
        <v>0</v>
      </c>
    </row>
    <row r="494" spans="1:11" ht="14.25" customHeight="1">
      <c r="A494" s="30" t="s">
        <v>33</v>
      </c>
      <c r="B494" s="32">
        <v>61</v>
      </c>
      <c r="C494" s="30" t="s">
        <v>18</v>
      </c>
      <c r="D494" s="31">
        <v>869.79</v>
      </c>
      <c r="E494" s="48">
        <f>Table245[[#This Row],[Amount]]/Table245[[#This Row],[Qty]]</f>
        <v>14.258852459016392</v>
      </c>
      <c r="F494">
        <f>IF(Table245[[#This Row],[Category]]="Electronics",Table245[[#This Row],[Amount]],0)</f>
        <v>0</v>
      </c>
      <c r="G494">
        <f>IF(Table245[[#This Row],[Category]]="Electronics",Table245[[#This Row],[Qty]],0)</f>
        <v>0</v>
      </c>
      <c r="H494">
        <f>IF(Table245[[#This Row],[Category]]="Home Decor",Table245[[#This Row],[Amount]],0)</f>
        <v>0</v>
      </c>
      <c r="I494">
        <f>IF(Table245[[#This Row],[Category]]="Home Decor",Table245[[#This Row],[Qty]],0)</f>
        <v>0</v>
      </c>
      <c r="J494">
        <f>IF(Table245[[#This Row],[Category]]="Clothing",Table245[[#This Row],[Amount]],0)</f>
        <v>869.79</v>
      </c>
      <c r="K494">
        <f>IF(Table245[[#This Row],[Category]]="Clothing",Table245[[#This Row],[Qty]],0)</f>
        <v>61</v>
      </c>
    </row>
    <row r="495" spans="1:11" ht="14.25" customHeight="1">
      <c r="A495" s="30" t="s">
        <v>33</v>
      </c>
      <c r="B495" s="32">
        <v>86</v>
      </c>
      <c r="C495" s="30" t="s">
        <v>18</v>
      </c>
      <c r="D495" s="31">
        <v>85.58</v>
      </c>
      <c r="E495" s="48">
        <f>Table245[[#This Row],[Amount]]/Table245[[#This Row],[Qty]]</f>
        <v>0.99511627906976741</v>
      </c>
      <c r="F495">
        <f>IF(Table245[[#This Row],[Category]]="Electronics",Table245[[#This Row],[Amount]],0)</f>
        <v>0</v>
      </c>
      <c r="G495">
        <f>IF(Table245[[#This Row],[Category]]="Electronics",Table245[[#This Row],[Qty]],0)</f>
        <v>0</v>
      </c>
      <c r="H495">
        <f>IF(Table245[[#This Row],[Category]]="Home Decor",Table245[[#This Row],[Amount]],0)</f>
        <v>0</v>
      </c>
      <c r="I495">
        <f>IF(Table245[[#This Row],[Category]]="Home Decor",Table245[[#This Row],[Qty]],0)</f>
        <v>0</v>
      </c>
      <c r="J495">
        <f>IF(Table245[[#This Row],[Category]]="Clothing",Table245[[#This Row],[Amount]],0)</f>
        <v>85.58</v>
      </c>
      <c r="K495">
        <f>IF(Table245[[#This Row],[Category]]="Clothing",Table245[[#This Row],[Qty]],0)</f>
        <v>86</v>
      </c>
    </row>
    <row r="496" spans="1:11" ht="14.25" customHeight="1">
      <c r="A496" s="30" t="s">
        <v>33</v>
      </c>
      <c r="B496" s="32">
        <v>78</v>
      </c>
      <c r="C496" s="30" t="s">
        <v>18</v>
      </c>
      <c r="D496" s="31">
        <v>650.35</v>
      </c>
      <c r="E496" s="48">
        <f>Table245[[#This Row],[Amount]]/Table245[[#This Row],[Qty]]</f>
        <v>8.3378205128205138</v>
      </c>
      <c r="F496">
        <f>IF(Table245[[#This Row],[Category]]="Electronics",Table245[[#This Row],[Amount]],0)</f>
        <v>0</v>
      </c>
      <c r="G496">
        <f>IF(Table245[[#This Row],[Category]]="Electronics",Table245[[#This Row],[Qty]],0)</f>
        <v>0</v>
      </c>
      <c r="H496">
        <f>IF(Table245[[#This Row],[Category]]="Home Decor",Table245[[#This Row],[Amount]],0)</f>
        <v>0</v>
      </c>
      <c r="I496">
        <f>IF(Table245[[#This Row],[Category]]="Home Decor",Table245[[#This Row],[Qty]],0)</f>
        <v>0</v>
      </c>
      <c r="J496">
        <f>IF(Table245[[#This Row],[Category]]="Clothing",Table245[[#This Row],[Amount]],0)</f>
        <v>650.35</v>
      </c>
      <c r="K496">
        <f>IF(Table245[[#This Row],[Category]]="Clothing",Table245[[#This Row],[Qty]],0)</f>
        <v>78</v>
      </c>
    </row>
    <row r="497" spans="1:11" ht="14.25" customHeight="1">
      <c r="A497" s="30" t="s">
        <v>33</v>
      </c>
      <c r="B497" s="32">
        <v>17</v>
      </c>
      <c r="C497" s="30" t="s">
        <v>18</v>
      </c>
      <c r="D497" s="31">
        <v>284.68</v>
      </c>
      <c r="E497" s="48">
        <f>Table245[[#This Row],[Amount]]/Table245[[#This Row],[Qty]]</f>
        <v>16.745882352941177</v>
      </c>
      <c r="F497">
        <f>IF(Table245[[#This Row],[Category]]="Electronics",Table245[[#This Row],[Amount]],0)</f>
        <v>0</v>
      </c>
      <c r="G497">
        <f>IF(Table245[[#This Row],[Category]]="Electronics",Table245[[#This Row],[Qty]],0)</f>
        <v>0</v>
      </c>
      <c r="H497">
        <f>IF(Table245[[#This Row],[Category]]="Home Decor",Table245[[#This Row],[Amount]],0)</f>
        <v>0</v>
      </c>
      <c r="I497">
        <f>IF(Table245[[#This Row],[Category]]="Home Decor",Table245[[#This Row],[Qty]],0)</f>
        <v>0</v>
      </c>
      <c r="J497">
        <f>IF(Table245[[#This Row],[Category]]="Clothing",Table245[[#This Row],[Amount]],0)</f>
        <v>284.68</v>
      </c>
      <c r="K497">
        <f>IF(Table245[[#This Row],[Category]]="Clothing",Table245[[#This Row],[Qty]],0)</f>
        <v>17</v>
      </c>
    </row>
    <row r="498" spans="1:11" ht="14.25" customHeight="1">
      <c r="A498" s="30" t="s">
        <v>17</v>
      </c>
      <c r="B498" s="32">
        <v>67</v>
      </c>
      <c r="C498" s="30" t="s">
        <v>18</v>
      </c>
      <c r="D498" s="31">
        <v>266.55</v>
      </c>
      <c r="E498" s="48">
        <f>Table245[[#This Row],[Amount]]/Table245[[#This Row],[Qty]]</f>
        <v>3.9783582089552239</v>
      </c>
      <c r="F498">
        <f>IF(Table245[[#This Row],[Category]]="Electronics",Table245[[#This Row],[Amount]],0)</f>
        <v>0</v>
      </c>
      <c r="G498">
        <f>IF(Table245[[#This Row],[Category]]="Electronics",Table245[[#This Row],[Qty]],0)</f>
        <v>0</v>
      </c>
      <c r="H498">
        <f>IF(Table245[[#This Row],[Category]]="Home Decor",Table245[[#This Row],[Amount]],0)</f>
        <v>266.55</v>
      </c>
      <c r="I498">
        <f>IF(Table245[[#This Row],[Category]]="Home Decor",Table245[[#This Row],[Qty]],0)</f>
        <v>67</v>
      </c>
      <c r="J498">
        <f>IF(Table245[[#This Row],[Category]]="Clothing",Table245[[#This Row],[Amount]],0)</f>
        <v>0</v>
      </c>
      <c r="K498">
        <f>IF(Table245[[#This Row],[Category]]="Clothing",Table245[[#This Row],[Qty]],0)</f>
        <v>0</v>
      </c>
    </row>
    <row r="499" spans="1:11" ht="14.25" customHeight="1">
      <c r="A499" s="30" t="s">
        <v>17</v>
      </c>
      <c r="B499" s="32">
        <v>88</v>
      </c>
      <c r="C499" s="30" t="s">
        <v>18</v>
      </c>
      <c r="D499" s="31">
        <v>192.73</v>
      </c>
      <c r="E499" s="48">
        <f>Table245[[#This Row],[Amount]]/Table245[[#This Row],[Qty]]</f>
        <v>2.1901136363636362</v>
      </c>
      <c r="F499">
        <f>IF(Table245[[#This Row],[Category]]="Electronics",Table245[[#This Row],[Amount]],0)</f>
        <v>0</v>
      </c>
      <c r="G499">
        <f>IF(Table245[[#This Row],[Category]]="Electronics",Table245[[#This Row],[Qty]],0)</f>
        <v>0</v>
      </c>
      <c r="H499">
        <f>IF(Table245[[#This Row],[Category]]="Home Decor",Table245[[#This Row],[Amount]],0)</f>
        <v>192.73</v>
      </c>
      <c r="I499">
        <f>IF(Table245[[#This Row],[Category]]="Home Decor",Table245[[#This Row],[Qty]],0)</f>
        <v>88</v>
      </c>
      <c r="J499">
        <f>IF(Table245[[#This Row],[Category]]="Clothing",Table245[[#This Row],[Amount]],0)</f>
        <v>0</v>
      </c>
      <c r="K499">
        <f>IF(Table245[[#This Row],[Category]]="Clothing",Table245[[#This Row],[Qty]],0)</f>
        <v>0</v>
      </c>
    </row>
    <row r="500" spans="1:11" ht="14.25" customHeight="1">
      <c r="A500" s="30" t="s">
        <v>33</v>
      </c>
      <c r="B500" s="32">
        <v>25</v>
      </c>
      <c r="C500" s="30" t="s">
        <v>18</v>
      </c>
      <c r="D500" s="31">
        <v>145.96</v>
      </c>
      <c r="E500" s="48">
        <f>Table245[[#This Row],[Amount]]/Table245[[#This Row],[Qty]]</f>
        <v>5.8384</v>
      </c>
      <c r="F500">
        <f>IF(Table245[[#This Row],[Category]]="Electronics",Table245[[#This Row],[Amount]],0)</f>
        <v>0</v>
      </c>
      <c r="G500">
        <f>IF(Table245[[#This Row],[Category]]="Electronics",Table245[[#This Row],[Qty]],0)</f>
        <v>0</v>
      </c>
      <c r="H500">
        <f>IF(Table245[[#This Row],[Category]]="Home Decor",Table245[[#This Row],[Amount]],0)</f>
        <v>0</v>
      </c>
      <c r="I500">
        <f>IF(Table245[[#This Row],[Category]]="Home Decor",Table245[[#This Row],[Qty]],0)</f>
        <v>0</v>
      </c>
      <c r="J500">
        <f>IF(Table245[[#This Row],[Category]]="Clothing",Table245[[#This Row],[Amount]],0)</f>
        <v>145.96</v>
      </c>
      <c r="K500">
        <f>IF(Table245[[#This Row],[Category]]="Clothing",Table245[[#This Row],[Qty]],0)</f>
        <v>25</v>
      </c>
    </row>
    <row r="501" spans="1:11" ht="14.25" customHeight="1">
      <c r="A501" s="30" t="s">
        <v>33</v>
      </c>
      <c r="B501" s="32">
        <v>15</v>
      </c>
      <c r="C501" s="30" t="s">
        <v>18</v>
      </c>
      <c r="D501" s="31">
        <v>708.22</v>
      </c>
      <c r="E501" s="48">
        <f>Table245[[#This Row],[Amount]]/Table245[[#This Row],[Qty]]</f>
        <v>47.214666666666666</v>
      </c>
      <c r="F501">
        <f>IF(Table245[[#This Row],[Category]]="Electronics",Table245[[#This Row],[Amount]],0)</f>
        <v>0</v>
      </c>
      <c r="G501">
        <f>IF(Table245[[#This Row],[Category]]="Electronics",Table245[[#This Row],[Qty]],0)</f>
        <v>0</v>
      </c>
      <c r="H501">
        <f>IF(Table245[[#This Row],[Category]]="Home Decor",Table245[[#This Row],[Amount]],0)</f>
        <v>0</v>
      </c>
      <c r="I501">
        <f>IF(Table245[[#This Row],[Category]]="Home Decor",Table245[[#This Row],[Qty]],0)</f>
        <v>0</v>
      </c>
      <c r="J501">
        <f>IF(Table245[[#This Row],[Category]]="Clothing",Table245[[#This Row],[Amount]],0)</f>
        <v>708.22</v>
      </c>
      <c r="K501">
        <f>IF(Table245[[#This Row],[Category]]="Clothing",Table245[[#This Row],[Qty]],0)</f>
        <v>15</v>
      </c>
    </row>
    <row r="502" spans="1:11" ht="14.25" customHeight="1">
      <c r="A502" s="30" t="s">
        <v>38</v>
      </c>
      <c r="B502" s="32">
        <v>46</v>
      </c>
      <c r="C502" s="30" t="s">
        <v>18</v>
      </c>
      <c r="D502" s="31">
        <v>312.60000000000002</v>
      </c>
      <c r="E502" s="48">
        <f>Table245[[#This Row],[Amount]]/Table245[[#This Row],[Qty]]</f>
        <v>6.7956521739130435</v>
      </c>
      <c r="F502">
        <f>IF(Table245[[#This Row],[Category]]="Electronics",Table245[[#This Row],[Amount]],0)</f>
        <v>312.60000000000002</v>
      </c>
      <c r="G502">
        <f>IF(Table245[[#This Row],[Category]]="Electronics",Table245[[#This Row],[Qty]],0)</f>
        <v>46</v>
      </c>
      <c r="H502">
        <f>IF(Table245[[#This Row],[Category]]="Home Decor",Table245[[#This Row],[Amount]],0)</f>
        <v>0</v>
      </c>
      <c r="I502">
        <f>IF(Table245[[#This Row],[Category]]="Home Decor",Table245[[#This Row],[Qty]],0)</f>
        <v>0</v>
      </c>
      <c r="J502">
        <f>IF(Table245[[#This Row],[Category]]="Clothing",Table245[[#This Row],[Amount]],0)</f>
        <v>0</v>
      </c>
      <c r="K502">
        <f>IF(Table245[[#This Row],[Category]]="Clothing",Table245[[#This Row],[Qty]],0)</f>
        <v>0</v>
      </c>
    </row>
    <row r="503" spans="1:11" ht="14.25" customHeight="1">
      <c r="A503" s="30" t="s">
        <v>17</v>
      </c>
      <c r="B503" s="32">
        <v>16</v>
      </c>
      <c r="C503" s="30" t="s">
        <v>18</v>
      </c>
      <c r="D503" s="31">
        <v>967.02</v>
      </c>
      <c r="E503" s="48">
        <f>Table245[[#This Row],[Amount]]/Table245[[#This Row],[Qty]]</f>
        <v>60.438749999999999</v>
      </c>
      <c r="F503">
        <f>IF(Table245[[#This Row],[Category]]="Electronics",Table245[[#This Row],[Amount]],0)</f>
        <v>0</v>
      </c>
      <c r="G503">
        <f>IF(Table245[[#This Row],[Category]]="Electronics",Table245[[#This Row],[Qty]],0)</f>
        <v>0</v>
      </c>
      <c r="H503">
        <f>IF(Table245[[#This Row],[Category]]="Home Decor",Table245[[#This Row],[Amount]],0)</f>
        <v>967.02</v>
      </c>
      <c r="I503">
        <f>IF(Table245[[#This Row],[Category]]="Home Decor",Table245[[#This Row],[Qty]],0)</f>
        <v>16</v>
      </c>
      <c r="J503">
        <f>IF(Table245[[#This Row],[Category]]="Clothing",Table245[[#This Row],[Amount]],0)</f>
        <v>0</v>
      </c>
      <c r="K503">
        <f>IF(Table245[[#This Row],[Category]]="Clothing",Table245[[#This Row],[Qty]],0)</f>
        <v>0</v>
      </c>
    </row>
    <row r="504" spans="1:11" ht="14.25" customHeight="1">
      <c r="A504" s="30" t="s">
        <v>38</v>
      </c>
      <c r="B504" s="32">
        <v>56</v>
      </c>
      <c r="C504" s="30" t="s">
        <v>18</v>
      </c>
      <c r="D504" s="31">
        <v>777.26</v>
      </c>
      <c r="E504" s="48">
        <f>Table245[[#This Row],[Amount]]/Table245[[#This Row],[Qty]]</f>
        <v>13.879642857142857</v>
      </c>
      <c r="F504">
        <f>IF(Table245[[#This Row],[Category]]="Electronics",Table245[[#This Row],[Amount]],0)</f>
        <v>777.26</v>
      </c>
      <c r="G504">
        <f>IF(Table245[[#This Row],[Category]]="Electronics",Table245[[#This Row],[Qty]],0)</f>
        <v>56</v>
      </c>
      <c r="H504">
        <f>IF(Table245[[#This Row],[Category]]="Home Decor",Table245[[#This Row],[Amount]],0)</f>
        <v>0</v>
      </c>
      <c r="I504">
        <f>IF(Table245[[#This Row],[Category]]="Home Decor",Table245[[#This Row],[Qty]],0)</f>
        <v>0</v>
      </c>
      <c r="J504">
        <f>IF(Table245[[#This Row],[Category]]="Clothing",Table245[[#This Row],[Amount]],0)</f>
        <v>0</v>
      </c>
      <c r="K504">
        <f>IF(Table245[[#This Row],[Category]]="Clothing",Table245[[#This Row],[Qty]],0)</f>
        <v>0</v>
      </c>
    </row>
    <row r="505" spans="1:11" ht="14.25" customHeight="1">
      <c r="A505" s="30" t="s">
        <v>33</v>
      </c>
      <c r="B505" s="32">
        <v>91</v>
      </c>
      <c r="C505" s="30" t="s">
        <v>18</v>
      </c>
      <c r="D505" s="31">
        <v>114.65</v>
      </c>
      <c r="E505" s="48">
        <f>Table245[[#This Row],[Amount]]/Table245[[#This Row],[Qty]]</f>
        <v>1.2598901098901099</v>
      </c>
      <c r="F505">
        <f>IF(Table245[[#This Row],[Category]]="Electronics",Table245[[#This Row],[Amount]],0)</f>
        <v>0</v>
      </c>
      <c r="G505">
        <f>IF(Table245[[#This Row],[Category]]="Electronics",Table245[[#This Row],[Qty]],0)</f>
        <v>0</v>
      </c>
      <c r="H505">
        <f>IF(Table245[[#This Row],[Category]]="Home Decor",Table245[[#This Row],[Amount]],0)</f>
        <v>0</v>
      </c>
      <c r="I505">
        <f>IF(Table245[[#This Row],[Category]]="Home Decor",Table245[[#This Row],[Qty]],0)</f>
        <v>0</v>
      </c>
      <c r="J505">
        <f>IF(Table245[[#This Row],[Category]]="Clothing",Table245[[#This Row],[Amount]],0)</f>
        <v>114.65</v>
      </c>
      <c r="K505">
        <f>IF(Table245[[#This Row],[Category]]="Clothing",Table245[[#This Row],[Qty]],0)</f>
        <v>91</v>
      </c>
    </row>
    <row r="506" spans="1:11" ht="14.25" customHeight="1">
      <c r="A506" s="30" t="s">
        <v>38</v>
      </c>
      <c r="B506" s="32">
        <v>98</v>
      </c>
      <c r="C506" s="30" t="s">
        <v>18</v>
      </c>
      <c r="D506" s="31">
        <v>663.95</v>
      </c>
      <c r="E506" s="48">
        <f>Table245[[#This Row],[Amount]]/Table245[[#This Row],[Qty]]</f>
        <v>6.7750000000000004</v>
      </c>
      <c r="F506">
        <f>IF(Table245[[#This Row],[Category]]="Electronics",Table245[[#This Row],[Amount]],0)</f>
        <v>663.95</v>
      </c>
      <c r="G506">
        <f>IF(Table245[[#This Row],[Category]]="Electronics",Table245[[#This Row],[Qty]],0)</f>
        <v>98</v>
      </c>
      <c r="H506">
        <f>IF(Table245[[#This Row],[Category]]="Home Decor",Table245[[#This Row],[Amount]],0)</f>
        <v>0</v>
      </c>
      <c r="I506">
        <f>IF(Table245[[#This Row],[Category]]="Home Decor",Table245[[#This Row],[Qty]],0)</f>
        <v>0</v>
      </c>
      <c r="J506">
        <f>IF(Table245[[#This Row],[Category]]="Clothing",Table245[[#This Row],[Amount]],0)</f>
        <v>0</v>
      </c>
      <c r="K506">
        <f>IF(Table245[[#This Row],[Category]]="Clothing",Table245[[#This Row],[Qty]],0)</f>
        <v>0</v>
      </c>
    </row>
    <row r="507" spans="1:11" ht="14.25" customHeight="1">
      <c r="A507" s="30" t="s">
        <v>17</v>
      </c>
      <c r="B507" s="32">
        <v>37</v>
      </c>
      <c r="C507" s="30" t="s">
        <v>18</v>
      </c>
      <c r="D507" s="31">
        <v>402.12</v>
      </c>
      <c r="E507" s="48">
        <f>Table245[[#This Row],[Amount]]/Table245[[#This Row],[Qty]]</f>
        <v>10.868108108108109</v>
      </c>
      <c r="F507">
        <f>IF(Table245[[#This Row],[Category]]="Electronics",Table245[[#This Row],[Amount]],0)</f>
        <v>0</v>
      </c>
      <c r="G507">
        <f>IF(Table245[[#This Row],[Category]]="Electronics",Table245[[#This Row],[Qty]],0)</f>
        <v>0</v>
      </c>
      <c r="H507">
        <f>IF(Table245[[#This Row],[Category]]="Home Decor",Table245[[#This Row],[Amount]],0)</f>
        <v>402.12</v>
      </c>
      <c r="I507">
        <f>IF(Table245[[#This Row],[Category]]="Home Decor",Table245[[#This Row],[Qty]],0)</f>
        <v>37</v>
      </c>
      <c r="J507">
        <f>IF(Table245[[#This Row],[Category]]="Clothing",Table245[[#This Row],[Amount]],0)</f>
        <v>0</v>
      </c>
      <c r="K507">
        <f>IF(Table245[[#This Row],[Category]]="Clothing",Table245[[#This Row],[Qty]],0)</f>
        <v>0</v>
      </c>
    </row>
    <row r="508" spans="1:11" ht="14.25" customHeight="1">
      <c r="A508" s="30" t="s">
        <v>38</v>
      </c>
      <c r="B508" s="32">
        <v>48</v>
      </c>
      <c r="C508" s="30" t="s">
        <v>18</v>
      </c>
      <c r="D508" s="31">
        <v>480.47</v>
      </c>
      <c r="E508" s="48">
        <f>Table245[[#This Row],[Amount]]/Table245[[#This Row],[Qty]]</f>
        <v>10.009791666666667</v>
      </c>
      <c r="F508">
        <f>IF(Table245[[#This Row],[Category]]="Electronics",Table245[[#This Row],[Amount]],0)</f>
        <v>480.47</v>
      </c>
      <c r="G508">
        <f>IF(Table245[[#This Row],[Category]]="Electronics",Table245[[#This Row],[Qty]],0)</f>
        <v>48</v>
      </c>
      <c r="H508">
        <f>IF(Table245[[#This Row],[Category]]="Home Decor",Table245[[#This Row],[Amount]],0)</f>
        <v>0</v>
      </c>
      <c r="I508">
        <f>IF(Table245[[#This Row],[Category]]="Home Decor",Table245[[#This Row],[Qty]],0)</f>
        <v>0</v>
      </c>
      <c r="J508">
        <f>IF(Table245[[#This Row],[Category]]="Clothing",Table245[[#This Row],[Amount]],0)</f>
        <v>0</v>
      </c>
      <c r="K508">
        <f>IF(Table245[[#This Row],[Category]]="Clothing",Table245[[#This Row],[Qty]],0)</f>
        <v>0</v>
      </c>
    </row>
    <row r="509" spans="1:11" ht="14.25" customHeight="1">
      <c r="A509" s="30" t="s">
        <v>38</v>
      </c>
      <c r="B509" s="32">
        <v>60</v>
      </c>
      <c r="C509" s="30" t="s">
        <v>18</v>
      </c>
      <c r="D509" s="31">
        <v>895.71</v>
      </c>
      <c r="E509" s="48">
        <f>Table245[[#This Row],[Amount]]/Table245[[#This Row],[Qty]]</f>
        <v>14.928500000000001</v>
      </c>
      <c r="F509">
        <f>IF(Table245[[#This Row],[Category]]="Electronics",Table245[[#This Row],[Amount]],0)</f>
        <v>895.71</v>
      </c>
      <c r="G509">
        <f>IF(Table245[[#This Row],[Category]]="Electronics",Table245[[#This Row],[Qty]],0)</f>
        <v>60</v>
      </c>
      <c r="H509">
        <f>IF(Table245[[#This Row],[Category]]="Home Decor",Table245[[#This Row],[Amount]],0)</f>
        <v>0</v>
      </c>
      <c r="I509">
        <f>IF(Table245[[#This Row],[Category]]="Home Decor",Table245[[#This Row],[Qty]],0)</f>
        <v>0</v>
      </c>
      <c r="J509">
        <f>IF(Table245[[#This Row],[Category]]="Clothing",Table245[[#This Row],[Amount]],0)</f>
        <v>0</v>
      </c>
      <c r="K509">
        <f>IF(Table245[[#This Row],[Category]]="Clothing",Table245[[#This Row],[Qty]],0)</f>
        <v>0</v>
      </c>
    </row>
    <row r="510" spans="1:11" ht="14.25" customHeight="1">
      <c r="A510" s="30" t="s">
        <v>17</v>
      </c>
      <c r="B510" s="32">
        <v>34</v>
      </c>
      <c r="C510" s="30" t="s">
        <v>18</v>
      </c>
      <c r="D510" s="31">
        <v>345.42</v>
      </c>
      <c r="E510" s="48">
        <f>Table245[[#This Row],[Amount]]/Table245[[#This Row],[Qty]]</f>
        <v>10.159411764705883</v>
      </c>
      <c r="F510">
        <f>IF(Table245[[#This Row],[Category]]="Electronics",Table245[[#This Row],[Amount]],0)</f>
        <v>0</v>
      </c>
      <c r="G510">
        <f>IF(Table245[[#This Row],[Category]]="Electronics",Table245[[#This Row],[Qty]],0)</f>
        <v>0</v>
      </c>
      <c r="H510">
        <f>IF(Table245[[#This Row],[Category]]="Home Decor",Table245[[#This Row],[Amount]],0)</f>
        <v>345.42</v>
      </c>
      <c r="I510">
        <f>IF(Table245[[#This Row],[Category]]="Home Decor",Table245[[#This Row],[Qty]],0)</f>
        <v>34</v>
      </c>
      <c r="J510">
        <f>IF(Table245[[#This Row],[Category]]="Clothing",Table245[[#This Row],[Amount]],0)</f>
        <v>0</v>
      </c>
      <c r="K510">
        <f>IF(Table245[[#This Row],[Category]]="Clothing",Table245[[#This Row],[Qty]],0)</f>
        <v>0</v>
      </c>
    </row>
    <row r="511" spans="1:11" ht="14.25" customHeight="1">
      <c r="A511" s="30" t="s">
        <v>33</v>
      </c>
      <c r="B511" s="32">
        <v>31</v>
      </c>
      <c r="C511" s="30" t="s">
        <v>18</v>
      </c>
      <c r="D511" s="31">
        <v>687.76</v>
      </c>
      <c r="E511" s="48">
        <f>Table245[[#This Row],[Amount]]/Table245[[#This Row],[Qty]]</f>
        <v>22.185806451612901</v>
      </c>
      <c r="F511">
        <f>IF(Table245[[#This Row],[Category]]="Electronics",Table245[[#This Row],[Amount]],0)</f>
        <v>0</v>
      </c>
      <c r="G511">
        <f>IF(Table245[[#This Row],[Category]]="Electronics",Table245[[#This Row],[Qty]],0)</f>
        <v>0</v>
      </c>
      <c r="H511">
        <f>IF(Table245[[#This Row],[Category]]="Home Decor",Table245[[#This Row],[Amount]],0)</f>
        <v>0</v>
      </c>
      <c r="I511">
        <f>IF(Table245[[#This Row],[Category]]="Home Decor",Table245[[#This Row],[Qty]],0)</f>
        <v>0</v>
      </c>
      <c r="J511">
        <f>IF(Table245[[#This Row],[Category]]="Clothing",Table245[[#This Row],[Amount]],0)</f>
        <v>687.76</v>
      </c>
      <c r="K511">
        <f>IF(Table245[[#This Row],[Category]]="Clothing",Table245[[#This Row],[Qty]],0)</f>
        <v>31</v>
      </c>
    </row>
    <row r="512" spans="1:11" ht="14.25" customHeight="1">
      <c r="A512" s="30" t="s">
        <v>38</v>
      </c>
      <c r="B512" s="32">
        <v>90</v>
      </c>
      <c r="C512" s="30" t="s">
        <v>18</v>
      </c>
      <c r="D512" s="31">
        <v>764.15</v>
      </c>
      <c r="E512" s="48">
        <f>Table245[[#This Row],[Amount]]/Table245[[#This Row],[Qty]]</f>
        <v>8.4905555555555559</v>
      </c>
      <c r="F512">
        <f>IF(Table245[[#This Row],[Category]]="Electronics",Table245[[#This Row],[Amount]],0)</f>
        <v>764.15</v>
      </c>
      <c r="G512">
        <f>IF(Table245[[#This Row],[Category]]="Electronics",Table245[[#This Row],[Qty]],0)</f>
        <v>90</v>
      </c>
      <c r="H512">
        <f>IF(Table245[[#This Row],[Category]]="Home Decor",Table245[[#This Row],[Amount]],0)</f>
        <v>0</v>
      </c>
      <c r="I512">
        <f>IF(Table245[[#This Row],[Category]]="Home Decor",Table245[[#This Row],[Qty]],0)</f>
        <v>0</v>
      </c>
      <c r="J512">
        <f>IF(Table245[[#This Row],[Category]]="Clothing",Table245[[#This Row],[Amount]],0)</f>
        <v>0</v>
      </c>
      <c r="K512">
        <f>IF(Table245[[#This Row],[Category]]="Clothing",Table245[[#This Row],[Qty]],0)</f>
        <v>0</v>
      </c>
    </row>
    <row r="513" spans="1:11" ht="14.25" customHeight="1">
      <c r="A513" s="30" t="s">
        <v>38</v>
      </c>
      <c r="B513" s="32">
        <v>67</v>
      </c>
      <c r="C513" s="30" t="s">
        <v>18</v>
      </c>
      <c r="D513" s="31">
        <v>243.34</v>
      </c>
      <c r="E513" s="48">
        <f>Table245[[#This Row],[Amount]]/Table245[[#This Row],[Qty]]</f>
        <v>3.6319402985074629</v>
      </c>
      <c r="F513">
        <f>IF(Table245[[#This Row],[Category]]="Electronics",Table245[[#This Row],[Amount]],0)</f>
        <v>243.34</v>
      </c>
      <c r="G513">
        <f>IF(Table245[[#This Row],[Category]]="Electronics",Table245[[#This Row],[Qty]],0)</f>
        <v>67</v>
      </c>
      <c r="H513">
        <f>IF(Table245[[#This Row],[Category]]="Home Decor",Table245[[#This Row],[Amount]],0)</f>
        <v>0</v>
      </c>
      <c r="I513">
        <f>IF(Table245[[#This Row],[Category]]="Home Decor",Table245[[#This Row],[Qty]],0)</f>
        <v>0</v>
      </c>
      <c r="J513">
        <f>IF(Table245[[#This Row],[Category]]="Clothing",Table245[[#This Row],[Amount]],0)</f>
        <v>0</v>
      </c>
      <c r="K513">
        <f>IF(Table245[[#This Row],[Category]]="Clothing",Table245[[#This Row],[Qty]],0)</f>
        <v>0</v>
      </c>
    </row>
    <row r="514" spans="1:11" ht="14.25" customHeight="1">
      <c r="A514" s="30" t="s">
        <v>33</v>
      </c>
      <c r="B514" s="32">
        <v>41</v>
      </c>
      <c r="C514" s="30" t="s">
        <v>18</v>
      </c>
      <c r="D514" s="31">
        <v>939.1</v>
      </c>
      <c r="E514" s="48">
        <f>Table245[[#This Row],[Amount]]/Table245[[#This Row],[Qty]]</f>
        <v>22.904878048780489</v>
      </c>
      <c r="F514">
        <f>IF(Table245[[#This Row],[Category]]="Electronics",Table245[[#This Row],[Amount]],0)</f>
        <v>0</v>
      </c>
      <c r="G514">
        <f>IF(Table245[[#This Row],[Category]]="Electronics",Table245[[#This Row],[Qty]],0)</f>
        <v>0</v>
      </c>
      <c r="H514">
        <f>IF(Table245[[#This Row],[Category]]="Home Decor",Table245[[#This Row],[Amount]],0)</f>
        <v>0</v>
      </c>
      <c r="I514">
        <f>IF(Table245[[#This Row],[Category]]="Home Decor",Table245[[#This Row],[Qty]],0)</f>
        <v>0</v>
      </c>
      <c r="J514">
        <f>IF(Table245[[#This Row],[Category]]="Clothing",Table245[[#This Row],[Amount]],0)</f>
        <v>939.1</v>
      </c>
      <c r="K514">
        <f>IF(Table245[[#This Row],[Category]]="Clothing",Table245[[#This Row],[Qty]],0)</f>
        <v>41</v>
      </c>
    </row>
    <row r="515" spans="1:11" ht="14.25" customHeight="1">
      <c r="A515" s="30" t="s">
        <v>17</v>
      </c>
      <c r="B515" s="32">
        <v>57</v>
      </c>
      <c r="C515" s="30" t="s">
        <v>18</v>
      </c>
      <c r="D515" s="31">
        <v>679.32</v>
      </c>
      <c r="E515" s="48">
        <f>Table245[[#This Row],[Amount]]/Table245[[#This Row],[Qty]]</f>
        <v>11.917894736842106</v>
      </c>
      <c r="F515">
        <f>IF(Table245[[#This Row],[Category]]="Electronics",Table245[[#This Row],[Amount]],0)</f>
        <v>0</v>
      </c>
      <c r="G515">
        <f>IF(Table245[[#This Row],[Category]]="Electronics",Table245[[#This Row],[Qty]],0)</f>
        <v>0</v>
      </c>
      <c r="H515">
        <f>IF(Table245[[#This Row],[Category]]="Home Decor",Table245[[#This Row],[Amount]],0)</f>
        <v>679.32</v>
      </c>
      <c r="I515">
        <f>IF(Table245[[#This Row],[Category]]="Home Decor",Table245[[#This Row],[Qty]],0)</f>
        <v>57</v>
      </c>
      <c r="J515">
        <f>IF(Table245[[#This Row],[Category]]="Clothing",Table245[[#This Row],[Amount]],0)</f>
        <v>0</v>
      </c>
      <c r="K515">
        <f>IF(Table245[[#This Row],[Category]]="Clothing",Table245[[#This Row],[Qty]],0)</f>
        <v>0</v>
      </c>
    </row>
    <row r="516" spans="1:11" ht="14.25" customHeight="1">
      <c r="A516" s="30" t="s">
        <v>38</v>
      </c>
      <c r="B516" s="32">
        <v>72</v>
      </c>
      <c r="C516" s="30" t="s">
        <v>18</v>
      </c>
      <c r="D516" s="31">
        <v>357.13</v>
      </c>
      <c r="E516" s="48">
        <f>Table245[[#This Row],[Amount]]/Table245[[#This Row],[Qty]]</f>
        <v>4.9601388888888884</v>
      </c>
      <c r="F516">
        <f>IF(Table245[[#This Row],[Category]]="Electronics",Table245[[#This Row],[Amount]],0)</f>
        <v>357.13</v>
      </c>
      <c r="G516">
        <f>IF(Table245[[#This Row],[Category]]="Electronics",Table245[[#This Row],[Qty]],0)</f>
        <v>72</v>
      </c>
      <c r="H516">
        <f>IF(Table245[[#This Row],[Category]]="Home Decor",Table245[[#This Row],[Amount]],0)</f>
        <v>0</v>
      </c>
      <c r="I516">
        <f>IF(Table245[[#This Row],[Category]]="Home Decor",Table245[[#This Row],[Qty]],0)</f>
        <v>0</v>
      </c>
      <c r="J516">
        <f>IF(Table245[[#This Row],[Category]]="Clothing",Table245[[#This Row],[Amount]],0)</f>
        <v>0</v>
      </c>
      <c r="K516">
        <f>IF(Table245[[#This Row],[Category]]="Clothing",Table245[[#This Row],[Qty]],0)</f>
        <v>0</v>
      </c>
    </row>
    <row r="517" spans="1:11" ht="14.25" customHeight="1">
      <c r="A517" s="30" t="s">
        <v>33</v>
      </c>
      <c r="B517" s="32">
        <v>38</v>
      </c>
      <c r="C517" s="30" t="s">
        <v>18</v>
      </c>
      <c r="D517" s="31">
        <v>475.05</v>
      </c>
      <c r="E517" s="48">
        <f>Table245[[#This Row],[Amount]]/Table245[[#This Row],[Qty]]</f>
        <v>12.501315789473685</v>
      </c>
      <c r="F517">
        <f>IF(Table245[[#This Row],[Category]]="Electronics",Table245[[#This Row],[Amount]],0)</f>
        <v>0</v>
      </c>
      <c r="G517">
        <f>IF(Table245[[#This Row],[Category]]="Electronics",Table245[[#This Row],[Qty]],0)</f>
        <v>0</v>
      </c>
      <c r="H517">
        <f>IF(Table245[[#This Row],[Category]]="Home Decor",Table245[[#This Row],[Amount]],0)</f>
        <v>0</v>
      </c>
      <c r="I517">
        <f>IF(Table245[[#This Row],[Category]]="Home Decor",Table245[[#This Row],[Qty]],0)</f>
        <v>0</v>
      </c>
      <c r="J517">
        <f>IF(Table245[[#This Row],[Category]]="Clothing",Table245[[#This Row],[Amount]],0)</f>
        <v>475.05</v>
      </c>
      <c r="K517">
        <f>IF(Table245[[#This Row],[Category]]="Clothing",Table245[[#This Row],[Qty]],0)</f>
        <v>38</v>
      </c>
    </row>
    <row r="518" spans="1:11" ht="14.25" customHeight="1">
      <c r="A518" s="30" t="s">
        <v>33</v>
      </c>
      <c r="B518" s="32">
        <v>14</v>
      </c>
      <c r="C518" s="30" t="s">
        <v>18</v>
      </c>
      <c r="D518" s="31">
        <v>975.48</v>
      </c>
      <c r="E518" s="48">
        <f>Table245[[#This Row],[Amount]]/Table245[[#This Row],[Qty]]</f>
        <v>69.677142857142854</v>
      </c>
      <c r="F518">
        <f>IF(Table245[[#This Row],[Category]]="Electronics",Table245[[#This Row],[Amount]],0)</f>
        <v>0</v>
      </c>
      <c r="G518">
        <f>IF(Table245[[#This Row],[Category]]="Electronics",Table245[[#This Row],[Qty]],0)</f>
        <v>0</v>
      </c>
      <c r="H518">
        <f>IF(Table245[[#This Row],[Category]]="Home Decor",Table245[[#This Row],[Amount]],0)</f>
        <v>0</v>
      </c>
      <c r="I518">
        <f>IF(Table245[[#This Row],[Category]]="Home Decor",Table245[[#This Row],[Qty]],0)</f>
        <v>0</v>
      </c>
      <c r="J518">
        <f>IF(Table245[[#This Row],[Category]]="Clothing",Table245[[#This Row],[Amount]],0)</f>
        <v>975.48</v>
      </c>
      <c r="K518">
        <f>IF(Table245[[#This Row],[Category]]="Clothing",Table245[[#This Row],[Qty]],0)</f>
        <v>14</v>
      </c>
    </row>
    <row r="519" spans="1:11" ht="14.25" customHeight="1">
      <c r="A519" s="30" t="s">
        <v>33</v>
      </c>
      <c r="B519" s="32">
        <v>89</v>
      </c>
      <c r="C519" s="30" t="s">
        <v>18</v>
      </c>
      <c r="D519" s="31">
        <v>60.97</v>
      </c>
      <c r="E519" s="48">
        <f>Table245[[#This Row],[Amount]]/Table245[[#This Row],[Qty]]</f>
        <v>0.68505617977528088</v>
      </c>
      <c r="F519">
        <f>IF(Table245[[#This Row],[Category]]="Electronics",Table245[[#This Row],[Amount]],0)</f>
        <v>0</v>
      </c>
      <c r="G519">
        <f>IF(Table245[[#This Row],[Category]]="Electronics",Table245[[#This Row],[Qty]],0)</f>
        <v>0</v>
      </c>
      <c r="H519">
        <f>IF(Table245[[#This Row],[Category]]="Home Decor",Table245[[#This Row],[Amount]],0)</f>
        <v>0</v>
      </c>
      <c r="I519">
        <f>IF(Table245[[#This Row],[Category]]="Home Decor",Table245[[#This Row],[Qty]],0)</f>
        <v>0</v>
      </c>
      <c r="J519">
        <f>IF(Table245[[#This Row],[Category]]="Clothing",Table245[[#This Row],[Amount]],0)</f>
        <v>60.97</v>
      </c>
      <c r="K519">
        <f>IF(Table245[[#This Row],[Category]]="Clothing",Table245[[#This Row],[Qty]],0)</f>
        <v>89</v>
      </c>
    </row>
    <row r="520" spans="1:11" ht="14.25" customHeight="1">
      <c r="A520" s="30" t="s">
        <v>33</v>
      </c>
      <c r="B520" s="32">
        <v>41</v>
      </c>
      <c r="C520" s="30" t="s">
        <v>18</v>
      </c>
      <c r="D520" s="31">
        <v>978.36</v>
      </c>
      <c r="E520" s="48">
        <f>Table245[[#This Row],[Amount]]/Table245[[#This Row],[Qty]]</f>
        <v>23.862439024390245</v>
      </c>
      <c r="F520">
        <f>IF(Table245[[#This Row],[Category]]="Electronics",Table245[[#This Row],[Amount]],0)</f>
        <v>0</v>
      </c>
      <c r="G520">
        <f>IF(Table245[[#This Row],[Category]]="Electronics",Table245[[#This Row],[Qty]],0)</f>
        <v>0</v>
      </c>
      <c r="H520">
        <f>IF(Table245[[#This Row],[Category]]="Home Decor",Table245[[#This Row],[Amount]],0)</f>
        <v>0</v>
      </c>
      <c r="I520">
        <f>IF(Table245[[#This Row],[Category]]="Home Decor",Table245[[#This Row],[Qty]],0)</f>
        <v>0</v>
      </c>
      <c r="J520">
        <f>IF(Table245[[#This Row],[Category]]="Clothing",Table245[[#This Row],[Amount]],0)</f>
        <v>978.36</v>
      </c>
      <c r="K520">
        <f>IF(Table245[[#This Row],[Category]]="Clothing",Table245[[#This Row],[Qty]],0)</f>
        <v>41</v>
      </c>
    </row>
    <row r="521" spans="1:11" ht="14.25" customHeight="1">
      <c r="A521" s="30" t="s">
        <v>38</v>
      </c>
      <c r="B521" s="32">
        <v>77</v>
      </c>
      <c r="C521" s="30" t="s">
        <v>18</v>
      </c>
      <c r="D521" s="31">
        <v>905.01</v>
      </c>
      <c r="E521" s="48">
        <f>Table245[[#This Row],[Amount]]/Table245[[#This Row],[Qty]]</f>
        <v>11.753376623376623</v>
      </c>
      <c r="F521">
        <f>IF(Table245[[#This Row],[Category]]="Electronics",Table245[[#This Row],[Amount]],0)</f>
        <v>905.01</v>
      </c>
      <c r="G521">
        <f>IF(Table245[[#This Row],[Category]]="Electronics",Table245[[#This Row],[Qty]],0)</f>
        <v>77</v>
      </c>
      <c r="H521">
        <f>IF(Table245[[#This Row],[Category]]="Home Decor",Table245[[#This Row],[Amount]],0)</f>
        <v>0</v>
      </c>
      <c r="I521">
        <f>IF(Table245[[#This Row],[Category]]="Home Decor",Table245[[#This Row],[Qty]],0)</f>
        <v>0</v>
      </c>
      <c r="J521">
        <f>IF(Table245[[#This Row],[Category]]="Clothing",Table245[[#This Row],[Amount]],0)</f>
        <v>0</v>
      </c>
      <c r="K521">
        <f>IF(Table245[[#This Row],[Category]]="Clothing",Table245[[#This Row],[Qty]],0)</f>
        <v>0</v>
      </c>
    </row>
    <row r="522" spans="1:11" ht="14.25" customHeight="1">
      <c r="A522" s="30" t="s">
        <v>38</v>
      </c>
      <c r="B522" s="32">
        <v>90</v>
      </c>
      <c r="C522" s="30" t="s">
        <v>18</v>
      </c>
      <c r="D522" s="31">
        <v>632.4</v>
      </c>
      <c r="E522" s="48">
        <f>Table245[[#This Row],[Amount]]/Table245[[#This Row],[Qty]]</f>
        <v>7.0266666666666664</v>
      </c>
      <c r="F522">
        <f>IF(Table245[[#This Row],[Category]]="Electronics",Table245[[#This Row],[Amount]],0)</f>
        <v>632.4</v>
      </c>
      <c r="G522">
        <f>IF(Table245[[#This Row],[Category]]="Electronics",Table245[[#This Row],[Qty]],0)</f>
        <v>90</v>
      </c>
      <c r="H522">
        <f>IF(Table245[[#This Row],[Category]]="Home Decor",Table245[[#This Row],[Amount]],0)</f>
        <v>0</v>
      </c>
      <c r="I522">
        <f>IF(Table245[[#This Row],[Category]]="Home Decor",Table245[[#This Row],[Qty]],0)</f>
        <v>0</v>
      </c>
      <c r="J522">
        <f>IF(Table245[[#This Row],[Category]]="Clothing",Table245[[#This Row],[Amount]],0)</f>
        <v>0</v>
      </c>
      <c r="K522">
        <f>IF(Table245[[#This Row],[Category]]="Clothing",Table245[[#This Row],[Qty]],0)</f>
        <v>0</v>
      </c>
    </row>
    <row r="523" spans="1:11" ht="14.25" customHeight="1">
      <c r="A523" s="30" t="s">
        <v>17</v>
      </c>
      <c r="B523" s="32">
        <v>67</v>
      </c>
      <c r="C523" s="30" t="s">
        <v>18</v>
      </c>
      <c r="D523" s="31">
        <v>715.49</v>
      </c>
      <c r="E523" s="48">
        <f>Table245[[#This Row],[Amount]]/Table245[[#This Row],[Qty]]</f>
        <v>10.678955223880598</v>
      </c>
      <c r="F523">
        <f>IF(Table245[[#This Row],[Category]]="Electronics",Table245[[#This Row],[Amount]],0)</f>
        <v>0</v>
      </c>
      <c r="G523">
        <f>IF(Table245[[#This Row],[Category]]="Electronics",Table245[[#This Row],[Qty]],0)</f>
        <v>0</v>
      </c>
      <c r="H523">
        <f>IF(Table245[[#This Row],[Category]]="Home Decor",Table245[[#This Row],[Amount]],0)</f>
        <v>715.49</v>
      </c>
      <c r="I523">
        <f>IF(Table245[[#This Row],[Category]]="Home Decor",Table245[[#This Row],[Qty]],0)</f>
        <v>67</v>
      </c>
      <c r="J523">
        <f>IF(Table245[[#This Row],[Category]]="Clothing",Table245[[#This Row],[Amount]],0)</f>
        <v>0</v>
      </c>
      <c r="K523">
        <f>IF(Table245[[#This Row],[Category]]="Clothing",Table245[[#This Row],[Qty]],0)</f>
        <v>0</v>
      </c>
    </row>
    <row r="524" spans="1:11" ht="14.25" customHeight="1">
      <c r="A524" s="30" t="s">
        <v>38</v>
      </c>
      <c r="B524" s="32">
        <v>92</v>
      </c>
      <c r="C524" s="30" t="s">
        <v>18</v>
      </c>
      <c r="D524" s="31">
        <v>205.92</v>
      </c>
      <c r="E524" s="48">
        <f>Table245[[#This Row],[Amount]]/Table245[[#This Row],[Qty]]</f>
        <v>2.2382608695652171</v>
      </c>
      <c r="F524">
        <f>IF(Table245[[#This Row],[Category]]="Electronics",Table245[[#This Row],[Amount]],0)</f>
        <v>205.92</v>
      </c>
      <c r="G524">
        <f>IF(Table245[[#This Row],[Category]]="Electronics",Table245[[#This Row],[Qty]],0)</f>
        <v>92</v>
      </c>
      <c r="H524">
        <f>IF(Table245[[#This Row],[Category]]="Home Decor",Table245[[#This Row],[Amount]],0)</f>
        <v>0</v>
      </c>
      <c r="I524">
        <f>IF(Table245[[#This Row],[Category]]="Home Decor",Table245[[#This Row],[Qty]],0)</f>
        <v>0</v>
      </c>
      <c r="J524">
        <f>IF(Table245[[#This Row],[Category]]="Clothing",Table245[[#This Row],[Amount]],0)</f>
        <v>0</v>
      </c>
      <c r="K524">
        <f>IF(Table245[[#This Row],[Category]]="Clothing",Table245[[#This Row],[Qty]],0)</f>
        <v>0</v>
      </c>
    </row>
    <row r="525" spans="1:11" ht="14.25" customHeight="1">
      <c r="A525" s="30" t="s">
        <v>17</v>
      </c>
      <c r="B525" s="32">
        <v>8</v>
      </c>
      <c r="C525" s="30" t="s">
        <v>18</v>
      </c>
      <c r="D525" s="31">
        <v>487.56</v>
      </c>
      <c r="E525" s="48">
        <f>Table245[[#This Row],[Amount]]/Table245[[#This Row],[Qty]]</f>
        <v>60.945</v>
      </c>
      <c r="F525">
        <f>IF(Table245[[#This Row],[Category]]="Electronics",Table245[[#This Row],[Amount]],0)</f>
        <v>0</v>
      </c>
      <c r="G525">
        <f>IF(Table245[[#This Row],[Category]]="Electronics",Table245[[#This Row],[Qty]],0)</f>
        <v>0</v>
      </c>
      <c r="H525">
        <f>IF(Table245[[#This Row],[Category]]="Home Decor",Table245[[#This Row],[Amount]],0)</f>
        <v>487.56</v>
      </c>
      <c r="I525">
        <f>IF(Table245[[#This Row],[Category]]="Home Decor",Table245[[#This Row],[Qty]],0)</f>
        <v>8</v>
      </c>
      <c r="J525">
        <f>IF(Table245[[#This Row],[Category]]="Clothing",Table245[[#This Row],[Amount]],0)</f>
        <v>0</v>
      </c>
      <c r="K525">
        <f>IF(Table245[[#This Row],[Category]]="Clothing",Table245[[#This Row],[Qty]],0)</f>
        <v>0</v>
      </c>
    </row>
    <row r="526" spans="1:11" ht="14.25" customHeight="1">
      <c r="A526" s="30" t="s">
        <v>38</v>
      </c>
      <c r="B526" s="32">
        <v>61</v>
      </c>
      <c r="C526" s="30" t="s">
        <v>18</v>
      </c>
      <c r="D526" s="31">
        <v>102.44</v>
      </c>
      <c r="E526" s="48">
        <f>Table245[[#This Row],[Amount]]/Table245[[#This Row],[Qty]]</f>
        <v>1.6793442622950818</v>
      </c>
      <c r="F526">
        <f>IF(Table245[[#This Row],[Category]]="Electronics",Table245[[#This Row],[Amount]],0)</f>
        <v>102.44</v>
      </c>
      <c r="G526">
        <f>IF(Table245[[#This Row],[Category]]="Electronics",Table245[[#This Row],[Qty]],0)</f>
        <v>61</v>
      </c>
      <c r="H526">
        <f>IF(Table245[[#This Row],[Category]]="Home Decor",Table245[[#This Row],[Amount]],0)</f>
        <v>0</v>
      </c>
      <c r="I526">
        <f>IF(Table245[[#This Row],[Category]]="Home Decor",Table245[[#This Row],[Qty]],0)</f>
        <v>0</v>
      </c>
      <c r="J526">
        <f>IF(Table245[[#This Row],[Category]]="Clothing",Table245[[#This Row],[Amount]],0)</f>
        <v>0</v>
      </c>
      <c r="K526">
        <f>IF(Table245[[#This Row],[Category]]="Clothing",Table245[[#This Row],[Qty]],0)</f>
        <v>0</v>
      </c>
    </row>
    <row r="527" spans="1:11" ht="14.25" customHeight="1">
      <c r="A527" s="30" t="s">
        <v>38</v>
      </c>
      <c r="B527" s="32">
        <v>67</v>
      </c>
      <c r="C527" s="30" t="s">
        <v>18</v>
      </c>
      <c r="D527" s="31">
        <v>279.31</v>
      </c>
      <c r="E527" s="48">
        <f>Table245[[#This Row],[Amount]]/Table245[[#This Row],[Qty]]</f>
        <v>4.1688059701492541</v>
      </c>
      <c r="F527">
        <f>IF(Table245[[#This Row],[Category]]="Electronics",Table245[[#This Row],[Amount]],0)</f>
        <v>279.31</v>
      </c>
      <c r="G527">
        <f>IF(Table245[[#This Row],[Category]]="Electronics",Table245[[#This Row],[Qty]],0)</f>
        <v>67</v>
      </c>
      <c r="H527">
        <f>IF(Table245[[#This Row],[Category]]="Home Decor",Table245[[#This Row],[Amount]],0)</f>
        <v>0</v>
      </c>
      <c r="I527">
        <f>IF(Table245[[#This Row],[Category]]="Home Decor",Table245[[#This Row],[Qty]],0)</f>
        <v>0</v>
      </c>
      <c r="J527">
        <f>IF(Table245[[#This Row],[Category]]="Clothing",Table245[[#This Row],[Amount]],0)</f>
        <v>0</v>
      </c>
      <c r="K527">
        <f>IF(Table245[[#This Row],[Category]]="Clothing",Table245[[#This Row],[Qty]],0)</f>
        <v>0</v>
      </c>
    </row>
    <row r="528" spans="1:11" ht="14.25" customHeight="1">
      <c r="A528" s="30" t="s">
        <v>33</v>
      </c>
      <c r="B528" s="32">
        <v>26</v>
      </c>
      <c r="C528" s="30" t="s">
        <v>18</v>
      </c>
      <c r="D528" s="31">
        <v>569.27</v>
      </c>
      <c r="E528" s="48">
        <f>Table245[[#This Row],[Amount]]/Table245[[#This Row],[Qty]]</f>
        <v>21.895</v>
      </c>
      <c r="F528">
        <f>IF(Table245[[#This Row],[Category]]="Electronics",Table245[[#This Row],[Amount]],0)</f>
        <v>0</v>
      </c>
      <c r="G528">
        <f>IF(Table245[[#This Row],[Category]]="Electronics",Table245[[#This Row],[Qty]],0)</f>
        <v>0</v>
      </c>
      <c r="H528">
        <f>IF(Table245[[#This Row],[Category]]="Home Decor",Table245[[#This Row],[Amount]],0)</f>
        <v>0</v>
      </c>
      <c r="I528">
        <f>IF(Table245[[#This Row],[Category]]="Home Decor",Table245[[#This Row],[Qty]],0)</f>
        <v>0</v>
      </c>
      <c r="J528">
        <f>IF(Table245[[#This Row],[Category]]="Clothing",Table245[[#This Row],[Amount]],0)</f>
        <v>569.27</v>
      </c>
      <c r="K528">
        <f>IF(Table245[[#This Row],[Category]]="Clothing",Table245[[#This Row],[Qty]],0)</f>
        <v>26</v>
      </c>
    </row>
    <row r="529" spans="1:11" ht="14.25" customHeight="1">
      <c r="A529" s="30" t="s">
        <v>38</v>
      </c>
      <c r="B529" s="32">
        <v>55</v>
      </c>
      <c r="C529" s="30" t="s">
        <v>18</v>
      </c>
      <c r="D529" s="31">
        <v>60.92</v>
      </c>
      <c r="E529" s="48">
        <f>Table245[[#This Row],[Amount]]/Table245[[#This Row],[Qty]]</f>
        <v>1.1076363636363638</v>
      </c>
      <c r="F529">
        <f>IF(Table245[[#This Row],[Category]]="Electronics",Table245[[#This Row],[Amount]],0)</f>
        <v>60.92</v>
      </c>
      <c r="G529">
        <f>IF(Table245[[#This Row],[Category]]="Electronics",Table245[[#This Row],[Qty]],0)</f>
        <v>55</v>
      </c>
      <c r="H529">
        <f>IF(Table245[[#This Row],[Category]]="Home Decor",Table245[[#This Row],[Amount]],0)</f>
        <v>0</v>
      </c>
      <c r="I529">
        <f>IF(Table245[[#This Row],[Category]]="Home Decor",Table245[[#This Row],[Qty]],0)</f>
        <v>0</v>
      </c>
      <c r="J529">
        <f>IF(Table245[[#This Row],[Category]]="Clothing",Table245[[#This Row],[Amount]],0)</f>
        <v>0</v>
      </c>
      <c r="K529">
        <f>IF(Table245[[#This Row],[Category]]="Clothing",Table245[[#This Row],[Qty]],0)</f>
        <v>0</v>
      </c>
    </row>
    <row r="530" spans="1:11" ht="14.25" customHeight="1">
      <c r="A530" s="30" t="s">
        <v>38</v>
      </c>
      <c r="B530" s="32">
        <v>65</v>
      </c>
      <c r="C530" s="30" t="s">
        <v>18</v>
      </c>
      <c r="D530" s="31">
        <v>993.78</v>
      </c>
      <c r="E530" s="48">
        <f>Table245[[#This Row],[Amount]]/Table245[[#This Row],[Qty]]</f>
        <v>15.288923076923076</v>
      </c>
      <c r="F530">
        <f>IF(Table245[[#This Row],[Category]]="Electronics",Table245[[#This Row],[Amount]],0)</f>
        <v>993.78</v>
      </c>
      <c r="G530">
        <f>IF(Table245[[#This Row],[Category]]="Electronics",Table245[[#This Row],[Qty]],0)</f>
        <v>65</v>
      </c>
      <c r="H530">
        <f>IF(Table245[[#This Row],[Category]]="Home Decor",Table245[[#This Row],[Amount]],0)</f>
        <v>0</v>
      </c>
      <c r="I530">
        <f>IF(Table245[[#This Row],[Category]]="Home Decor",Table245[[#This Row],[Qty]],0)</f>
        <v>0</v>
      </c>
      <c r="J530">
        <f>IF(Table245[[#This Row],[Category]]="Clothing",Table245[[#This Row],[Amount]],0)</f>
        <v>0</v>
      </c>
      <c r="K530">
        <f>IF(Table245[[#This Row],[Category]]="Clothing",Table245[[#This Row],[Qty]],0)</f>
        <v>0</v>
      </c>
    </row>
    <row r="531" spans="1:11" ht="14.25" customHeight="1">
      <c r="A531" s="30" t="s">
        <v>17</v>
      </c>
      <c r="B531" s="32">
        <v>43</v>
      </c>
      <c r="C531" s="30" t="s">
        <v>18</v>
      </c>
      <c r="D531" s="31">
        <v>229.02</v>
      </c>
      <c r="E531" s="48">
        <f>Table245[[#This Row],[Amount]]/Table245[[#This Row],[Qty]]</f>
        <v>5.326046511627907</v>
      </c>
      <c r="F531">
        <f>IF(Table245[[#This Row],[Category]]="Electronics",Table245[[#This Row],[Amount]],0)</f>
        <v>0</v>
      </c>
      <c r="G531">
        <f>IF(Table245[[#This Row],[Category]]="Electronics",Table245[[#This Row],[Qty]],0)</f>
        <v>0</v>
      </c>
      <c r="H531">
        <f>IF(Table245[[#This Row],[Category]]="Home Decor",Table245[[#This Row],[Amount]],0)</f>
        <v>229.02</v>
      </c>
      <c r="I531">
        <f>IF(Table245[[#This Row],[Category]]="Home Decor",Table245[[#This Row],[Qty]],0)</f>
        <v>43</v>
      </c>
      <c r="J531">
        <f>IF(Table245[[#This Row],[Category]]="Clothing",Table245[[#This Row],[Amount]],0)</f>
        <v>0</v>
      </c>
      <c r="K531">
        <f>IF(Table245[[#This Row],[Category]]="Clothing",Table245[[#This Row],[Qty]],0)</f>
        <v>0</v>
      </c>
    </row>
    <row r="532" spans="1:11" ht="14.25" customHeight="1">
      <c r="A532" s="30" t="s">
        <v>17</v>
      </c>
      <c r="B532" s="32">
        <v>67</v>
      </c>
      <c r="C532" s="30" t="s">
        <v>18</v>
      </c>
      <c r="D532" s="31">
        <v>278.64999999999998</v>
      </c>
      <c r="E532" s="48">
        <f>Table245[[#This Row],[Amount]]/Table245[[#This Row],[Qty]]</f>
        <v>4.1589552238805965</v>
      </c>
      <c r="F532">
        <f>IF(Table245[[#This Row],[Category]]="Electronics",Table245[[#This Row],[Amount]],0)</f>
        <v>0</v>
      </c>
      <c r="G532">
        <f>IF(Table245[[#This Row],[Category]]="Electronics",Table245[[#This Row],[Qty]],0)</f>
        <v>0</v>
      </c>
      <c r="H532">
        <f>IF(Table245[[#This Row],[Category]]="Home Decor",Table245[[#This Row],[Amount]],0)</f>
        <v>278.64999999999998</v>
      </c>
      <c r="I532">
        <f>IF(Table245[[#This Row],[Category]]="Home Decor",Table245[[#This Row],[Qty]],0)</f>
        <v>67</v>
      </c>
      <c r="J532">
        <f>IF(Table245[[#This Row],[Category]]="Clothing",Table245[[#This Row],[Amount]],0)</f>
        <v>0</v>
      </c>
      <c r="K532">
        <f>IF(Table245[[#This Row],[Category]]="Clothing",Table245[[#This Row],[Qty]],0)</f>
        <v>0</v>
      </c>
    </row>
    <row r="533" spans="1:11" ht="14.25" customHeight="1">
      <c r="A533" s="30" t="s">
        <v>38</v>
      </c>
      <c r="B533" s="32">
        <v>77</v>
      </c>
      <c r="C533" s="30" t="s">
        <v>18</v>
      </c>
      <c r="D533" s="31">
        <v>616.84</v>
      </c>
      <c r="E533" s="48">
        <f>Table245[[#This Row],[Amount]]/Table245[[#This Row],[Qty]]</f>
        <v>8.0109090909090916</v>
      </c>
      <c r="F533">
        <f>IF(Table245[[#This Row],[Category]]="Electronics",Table245[[#This Row],[Amount]],0)</f>
        <v>616.84</v>
      </c>
      <c r="G533">
        <f>IF(Table245[[#This Row],[Category]]="Electronics",Table245[[#This Row],[Qty]],0)</f>
        <v>77</v>
      </c>
      <c r="H533">
        <f>IF(Table245[[#This Row],[Category]]="Home Decor",Table245[[#This Row],[Amount]],0)</f>
        <v>0</v>
      </c>
      <c r="I533">
        <f>IF(Table245[[#This Row],[Category]]="Home Decor",Table245[[#This Row],[Qty]],0)</f>
        <v>0</v>
      </c>
      <c r="J533">
        <f>IF(Table245[[#This Row],[Category]]="Clothing",Table245[[#This Row],[Amount]],0)</f>
        <v>0</v>
      </c>
      <c r="K533">
        <f>IF(Table245[[#This Row],[Category]]="Clothing",Table245[[#This Row],[Qty]],0)</f>
        <v>0</v>
      </c>
    </row>
    <row r="534" spans="1:11" ht="14.25" customHeight="1">
      <c r="A534" s="30" t="s">
        <v>17</v>
      </c>
      <c r="B534" s="32">
        <v>20</v>
      </c>
      <c r="C534" s="30" t="s">
        <v>18</v>
      </c>
      <c r="D534" s="31">
        <v>223.78</v>
      </c>
      <c r="E534" s="48">
        <f>Table245[[#This Row],[Amount]]/Table245[[#This Row],[Qty]]</f>
        <v>11.189</v>
      </c>
      <c r="F534">
        <f>IF(Table245[[#This Row],[Category]]="Electronics",Table245[[#This Row],[Amount]],0)</f>
        <v>0</v>
      </c>
      <c r="G534">
        <f>IF(Table245[[#This Row],[Category]]="Electronics",Table245[[#This Row],[Qty]],0)</f>
        <v>0</v>
      </c>
      <c r="H534">
        <f>IF(Table245[[#This Row],[Category]]="Home Decor",Table245[[#This Row],[Amount]],0)</f>
        <v>223.78</v>
      </c>
      <c r="I534">
        <f>IF(Table245[[#This Row],[Category]]="Home Decor",Table245[[#This Row],[Qty]],0)</f>
        <v>20</v>
      </c>
      <c r="J534">
        <f>IF(Table245[[#This Row],[Category]]="Clothing",Table245[[#This Row],[Amount]],0)</f>
        <v>0</v>
      </c>
      <c r="K534">
        <f>IF(Table245[[#This Row],[Category]]="Clothing",Table245[[#This Row],[Qty]],0)</f>
        <v>0</v>
      </c>
    </row>
    <row r="535" spans="1:11" ht="14.25" customHeight="1">
      <c r="A535" s="30" t="s">
        <v>38</v>
      </c>
      <c r="B535" s="32">
        <v>1</v>
      </c>
      <c r="C535" s="30" t="s">
        <v>18</v>
      </c>
      <c r="D535" s="31">
        <v>92.82</v>
      </c>
      <c r="E535" s="48">
        <f>Table245[[#This Row],[Amount]]/Table245[[#This Row],[Qty]]</f>
        <v>92.82</v>
      </c>
      <c r="F535">
        <f>IF(Table245[[#This Row],[Category]]="Electronics",Table245[[#This Row],[Amount]],0)</f>
        <v>92.82</v>
      </c>
      <c r="G535">
        <f>IF(Table245[[#This Row],[Category]]="Electronics",Table245[[#This Row],[Qty]],0)</f>
        <v>1</v>
      </c>
      <c r="H535">
        <f>IF(Table245[[#This Row],[Category]]="Home Decor",Table245[[#This Row],[Amount]],0)</f>
        <v>0</v>
      </c>
      <c r="I535">
        <f>IF(Table245[[#This Row],[Category]]="Home Decor",Table245[[#This Row],[Qty]],0)</f>
        <v>0</v>
      </c>
      <c r="J535">
        <f>IF(Table245[[#This Row],[Category]]="Clothing",Table245[[#This Row],[Amount]],0)</f>
        <v>0</v>
      </c>
      <c r="K535">
        <f>IF(Table245[[#This Row],[Category]]="Clothing",Table245[[#This Row],[Qty]],0)</f>
        <v>0</v>
      </c>
    </row>
    <row r="536" spans="1:11" ht="14.25" customHeight="1">
      <c r="A536" s="30" t="s">
        <v>38</v>
      </c>
      <c r="B536" s="32">
        <v>57</v>
      </c>
      <c r="C536" s="30" t="s">
        <v>18</v>
      </c>
      <c r="D536" s="31">
        <v>554.91999999999996</v>
      </c>
      <c r="E536" s="48">
        <f>Table245[[#This Row],[Amount]]/Table245[[#This Row],[Qty]]</f>
        <v>9.7354385964912282</v>
      </c>
      <c r="F536">
        <f>IF(Table245[[#This Row],[Category]]="Electronics",Table245[[#This Row],[Amount]],0)</f>
        <v>554.91999999999996</v>
      </c>
      <c r="G536">
        <f>IF(Table245[[#This Row],[Category]]="Electronics",Table245[[#This Row],[Qty]],0)</f>
        <v>57</v>
      </c>
      <c r="H536">
        <f>IF(Table245[[#This Row],[Category]]="Home Decor",Table245[[#This Row],[Amount]],0)</f>
        <v>0</v>
      </c>
      <c r="I536">
        <f>IF(Table245[[#This Row],[Category]]="Home Decor",Table245[[#This Row],[Qty]],0)</f>
        <v>0</v>
      </c>
      <c r="J536">
        <f>IF(Table245[[#This Row],[Category]]="Clothing",Table245[[#This Row],[Amount]],0)</f>
        <v>0</v>
      </c>
      <c r="K536">
        <f>IF(Table245[[#This Row],[Category]]="Clothing",Table245[[#This Row],[Qty]],0)</f>
        <v>0</v>
      </c>
    </row>
    <row r="537" spans="1:11" ht="14.25" customHeight="1">
      <c r="A537" s="30" t="s">
        <v>17</v>
      </c>
      <c r="B537" s="32">
        <v>98</v>
      </c>
      <c r="C537" s="30" t="s">
        <v>18</v>
      </c>
      <c r="D537" s="31">
        <v>382.97</v>
      </c>
      <c r="E537" s="48">
        <f>Table245[[#This Row],[Amount]]/Table245[[#This Row],[Qty]]</f>
        <v>3.9078571428571429</v>
      </c>
      <c r="F537">
        <f>IF(Table245[[#This Row],[Category]]="Electronics",Table245[[#This Row],[Amount]],0)</f>
        <v>0</v>
      </c>
      <c r="G537">
        <f>IF(Table245[[#This Row],[Category]]="Electronics",Table245[[#This Row],[Qty]],0)</f>
        <v>0</v>
      </c>
      <c r="H537">
        <f>IF(Table245[[#This Row],[Category]]="Home Decor",Table245[[#This Row],[Amount]],0)</f>
        <v>382.97</v>
      </c>
      <c r="I537">
        <f>IF(Table245[[#This Row],[Category]]="Home Decor",Table245[[#This Row],[Qty]],0)</f>
        <v>98</v>
      </c>
      <c r="J537">
        <f>IF(Table245[[#This Row],[Category]]="Clothing",Table245[[#This Row],[Amount]],0)</f>
        <v>0</v>
      </c>
      <c r="K537">
        <f>IF(Table245[[#This Row],[Category]]="Clothing",Table245[[#This Row],[Qty]],0)</f>
        <v>0</v>
      </c>
    </row>
    <row r="538" spans="1:11" ht="14.25" customHeight="1">
      <c r="A538" s="30" t="s">
        <v>17</v>
      </c>
      <c r="B538" s="32">
        <v>72</v>
      </c>
      <c r="C538" s="30" t="s">
        <v>18</v>
      </c>
      <c r="D538" s="31">
        <v>457.27</v>
      </c>
      <c r="E538" s="48">
        <f>Table245[[#This Row],[Amount]]/Table245[[#This Row],[Qty]]</f>
        <v>6.3509722222222216</v>
      </c>
      <c r="F538">
        <f>IF(Table245[[#This Row],[Category]]="Electronics",Table245[[#This Row],[Amount]],0)</f>
        <v>0</v>
      </c>
      <c r="G538">
        <f>IF(Table245[[#This Row],[Category]]="Electronics",Table245[[#This Row],[Qty]],0)</f>
        <v>0</v>
      </c>
      <c r="H538">
        <f>IF(Table245[[#This Row],[Category]]="Home Decor",Table245[[#This Row],[Amount]],0)</f>
        <v>457.27</v>
      </c>
      <c r="I538">
        <f>IF(Table245[[#This Row],[Category]]="Home Decor",Table245[[#This Row],[Qty]],0)</f>
        <v>72</v>
      </c>
      <c r="J538">
        <f>IF(Table245[[#This Row],[Category]]="Clothing",Table245[[#This Row],[Amount]],0)</f>
        <v>0</v>
      </c>
      <c r="K538">
        <f>IF(Table245[[#This Row],[Category]]="Clothing",Table245[[#This Row],[Qty]],0)</f>
        <v>0</v>
      </c>
    </row>
    <row r="539" spans="1:11" ht="14.25" customHeight="1">
      <c r="A539" s="30" t="s">
        <v>38</v>
      </c>
      <c r="B539" s="32">
        <v>65</v>
      </c>
      <c r="C539" s="30" t="s">
        <v>18</v>
      </c>
      <c r="D539" s="31">
        <v>572.09</v>
      </c>
      <c r="E539" s="48">
        <f>Table245[[#This Row],[Amount]]/Table245[[#This Row],[Qty]]</f>
        <v>8.8013846153846167</v>
      </c>
      <c r="F539">
        <f>IF(Table245[[#This Row],[Category]]="Electronics",Table245[[#This Row],[Amount]],0)</f>
        <v>572.09</v>
      </c>
      <c r="G539">
        <f>IF(Table245[[#This Row],[Category]]="Electronics",Table245[[#This Row],[Qty]],0)</f>
        <v>65</v>
      </c>
      <c r="H539">
        <f>IF(Table245[[#This Row],[Category]]="Home Decor",Table245[[#This Row],[Amount]],0)</f>
        <v>0</v>
      </c>
      <c r="I539">
        <f>IF(Table245[[#This Row],[Category]]="Home Decor",Table245[[#This Row],[Qty]],0)</f>
        <v>0</v>
      </c>
      <c r="J539">
        <f>IF(Table245[[#This Row],[Category]]="Clothing",Table245[[#This Row],[Amount]],0)</f>
        <v>0</v>
      </c>
      <c r="K539">
        <f>IF(Table245[[#This Row],[Category]]="Clothing",Table245[[#This Row],[Qty]],0)</f>
        <v>0</v>
      </c>
    </row>
    <row r="540" spans="1:11" ht="14.25" customHeight="1">
      <c r="A540" s="30" t="s">
        <v>33</v>
      </c>
      <c r="B540" s="32">
        <v>95</v>
      </c>
      <c r="C540" s="30" t="s">
        <v>18</v>
      </c>
      <c r="D540" s="31">
        <v>997.39</v>
      </c>
      <c r="E540" s="48">
        <f>Table245[[#This Row],[Amount]]/Table245[[#This Row],[Qty]]</f>
        <v>10.498842105263158</v>
      </c>
      <c r="F540">
        <f>IF(Table245[[#This Row],[Category]]="Electronics",Table245[[#This Row],[Amount]],0)</f>
        <v>0</v>
      </c>
      <c r="G540">
        <f>IF(Table245[[#This Row],[Category]]="Electronics",Table245[[#This Row],[Qty]],0)</f>
        <v>0</v>
      </c>
      <c r="H540">
        <f>IF(Table245[[#This Row],[Category]]="Home Decor",Table245[[#This Row],[Amount]],0)</f>
        <v>0</v>
      </c>
      <c r="I540">
        <f>IF(Table245[[#This Row],[Category]]="Home Decor",Table245[[#This Row],[Qty]],0)</f>
        <v>0</v>
      </c>
      <c r="J540">
        <f>IF(Table245[[#This Row],[Category]]="Clothing",Table245[[#This Row],[Amount]],0)</f>
        <v>997.39</v>
      </c>
      <c r="K540">
        <f>IF(Table245[[#This Row],[Category]]="Clothing",Table245[[#This Row],[Qty]],0)</f>
        <v>95</v>
      </c>
    </row>
    <row r="541" spans="1:11" ht="14.25" customHeight="1">
      <c r="A541" s="30" t="s">
        <v>38</v>
      </c>
      <c r="B541" s="32">
        <v>1</v>
      </c>
      <c r="C541" s="30" t="s">
        <v>18</v>
      </c>
      <c r="D541" s="31">
        <v>862.64</v>
      </c>
      <c r="E541" s="48">
        <f>Table245[[#This Row],[Amount]]/Table245[[#This Row],[Qty]]</f>
        <v>862.64</v>
      </c>
      <c r="F541">
        <f>IF(Table245[[#This Row],[Category]]="Electronics",Table245[[#This Row],[Amount]],0)</f>
        <v>862.64</v>
      </c>
      <c r="G541">
        <f>IF(Table245[[#This Row],[Category]]="Electronics",Table245[[#This Row],[Qty]],0)</f>
        <v>1</v>
      </c>
      <c r="H541">
        <f>IF(Table245[[#This Row],[Category]]="Home Decor",Table245[[#This Row],[Amount]],0)</f>
        <v>0</v>
      </c>
      <c r="I541">
        <f>IF(Table245[[#This Row],[Category]]="Home Decor",Table245[[#This Row],[Qty]],0)</f>
        <v>0</v>
      </c>
      <c r="J541">
        <f>IF(Table245[[#This Row],[Category]]="Clothing",Table245[[#This Row],[Amount]],0)</f>
        <v>0</v>
      </c>
      <c r="K541">
        <f>IF(Table245[[#This Row],[Category]]="Clothing",Table245[[#This Row],[Qty]],0)</f>
        <v>0</v>
      </c>
    </row>
    <row r="542" spans="1:11" ht="14.25" customHeight="1">
      <c r="A542" s="30" t="s">
        <v>17</v>
      </c>
      <c r="B542" s="32">
        <v>86</v>
      </c>
      <c r="C542" s="30" t="s">
        <v>18</v>
      </c>
      <c r="D542" s="31">
        <v>431.53</v>
      </c>
      <c r="E542" s="48">
        <f>Table245[[#This Row],[Amount]]/Table245[[#This Row],[Qty]]</f>
        <v>5.0177906976744184</v>
      </c>
      <c r="F542">
        <f>IF(Table245[[#This Row],[Category]]="Electronics",Table245[[#This Row],[Amount]],0)</f>
        <v>0</v>
      </c>
      <c r="G542">
        <f>IF(Table245[[#This Row],[Category]]="Electronics",Table245[[#This Row],[Qty]],0)</f>
        <v>0</v>
      </c>
      <c r="H542">
        <f>IF(Table245[[#This Row],[Category]]="Home Decor",Table245[[#This Row],[Amount]],0)</f>
        <v>431.53</v>
      </c>
      <c r="I542">
        <f>IF(Table245[[#This Row],[Category]]="Home Decor",Table245[[#This Row],[Qty]],0)</f>
        <v>86</v>
      </c>
      <c r="J542">
        <f>IF(Table245[[#This Row],[Category]]="Clothing",Table245[[#This Row],[Amount]],0)</f>
        <v>0</v>
      </c>
      <c r="K542">
        <f>IF(Table245[[#This Row],[Category]]="Clothing",Table245[[#This Row],[Qty]],0)</f>
        <v>0</v>
      </c>
    </row>
    <row r="543" spans="1:11" ht="14.25" customHeight="1">
      <c r="A543" s="30" t="s">
        <v>33</v>
      </c>
      <c r="B543" s="32">
        <v>44</v>
      </c>
      <c r="C543" s="30" t="s">
        <v>18</v>
      </c>
      <c r="D543" s="31">
        <v>520.73</v>
      </c>
      <c r="E543" s="48">
        <f>Table245[[#This Row],[Amount]]/Table245[[#This Row],[Qty]]</f>
        <v>11.834772727272728</v>
      </c>
      <c r="F543">
        <f>IF(Table245[[#This Row],[Category]]="Electronics",Table245[[#This Row],[Amount]],0)</f>
        <v>0</v>
      </c>
      <c r="G543">
        <f>IF(Table245[[#This Row],[Category]]="Electronics",Table245[[#This Row],[Qty]],0)</f>
        <v>0</v>
      </c>
      <c r="H543">
        <f>IF(Table245[[#This Row],[Category]]="Home Decor",Table245[[#This Row],[Amount]],0)</f>
        <v>0</v>
      </c>
      <c r="I543">
        <f>IF(Table245[[#This Row],[Category]]="Home Decor",Table245[[#This Row],[Qty]],0)</f>
        <v>0</v>
      </c>
      <c r="J543">
        <f>IF(Table245[[#This Row],[Category]]="Clothing",Table245[[#This Row],[Amount]],0)</f>
        <v>520.73</v>
      </c>
      <c r="K543">
        <f>IF(Table245[[#This Row],[Category]]="Clothing",Table245[[#This Row],[Qty]],0)</f>
        <v>44</v>
      </c>
    </row>
    <row r="544" spans="1:11" ht="14.25" customHeight="1">
      <c r="A544" s="30" t="s">
        <v>33</v>
      </c>
      <c r="B544" s="32">
        <v>23</v>
      </c>
      <c r="C544" s="30" t="s">
        <v>18</v>
      </c>
      <c r="D544" s="31">
        <v>913.36</v>
      </c>
      <c r="E544" s="48">
        <f>Table245[[#This Row],[Amount]]/Table245[[#This Row],[Qty]]</f>
        <v>39.711304347826086</v>
      </c>
      <c r="F544">
        <f>IF(Table245[[#This Row],[Category]]="Electronics",Table245[[#This Row],[Amount]],0)</f>
        <v>0</v>
      </c>
      <c r="G544">
        <f>IF(Table245[[#This Row],[Category]]="Electronics",Table245[[#This Row],[Qty]],0)</f>
        <v>0</v>
      </c>
      <c r="H544">
        <f>IF(Table245[[#This Row],[Category]]="Home Decor",Table245[[#This Row],[Amount]],0)</f>
        <v>0</v>
      </c>
      <c r="I544">
        <f>IF(Table245[[#This Row],[Category]]="Home Decor",Table245[[#This Row],[Qty]],0)</f>
        <v>0</v>
      </c>
      <c r="J544">
        <f>IF(Table245[[#This Row],[Category]]="Clothing",Table245[[#This Row],[Amount]],0)</f>
        <v>913.36</v>
      </c>
      <c r="K544">
        <f>IF(Table245[[#This Row],[Category]]="Clothing",Table245[[#This Row],[Qty]],0)</f>
        <v>23</v>
      </c>
    </row>
    <row r="545" spans="1:11" ht="14.25" customHeight="1">
      <c r="A545" s="30" t="s">
        <v>17</v>
      </c>
      <c r="B545" s="32">
        <v>100</v>
      </c>
      <c r="C545" s="30" t="s">
        <v>18</v>
      </c>
      <c r="D545" s="31">
        <v>450.2</v>
      </c>
      <c r="E545" s="48">
        <f>Table245[[#This Row],[Amount]]/Table245[[#This Row],[Qty]]</f>
        <v>4.5019999999999998</v>
      </c>
      <c r="F545">
        <f>IF(Table245[[#This Row],[Category]]="Electronics",Table245[[#This Row],[Amount]],0)</f>
        <v>0</v>
      </c>
      <c r="G545">
        <f>IF(Table245[[#This Row],[Category]]="Electronics",Table245[[#This Row],[Qty]],0)</f>
        <v>0</v>
      </c>
      <c r="H545">
        <f>IF(Table245[[#This Row],[Category]]="Home Decor",Table245[[#This Row],[Amount]],0)</f>
        <v>450.2</v>
      </c>
      <c r="I545">
        <f>IF(Table245[[#This Row],[Category]]="Home Decor",Table245[[#This Row],[Qty]],0)</f>
        <v>100</v>
      </c>
      <c r="J545">
        <f>IF(Table245[[#This Row],[Category]]="Clothing",Table245[[#This Row],[Amount]],0)</f>
        <v>0</v>
      </c>
      <c r="K545">
        <f>IF(Table245[[#This Row],[Category]]="Clothing",Table245[[#This Row],[Qty]],0)</f>
        <v>0</v>
      </c>
    </row>
    <row r="546" spans="1:11" ht="14.25" customHeight="1">
      <c r="A546" s="30" t="s">
        <v>38</v>
      </c>
      <c r="B546" s="32">
        <v>29</v>
      </c>
      <c r="C546" s="30" t="s">
        <v>18</v>
      </c>
      <c r="D546" s="31">
        <v>101.39</v>
      </c>
      <c r="E546" s="48">
        <f>Table245[[#This Row],[Amount]]/Table245[[#This Row],[Qty]]</f>
        <v>3.4962068965517243</v>
      </c>
      <c r="F546">
        <f>IF(Table245[[#This Row],[Category]]="Electronics",Table245[[#This Row],[Amount]],0)</f>
        <v>101.39</v>
      </c>
      <c r="G546">
        <f>IF(Table245[[#This Row],[Category]]="Electronics",Table245[[#This Row],[Qty]],0)</f>
        <v>29</v>
      </c>
      <c r="H546">
        <f>IF(Table245[[#This Row],[Category]]="Home Decor",Table245[[#This Row],[Amount]],0)</f>
        <v>0</v>
      </c>
      <c r="I546">
        <f>IF(Table245[[#This Row],[Category]]="Home Decor",Table245[[#This Row],[Qty]],0)</f>
        <v>0</v>
      </c>
      <c r="J546">
        <f>IF(Table245[[#This Row],[Category]]="Clothing",Table245[[#This Row],[Amount]],0)</f>
        <v>0</v>
      </c>
      <c r="K546">
        <f>IF(Table245[[#This Row],[Category]]="Clothing",Table245[[#This Row],[Qty]],0)</f>
        <v>0</v>
      </c>
    </row>
    <row r="547" spans="1:11" ht="14.25" customHeight="1">
      <c r="A547" s="30" t="s">
        <v>17</v>
      </c>
      <c r="B547" s="32">
        <v>9</v>
      </c>
      <c r="C547" s="30" t="s">
        <v>18</v>
      </c>
      <c r="D547" s="31">
        <v>659.51</v>
      </c>
      <c r="E547" s="48">
        <f>Table245[[#This Row],[Amount]]/Table245[[#This Row],[Qty]]</f>
        <v>73.278888888888886</v>
      </c>
      <c r="F547">
        <f>IF(Table245[[#This Row],[Category]]="Electronics",Table245[[#This Row],[Amount]],0)</f>
        <v>0</v>
      </c>
      <c r="G547">
        <f>IF(Table245[[#This Row],[Category]]="Electronics",Table245[[#This Row],[Qty]],0)</f>
        <v>0</v>
      </c>
      <c r="H547">
        <f>IF(Table245[[#This Row],[Category]]="Home Decor",Table245[[#This Row],[Amount]],0)</f>
        <v>659.51</v>
      </c>
      <c r="I547">
        <f>IF(Table245[[#This Row],[Category]]="Home Decor",Table245[[#This Row],[Qty]],0)</f>
        <v>9</v>
      </c>
      <c r="J547">
        <f>IF(Table245[[#This Row],[Category]]="Clothing",Table245[[#This Row],[Amount]],0)</f>
        <v>0</v>
      </c>
      <c r="K547">
        <f>IF(Table245[[#This Row],[Category]]="Clothing",Table245[[#This Row],[Qty]],0)</f>
        <v>0</v>
      </c>
    </row>
    <row r="548" spans="1:11" ht="14.25" customHeight="1">
      <c r="A548" s="30" t="s">
        <v>33</v>
      </c>
      <c r="B548" s="32">
        <v>38</v>
      </c>
      <c r="C548" s="30" t="s">
        <v>18</v>
      </c>
      <c r="D548" s="31">
        <v>903.9</v>
      </c>
      <c r="E548" s="48">
        <f>Table245[[#This Row],[Amount]]/Table245[[#This Row],[Qty]]</f>
        <v>23.786842105263158</v>
      </c>
      <c r="F548">
        <f>IF(Table245[[#This Row],[Category]]="Electronics",Table245[[#This Row],[Amount]],0)</f>
        <v>0</v>
      </c>
      <c r="G548">
        <f>IF(Table245[[#This Row],[Category]]="Electronics",Table245[[#This Row],[Qty]],0)</f>
        <v>0</v>
      </c>
      <c r="H548">
        <f>IF(Table245[[#This Row],[Category]]="Home Decor",Table245[[#This Row],[Amount]],0)</f>
        <v>0</v>
      </c>
      <c r="I548">
        <f>IF(Table245[[#This Row],[Category]]="Home Decor",Table245[[#This Row],[Qty]],0)</f>
        <v>0</v>
      </c>
      <c r="J548">
        <f>IF(Table245[[#This Row],[Category]]="Clothing",Table245[[#This Row],[Amount]],0)</f>
        <v>903.9</v>
      </c>
      <c r="K548">
        <f>IF(Table245[[#This Row],[Category]]="Clothing",Table245[[#This Row],[Qty]],0)</f>
        <v>38</v>
      </c>
    </row>
    <row r="549" spans="1:11" ht="14.25" customHeight="1">
      <c r="A549" s="30" t="s">
        <v>38</v>
      </c>
      <c r="B549" s="32">
        <v>59</v>
      </c>
      <c r="C549" s="30" t="s">
        <v>18</v>
      </c>
      <c r="D549" s="31">
        <v>716.36</v>
      </c>
      <c r="E549" s="48">
        <f>Table245[[#This Row],[Amount]]/Table245[[#This Row],[Qty]]</f>
        <v>12.141694915254238</v>
      </c>
      <c r="F549">
        <f>IF(Table245[[#This Row],[Category]]="Electronics",Table245[[#This Row],[Amount]],0)</f>
        <v>716.36</v>
      </c>
      <c r="G549">
        <f>IF(Table245[[#This Row],[Category]]="Electronics",Table245[[#This Row],[Qty]],0)</f>
        <v>59</v>
      </c>
      <c r="H549">
        <f>IF(Table245[[#This Row],[Category]]="Home Decor",Table245[[#This Row],[Amount]],0)</f>
        <v>0</v>
      </c>
      <c r="I549">
        <f>IF(Table245[[#This Row],[Category]]="Home Decor",Table245[[#This Row],[Qty]],0)</f>
        <v>0</v>
      </c>
      <c r="J549">
        <f>IF(Table245[[#This Row],[Category]]="Clothing",Table245[[#This Row],[Amount]],0)</f>
        <v>0</v>
      </c>
      <c r="K549">
        <f>IF(Table245[[#This Row],[Category]]="Clothing",Table245[[#This Row],[Qty]],0)</f>
        <v>0</v>
      </c>
    </row>
    <row r="550" spans="1:11" ht="14.25" customHeight="1">
      <c r="A550" s="30" t="s">
        <v>17</v>
      </c>
      <c r="B550" s="32">
        <v>23</v>
      </c>
      <c r="C550" s="30" t="s">
        <v>18</v>
      </c>
      <c r="D550" s="31">
        <v>549.17999999999995</v>
      </c>
      <c r="E550" s="48">
        <f>Table245[[#This Row],[Amount]]/Table245[[#This Row],[Qty]]</f>
        <v>23.877391304347825</v>
      </c>
      <c r="F550">
        <f>IF(Table245[[#This Row],[Category]]="Electronics",Table245[[#This Row],[Amount]],0)</f>
        <v>0</v>
      </c>
      <c r="G550">
        <f>IF(Table245[[#This Row],[Category]]="Electronics",Table245[[#This Row],[Qty]],0)</f>
        <v>0</v>
      </c>
      <c r="H550">
        <f>IF(Table245[[#This Row],[Category]]="Home Decor",Table245[[#This Row],[Amount]],0)</f>
        <v>549.17999999999995</v>
      </c>
      <c r="I550">
        <f>IF(Table245[[#This Row],[Category]]="Home Decor",Table245[[#This Row],[Qty]],0)</f>
        <v>23</v>
      </c>
      <c r="J550">
        <f>IF(Table245[[#This Row],[Category]]="Clothing",Table245[[#This Row],[Amount]],0)</f>
        <v>0</v>
      </c>
      <c r="K550">
        <f>IF(Table245[[#This Row],[Category]]="Clothing",Table245[[#This Row],[Qty]],0)</f>
        <v>0</v>
      </c>
    </row>
    <row r="551" spans="1:11" ht="14.25" customHeight="1">
      <c r="A551" s="30" t="s">
        <v>17</v>
      </c>
      <c r="B551" s="32">
        <v>86</v>
      </c>
      <c r="C551" s="30" t="s">
        <v>18</v>
      </c>
      <c r="D551" s="31">
        <v>896.69</v>
      </c>
      <c r="E551" s="48">
        <f>Table245[[#This Row],[Amount]]/Table245[[#This Row],[Qty]]</f>
        <v>10.426627906976744</v>
      </c>
      <c r="F551">
        <f>IF(Table245[[#This Row],[Category]]="Electronics",Table245[[#This Row],[Amount]],0)</f>
        <v>0</v>
      </c>
      <c r="G551">
        <f>IF(Table245[[#This Row],[Category]]="Electronics",Table245[[#This Row],[Qty]],0)</f>
        <v>0</v>
      </c>
      <c r="H551">
        <f>IF(Table245[[#This Row],[Category]]="Home Decor",Table245[[#This Row],[Amount]],0)</f>
        <v>896.69</v>
      </c>
      <c r="I551">
        <f>IF(Table245[[#This Row],[Category]]="Home Decor",Table245[[#This Row],[Qty]],0)</f>
        <v>86</v>
      </c>
      <c r="J551">
        <f>IF(Table245[[#This Row],[Category]]="Clothing",Table245[[#This Row],[Amount]],0)</f>
        <v>0</v>
      </c>
      <c r="K551">
        <f>IF(Table245[[#This Row],[Category]]="Clothing",Table245[[#This Row],[Qty]],0)</f>
        <v>0</v>
      </c>
    </row>
    <row r="552" spans="1:11" ht="14.25" customHeight="1">
      <c r="A552" s="30" t="s">
        <v>17</v>
      </c>
      <c r="B552" s="32">
        <v>42</v>
      </c>
      <c r="C552" s="30" t="s">
        <v>18</v>
      </c>
      <c r="D552" s="31">
        <v>884.34</v>
      </c>
      <c r="E552" s="48">
        <f>Table245[[#This Row],[Amount]]/Table245[[#This Row],[Qty]]</f>
        <v>21.055714285714288</v>
      </c>
      <c r="F552">
        <f>IF(Table245[[#This Row],[Category]]="Electronics",Table245[[#This Row],[Amount]],0)</f>
        <v>0</v>
      </c>
      <c r="G552">
        <f>IF(Table245[[#This Row],[Category]]="Electronics",Table245[[#This Row],[Qty]],0)</f>
        <v>0</v>
      </c>
      <c r="H552">
        <f>IF(Table245[[#This Row],[Category]]="Home Decor",Table245[[#This Row],[Amount]],0)</f>
        <v>884.34</v>
      </c>
      <c r="I552">
        <f>IF(Table245[[#This Row],[Category]]="Home Decor",Table245[[#This Row],[Qty]],0)</f>
        <v>42</v>
      </c>
      <c r="J552">
        <f>IF(Table245[[#This Row],[Category]]="Clothing",Table245[[#This Row],[Amount]],0)</f>
        <v>0</v>
      </c>
      <c r="K552">
        <f>IF(Table245[[#This Row],[Category]]="Clothing",Table245[[#This Row],[Qty]],0)</f>
        <v>0</v>
      </c>
    </row>
    <row r="553" spans="1:11" ht="14.25" customHeight="1">
      <c r="A553" s="30" t="s">
        <v>17</v>
      </c>
      <c r="B553" s="32">
        <v>58</v>
      </c>
      <c r="C553" s="30" t="s">
        <v>18</v>
      </c>
      <c r="D553" s="31">
        <v>580.11</v>
      </c>
      <c r="E553" s="48">
        <f>Table245[[#This Row],[Amount]]/Table245[[#This Row],[Qty]]</f>
        <v>10.001896551724139</v>
      </c>
      <c r="F553">
        <f>IF(Table245[[#This Row],[Category]]="Electronics",Table245[[#This Row],[Amount]],0)</f>
        <v>0</v>
      </c>
      <c r="G553">
        <f>IF(Table245[[#This Row],[Category]]="Electronics",Table245[[#This Row],[Qty]],0)</f>
        <v>0</v>
      </c>
      <c r="H553">
        <f>IF(Table245[[#This Row],[Category]]="Home Decor",Table245[[#This Row],[Amount]],0)</f>
        <v>580.11</v>
      </c>
      <c r="I553">
        <f>IF(Table245[[#This Row],[Category]]="Home Decor",Table245[[#This Row],[Qty]],0)</f>
        <v>58</v>
      </c>
      <c r="J553">
        <f>IF(Table245[[#This Row],[Category]]="Clothing",Table245[[#This Row],[Amount]],0)</f>
        <v>0</v>
      </c>
      <c r="K553">
        <f>IF(Table245[[#This Row],[Category]]="Clothing",Table245[[#This Row],[Qty]],0)</f>
        <v>0</v>
      </c>
    </row>
    <row r="554" spans="1:11" ht="14.25" customHeight="1">
      <c r="A554" s="30" t="s">
        <v>17</v>
      </c>
      <c r="B554" s="32">
        <v>90</v>
      </c>
      <c r="C554" s="30" t="s">
        <v>18</v>
      </c>
      <c r="D554" s="31">
        <v>49.18</v>
      </c>
      <c r="E554" s="48">
        <f>Table245[[#This Row],[Amount]]/Table245[[#This Row],[Qty]]</f>
        <v>0.5464444444444444</v>
      </c>
      <c r="F554">
        <f>IF(Table245[[#This Row],[Category]]="Electronics",Table245[[#This Row],[Amount]],0)</f>
        <v>0</v>
      </c>
      <c r="G554">
        <f>IF(Table245[[#This Row],[Category]]="Electronics",Table245[[#This Row],[Qty]],0)</f>
        <v>0</v>
      </c>
      <c r="H554">
        <f>IF(Table245[[#This Row],[Category]]="Home Decor",Table245[[#This Row],[Amount]],0)</f>
        <v>49.18</v>
      </c>
      <c r="I554">
        <f>IF(Table245[[#This Row],[Category]]="Home Decor",Table245[[#This Row],[Qty]],0)</f>
        <v>90</v>
      </c>
      <c r="J554">
        <f>IF(Table245[[#This Row],[Category]]="Clothing",Table245[[#This Row],[Amount]],0)</f>
        <v>0</v>
      </c>
      <c r="K554">
        <f>IF(Table245[[#This Row],[Category]]="Clothing",Table245[[#This Row],[Qty]],0)</f>
        <v>0</v>
      </c>
    </row>
    <row r="555" spans="1:11" ht="14.25" customHeight="1">
      <c r="A555" s="30" t="s">
        <v>17</v>
      </c>
      <c r="B555" s="32">
        <v>69</v>
      </c>
      <c r="C555" s="30" t="s">
        <v>18</v>
      </c>
      <c r="D555" s="31">
        <v>458.33</v>
      </c>
      <c r="E555" s="48">
        <f>Table245[[#This Row],[Amount]]/Table245[[#This Row],[Qty]]</f>
        <v>6.6424637681159417</v>
      </c>
      <c r="F555">
        <f>IF(Table245[[#This Row],[Category]]="Electronics",Table245[[#This Row],[Amount]],0)</f>
        <v>0</v>
      </c>
      <c r="G555">
        <f>IF(Table245[[#This Row],[Category]]="Electronics",Table245[[#This Row],[Qty]],0)</f>
        <v>0</v>
      </c>
      <c r="H555">
        <f>IF(Table245[[#This Row],[Category]]="Home Decor",Table245[[#This Row],[Amount]],0)</f>
        <v>458.33</v>
      </c>
      <c r="I555">
        <f>IF(Table245[[#This Row],[Category]]="Home Decor",Table245[[#This Row],[Qty]],0)</f>
        <v>69</v>
      </c>
      <c r="J555">
        <f>IF(Table245[[#This Row],[Category]]="Clothing",Table245[[#This Row],[Amount]],0)</f>
        <v>0</v>
      </c>
      <c r="K555">
        <f>IF(Table245[[#This Row],[Category]]="Clothing",Table245[[#This Row],[Qty]],0)</f>
        <v>0</v>
      </c>
    </row>
    <row r="556" spans="1:11" ht="14.25" customHeight="1">
      <c r="A556" s="30" t="s">
        <v>33</v>
      </c>
      <c r="B556" s="32">
        <v>52</v>
      </c>
      <c r="C556" s="30" t="s">
        <v>18</v>
      </c>
      <c r="D556" s="31">
        <v>967.77</v>
      </c>
      <c r="E556" s="48">
        <f>Table245[[#This Row],[Amount]]/Table245[[#This Row],[Qty]]</f>
        <v>18.610961538461538</v>
      </c>
      <c r="F556">
        <f>IF(Table245[[#This Row],[Category]]="Electronics",Table245[[#This Row],[Amount]],0)</f>
        <v>0</v>
      </c>
      <c r="G556">
        <f>IF(Table245[[#This Row],[Category]]="Electronics",Table245[[#This Row],[Qty]],0)</f>
        <v>0</v>
      </c>
      <c r="H556">
        <f>IF(Table245[[#This Row],[Category]]="Home Decor",Table245[[#This Row],[Amount]],0)</f>
        <v>0</v>
      </c>
      <c r="I556">
        <f>IF(Table245[[#This Row],[Category]]="Home Decor",Table245[[#This Row],[Qty]],0)</f>
        <v>0</v>
      </c>
      <c r="J556">
        <f>IF(Table245[[#This Row],[Category]]="Clothing",Table245[[#This Row],[Amount]],0)</f>
        <v>967.77</v>
      </c>
      <c r="K556">
        <f>IF(Table245[[#This Row],[Category]]="Clothing",Table245[[#This Row],[Qty]],0)</f>
        <v>52</v>
      </c>
    </row>
    <row r="557" spans="1:11" ht="14.25" customHeight="1">
      <c r="A557" s="30" t="s">
        <v>33</v>
      </c>
      <c r="B557" s="32">
        <v>45</v>
      </c>
      <c r="C557" s="30" t="s">
        <v>18</v>
      </c>
      <c r="D557" s="31">
        <v>344.02</v>
      </c>
      <c r="E557" s="48">
        <f>Table245[[#This Row],[Amount]]/Table245[[#This Row],[Qty]]</f>
        <v>7.6448888888888886</v>
      </c>
      <c r="F557">
        <f>IF(Table245[[#This Row],[Category]]="Electronics",Table245[[#This Row],[Amount]],0)</f>
        <v>0</v>
      </c>
      <c r="G557">
        <f>IF(Table245[[#This Row],[Category]]="Electronics",Table245[[#This Row],[Qty]],0)</f>
        <v>0</v>
      </c>
      <c r="H557">
        <f>IF(Table245[[#This Row],[Category]]="Home Decor",Table245[[#This Row],[Amount]],0)</f>
        <v>0</v>
      </c>
      <c r="I557">
        <f>IF(Table245[[#This Row],[Category]]="Home Decor",Table245[[#This Row],[Qty]],0)</f>
        <v>0</v>
      </c>
      <c r="J557">
        <f>IF(Table245[[#This Row],[Category]]="Clothing",Table245[[#This Row],[Amount]],0)</f>
        <v>344.02</v>
      </c>
      <c r="K557">
        <f>IF(Table245[[#This Row],[Category]]="Clothing",Table245[[#This Row],[Qty]],0)</f>
        <v>45</v>
      </c>
    </row>
    <row r="558" spans="1:11" ht="14.25" customHeight="1">
      <c r="A558" s="30" t="s">
        <v>17</v>
      </c>
      <c r="B558" s="32">
        <v>17</v>
      </c>
      <c r="C558" s="30" t="s">
        <v>18</v>
      </c>
      <c r="D558" s="31">
        <v>700.33</v>
      </c>
      <c r="E558" s="48">
        <f>Table245[[#This Row],[Amount]]/Table245[[#This Row],[Qty]]</f>
        <v>41.195882352941176</v>
      </c>
      <c r="F558">
        <f>IF(Table245[[#This Row],[Category]]="Electronics",Table245[[#This Row],[Amount]],0)</f>
        <v>0</v>
      </c>
      <c r="G558">
        <f>IF(Table245[[#This Row],[Category]]="Electronics",Table245[[#This Row],[Qty]],0)</f>
        <v>0</v>
      </c>
      <c r="H558">
        <f>IF(Table245[[#This Row],[Category]]="Home Decor",Table245[[#This Row],[Amount]],0)</f>
        <v>700.33</v>
      </c>
      <c r="I558">
        <f>IF(Table245[[#This Row],[Category]]="Home Decor",Table245[[#This Row],[Qty]],0)</f>
        <v>17</v>
      </c>
      <c r="J558">
        <f>IF(Table245[[#This Row],[Category]]="Clothing",Table245[[#This Row],[Amount]],0)</f>
        <v>0</v>
      </c>
      <c r="K558">
        <f>IF(Table245[[#This Row],[Category]]="Clothing",Table245[[#This Row],[Qty]],0)</f>
        <v>0</v>
      </c>
    </row>
    <row r="559" spans="1:11" ht="14.25" customHeight="1">
      <c r="A559" s="30" t="s">
        <v>33</v>
      </c>
      <c r="B559" s="32">
        <v>62</v>
      </c>
      <c r="C559" s="30" t="s">
        <v>18</v>
      </c>
      <c r="D559" s="31">
        <v>572.26</v>
      </c>
      <c r="E559" s="48">
        <f>Table245[[#This Row],[Amount]]/Table245[[#This Row],[Qty]]</f>
        <v>9.23</v>
      </c>
      <c r="F559">
        <f>IF(Table245[[#This Row],[Category]]="Electronics",Table245[[#This Row],[Amount]],0)</f>
        <v>0</v>
      </c>
      <c r="G559">
        <f>IF(Table245[[#This Row],[Category]]="Electronics",Table245[[#This Row],[Qty]],0)</f>
        <v>0</v>
      </c>
      <c r="H559">
        <f>IF(Table245[[#This Row],[Category]]="Home Decor",Table245[[#This Row],[Amount]],0)</f>
        <v>0</v>
      </c>
      <c r="I559">
        <f>IF(Table245[[#This Row],[Category]]="Home Decor",Table245[[#This Row],[Qty]],0)</f>
        <v>0</v>
      </c>
      <c r="J559">
        <f>IF(Table245[[#This Row],[Category]]="Clothing",Table245[[#This Row],[Amount]],0)</f>
        <v>572.26</v>
      </c>
      <c r="K559">
        <f>IF(Table245[[#This Row],[Category]]="Clothing",Table245[[#This Row],[Qty]],0)</f>
        <v>62</v>
      </c>
    </row>
    <row r="560" spans="1:11" ht="14.25" customHeight="1">
      <c r="A560" s="30" t="s">
        <v>38</v>
      </c>
      <c r="B560" s="32">
        <v>91</v>
      </c>
      <c r="C560" s="30" t="s">
        <v>18</v>
      </c>
      <c r="D560" s="31">
        <v>629.1</v>
      </c>
      <c r="E560" s="48">
        <f>Table245[[#This Row],[Amount]]/Table245[[#This Row],[Qty]]</f>
        <v>6.9131868131868135</v>
      </c>
      <c r="F560">
        <f>IF(Table245[[#This Row],[Category]]="Electronics",Table245[[#This Row],[Amount]],0)</f>
        <v>629.1</v>
      </c>
      <c r="G560">
        <f>IF(Table245[[#This Row],[Category]]="Electronics",Table245[[#This Row],[Qty]],0)</f>
        <v>91</v>
      </c>
      <c r="H560">
        <f>IF(Table245[[#This Row],[Category]]="Home Decor",Table245[[#This Row],[Amount]],0)</f>
        <v>0</v>
      </c>
      <c r="I560">
        <f>IF(Table245[[#This Row],[Category]]="Home Decor",Table245[[#This Row],[Qty]],0)</f>
        <v>0</v>
      </c>
      <c r="J560">
        <f>IF(Table245[[#This Row],[Category]]="Clothing",Table245[[#This Row],[Amount]],0)</f>
        <v>0</v>
      </c>
      <c r="K560">
        <f>IF(Table245[[#This Row],[Category]]="Clothing",Table245[[#This Row],[Qty]],0)</f>
        <v>0</v>
      </c>
    </row>
    <row r="561" spans="1:11" ht="14.25" customHeight="1">
      <c r="A561" s="30" t="s">
        <v>17</v>
      </c>
      <c r="B561" s="32">
        <v>27</v>
      </c>
      <c r="C561" s="30" t="s">
        <v>18</v>
      </c>
      <c r="D561" s="31">
        <v>844.25</v>
      </c>
      <c r="E561" s="48">
        <f>Table245[[#This Row],[Amount]]/Table245[[#This Row],[Qty]]</f>
        <v>31.268518518518519</v>
      </c>
      <c r="F561">
        <f>IF(Table245[[#This Row],[Category]]="Electronics",Table245[[#This Row],[Amount]],0)</f>
        <v>0</v>
      </c>
      <c r="G561">
        <f>IF(Table245[[#This Row],[Category]]="Electronics",Table245[[#This Row],[Qty]],0)</f>
        <v>0</v>
      </c>
      <c r="H561">
        <f>IF(Table245[[#This Row],[Category]]="Home Decor",Table245[[#This Row],[Amount]],0)</f>
        <v>844.25</v>
      </c>
      <c r="I561">
        <f>IF(Table245[[#This Row],[Category]]="Home Decor",Table245[[#This Row],[Qty]],0)</f>
        <v>27</v>
      </c>
      <c r="J561">
        <f>IF(Table245[[#This Row],[Category]]="Clothing",Table245[[#This Row],[Amount]],0)</f>
        <v>0</v>
      </c>
      <c r="K561">
        <f>IF(Table245[[#This Row],[Category]]="Clothing",Table245[[#This Row],[Qty]],0)</f>
        <v>0</v>
      </c>
    </row>
    <row r="562" spans="1:11" ht="14.25" customHeight="1">
      <c r="A562" s="30" t="s">
        <v>38</v>
      </c>
      <c r="B562" s="32">
        <v>96</v>
      </c>
      <c r="C562" s="30" t="s">
        <v>18</v>
      </c>
      <c r="D562" s="31">
        <v>856.7</v>
      </c>
      <c r="E562" s="48">
        <f>Table245[[#This Row],[Amount]]/Table245[[#This Row],[Qty]]</f>
        <v>8.9239583333333332</v>
      </c>
      <c r="F562">
        <f>IF(Table245[[#This Row],[Category]]="Electronics",Table245[[#This Row],[Amount]],0)</f>
        <v>856.7</v>
      </c>
      <c r="G562">
        <f>IF(Table245[[#This Row],[Category]]="Electronics",Table245[[#This Row],[Qty]],0)</f>
        <v>96</v>
      </c>
      <c r="H562">
        <f>IF(Table245[[#This Row],[Category]]="Home Decor",Table245[[#This Row],[Amount]],0)</f>
        <v>0</v>
      </c>
      <c r="I562">
        <f>IF(Table245[[#This Row],[Category]]="Home Decor",Table245[[#This Row],[Qty]],0)</f>
        <v>0</v>
      </c>
      <c r="J562">
        <f>IF(Table245[[#This Row],[Category]]="Clothing",Table245[[#This Row],[Amount]],0)</f>
        <v>0</v>
      </c>
      <c r="K562">
        <f>IF(Table245[[#This Row],[Category]]="Clothing",Table245[[#This Row],[Qty]],0)</f>
        <v>0</v>
      </c>
    </row>
    <row r="563" spans="1:11" ht="14.25" customHeight="1">
      <c r="A563" s="30" t="s">
        <v>17</v>
      </c>
      <c r="B563" s="32">
        <v>98</v>
      </c>
      <c r="C563" s="30" t="s">
        <v>18</v>
      </c>
      <c r="D563" s="31">
        <v>525.65</v>
      </c>
      <c r="E563" s="48">
        <f>Table245[[#This Row],[Amount]]/Table245[[#This Row],[Qty]]</f>
        <v>5.3637755102040812</v>
      </c>
      <c r="F563">
        <f>IF(Table245[[#This Row],[Category]]="Electronics",Table245[[#This Row],[Amount]],0)</f>
        <v>0</v>
      </c>
      <c r="G563">
        <f>IF(Table245[[#This Row],[Category]]="Electronics",Table245[[#This Row],[Qty]],0)</f>
        <v>0</v>
      </c>
      <c r="H563">
        <f>IF(Table245[[#This Row],[Category]]="Home Decor",Table245[[#This Row],[Amount]],0)</f>
        <v>525.65</v>
      </c>
      <c r="I563">
        <f>IF(Table245[[#This Row],[Category]]="Home Decor",Table245[[#This Row],[Qty]],0)</f>
        <v>98</v>
      </c>
      <c r="J563">
        <f>IF(Table245[[#This Row],[Category]]="Clothing",Table245[[#This Row],[Amount]],0)</f>
        <v>0</v>
      </c>
      <c r="K563">
        <f>IF(Table245[[#This Row],[Category]]="Clothing",Table245[[#This Row],[Qty]],0)</f>
        <v>0</v>
      </c>
    </row>
    <row r="564" spans="1:11" ht="14.25" customHeight="1">
      <c r="A564" s="30" t="s">
        <v>38</v>
      </c>
      <c r="B564" s="32">
        <v>22</v>
      </c>
      <c r="C564" s="30" t="s">
        <v>18</v>
      </c>
      <c r="D564" s="31">
        <v>332.67</v>
      </c>
      <c r="E564" s="48">
        <f>Table245[[#This Row],[Amount]]/Table245[[#This Row],[Qty]]</f>
        <v>15.121363636363638</v>
      </c>
      <c r="F564">
        <f>IF(Table245[[#This Row],[Category]]="Electronics",Table245[[#This Row],[Amount]],0)</f>
        <v>332.67</v>
      </c>
      <c r="G564">
        <f>IF(Table245[[#This Row],[Category]]="Electronics",Table245[[#This Row],[Qty]],0)</f>
        <v>22</v>
      </c>
      <c r="H564">
        <f>IF(Table245[[#This Row],[Category]]="Home Decor",Table245[[#This Row],[Amount]],0)</f>
        <v>0</v>
      </c>
      <c r="I564">
        <f>IF(Table245[[#This Row],[Category]]="Home Decor",Table245[[#This Row],[Qty]],0)</f>
        <v>0</v>
      </c>
      <c r="J564">
        <f>IF(Table245[[#This Row],[Category]]="Clothing",Table245[[#This Row],[Amount]],0)</f>
        <v>0</v>
      </c>
      <c r="K564">
        <f>IF(Table245[[#This Row],[Category]]="Clothing",Table245[[#This Row],[Qty]],0)</f>
        <v>0</v>
      </c>
    </row>
    <row r="565" spans="1:11" ht="14.25" customHeight="1">
      <c r="A565" s="30" t="s">
        <v>38</v>
      </c>
      <c r="B565" s="32">
        <v>3</v>
      </c>
      <c r="C565" s="30" t="s">
        <v>18</v>
      </c>
      <c r="D565" s="31">
        <v>960.32</v>
      </c>
      <c r="E565" s="48">
        <f>Table245[[#This Row],[Amount]]/Table245[[#This Row],[Qty]]</f>
        <v>320.10666666666668</v>
      </c>
      <c r="F565">
        <f>IF(Table245[[#This Row],[Category]]="Electronics",Table245[[#This Row],[Amount]],0)</f>
        <v>960.32</v>
      </c>
      <c r="G565">
        <f>IF(Table245[[#This Row],[Category]]="Electronics",Table245[[#This Row],[Qty]],0)</f>
        <v>3</v>
      </c>
      <c r="H565">
        <f>IF(Table245[[#This Row],[Category]]="Home Decor",Table245[[#This Row],[Amount]],0)</f>
        <v>0</v>
      </c>
      <c r="I565">
        <f>IF(Table245[[#This Row],[Category]]="Home Decor",Table245[[#This Row],[Qty]],0)</f>
        <v>0</v>
      </c>
      <c r="J565">
        <f>IF(Table245[[#This Row],[Category]]="Clothing",Table245[[#This Row],[Amount]],0)</f>
        <v>0</v>
      </c>
      <c r="K565">
        <f>IF(Table245[[#This Row],[Category]]="Clothing",Table245[[#This Row],[Qty]],0)</f>
        <v>0</v>
      </c>
    </row>
    <row r="566" spans="1:11" ht="14.25" customHeight="1">
      <c r="A566" s="30" t="s">
        <v>33</v>
      </c>
      <c r="B566" s="32">
        <v>81</v>
      </c>
      <c r="C566" s="30" t="s">
        <v>18</v>
      </c>
      <c r="D566" s="31">
        <v>734.65</v>
      </c>
      <c r="E566" s="48">
        <f>Table245[[#This Row],[Amount]]/Table245[[#This Row],[Qty]]</f>
        <v>9.0697530864197535</v>
      </c>
      <c r="F566">
        <f>IF(Table245[[#This Row],[Category]]="Electronics",Table245[[#This Row],[Amount]],0)</f>
        <v>0</v>
      </c>
      <c r="G566">
        <f>IF(Table245[[#This Row],[Category]]="Electronics",Table245[[#This Row],[Qty]],0)</f>
        <v>0</v>
      </c>
      <c r="H566">
        <f>IF(Table245[[#This Row],[Category]]="Home Decor",Table245[[#This Row],[Amount]],0)</f>
        <v>0</v>
      </c>
      <c r="I566">
        <f>IF(Table245[[#This Row],[Category]]="Home Decor",Table245[[#This Row],[Qty]],0)</f>
        <v>0</v>
      </c>
      <c r="J566">
        <f>IF(Table245[[#This Row],[Category]]="Clothing",Table245[[#This Row],[Amount]],0)</f>
        <v>734.65</v>
      </c>
      <c r="K566">
        <f>IF(Table245[[#This Row],[Category]]="Clothing",Table245[[#This Row],[Qty]],0)</f>
        <v>81</v>
      </c>
    </row>
    <row r="567" spans="1:11" ht="14.25" customHeight="1">
      <c r="A567" s="30" t="s">
        <v>17</v>
      </c>
      <c r="B567" s="32">
        <v>52</v>
      </c>
      <c r="C567" s="30" t="s">
        <v>18</v>
      </c>
      <c r="D567" s="31">
        <v>922.44</v>
      </c>
      <c r="E567" s="48">
        <f>Table245[[#This Row],[Amount]]/Table245[[#This Row],[Qty]]</f>
        <v>17.739230769230769</v>
      </c>
      <c r="F567">
        <f>IF(Table245[[#This Row],[Category]]="Electronics",Table245[[#This Row],[Amount]],0)</f>
        <v>0</v>
      </c>
      <c r="G567">
        <f>IF(Table245[[#This Row],[Category]]="Electronics",Table245[[#This Row],[Qty]],0)</f>
        <v>0</v>
      </c>
      <c r="H567">
        <f>IF(Table245[[#This Row],[Category]]="Home Decor",Table245[[#This Row],[Amount]],0)</f>
        <v>922.44</v>
      </c>
      <c r="I567">
        <f>IF(Table245[[#This Row],[Category]]="Home Decor",Table245[[#This Row],[Qty]],0)</f>
        <v>52</v>
      </c>
      <c r="J567">
        <f>IF(Table245[[#This Row],[Category]]="Clothing",Table245[[#This Row],[Amount]],0)</f>
        <v>0</v>
      </c>
      <c r="K567">
        <f>IF(Table245[[#This Row],[Category]]="Clothing",Table245[[#This Row],[Qty]],0)</f>
        <v>0</v>
      </c>
    </row>
    <row r="568" spans="1:11" ht="14.25" customHeight="1">
      <c r="A568" s="30" t="s">
        <v>33</v>
      </c>
      <c r="B568" s="32">
        <v>96</v>
      </c>
      <c r="C568" s="30" t="s">
        <v>18</v>
      </c>
      <c r="D568" s="31">
        <v>127.99</v>
      </c>
      <c r="E568" s="48">
        <f>Table245[[#This Row],[Amount]]/Table245[[#This Row],[Qty]]</f>
        <v>1.3332291666666667</v>
      </c>
      <c r="F568">
        <f>IF(Table245[[#This Row],[Category]]="Electronics",Table245[[#This Row],[Amount]],0)</f>
        <v>0</v>
      </c>
      <c r="G568">
        <f>IF(Table245[[#This Row],[Category]]="Electronics",Table245[[#This Row],[Qty]],0)</f>
        <v>0</v>
      </c>
      <c r="H568">
        <f>IF(Table245[[#This Row],[Category]]="Home Decor",Table245[[#This Row],[Amount]],0)</f>
        <v>0</v>
      </c>
      <c r="I568">
        <f>IF(Table245[[#This Row],[Category]]="Home Decor",Table245[[#This Row],[Qty]],0)</f>
        <v>0</v>
      </c>
      <c r="J568">
        <f>IF(Table245[[#This Row],[Category]]="Clothing",Table245[[#This Row],[Amount]],0)</f>
        <v>127.99</v>
      </c>
      <c r="K568">
        <f>IF(Table245[[#This Row],[Category]]="Clothing",Table245[[#This Row],[Qty]],0)</f>
        <v>96</v>
      </c>
    </row>
    <row r="569" spans="1:11" ht="14.25" customHeight="1">
      <c r="A569" s="30" t="s">
        <v>33</v>
      </c>
      <c r="B569" s="32">
        <v>67</v>
      </c>
      <c r="C569" s="30" t="s">
        <v>18</v>
      </c>
      <c r="D569" s="31">
        <v>720.12</v>
      </c>
      <c r="E569" s="48">
        <f>Table245[[#This Row],[Amount]]/Table245[[#This Row],[Qty]]</f>
        <v>10.748059701492537</v>
      </c>
      <c r="F569">
        <f>IF(Table245[[#This Row],[Category]]="Electronics",Table245[[#This Row],[Amount]],0)</f>
        <v>0</v>
      </c>
      <c r="G569">
        <f>IF(Table245[[#This Row],[Category]]="Electronics",Table245[[#This Row],[Qty]],0)</f>
        <v>0</v>
      </c>
      <c r="H569">
        <f>IF(Table245[[#This Row],[Category]]="Home Decor",Table245[[#This Row],[Amount]],0)</f>
        <v>0</v>
      </c>
      <c r="I569">
        <f>IF(Table245[[#This Row],[Category]]="Home Decor",Table245[[#This Row],[Qty]],0)</f>
        <v>0</v>
      </c>
      <c r="J569">
        <f>IF(Table245[[#This Row],[Category]]="Clothing",Table245[[#This Row],[Amount]],0)</f>
        <v>720.12</v>
      </c>
      <c r="K569">
        <f>IF(Table245[[#This Row],[Category]]="Clothing",Table245[[#This Row],[Qty]],0)</f>
        <v>67</v>
      </c>
    </row>
    <row r="570" spans="1:11" ht="14.25" customHeight="1">
      <c r="A570" s="30" t="s">
        <v>33</v>
      </c>
      <c r="B570" s="32">
        <v>47</v>
      </c>
      <c r="C570" s="30" t="s">
        <v>18</v>
      </c>
      <c r="D570" s="31">
        <v>571.37</v>
      </c>
      <c r="E570" s="48">
        <f>Table245[[#This Row],[Amount]]/Table245[[#This Row],[Qty]]</f>
        <v>12.156808510638298</v>
      </c>
      <c r="F570">
        <f>IF(Table245[[#This Row],[Category]]="Electronics",Table245[[#This Row],[Amount]],0)</f>
        <v>0</v>
      </c>
      <c r="G570">
        <f>IF(Table245[[#This Row],[Category]]="Electronics",Table245[[#This Row],[Qty]],0)</f>
        <v>0</v>
      </c>
      <c r="H570">
        <f>IF(Table245[[#This Row],[Category]]="Home Decor",Table245[[#This Row],[Amount]],0)</f>
        <v>0</v>
      </c>
      <c r="I570">
        <f>IF(Table245[[#This Row],[Category]]="Home Decor",Table245[[#This Row],[Qty]],0)</f>
        <v>0</v>
      </c>
      <c r="J570">
        <f>IF(Table245[[#This Row],[Category]]="Clothing",Table245[[#This Row],[Amount]],0)</f>
        <v>571.37</v>
      </c>
      <c r="K570">
        <f>IF(Table245[[#This Row],[Category]]="Clothing",Table245[[#This Row],[Qty]],0)</f>
        <v>47</v>
      </c>
    </row>
    <row r="571" spans="1:11" ht="14.25" customHeight="1">
      <c r="A571" s="30" t="s">
        <v>33</v>
      </c>
      <c r="B571" s="32">
        <v>7</v>
      </c>
      <c r="C571" s="30" t="s">
        <v>18</v>
      </c>
      <c r="D571" s="31">
        <v>763.69</v>
      </c>
      <c r="E571" s="48">
        <f>Table245[[#This Row],[Amount]]/Table245[[#This Row],[Qty]]</f>
        <v>109.09857142857143</v>
      </c>
      <c r="F571">
        <f>IF(Table245[[#This Row],[Category]]="Electronics",Table245[[#This Row],[Amount]],0)</f>
        <v>0</v>
      </c>
      <c r="G571">
        <f>IF(Table245[[#This Row],[Category]]="Electronics",Table245[[#This Row],[Qty]],0)</f>
        <v>0</v>
      </c>
      <c r="H571">
        <f>IF(Table245[[#This Row],[Category]]="Home Decor",Table245[[#This Row],[Amount]],0)</f>
        <v>0</v>
      </c>
      <c r="I571">
        <f>IF(Table245[[#This Row],[Category]]="Home Decor",Table245[[#This Row],[Qty]],0)</f>
        <v>0</v>
      </c>
      <c r="J571">
        <f>IF(Table245[[#This Row],[Category]]="Clothing",Table245[[#This Row],[Amount]],0)</f>
        <v>763.69</v>
      </c>
      <c r="K571">
        <f>IF(Table245[[#This Row],[Category]]="Clothing",Table245[[#This Row],[Qty]],0)</f>
        <v>7</v>
      </c>
    </row>
    <row r="572" spans="1:11" ht="14.25" customHeight="1">
      <c r="A572" s="30" t="s">
        <v>38</v>
      </c>
      <c r="B572" s="32">
        <v>16</v>
      </c>
      <c r="C572" s="30" t="s">
        <v>18</v>
      </c>
      <c r="D572" s="31">
        <v>631.73</v>
      </c>
      <c r="E572" s="48">
        <f>Table245[[#This Row],[Amount]]/Table245[[#This Row],[Qty]]</f>
        <v>39.483125000000001</v>
      </c>
      <c r="F572">
        <f>IF(Table245[[#This Row],[Category]]="Electronics",Table245[[#This Row],[Amount]],0)</f>
        <v>631.73</v>
      </c>
      <c r="G572">
        <f>IF(Table245[[#This Row],[Category]]="Electronics",Table245[[#This Row],[Qty]],0)</f>
        <v>16</v>
      </c>
      <c r="H572">
        <f>IF(Table245[[#This Row],[Category]]="Home Decor",Table245[[#This Row],[Amount]],0)</f>
        <v>0</v>
      </c>
      <c r="I572">
        <f>IF(Table245[[#This Row],[Category]]="Home Decor",Table245[[#This Row],[Qty]],0)</f>
        <v>0</v>
      </c>
      <c r="J572">
        <f>IF(Table245[[#This Row],[Category]]="Clothing",Table245[[#This Row],[Amount]],0)</f>
        <v>0</v>
      </c>
      <c r="K572">
        <f>IF(Table245[[#This Row],[Category]]="Clothing",Table245[[#This Row],[Qty]],0)</f>
        <v>0</v>
      </c>
    </row>
    <row r="573" spans="1:11" ht="14.25" customHeight="1">
      <c r="A573" s="30" t="s">
        <v>38</v>
      </c>
      <c r="B573" s="32">
        <v>67</v>
      </c>
      <c r="C573" s="30" t="s">
        <v>18</v>
      </c>
      <c r="D573" s="31">
        <v>434.98</v>
      </c>
      <c r="E573" s="48">
        <f>Table245[[#This Row],[Amount]]/Table245[[#This Row],[Qty]]</f>
        <v>6.4922388059701497</v>
      </c>
      <c r="F573">
        <f>IF(Table245[[#This Row],[Category]]="Electronics",Table245[[#This Row],[Amount]],0)</f>
        <v>434.98</v>
      </c>
      <c r="G573">
        <f>IF(Table245[[#This Row],[Category]]="Electronics",Table245[[#This Row],[Qty]],0)</f>
        <v>67</v>
      </c>
      <c r="H573">
        <f>IF(Table245[[#This Row],[Category]]="Home Decor",Table245[[#This Row],[Amount]],0)</f>
        <v>0</v>
      </c>
      <c r="I573">
        <f>IF(Table245[[#This Row],[Category]]="Home Decor",Table245[[#This Row],[Qty]],0)</f>
        <v>0</v>
      </c>
      <c r="J573">
        <f>IF(Table245[[#This Row],[Category]]="Clothing",Table245[[#This Row],[Amount]],0)</f>
        <v>0</v>
      </c>
      <c r="K573">
        <f>IF(Table245[[#This Row],[Category]]="Clothing",Table245[[#This Row],[Qty]],0)</f>
        <v>0</v>
      </c>
    </row>
    <row r="574" spans="1:11" ht="14.25" customHeight="1">
      <c r="A574" s="30" t="s">
        <v>33</v>
      </c>
      <c r="B574" s="32">
        <v>45</v>
      </c>
      <c r="C574" s="30" t="s">
        <v>18</v>
      </c>
      <c r="D574" s="31">
        <v>241.99</v>
      </c>
      <c r="E574" s="48">
        <f>Table245[[#This Row],[Amount]]/Table245[[#This Row],[Qty]]</f>
        <v>5.3775555555555554</v>
      </c>
      <c r="F574">
        <f>IF(Table245[[#This Row],[Category]]="Electronics",Table245[[#This Row],[Amount]],0)</f>
        <v>0</v>
      </c>
      <c r="G574">
        <f>IF(Table245[[#This Row],[Category]]="Electronics",Table245[[#This Row],[Qty]],0)</f>
        <v>0</v>
      </c>
      <c r="H574">
        <f>IF(Table245[[#This Row],[Category]]="Home Decor",Table245[[#This Row],[Amount]],0)</f>
        <v>0</v>
      </c>
      <c r="I574">
        <f>IF(Table245[[#This Row],[Category]]="Home Decor",Table245[[#This Row],[Qty]],0)</f>
        <v>0</v>
      </c>
      <c r="J574">
        <f>IF(Table245[[#This Row],[Category]]="Clothing",Table245[[#This Row],[Amount]],0)</f>
        <v>241.99</v>
      </c>
      <c r="K574">
        <f>IF(Table245[[#This Row],[Category]]="Clothing",Table245[[#This Row],[Qty]],0)</f>
        <v>45</v>
      </c>
    </row>
    <row r="575" spans="1:11" ht="14.25" customHeight="1">
      <c r="A575" s="30" t="s">
        <v>17</v>
      </c>
      <c r="B575" s="32">
        <v>67</v>
      </c>
      <c r="C575" s="30" t="s">
        <v>18</v>
      </c>
      <c r="D575" s="31">
        <v>455.03</v>
      </c>
      <c r="E575" s="48">
        <f>Table245[[#This Row],[Amount]]/Table245[[#This Row],[Qty]]</f>
        <v>6.7914925373134327</v>
      </c>
      <c r="F575">
        <f>IF(Table245[[#This Row],[Category]]="Electronics",Table245[[#This Row],[Amount]],0)</f>
        <v>0</v>
      </c>
      <c r="G575">
        <f>IF(Table245[[#This Row],[Category]]="Electronics",Table245[[#This Row],[Qty]],0)</f>
        <v>0</v>
      </c>
      <c r="H575">
        <f>IF(Table245[[#This Row],[Category]]="Home Decor",Table245[[#This Row],[Amount]],0)</f>
        <v>455.03</v>
      </c>
      <c r="I575">
        <f>IF(Table245[[#This Row],[Category]]="Home Decor",Table245[[#This Row],[Qty]],0)</f>
        <v>67</v>
      </c>
      <c r="J575">
        <f>IF(Table245[[#This Row],[Category]]="Clothing",Table245[[#This Row],[Amount]],0)</f>
        <v>0</v>
      </c>
      <c r="K575">
        <f>IF(Table245[[#This Row],[Category]]="Clothing",Table245[[#This Row],[Qty]],0)</f>
        <v>0</v>
      </c>
    </row>
    <row r="576" spans="1:11" ht="14.25" customHeight="1">
      <c r="A576" s="30" t="s">
        <v>33</v>
      </c>
      <c r="B576" s="32">
        <v>50</v>
      </c>
      <c r="C576" s="30" t="s">
        <v>18</v>
      </c>
      <c r="D576" s="31">
        <v>618.65</v>
      </c>
      <c r="E576" s="48">
        <f>Table245[[#This Row],[Amount]]/Table245[[#This Row],[Qty]]</f>
        <v>12.372999999999999</v>
      </c>
      <c r="F576">
        <f>IF(Table245[[#This Row],[Category]]="Electronics",Table245[[#This Row],[Amount]],0)</f>
        <v>0</v>
      </c>
      <c r="G576">
        <f>IF(Table245[[#This Row],[Category]]="Electronics",Table245[[#This Row],[Qty]],0)</f>
        <v>0</v>
      </c>
      <c r="H576">
        <f>IF(Table245[[#This Row],[Category]]="Home Decor",Table245[[#This Row],[Amount]],0)</f>
        <v>0</v>
      </c>
      <c r="I576">
        <f>IF(Table245[[#This Row],[Category]]="Home Decor",Table245[[#This Row],[Qty]],0)</f>
        <v>0</v>
      </c>
      <c r="J576">
        <f>IF(Table245[[#This Row],[Category]]="Clothing",Table245[[#This Row],[Amount]],0)</f>
        <v>618.65</v>
      </c>
      <c r="K576">
        <f>IF(Table245[[#This Row],[Category]]="Clothing",Table245[[#This Row],[Qty]],0)</f>
        <v>50</v>
      </c>
    </row>
    <row r="577" spans="1:11" ht="14.25" customHeight="1">
      <c r="A577" s="30" t="s">
        <v>33</v>
      </c>
      <c r="B577" s="32">
        <v>81</v>
      </c>
      <c r="C577" s="30" t="s">
        <v>18</v>
      </c>
      <c r="D577" s="31">
        <v>989.11</v>
      </c>
      <c r="E577" s="48">
        <f>Table245[[#This Row],[Amount]]/Table245[[#This Row],[Qty]]</f>
        <v>12.211234567901235</v>
      </c>
      <c r="F577">
        <f>IF(Table245[[#This Row],[Category]]="Electronics",Table245[[#This Row],[Amount]],0)</f>
        <v>0</v>
      </c>
      <c r="G577">
        <f>IF(Table245[[#This Row],[Category]]="Electronics",Table245[[#This Row],[Qty]],0)</f>
        <v>0</v>
      </c>
      <c r="H577">
        <f>IF(Table245[[#This Row],[Category]]="Home Decor",Table245[[#This Row],[Amount]],0)</f>
        <v>0</v>
      </c>
      <c r="I577">
        <f>IF(Table245[[#This Row],[Category]]="Home Decor",Table245[[#This Row],[Qty]],0)</f>
        <v>0</v>
      </c>
      <c r="J577">
        <f>IF(Table245[[#This Row],[Category]]="Clothing",Table245[[#This Row],[Amount]],0)</f>
        <v>989.11</v>
      </c>
      <c r="K577">
        <f>IF(Table245[[#This Row],[Category]]="Clothing",Table245[[#This Row],[Qty]],0)</f>
        <v>81</v>
      </c>
    </row>
    <row r="578" spans="1:11" ht="14.25" customHeight="1">
      <c r="A578" s="30" t="s">
        <v>38</v>
      </c>
      <c r="B578" s="32">
        <v>30</v>
      </c>
      <c r="C578" s="30" t="s">
        <v>18</v>
      </c>
      <c r="D578" s="31">
        <v>637.14</v>
      </c>
      <c r="E578" s="48">
        <f>Table245[[#This Row],[Amount]]/Table245[[#This Row],[Qty]]</f>
        <v>21.238</v>
      </c>
      <c r="F578">
        <f>IF(Table245[[#This Row],[Category]]="Electronics",Table245[[#This Row],[Amount]],0)</f>
        <v>637.14</v>
      </c>
      <c r="G578">
        <f>IF(Table245[[#This Row],[Category]]="Electronics",Table245[[#This Row],[Qty]],0)</f>
        <v>30</v>
      </c>
      <c r="H578">
        <f>IF(Table245[[#This Row],[Category]]="Home Decor",Table245[[#This Row],[Amount]],0)</f>
        <v>0</v>
      </c>
      <c r="I578">
        <f>IF(Table245[[#This Row],[Category]]="Home Decor",Table245[[#This Row],[Qty]],0)</f>
        <v>0</v>
      </c>
      <c r="J578">
        <f>IF(Table245[[#This Row],[Category]]="Clothing",Table245[[#This Row],[Amount]],0)</f>
        <v>0</v>
      </c>
      <c r="K578">
        <f>IF(Table245[[#This Row],[Category]]="Clothing",Table245[[#This Row],[Qty]],0)</f>
        <v>0</v>
      </c>
    </row>
    <row r="579" spans="1:11" ht="14.25" customHeight="1">
      <c r="A579" s="30" t="s">
        <v>38</v>
      </c>
      <c r="B579" s="32">
        <v>19</v>
      </c>
      <c r="C579" s="30" t="s">
        <v>18</v>
      </c>
      <c r="D579" s="31">
        <v>911.95</v>
      </c>
      <c r="E579" s="48">
        <f>Table245[[#This Row],[Amount]]/Table245[[#This Row],[Qty]]</f>
        <v>47.997368421052634</v>
      </c>
      <c r="F579">
        <f>IF(Table245[[#This Row],[Category]]="Electronics",Table245[[#This Row],[Amount]],0)</f>
        <v>911.95</v>
      </c>
      <c r="G579">
        <f>IF(Table245[[#This Row],[Category]]="Electronics",Table245[[#This Row],[Qty]],0)</f>
        <v>19</v>
      </c>
      <c r="H579">
        <f>IF(Table245[[#This Row],[Category]]="Home Decor",Table245[[#This Row],[Amount]],0)</f>
        <v>0</v>
      </c>
      <c r="I579">
        <f>IF(Table245[[#This Row],[Category]]="Home Decor",Table245[[#This Row],[Qty]],0)</f>
        <v>0</v>
      </c>
      <c r="J579">
        <f>IF(Table245[[#This Row],[Category]]="Clothing",Table245[[#This Row],[Amount]],0)</f>
        <v>0</v>
      </c>
      <c r="K579">
        <f>IF(Table245[[#This Row],[Category]]="Clothing",Table245[[#This Row],[Qty]],0)</f>
        <v>0</v>
      </c>
    </row>
    <row r="580" spans="1:11" ht="14.25" customHeight="1">
      <c r="A580" s="30" t="s">
        <v>38</v>
      </c>
      <c r="B580" s="32">
        <v>72</v>
      </c>
      <c r="C580" s="30" t="s">
        <v>18</v>
      </c>
      <c r="D580" s="31">
        <v>833.27</v>
      </c>
      <c r="E580" s="48">
        <f>Table245[[#This Row],[Amount]]/Table245[[#This Row],[Qty]]</f>
        <v>11.573194444444445</v>
      </c>
      <c r="F580">
        <f>IF(Table245[[#This Row],[Category]]="Electronics",Table245[[#This Row],[Amount]],0)</f>
        <v>833.27</v>
      </c>
      <c r="G580">
        <f>IF(Table245[[#This Row],[Category]]="Electronics",Table245[[#This Row],[Qty]],0)</f>
        <v>72</v>
      </c>
      <c r="H580">
        <f>IF(Table245[[#This Row],[Category]]="Home Decor",Table245[[#This Row],[Amount]],0)</f>
        <v>0</v>
      </c>
      <c r="I580">
        <f>IF(Table245[[#This Row],[Category]]="Home Decor",Table245[[#This Row],[Qty]],0)</f>
        <v>0</v>
      </c>
      <c r="J580">
        <f>IF(Table245[[#This Row],[Category]]="Clothing",Table245[[#This Row],[Amount]],0)</f>
        <v>0</v>
      </c>
      <c r="K580">
        <f>IF(Table245[[#This Row],[Category]]="Clothing",Table245[[#This Row],[Qty]],0)</f>
        <v>0</v>
      </c>
    </row>
    <row r="581" spans="1:11" ht="14.25" customHeight="1">
      <c r="A581" s="30" t="s">
        <v>33</v>
      </c>
      <c r="B581" s="32">
        <v>68</v>
      </c>
      <c r="C581" s="30" t="s">
        <v>18</v>
      </c>
      <c r="D581" s="31">
        <v>995.8</v>
      </c>
      <c r="E581" s="48">
        <f>Table245[[#This Row],[Amount]]/Table245[[#This Row],[Qty]]</f>
        <v>14.644117647058822</v>
      </c>
      <c r="F581">
        <f>IF(Table245[[#This Row],[Category]]="Electronics",Table245[[#This Row],[Amount]],0)</f>
        <v>0</v>
      </c>
      <c r="G581">
        <f>IF(Table245[[#This Row],[Category]]="Electronics",Table245[[#This Row],[Qty]],0)</f>
        <v>0</v>
      </c>
      <c r="H581">
        <f>IF(Table245[[#This Row],[Category]]="Home Decor",Table245[[#This Row],[Amount]],0)</f>
        <v>0</v>
      </c>
      <c r="I581">
        <f>IF(Table245[[#This Row],[Category]]="Home Decor",Table245[[#This Row],[Qty]],0)</f>
        <v>0</v>
      </c>
      <c r="J581">
        <f>IF(Table245[[#This Row],[Category]]="Clothing",Table245[[#This Row],[Amount]],0)</f>
        <v>995.8</v>
      </c>
      <c r="K581">
        <f>IF(Table245[[#This Row],[Category]]="Clothing",Table245[[#This Row],[Qty]],0)</f>
        <v>68</v>
      </c>
    </row>
    <row r="582" spans="1:11" ht="14.25" customHeight="1">
      <c r="A582" s="30" t="s">
        <v>38</v>
      </c>
      <c r="B582" s="32">
        <v>7</v>
      </c>
      <c r="C582" s="30" t="s">
        <v>18</v>
      </c>
      <c r="D582" s="31">
        <v>269.99</v>
      </c>
      <c r="E582" s="48">
        <f>Table245[[#This Row],[Amount]]/Table245[[#This Row],[Qty]]</f>
        <v>38.57</v>
      </c>
      <c r="F582">
        <f>IF(Table245[[#This Row],[Category]]="Electronics",Table245[[#This Row],[Amount]],0)</f>
        <v>269.99</v>
      </c>
      <c r="G582">
        <f>IF(Table245[[#This Row],[Category]]="Electronics",Table245[[#This Row],[Qty]],0)</f>
        <v>7</v>
      </c>
      <c r="H582">
        <f>IF(Table245[[#This Row],[Category]]="Home Decor",Table245[[#This Row],[Amount]],0)</f>
        <v>0</v>
      </c>
      <c r="I582">
        <f>IF(Table245[[#This Row],[Category]]="Home Decor",Table245[[#This Row],[Qty]],0)</f>
        <v>0</v>
      </c>
      <c r="J582">
        <f>IF(Table245[[#This Row],[Category]]="Clothing",Table245[[#This Row],[Amount]],0)</f>
        <v>0</v>
      </c>
      <c r="K582">
        <f>IF(Table245[[#This Row],[Category]]="Clothing",Table245[[#This Row],[Qty]],0)</f>
        <v>0</v>
      </c>
    </row>
    <row r="583" spans="1:11" ht="14.25" customHeight="1">
      <c r="A583" s="30" t="s">
        <v>17</v>
      </c>
      <c r="B583" s="32">
        <v>99</v>
      </c>
      <c r="C583" s="30" t="s">
        <v>18</v>
      </c>
      <c r="D583" s="31">
        <v>212.91</v>
      </c>
      <c r="E583" s="48">
        <f>Table245[[#This Row],[Amount]]/Table245[[#This Row],[Qty]]</f>
        <v>2.1506060606060604</v>
      </c>
      <c r="F583">
        <f>IF(Table245[[#This Row],[Category]]="Electronics",Table245[[#This Row],[Amount]],0)</f>
        <v>0</v>
      </c>
      <c r="G583">
        <f>IF(Table245[[#This Row],[Category]]="Electronics",Table245[[#This Row],[Qty]],0)</f>
        <v>0</v>
      </c>
      <c r="H583">
        <f>IF(Table245[[#This Row],[Category]]="Home Decor",Table245[[#This Row],[Amount]],0)</f>
        <v>212.91</v>
      </c>
      <c r="I583">
        <f>IF(Table245[[#This Row],[Category]]="Home Decor",Table245[[#This Row],[Qty]],0)</f>
        <v>99</v>
      </c>
      <c r="J583">
        <f>IF(Table245[[#This Row],[Category]]="Clothing",Table245[[#This Row],[Amount]],0)</f>
        <v>0</v>
      </c>
      <c r="K583">
        <f>IF(Table245[[#This Row],[Category]]="Clothing",Table245[[#This Row],[Qty]],0)</f>
        <v>0</v>
      </c>
    </row>
    <row r="584" spans="1:11" ht="14.25" customHeight="1">
      <c r="A584" s="30" t="s">
        <v>38</v>
      </c>
      <c r="B584" s="32">
        <v>73</v>
      </c>
      <c r="C584" s="30" t="s">
        <v>18</v>
      </c>
      <c r="D584" s="31">
        <v>519.6</v>
      </c>
      <c r="E584" s="48">
        <f>Table245[[#This Row],[Amount]]/Table245[[#This Row],[Qty]]</f>
        <v>7.1178082191780829</v>
      </c>
      <c r="F584">
        <f>IF(Table245[[#This Row],[Category]]="Electronics",Table245[[#This Row],[Amount]],0)</f>
        <v>519.6</v>
      </c>
      <c r="G584">
        <f>IF(Table245[[#This Row],[Category]]="Electronics",Table245[[#This Row],[Qty]],0)</f>
        <v>73</v>
      </c>
      <c r="H584">
        <f>IF(Table245[[#This Row],[Category]]="Home Decor",Table245[[#This Row],[Amount]],0)</f>
        <v>0</v>
      </c>
      <c r="I584">
        <f>IF(Table245[[#This Row],[Category]]="Home Decor",Table245[[#This Row],[Qty]],0)</f>
        <v>0</v>
      </c>
      <c r="J584">
        <f>IF(Table245[[#This Row],[Category]]="Clothing",Table245[[#This Row],[Amount]],0)</f>
        <v>0</v>
      </c>
      <c r="K584">
        <f>IF(Table245[[#This Row],[Category]]="Clothing",Table245[[#This Row],[Qty]],0)</f>
        <v>0</v>
      </c>
    </row>
    <row r="585" spans="1:11" ht="14.25" customHeight="1">
      <c r="A585" s="30" t="s">
        <v>17</v>
      </c>
      <c r="B585" s="32">
        <v>31</v>
      </c>
      <c r="C585" s="30" t="s">
        <v>18</v>
      </c>
      <c r="D585" s="31">
        <v>16.78</v>
      </c>
      <c r="E585" s="48">
        <f>Table245[[#This Row],[Amount]]/Table245[[#This Row],[Qty]]</f>
        <v>0.54129032258064524</v>
      </c>
      <c r="F585">
        <f>IF(Table245[[#This Row],[Category]]="Electronics",Table245[[#This Row],[Amount]],0)</f>
        <v>0</v>
      </c>
      <c r="G585">
        <f>IF(Table245[[#This Row],[Category]]="Electronics",Table245[[#This Row],[Qty]],0)</f>
        <v>0</v>
      </c>
      <c r="H585">
        <f>IF(Table245[[#This Row],[Category]]="Home Decor",Table245[[#This Row],[Amount]],0)</f>
        <v>16.78</v>
      </c>
      <c r="I585">
        <f>IF(Table245[[#This Row],[Category]]="Home Decor",Table245[[#This Row],[Qty]],0)</f>
        <v>31</v>
      </c>
      <c r="J585">
        <f>IF(Table245[[#This Row],[Category]]="Clothing",Table245[[#This Row],[Amount]],0)</f>
        <v>0</v>
      </c>
      <c r="K585">
        <f>IF(Table245[[#This Row],[Category]]="Clothing",Table245[[#This Row],[Qty]],0)</f>
        <v>0</v>
      </c>
    </row>
    <row r="586" spans="1:11" ht="14.25" customHeight="1">
      <c r="A586" s="30" t="s">
        <v>38</v>
      </c>
      <c r="B586" s="32">
        <v>26</v>
      </c>
      <c r="C586" s="30" t="s">
        <v>18</v>
      </c>
      <c r="D586" s="31">
        <v>10.7</v>
      </c>
      <c r="E586" s="48">
        <f>Table245[[#This Row],[Amount]]/Table245[[#This Row],[Qty]]</f>
        <v>0.41153846153846152</v>
      </c>
      <c r="F586">
        <f>IF(Table245[[#This Row],[Category]]="Electronics",Table245[[#This Row],[Amount]],0)</f>
        <v>10.7</v>
      </c>
      <c r="G586">
        <f>IF(Table245[[#This Row],[Category]]="Electronics",Table245[[#This Row],[Qty]],0)</f>
        <v>26</v>
      </c>
      <c r="H586">
        <f>IF(Table245[[#This Row],[Category]]="Home Decor",Table245[[#This Row],[Amount]],0)</f>
        <v>0</v>
      </c>
      <c r="I586">
        <f>IF(Table245[[#This Row],[Category]]="Home Decor",Table245[[#This Row],[Qty]],0)</f>
        <v>0</v>
      </c>
      <c r="J586">
        <f>IF(Table245[[#This Row],[Category]]="Clothing",Table245[[#This Row],[Amount]],0)</f>
        <v>0</v>
      </c>
      <c r="K586">
        <f>IF(Table245[[#This Row],[Category]]="Clothing",Table245[[#This Row],[Qty]],0)</f>
        <v>0</v>
      </c>
    </row>
    <row r="587" spans="1:11" ht="14.25" customHeight="1">
      <c r="A587" s="30" t="s">
        <v>33</v>
      </c>
      <c r="B587" s="32">
        <v>73</v>
      </c>
      <c r="C587" s="30" t="s">
        <v>18</v>
      </c>
      <c r="D587" s="31">
        <v>863.38</v>
      </c>
      <c r="E587" s="48">
        <f>Table245[[#This Row],[Amount]]/Table245[[#This Row],[Qty]]</f>
        <v>11.827123287671233</v>
      </c>
      <c r="F587">
        <f>IF(Table245[[#This Row],[Category]]="Electronics",Table245[[#This Row],[Amount]],0)</f>
        <v>0</v>
      </c>
      <c r="G587">
        <f>IF(Table245[[#This Row],[Category]]="Electronics",Table245[[#This Row],[Qty]],0)</f>
        <v>0</v>
      </c>
      <c r="H587">
        <f>IF(Table245[[#This Row],[Category]]="Home Decor",Table245[[#This Row],[Amount]],0)</f>
        <v>0</v>
      </c>
      <c r="I587">
        <f>IF(Table245[[#This Row],[Category]]="Home Decor",Table245[[#This Row],[Qty]],0)</f>
        <v>0</v>
      </c>
      <c r="J587">
        <f>IF(Table245[[#This Row],[Category]]="Clothing",Table245[[#This Row],[Amount]],0)</f>
        <v>863.38</v>
      </c>
      <c r="K587">
        <f>IF(Table245[[#This Row],[Category]]="Clothing",Table245[[#This Row],[Qty]],0)</f>
        <v>73</v>
      </c>
    </row>
    <row r="588" spans="1:11" ht="14.25" customHeight="1">
      <c r="A588" s="30" t="s">
        <v>17</v>
      </c>
      <c r="B588" s="32">
        <v>29</v>
      </c>
      <c r="C588" s="30" t="s">
        <v>18</v>
      </c>
      <c r="D588" s="31">
        <v>774.17</v>
      </c>
      <c r="E588" s="48">
        <f>Table245[[#This Row],[Amount]]/Table245[[#This Row],[Qty]]</f>
        <v>26.69551724137931</v>
      </c>
      <c r="F588">
        <f>IF(Table245[[#This Row],[Category]]="Electronics",Table245[[#This Row],[Amount]],0)</f>
        <v>0</v>
      </c>
      <c r="G588">
        <f>IF(Table245[[#This Row],[Category]]="Electronics",Table245[[#This Row],[Qty]],0)</f>
        <v>0</v>
      </c>
      <c r="H588">
        <f>IF(Table245[[#This Row],[Category]]="Home Decor",Table245[[#This Row],[Amount]],0)</f>
        <v>774.17</v>
      </c>
      <c r="I588">
        <f>IF(Table245[[#This Row],[Category]]="Home Decor",Table245[[#This Row],[Qty]],0)</f>
        <v>29</v>
      </c>
      <c r="J588">
        <f>IF(Table245[[#This Row],[Category]]="Clothing",Table245[[#This Row],[Amount]],0)</f>
        <v>0</v>
      </c>
      <c r="K588">
        <f>IF(Table245[[#This Row],[Category]]="Clothing",Table245[[#This Row],[Qty]],0)</f>
        <v>0</v>
      </c>
    </row>
    <row r="589" spans="1:11" ht="14.25" customHeight="1">
      <c r="A589" s="30" t="s">
        <v>38</v>
      </c>
      <c r="B589" s="32">
        <v>93</v>
      </c>
      <c r="C589" s="30" t="s">
        <v>18</v>
      </c>
      <c r="D589" s="31">
        <v>374.78</v>
      </c>
      <c r="E589" s="48">
        <f>Table245[[#This Row],[Amount]]/Table245[[#This Row],[Qty]]</f>
        <v>4.029892473118279</v>
      </c>
      <c r="F589">
        <f>IF(Table245[[#This Row],[Category]]="Electronics",Table245[[#This Row],[Amount]],0)</f>
        <v>374.78</v>
      </c>
      <c r="G589">
        <f>IF(Table245[[#This Row],[Category]]="Electronics",Table245[[#This Row],[Qty]],0)</f>
        <v>93</v>
      </c>
      <c r="H589">
        <f>IF(Table245[[#This Row],[Category]]="Home Decor",Table245[[#This Row],[Amount]],0)</f>
        <v>0</v>
      </c>
      <c r="I589">
        <f>IF(Table245[[#This Row],[Category]]="Home Decor",Table245[[#This Row],[Qty]],0)</f>
        <v>0</v>
      </c>
      <c r="J589">
        <f>IF(Table245[[#This Row],[Category]]="Clothing",Table245[[#This Row],[Amount]],0)</f>
        <v>0</v>
      </c>
      <c r="K589">
        <f>IF(Table245[[#This Row],[Category]]="Clothing",Table245[[#This Row],[Qty]],0)</f>
        <v>0</v>
      </c>
    </row>
    <row r="590" spans="1:11" ht="14.25" customHeight="1">
      <c r="A590" s="30" t="s">
        <v>38</v>
      </c>
      <c r="B590" s="32">
        <v>20</v>
      </c>
      <c r="C590" s="30" t="s">
        <v>18</v>
      </c>
      <c r="D590" s="31">
        <v>391.5</v>
      </c>
      <c r="E590" s="48">
        <f>Table245[[#This Row],[Amount]]/Table245[[#This Row],[Qty]]</f>
        <v>19.574999999999999</v>
      </c>
      <c r="F590">
        <f>IF(Table245[[#This Row],[Category]]="Electronics",Table245[[#This Row],[Amount]],0)</f>
        <v>391.5</v>
      </c>
      <c r="G590">
        <f>IF(Table245[[#This Row],[Category]]="Electronics",Table245[[#This Row],[Qty]],0)</f>
        <v>20</v>
      </c>
      <c r="H590">
        <f>IF(Table245[[#This Row],[Category]]="Home Decor",Table245[[#This Row],[Amount]],0)</f>
        <v>0</v>
      </c>
      <c r="I590">
        <f>IF(Table245[[#This Row],[Category]]="Home Decor",Table245[[#This Row],[Qty]],0)</f>
        <v>0</v>
      </c>
      <c r="J590">
        <f>IF(Table245[[#This Row],[Category]]="Clothing",Table245[[#This Row],[Amount]],0)</f>
        <v>0</v>
      </c>
      <c r="K590">
        <f>IF(Table245[[#This Row],[Category]]="Clothing",Table245[[#This Row],[Qty]],0)</f>
        <v>0</v>
      </c>
    </row>
    <row r="591" spans="1:11" ht="14.25" customHeight="1">
      <c r="A591" s="30" t="s">
        <v>38</v>
      </c>
      <c r="B591" s="32">
        <v>96</v>
      </c>
      <c r="C591" s="30" t="s">
        <v>18</v>
      </c>
      <c r="D591" s="31">
        <v>912.75</v>
      </c>
      <c r="E591" s="48">
        <f>Table245[[#This Row],[Amount]]/Table245[[#This Row],[Qty]]</f>
        <v>9.5078125</v>
      </c>
      <c r="F591">
        <f>IF(Table245[[#This Row],[Category]]="Electronics",Table245[[#This Row],[Amount]],0)</f>
        <v>912.75</v>
      </c>
      <c r="G591">
        <f>IF(Table245[[#This Row],[Category]]="Electronics",Table245[[#This Row],[Qty]],0)</f>
        <v>96</v>
      </c>
      <c r="H591">
        <f>IF(Table245[[#This Row],[Category]]="Home Decor",Table245[[#This Row],[Amount]],0)</f>
        <v>0</v>
      </c>
      <c r="I591">
        <f>IF(Table245[[#This Row],[Category]]="Home Decor",Table245[[#This Row],[Qty]],0)</f>
        <v>0</v>
      </c>
      <c r="J591">
        <f>IF(Table245[[#This Row],[Category]]="Clothing",Table245[[#This Row],[Amount]],0)</f>
        <v>0</v>
      </c>
      <c r="K591">
        <f>IF(Table245[[#This Row],[Category]]="Clothing",Table245[[#This Row],[Qty]],0)</f>
        <v>0</v>
      </c>
    </row>
    <row r="592" spans="1:11" ht="14.25" customHeight="1">
      <c r="A592" s="30" t="s">
        <v>17</v>
      </c>
      <c r="B592" s="32">
        <v>63</v>
      </c>
      <c r="C592" s="30" t="s">
        <v>18</v>
      </c>
      <c r="D592" s="31">
        <v>568.15</v>
      </c>
      <c r="E592" s="48">
        <f>Table245[[#This Row],[Amount]]/Table245[[#This Row],[Qty]]</f>
        <v>9.0182539682539673</v>
      </c>
      <c r="F592">
        <f>IF(Table245[[#This Row],[Category]]="Electronics",Table245[[#This Row],[Amount]],0)</f>
        <v>0</v>
      </c>
      <c r="G592">
        <f>IF(Table245[[#This Row],[Category]]="Electronics",Table245[[#This Row],[Qty]],0)</f>
        <v>0</v>
      </c>
      <c r="H592">
        <f>IF(Table245[[#This Row],[Category]]="Home Decor",Table245[[#This Row],[Amount]],0)</f>
        <v>568.15</v>
      </c>
      <c r="I592">
        <f>IF(Table245[[#This Row],[Category]]="Home Decor",Table245[[#This Row],[Qty]],0)</f>
        <v>63</v>
      </c>
      <c r="J592">
        <f>IF(Table245[[#This Row],[Category]]="Clothing",Table245[[#This Row],[Amount]],0)</f>
        <v>0</v>
      </c>
      <c r="K592">
        <f>IF(Table245[[#This Row],[Category]]="Clothing",Table245[[#This Row],[Qty]],0)</f>
        <v>0</v>
      </c>
    </row>
    <row r="593" spans="1:11" ht="14.25" customHeight="1">
      <c r="A593" s="30" t="s">
        <v>33</v>
      </c>
      <c r="B593" s="32">
        <v>83</v>
      </c>
      <c r="C593" s="30" t="s">
        <v>18</v>
      </c>
      <c r="D593" s="31">
        <v>5.09</v>
      </c>
      <c r="E593" s="48">
        <f>Table245[[#This Row],[Amount]]/Table245[[#This Row],[Qty]]</f>
        <v>6.1325301204819278E-2</v>
      </c>
      <c r="F593">
        <f>IF(Table245[[#This Row],[Category]]="Electronics",Table245[[#This Row],[Amount]],0)</f>
        <v>0</v>
      </c>
      <c r="G593">
        <f>IF(Table245[[#This Row],[Category]]="Electronics",Table245[[#This Row],[Qty]],0)</f>
        <v>0</v>
      </c>
      <c r="H593">
        <f>IF(Table245[[#This Row],[Category]]="Home Decor",Table245[[#This Row],[Amount]],0)</f>
        <v>0</v>
      </c>
      <c r="I593">
        <f>IF(Table245[[#This Row],[Category]]="Home Decor",Table245[[#This Row],[Qty]],0)</f>
        <v>0</v>
      </c>
      <c r="J593">
        <f>IF(Table245[[#This Row],[Category]]="Clothing",Table245[[#This Row],[Amount]],0)</f>
        <v>5.09</v>
      </c>
      <c r="K593">
        <f>IF(Table245[[#This Row],[Category]]="Clothing",Table245[[#This Row],[Qty]],0)</f>
        <v>83</v>
      </c>
    </row>
    <row r="594" spans="1:11" ht="14.25" customHeight="1">
      <c r="A594" s="30" t="s">
        <v>33</v>
      </c>
      <c r="B594" s="32">
        <v>63</v>
      </c>
      <c r="C594" s="30" t="s">
        <v>18</v>
      </c>
      <c r="D594" s="31">
        <v>511.35</v>
      </c>
      <c r="E594" s="48">
        <f>Table245[[#This Row],[Amount]]/Table245[[#This Row],[Qty]]</f>
        <v>8.1166666666666671</v>
      </c>
      <c r="F594">
        <f>IF(Table245[[#This Row],[Category]]="Electronics",Table245[[#This Row],[Amount]],0)</f>
        <v>0</v>
      </c>
      <c r="G594">
        <f>IF(Table245[[#This Row],[Category]]="Electronics",Table245[[#This Row],[Qty]],0)</f>
        <v>0</v>
      </c>
      <c r="H594">
        <f>IF(Table245[[#This Row],[Category]]="Home Decor",Table245[[#This Row],[Amount]],0)</f>
        <v>0</v>
      </c>
      <c r="I594">
        <f>IF(Table245[[#This Row],[Category]]="Home Decor",Table245[[#This Row],[Qty]],0)</f>
        <v>0</v>
      </c>
      <c r="J594">
        <f>IF(Table245[[#This Row],[Category]]="Clothing",Table245[[#This Row],[Amount]],0)</f>
        <v>511.35</v>
      </c>
      <c r="K594">
        <f>IF(Table245[[#This Row],[Category]]="Clothing",Table245[[#This Row],[Qty]],0)</f>
        <v>63</v>
      </c>
    </row>
    <row r="595" spans="1:11" ht="14.25" customHeight="1">
      <c r="A595" s="30" t="s">
        <v>38</v>
      </c>
      <c r="B595" s="32">
        <v>12</v>
      </c>
      <c r="C595" s="30" t="s">
        <v>18</v>
      </c>
      <c r="D595" s="31">
        <v>953.88</v>
      </c>
      <c r="E595" s="48">
        <f>Table245[[#This Row],[Amount]]/Table245[[#This Row],[Qty]]</f>
        <v>79.489999999999995</v>
      </c>
      <c r="F595">
        <f>IF(Table245[[#This Row],[Category]]="Electronics",Table245[[#This Row],[Amount]],0)</f>
        <v>953.88</v>
      </c>
      <c r="G595">
        <f>IF(Table245[[#This Row],[Category]]="Electronics",Table245[[#This Row],[Qty]],0)</f>
        <v>12</v>
      </c>
      <c r="H595">
        <f>IF(Table245[[#This Row],[Category]]="Home Decor",Table245[[#This Row],[Amount]],0)</f>
        <v>0</v>
      </c>
      <c r="I595">
        <f>IF(Table245[[#This Row],[Category]]="Home Decor",Table245[[#This Row],[Qty]],0)</f>
        <v>0</v>
      </c>
      <c r="J595">
        <f>IF(Table245[[#This Row],[Category]]="Clothing",Table245[[#This Row],[Amount]],0)</f>
        <v>0</v>
      </c>
      <c r="K595">
        <f>IF(Table245[[#This Row],[Category]]="Clothing",Table245[[#This Row],[Qty]],0)</f>
        <v>0</v>
      </c>
    </row>
    <row r="596" spans="1:11" ht="14.25" customHeight="1">
      <c r="A596" s="30" t="s">
        <v>38</v>
      </c>
      <c r="B596" s="32">
        <v>74</v>
      </c>
      <c r="C596" s="30" t="s">
        <v>18</v>
      </c>
      <c r="D596" s="31">
        <v>912.69</v>
      </c>
      <c r="E596" s="48">
        <f>Table245[[#This Row],[Amount]]/Table245[[#This Row],[Qty]]</f>
        <v>12.33364864864865</v>
      </c>
      <c r="F596">
        <f>IF(Table245[[#This Row],[Category]]="Electronics",Table245[[#This Row],[Amount]],0)</f>
        <v>912.69</v>
      </c>
      <c r="G596">
        <f>IF(Table245[[#This Row],[Category]]="Electronics",Table245[[#This Row],[Qty]],0)</f>
        <v>74</v>
      </c>
      <c r="H596">
        <f>IF(Table245[[#This Row],[Category]]="Home Decor",Table245[[#This Row],[Amount]],0)</f>
        <v>0</v>
      </c>
      <c r="I596">
        <f>IF(Table245[[#This Row],[Category]]="Home Decor",Table245[[#This Row],[Qty]],0)</f>
        <v>0</v>
      </c>
      <c r="J596">
        <f>IF(Table245[[#This Row],[Category]]="Clothing",Table245[[#This Row],[Amount]],0)</f>
        <v>0</v>
      </c>
      <c r="K596">
        <f>IF(Table245[[#This Row],[Category]]="Clothing",Table245[[#This Row],[Qty]],0)</f>
        <v>0</v>
      </c>
    </row>
    <row r="597" spans="1:11" ht="14.25" customHeight="1">
      <c r="A597" s="30" t="s">
        <v>33</v>
      </c>
      <c r="B597" s="32">
        <v>77</v>
      </c>
      <c r="C597" s="30" t="s">
        <v>18</v>
      </c>
      <c r="D597" s="31">
        <v>682.97</v>
      </c>
      <c r="E597" s="48">
        <f>Table245[[#This Row],[Amount]]/Table245[[#This Row],[Qty]]</f>
        <v>8.8697402597402597</v>
      </c>
      <c r="F597">
        <f>IF(Table245[[#This Row],[Category]]="Electronics",Table245[[#This Row],[Amount]],0)</f>
        <v>0</v>
      </c>
      <c r="G597">
        <f>IF(Table245[[#This Row],[Category]]="Electronics",Table245[[#This Row],[Qty]],0)</f>
        <v>0</v>
      </c>
      <c r="H597">
        <f>IF(Table245[[#This Row],[Category]]="Home Decor",Table245[[#This Row],[Amount]],0)</f>
        <v>0</v>
      </c>
      <c r="I597">
        <f>IF(Table245[[#This Row],[Category]]="Home Decor",Table245[[#This Row],[Qty]],0)</f>
        <v>0</v>
      </c>
      <c r="J597">
        <f>IF(Table245[[#This Row],[Category]]="Clothing",Table245[[#This Row],[Amount]],0)</f>
        <v>682.97</v>
      </c>
      <c r="K597">
        <f>IF(Table245[[#This Row],[Category]]="Clothing",Table245[[#This Row],[Qty]],0)</f>
        <v>77</v>
      </c>
    </row>
    <row r="598" spans="1:11" ht="14.25" customHeight="1">
      <c r="A598" s="30" t="s">
        <v>38</v>
      </c>
      <c r="B598" s="32">
        <v>74</v>
      </c>
      <c r="C598" s="30" t="s">
        <v>18</v>
      </c>
      <c r="D598" s="31">
        <v>251.01</v>
      </c>
      <c r="E598" s="48">
        <f>Table245[[#This Row],[Amount]]/Table245[[#This Row],[Qty]]</f>
        <v>3.392027027027027</v>
      </c>
      <c r="F598">
        <f>IF(Table245[[#This Row],[Category]]="Electronics",Table245[[#This Row],[Amount]],0)</f>
        <v>251.01</v>
      </c>
      <c r="G598">
        <f>IF(Table245[[#This Row],[Category]]="Electronics",Table245[[#This Row],[Qty]],0)</f>
        <v>74</v>
      </c>
      <c r="H598">
        <f>IF(Table245[[#This Row],[Category]]="Home Decor",Table245[[#This Row],[Amount]],0)</f>
        <v>0</v>
      </c>
      <c r="I598">
        <f>IF(Table245[[#This Row],[Category]]="Home Decor",Table245[[#This Row],[Qty]],0)</f>
        <v>0</v>
      </c>
      <c r="J598">
        <f>IF(Table245[[#This Row],[Category]]="Clothing",Table245[[#This Row],[Amount]],0)</f>
        <v>0</v>
      </c>
      <c r="K598">
        <f>IF(Table245[[#This Row],[Category]]="Clothing",Table245[[#This Row],[Qty]],0)</f>
        <v>0</v>
      </c>
    </row>
    <row r="599" spans="1:11" ht="14.25" customHeight="1">
      <c r="A599" s="30" t="s">
        <v>17</v>
      </c>
      <c r="B599" s="32">
        <v>77</v>
      </c>
      <c r="C599" s="30" t="s">
        <v>18</v>
      </c>
      <c r="D599" s="31">
        <v>664.69</v>
      </c>
      <c r="E599" s="48">
        <f>Table245[[#This Row],[Amount]]/Table245[[#This Row],[Qty]]</f>
        <v>8.6323376623376635</v>
      </c>
      <c r="F599">
        <f>IF(Table245[[#This Row],[Category]]="Electronics",Table245[[#This Row],[Amount]],0)</f>
        <v>0</v>
      </c>
      <c r="G599">
        <f>IF(Table245[[#This Row],[Category]]="Electronics",Table245[[#This Row],[Qty]],0)</f>
        <v>0</v>
      </c>
      <c r="H599">
        <f>IF(Table245[[#This Row],[Category]]="Home Decor",Table245[[#This Row],[Amount]],0)</f>
        <v>664.69</v>
      </c>
      <c r="I599">
        <f>IF(Table245[[#This Row],[Category]]="Home Decor",Table245[[#This Row],[Qty]],0)</f>
        <v>77</v>
      </c>
      <c r="J599">
        <f>IF(Table245[[#This Row],[Category]]="Clothing",Table245[[#This Row],[Amount]],0)</f>
        <v>0</v>
      </c>
      <c r="K599">
        <f>IF(Table245[[#This Row],[Category]]="Clothing",Table245[[#This Row],[Qty]],0)</f>
        <v>0</v>
      </c>
    </row>
    <row r="600" spans="1:11" ht="14.25" customHeight="1">
      <c r="A600" s="30" t="s">
        <v>38</v>
      </c>
      <c r="B600" s="32">
        <v>48</v>
      </c>
      <c r="C600" s="30" t="s">
        <v>18</v>
      </c>
      <c r="D600" s="31">
        <v>358.38</v>
      </c>
      <c r="E600" s="48">
        <f>Table245[[#This Row],[Amount]]/Table245[[#This Row],[Qty]]</f>
        <v>7.4662499999999996</v>
      </c>
      <c r="F600">
        <f>IF(Table245[[#This Row],[Category]]="Electronics",Table245[[#This Row],[Amount]],0)</f>
        <v>358.38</v>
      </c>
      <c r="G600">
        <f>IF(Table245[[#This Row],[Category]]="Electronics",Table245[[#This Row],[Qty]],0)</f>
        <v>48</v>
      </c>
      <c r="H600">
        <f>IF(Table245[[#This Row],[Category]]="Home Decor",Table245[[#This Row],[Amount]],0)</f>
        <v>0</v>
      </c>
      <c r="I600">
        <f>IF(Table245[[#This Row],[Category]]="Home Decor",Table245[[#This Row],[Qty]],0)</f>
        <v>0</v>
      </c>
      <c r="J600">
        <f>IF(Table245[[#This Row],[Category]]="Clothing",Table245[[#This Row],[Amount]],0)</f>
        <v>0</v>
      </c>
      <c r="K600">
        <f>IF(Table245[[#This Row],[Category]]="Clothing",Table245[[#This Row],[Qty]],0)</f>
        <v>0</v>
      </c>
    </row>
    <row r="601" spans="1:11" ht="14.25" customHeight="1">
      <c r="A601" s="30" t="s">
        <v>33</v>
      </c>
      <c r="B601" s="32">
        <v>86</v>
      </c>
      <c r="C601" s="30" t="s">
        <v>18</v>
      </c>
      <c r="D601" s="31">
        <v>182.81</v>
      </c>
      <c r="E601" s="48">
        <f>Table245[[#This Row],[Amount]]/Table245[[#This Row],[Qty]]</f>
        <v>2.1256976744186047</v>
      </c>
      <c r="F601">
        <f>IF(Table245[[#This Row],[Category]]="Electronics",Table245[[#This Row],[Amount]],0)</f>
        <v>0</v>
      </c>
      <c r="G601">
        <f>IF(Table245[[#This Row],[Category]]="Electronics",Table245[[#This Row],[Qty]],0)</f>
        <v>0</v>
      </c>
      <c r="H601">
        <f>IF(Table245[[#This Row],[Category]]="Home Decor",Table245[[#This Row],[Amount]],0)</f>
        <v>0</v>
      </c>
      <c r="I601">
        <f>IF(Table245[[#This Row],[Category]]="Home Decor",Table245[[#This Row],[Qty]],0)</f>
        <v>0</v>
      </c>
      <c r="J601">
        <f>IF(Table245[[#This Row],[Category]]="Clothing",Table245[[#This Row],[Amount]],0)</f>
        <v>182.81</v>
      </c>
      <c r="K601">
        <f>IF(Table245[[#This Row],[Category]]="Clothing",Table245[[#This Row],[Qty]],0)</f>
        <v>86</v>
      </c>
    </row>
    <row r="602" spans="1:11" ht="14.25" customHeight="1">
      <c r="A602" s="30" t="s">
        <v>17</v>
      </c>
      <c r="B602" s="32">
        <v>22</v>
      </c>
      <c r="C602" s="30" t="s">
        <v>18</v>
      </c>
      <c r="D602" s="31">
        <v>110.69</v>
      </c>
      <c r="E602" s="48">
        <f>Table245[[#This Row],[Amount]]/Table245[[#This Row],[Qty]]</f>
        <v>5.0313636363636363</v>
      </c>
      <c r="F602">
        <f>IF(Table245[[#This Row],[Category]]="Electronics",Table245[[#This Row],[Amount]],0)</f>
        <v>0</v>
      </c>
      <c r="G602">
        <f>IF(Table245[[#This Row],[Category]]="Electronics",Table245[[#This Row],[Qty]],0)</f>
        <v>0</v>
      </c>
      <c r="H602">
        <f>IF(Table245[[#This Row],[Category]]="Home Decor",Table245[[#This Row],[Amount]],0)</f>
        <v>110.69</v>
      </c>
      <c r="I602">
        <f>IF(Table245[[#This Row],[Category]]="Home Decor",Table245[[#This Row],[Qty]],0)</f>
        <v>22</v>
      </c>
      <c r="J602">
        <f>IF(Table245[[#This Row],[Category]]="Clothing",Table245[[#This Row],[Amount]],0)</f>
        <v>0</v>
      </c>
      <c r="K602">
        <f>IF(Table245[[#This Row],[Category]]="Clothing",Table245[[#This Row],[Qty]],0)</f>
        <v>0</v>
      </c>
    </row>
    <row r="603" spans="1:11" ht="14.25" customHeight="1">
      <c r="A603" s="30" t="s">
        <v>17</v>
      </c>
      <c r="B603" s="32">
        <v>15</v>
      </c>
      <c r="C603" s="30" t="s">
        <v>18</v>
      </c>
      <c r="D603" s="31">
        <v>208.69</v>
      </c>
      <c r="E603" s="48">
        <f>Table245[[#This Row],[Amount]]/Table245[[#This Row],[Qty]]</f>
        <v>13.912666666666667</v>
      </c>
      <c r="F603">
        <f>IF(Table245[[#This Row],[Category]]="Electronics",Table245[[#This Row],[Amount]],0)</f>
        <v>0</v>
      </c>
      <c r="G603">
        <f>IF(Table245[[#This Row],[Category]]="Electronics",Table245[[#This Row],[Qty]],0)</f>
        <v>0</v>
      </c>
      <c r="H603">
        <f>IF(Table245[[#This Row],[Category]]="Home Decor",Table245[[#This Row],[Amount]],0)</f>
        <v>208.69</v>
      </c>
      <c r="I603">
        <f>IF(Table245[[#This Row],[Category]]="Home Decor",Table245[[#This Row],[Qty]],0)</f>
        <v>15</v>
      </c>
      <c r="J603">
        <f>IF(Table245[[#This Row],[Category]]="Clothing",Table245[[#This Row],[Amount]],0)</f>
        <v>0</v>
      </c>
      <c r="K603">
        <f>IF(Table245[[#This Row],[Category]]="Clothing",Table245[[#This Row],[Qty]],0)</f>
        <v>0</v>
      </c>
    </row>
    <row r="604" spans="1:11" ht="14.25" customHeight="1">
      <c r="A604" s="30" t="s">
        <v>17</v>
      </c>
      <c r="B604" s="32">
        <v>24</v>
      </c>
      <c r="C604" s="30" t="s">
        <v>18</v>
      </c>
      <c r="D604" s="31">
        <v>600.12</v>
      </c>
      <c r="E604" s="48">
        <f>Table245[[#This Row],[Amount]]/Table245[[#This Row],[Qty]]</f>
        <v>25.004999999999999</v>
      </c>
      <c r="F604">
        <f>IF(Table245[[#This Row],[Category]]="Electronics",Table245[[#This Row],[Amount]],0)</f>
        <v>0</v>
      </c>
      <c r="G604">
        <f>IF(Table245[[#This Row],[Category]]="Electronics",Table245[[#This Row],[Qty]],0)</f>
        <v>0</v>
      </c>
      <c r="H604">
        <f>IF(Table245[[#This Row],[Category]]="Home Decor",Table245[[#This Row],[Amount]],0)</f>
        <v>600.12</v>
      </c>
      <c r="I604">
        <f>IF(Table245[[#This Row],[Category]]="Home Decor",Table245[[#This Row],[Qty]],0)</f>
        <v>24</v>
      </c>
      <c r="J604">
        <f>IF(Table245[[#This Row],[Category]]="Clothing",Table245[[#This Row],[Amount]],0)</f>
        <v>0</v>
      </c>
      <c r="K604">
        <f>IF(Table245[[#This Row],[Category]]="Clothing",Table245[[#This Row],[Qty]],0)</f>
        <v>0</v>
      </c>
    </row>
    <row r="605" spans="1:11" ht="14.25" customHeight="1">
      <c r="A605" s="30" t="s">
        <v>38</v>
      </c>
      <c r="B605" s="32">
        <v>45</v>
      </c>
      <c r="C605" s="30" t="s">
        <v>18</v>
      </c>
      <c r="D605" s="31">
        <v>682.97</v>
      </c>
      <c r="E605" s="48">
        <f>Table245[[#This Row],[Amount]]/Table245[[#This Row],[Qty]]</f>
        <v>15.177111111111111</v>
      </c>
      <c r="F605">
        <f>IF(Table245[[#This Row],[Category]]="Electronics",Table245[[#This Row],[Amount]],0)</f>
        <v>682.97</v>
      </c>
      <c r="G605">
        <f>IF(Table245[[#This Row],[Category]]="Electronics",Table245[[#This Row],[Qty]],0)</f>
        <v>45</v>
      </c>
      <c r="H605">
        <f>IF(Table245[[#This Row],[Category]]="Home Decor",Table245[[#This Row],[Amount]],0)</f>
        <v>0</v>
      </c>
      <c r="I605">
        <f>IF(Table245[[#This Row],[Category]]="Home Decor",Table245[[#This Row],[Qty]],0)</f>
        <v>0</v>
      </c>
      <c r="J605">
        <f>IF(Table245[[#This Row],[Category]]="Clothing",Table245[[#This Row],[Amount]],0)</f>
        <v>0</v>
      </c>
      <c r="K605">
        <f>IF(Table245[[#This Row],[Category]]="Clothing",Table245[[#This Row],[Qty]],0)</f>
        <v>0</v>
      </c>
    </row>
    <row r="606" spans="1:11" ht="14.25" customHeight="1">
      <c r="A606" s="30" t="s">
        <v>33</v>
      </c>
      <c r="B606" s="32">
        <v>9</v>
      </c>
      <c r="C606" s="30" t="s">
        <v>18</v>
      </c>
      <c r="D606" s="31">
        <v>746.28</v>
      </c>
      <c r="E606" s="48">
        <f>Table245[[#This Row],[Amount]]/Table245[[#This Row],[Qty]]</f>
        <v>82.92</v>
      </c>
      <c r="F606">
        <f>IF(Table245[[#This Row],[Category]]="Electronics",Table245[[#This Row],[Amount]],0)</f>
        <v>0</v>
      </c>
      <c r="G606">
        <f>IF(Table245[[#This Row],[Category]]="Electronics",Table245[[#This Row],[Qty]],0)</f>
        <v>0</v>
      </c>
      <c r="H606">
        <f>IF(Table245[[#This Row],[Category]]="Home Decor",Table245[[#This Row],[Amount]],0)</f>
        <v>0</v>
      </c>
      <c r="I606">
        <f>IF(Table245[[#This Row],[Category]]="Home Decor",Table245[[#This Row],[Qty]],0)</f>
        <v>0</v>
      </c>
      <c r="J606">
        <f>IF(Table245[[#This Row],[Category]]="Clothing",Table245[[#This Row],[Amount]],0)</f>
        <v>746.28</v>
      </c>
      <c r="K606">
        <f>IF(Table245[[#This Row],[Category]]="Clothing",Table245[[#This Row],[Qty]],0)</f>
        <v>9</v>
      </c>
    </row>
    <row r="607" spans="1:11" ht="14.25" customHeight="1">
      <c r="A607" s="30" t="s">
        <v>17</v>
      </c>
      <c r="B607" s="32">
        <v>52</v>
      </c>
      <c r="C607" s="30" t="s">
        <v>18</v>
      </c>
      <c r="D607" s="31">
        <v>656.39</v>
      </c>
      <c r="E607" s="48">
        <f>Table245[[#This Row],[Amount]]/Table245[[#This Row],[Qty]]</f>
        <v>12.622884615384615</v>
      </c>
      <c r="F607">
        <f>IF(Table245[[#This Row],[Category]]="Electronics",Table245[[#This Row],[Amount]],0)</f>
        <v>0</v>
      </c>
      <c r="G607">
        <f>IF(Table245[[#This Row],[Category]]="Electronics",Table245[[#This Row],[Qty]],0)</f>
        <v>0</v>
      </c>
      <c r="H607">
        <f>IF(Table245[[#This Row],[Category]]="Home Decor",Table245[[#This Row],[Amount]],0)</f>
        <v>656.39</v>
      </c>
      <c r="I607">
        <f>IF(Table245[[#This Row],[Category]]="Home Decor",Table245[[#This Row],[Qty]],0)</f>
        <v>52</v>
      </c>
      <c r="J607">
        <f>IF(Table245[[#This Row],[Category]]="Clothing",Table245[[#This Row],[Amount]],0)</f>
        <v>0</v>
      </c>
      <c r="K607">
        <f>IF(Table245[[#This Row],[Category]]="Clothing",Table245[[#This Row],[Qty]],0)</f>
        <v>0</v>
      </c>
    </row>
    <row r="608" spans="1:11" ht="14.25" customHeight="1">
      <c r="A608" s="30" t="s">
        <v>17</v>
      </c>
      <c r="B608" s="32">
        <v>9</v>
      </c>
      <c r="C608" s="30" t="s">
        <v>18</v>
      </c>
      <c r="D608" s="31">
        <v>859.48</v>
      </c>
      <c r="E608" s="48">
        <f>Table245[[#This Row],[Amount]]/Table245[[#This Row],[Qty]]</f>
        <v>95.497777777777785</v>
      </c>
      <c r="F608">
        <f>IF(Table245[[#This Row],[Category]]="Electronics",Table245[[#This Row],[Amount]],0)</f>
        <v>0</v>
      </c>
      <c r="G608">
        <f>IF(Table245[[#This Row],[Category]]="Electronics",Table245[[#This Row],[Qty]],0)</f>
        <v>0</v>
      </c>
      <c r="H608">
        <f>IF(Table245[[#This Row],[Category]]="Home Decor",Table245[[#This Row],[Amount]],0)</f>
        <v>859.48</v>
      </c>
      <c r="I608">
        <f>IF(Table245[[#This Row],[Category]]="Home Decor",Table245[[#This Row],[Qty]],0)</f>
        <v>9</v>
      </c>
      <c r="J608">
        <f>IF(Table245[[#This Row],[Category]]="Clothing",Table245[[#This Row],[Amount]],0)</f>
        <v>0</v>
      </c>
      <c r="K608">
        <f>IF(Table245[[#This Row],[Category]]="Clothing",Table245[[#This Row],[Qty]],0)</f>
        <v>0</v>
      </c>
    </row>
    <row r="609" spans="1:11" ht="14.25" customHeight="1">
      <c r="A609" s="30" t="s">
        <v>38</v>
      </c>
      <c r="B609" s="32">
        <v>57</v>
      </c>
      <c r="C609" s="30" t="s">
        <v>18</v>
      </c>
      <c r="D609" s="31">
        <v>418.24</v>
      </c>
      <c r="E609" s="48">
        <f>Table245[[#This Row],[Amount]]/Table245[[#This Row],[Qty]]</f>
        <v>7.3375438596491227</v>
      </c>
      <c r="F609">
        <f>IF(Table245[[#This Row],[Category]]="Electronics",Table245[[#This Row],[Amount]],0)</f>
        <v>418.24</v>
      </c>
      <c r="G609">
        <f>IF(Table245[[#This Row],[Category]]="Electronics",Table245[[#This Row],[Qty]],0)</f>
        <v>57</v>
      </c>
      <c r="H609">
        <f>IF(Table245[[#This Row],[Category]]="Home Decor",Table245[[#This Row],[Amount]],0)</f>
        <v>0</v>
      </c>
      <c r="I609">
        <f>IF(Table245[[#This Row],[Category]]="Home Decor",Table245[[#This Row],[Qty]],0)</f>
        <v>0</v>
      </c>
      <c r="J609">
        <f>IF(Table245[[#This Row],[Category]]="Clothing",Table245[[#This Row],[Amount]],0)</f>
        <v>0</v>
      </c>
      <c r="K609">
        <f>IF(Table245[[#This Row],[Category]]="Clothing",Table245[[#This Row],[Qty]],0)</f>
        <v>0</v>
      </c>
    </row>
    <row r="610" spans="1:11" ht="14.25" customHeight="1">
      <c r="A610" s="30" t="s">
        <v>38</v>
      </c>
      <c r="B610" s="32">
        <v>19</v>
      </c>
      <c r="C610" s="30" t="s">
        <v>18</v>
      </c>
      <c r="D610" s="31">
        <v>861.6</v>
      </c>
      <c r="E610" s="48">
        <f>Table245[[#This Row],[Amount]]/Table245[[#This Row],[Qty]]</f>
        <v>45.347368421052636</v>
      </c>
      <c r="F610">
        <f>IF(Table245[[#This Row],[Category]]="Electronics",Table245[[#This Row],[Amount]],0)</f>
        <v>861.6</v>
      </c>
      <c r="G610">
        <f>IF(Table245[[#This Row],[Category]]="Electronics",Table245[[#This Row],[Qty]],0)</f>
        <v>19</v>
      </c>
      <c r="H610">
        <f>IF(Table245[[#This Row],[Category]]="Home Decor",Table245[[#This Row],[Amount]],0)</f>
        <v>0</v>
      </c>
      <c r="I610">
        <f>IF(Table245[[#This Row],[Category]]="Home Decor",Table245[[#This Row],[Qty]],0)</f>
        <v>0</v>
      </c>
      <c r="J610">
        <f>IF(Table245[[#This Row],[Category]]="Clothing",Table245[[#This Row],[Amount]],0)</f>
        <v>0</v>
      </c>
      <c r="K610">
        <f>IF(Table245[[#This Row],[Category]]="Clothing",Table245[[#This Row],[Qty]],0)</f>
        <v>0</v>
      </c>
    </row>
    <row r="611" spans="1:11" ht="14.25" customHeight="1">
      <c r="A611" s="30" t="s">
        <v>33</v>
      </c>
      <c r="B611" s="32">
        <v>39</v>
      </c>
      <c r="C611" s="30" t="s">
        <v>18</v>
      </c>
      <c r="D611" s="31">
        <v>340.52</v>
      </c>
      <c r="E611" s="48">
        <f>Table245[[#This Row],[Amount]]/Table245[[#This Row],[Qty]]</f>
        <v>8.7312820512820508</v>
      </c>
      <c r="F611">
        <f>IF(Table245[[#This Row],[Category]]="Electronics",Table245[[#This Row],[Amount]],0)</f>
        <v>0</v>
      </c>
      <c r="G611">
        <f>IF(Table245[[#This Row],[Category]]="Electronics",Table245[[#This Row],[Qty]],0)</f>
        <v>0</v>
      </c>
      <c r="H611">
        <f>IF(Table245[[#This Row],[Category]]="Home Decor",Table245[[#This Row],[Amount]],0)</f>
        <v>0</v>
      </c>
      <c r="I611">
        <f>IF(Table245[[#This Row],[Category]]="Home Decor",Table245[[#This Row],[Qty]],0)</f>
        <v>0</v>
      </c>
      <c r="J611">
        <f>IF(Table245[[#This Row],[Category]]="Clothing",Table245[[#This Row],[Amount]],0)</f>
        <v>340.52</v>
      </c>
      <c r="K611">
        <f>IF(Table245[[#This Row],[Category]]="Clothing",Table245[[#This Row],[Qty]],0)</f>
        <v>39</v>
      </c>
    </row>
    <row r="612" spans="1:11" ht="14.25" customHeight="1">
      <c r="A612" s="30" t="s">
        <v>17</v>
      </c>
      <c r="B612" s="32">
        <v>68</v>
      </c>
      <c r="C612" s="30" t="s">
        <v>18</v>
      </c>
      <c r="D612" s="31">
        <v>182.48</v>
      </c>
      <c r="E612" s="48">
        <f>Table245[[#This Row],[Amount]]/Table245[[#This Row],[Qty]]</f>
        <v>2.6835294117647059</v>
      </c>
      <c r="F612">
        <f>IF(Table245[[#This Row],[Category]]="Electronics",Table245[[#This Row],[Amount]],0)</f>
        <v>0</v>
      </c>
      <c r="G612">
        <f>IF(Table245[[#This Row],[Category]]="Electronics",Table245[[#This Row],[Qty]],0)</f>
        <v>0</v>
      </c>
      <c r="H612">
        <f>IF(Table245[[#This Row],[Category]]="Home Decor",Table245[[#This Row],[Amount]],0)</f>
        <v>182.48</v>
      </c>
      <c r="I612">
        <f>IF(Table245[[#This Row],[Category]]="Home Decor",Table245[[#This Row],[Qty]],0)</f>
        <v>68</v>
      </c>
      <c r="J612">
        <f>IF(Table245[[#This Row],[Category]]="Clothing",Table245[[#This Row],[Amount]],0)</f>
        <v>0</v>
      </c>
      <c r="K612">
        <f>IF(Table245[[#This Row],[Category]]="Clothing",Table245[[#This Row],[Qty]],0)</f>
        <v>0</v>
      </c>
    </row>
    <row r="613" spans="1:11" ht="14.25" customHeight="1">
      <c r="A613" s="30" t="s">
        <v>38</v>
      </c>
      <c r="B613" s="32">
        <v>22</v>
      </c>
      <c r="C613" s="30" t="s">
        <v>18</v>
      </c>
      <c r="D613" s="31">
        <v>738.13</v>
      </c>
      <c r="E613" s="48">
        <f>Table245[[#This Row],[Amount]]/Table245[[#This Row],[Qty]]</f>
        <v>33.551363636363639</v>
      </c>
      <c r="F613">
        <f>IF(Table245[[#This Row],[Category]]="Electronics",Table245[[#This Row],[Amount]],0)</f>
        <v>738.13</v>
      </c>
      <c r="G613">
        <f>IF(Table245[[#This Row],[Category]]="Electronics",Table245[[#This Row],[Qty]],0)</f>
        <v>22</v>
      </c>
      <c r="H613">
        <f>IF(Table245[[#This Row],[Category]]="Home Decor",Table245[[#This Row],[Amount]],0)</f>
        <v>0</v>
      </c>
      <c r="I613">
        <f>IF(Table245[[#This Row],[Category]]="Home Decor",Table245[[#This Row],[Qty]],0)</f>
        <v>0</v>
      </c>
      <c r="J613">
        <f>IF(Table245[[#This Row],[Category]]="Clothing",Table245[[#This Row],[Amount]],0)</f>
        <v>0</v>
      </c>
      <c r="K613">
        <f>IF(Table245[[#This Row],[Category]]="Clothing",Table245[[#This Row],[Qty]],0)</f>
        <v>0</v>
      </c>
    </row>
    <row r="614" spans="1:11" ht="14.25" customHeight="1">
      <c r="A614" s="30" t="s">
        <v>33</v>
      </c>
      <c r="B614" s="32">
        <v>54</v>
      </c>
      <c r="C614" s="30" t="s">
        <v>18</v>
      </c>
      <c r="D614" s="31">
        <v>207.24</v>
      </c>
      <c r="E614" s="48">
        <f>Table245[[#This Row],[Amount]]/Table245[[#This Row],[Qty]]</f>
        <v>3.8377777777777777</v>
      </c>
      <c r="F614">
        <f>IF(Table245[[#This Row],[Category]]="Electronics",Table245[[#This Row],[Amount]],0)</f>
        <v>0</v>
      </c>
      <c r="G614">
        <f>IF(Table245[[#This Row],[Category]]="Electronics",Table245[[#This Row],[Qty]],0)</f>
        <v>0</v>
      </c>
      <c r="H614">
        <f>IF(Table245[[#This Row],[Category]]="Home Decor",Table245[[#This Row],[Amount]],0)</f>
        <v>0</v>
      </c>
      <c r="I614">
        <f>IF(Table245[[#This Row],[Category]]="Home Decor",Table245[[#This Row],[Qty]],0)</f>
        <v>0</v>
      </c>
      <c r="J614">
        <f>IF(Table245[[#This Row],[Category]]="Clothing",Table245[[#This Row],[Amount]],0)</f>
        <v>207.24</v>
      </c>
      <c r="K614">
        <f>IF(Table245[[#This Row],[Category]]="Clothing",Table245[[#This Row],[Qty]],0)</f>
        <v>54</v>
      </c>
    </row>
    <row r="615" spans="1:11" ht="14.25" customHeight="1">
      <c r="A615" s="30" t="s">
        <v>17</v>
      </c>
      <c r="B615" s="32">
        <v>45</v>
      </c>
      <c r="C615" s="30" t="s">
        <v>18</v>
      </c>
      <c r="D615" s="31">
        <v>464.46</v>
      </c>
      <c r="E615" s="48">
        <f>Table245[[#This Row],[Amount]]/Table245[[#This Row],[Qty]]</f>
        <v>10.321333333333333</v>
      </c>
      <c r="F615">
        <f>IF(Table245[[#This Row],[Category]]="Electronics",Table245[[#This Row],[Amount]],0)</f>
        <v>0</v>
      </c>
      <c r="G615">
        <f>IF(Table245[[#This Row],[Category]]="Electronics",Table245[[#This Row],[Qty]],0)</f>
        <v>0</v>
      </c>
      <c r="H615">
        <f>IF(Table245[[#This Row],[Category]]="Home Decor",Table245[[#This Row],[Amount]],0)</f>
        <v>464.46</v>
      </c>
      <c r="I615">
        <f>IF(Table245[[#This Row],[Category]]="Home Decor",Table245[[#This Row],[Qty]],0)</f>
        <v>45</v>
      </c>
      <c r="J615">
        <f>IF(Table245[[#This Row],[Category]]="Clothing",Table245[[#This Row],[Amount]],0)</f>
        <v>0</v>
      </c>
      <c r="K615">
        <f>IF(Table245[[#This Row],[Category]]="Clothing",Table245[[#This Row],[Qty]],0)</f>
        <v>0</v>
      </c>
    </row>
    <row r="616" spans="1:11" ht="14.25" customHeight="1">
      <c r="A616" s="30" t="s">
        <v>33</v>
      </c>
      <c r="B616" s="32">
        <v>67</v>
      </c>
      <c r="C616" s="30" t="s">
        <v>18</v>
      </c>
      <c r="D616" s="31">
        <v>627.94000000000005</v>
      </c>
      <c r="E616" s="48">
        <f>Table245[[#This Row],[Amount]]/Table245[[#This Row],[Qty]]</f>
        <v>9.3722388059701505</v>
      </c>
      <c r="F616">
        <f>IF(Table245[[#This Row],[Category]]="Electronics",Table245[[#This Row],[Amount]],0)</f>
        <v>0</v>
      </c>
      <c r="G616">
        <f>IF(Table245[[#This Row],[Category]]="Electronics",Table245[[#This Row],[Qty]],0)</f>
        <v>0</v>
      </c>
      <c r="H616">
        <f>IF(Table245[[#This Row],[Category]]="Home Decor",Table245[[#This Row],[Amount]],0)</f>
        <v>0</v>
      </c>
      <c r="I616">
        <f>IF(Table245[[#This Row],[Category]]="Home Decor",Table245[[#This Row],[Qty]],0)</f>
        <v>0</v>
      </c>
      <c r="J616">
        <f>IF(Table245[[#This Row],[Category]]="Clothing",Table245[[#This Row],[Amount]],0)</f>
        <v>627.94000000000005</v>
      </c>
      <c r="K616">
        <f>IF(Table245[[#This Row],[Category]]="Clothing",Table245[[#This Row],[Qty]],0)</f>
        <v>67</v>
      </c>
    </row>
    <row r="617" spans="1:11" ht="14.25" customHeight="1">
      <c r="A617" s="30" t="s">
        <v>33</v>
      </c>
      <c r="B617" s="32">
        <v>44</v>
      </c>
      <c r="C617" s="30" t="s">
        <v>18</v>
      </c>
      <c r="D617" s="31">
        <v>866.33</v>
      </c>
      <c r="E617" s="48">
        <f>Table245[[#This Row],[Amount]]/Table245[[#This Row],[Qty]]</f>
        <v>19.689318181818184</v>
      </c>
      <c r="F617">
        <f>IF(Table245[[#This Row],[Category]]="Electronics",Table245[[#This Row],[Amount]],0)</f>
        <v>0</v>
      </c>
      <c r="G617">
        <f>IF(Table245[[#This Row],[Category]]="Electronics",Table245[[#This Row],[Qty]],0)</f>
        <v>0</v>
      </c>
      <c r="H617">
        <f>IF(Table245[[#This Row],[Category]]="Home Decor",Table245[[#This Row],[Amount]],0)</f>
        <v>0</v>
      </c>
      <c r="I617">
        <f>IF(Table245[[#This Row],[Category]]="Home Decor",Table245[[#This Row],[Qty]],0)</f>
        <v>0</v>
      </c>
      <c r="J617">
        <f>IF(Table245[[#This Row],[Category]]="Clothing",Table245[[#This Row],[Amount]],0)</f>
        <v>866.33</v>
      </c>
      <c r="K617">
        <f>IF(Table245[[#This Row],[Category]]="Clothing",Table245[[#This Row],[Qty]],0)</f>
        <v>44</v>
      </c>
    </row>
    <row r="618" spans="1:11" ht="14.25" customHeight="1">
      <c r="A618" s="30" t="s">
        <v>17</v>
      </c>
      <c r="B618" s="32">
        <v>96</v>
      </c>
      <c r="C618" s="30" t="s">
        <v>18</v>
      </c>
      <c r="D618" s="31">
        <v>526.25</v>
      </c>
      <c r="E618" s="48">
        <f>Table245[[#This Row],[Amount]]/Table245[[#This Row],[Qty]]</f>
        <v>5.481770833333333</v>
      </c>
      <c r="F618">
        <f>IF(Table245[[#This Row],[Category]]="Electronics",Table245[[#This Row],[Amount]],0)</f>
        <v>0</v>
      </c>
      <c r="G618">
        <f>IF(Table245[[#This Row],[Category]]="Electronics",Table245[[#This Row],[Qty]],0)</f>
        <v>0</v>
      </c>
      <c r="H618">
        <f>IF(Table245[[#This Row],[Category]]="Home Decor",Table245[[#This Row],[Amount]],0)</f>
        <v>526.25</v>
      </c>
      <c r="I618">
        <f>IF(Table245[[#This Row],[Category]]="Home Decor",Table245[[#This Row],[Qty]],0)</f>
        <v>96</v>
      </c>
      <c r="J618">
        <f>IF(Table245[[#This Row],[Category]]="Clothing",Table245[[#This Row],[Amount]],0)</f>
        <v>0</v>
      </c>
      <c r="K618">
        <f>IF(Table245[[#This Row],[Category]]="Clothing",Table245[[#This Row],[Qty]],0)</f>
        <v>0</v>
      </c>
    </row>
    <row r="619" spans="1:11" ht="14.25" customHeight="1">
      <c r="A619" s="30" t="s">
        <v>17</v>
      </c>
      <c r="B619" s="32">
        <v>31</v>
      </c>
      <c r="C619" s="30" t="s">
        <v>18</v>
      </c>
      <c r="D619" s="31">
        <v>249.51</v>
      </c>
      <c r="E619" s="48">
        <f>Table245[[#This Row],[Amount]]/Table245[[#This Row],[Qty]]</f>
        <v>8.0487096774193549</v>
      </c>
      <c r="F619">
        <f>IF(Table245[[#This Row],[Category]]="Electronics",Table245[[#This Row],[Amount]],0)</f>
        <v>0</v>
      </c>
      <c r="G619">
        <f>IF(Table245[[#This Row],[Category]]="Electronics",Table245[[#This Row],[Qty]],0)</f>
        <v>0</v>
      </c>
      <c r="H619">
        <f>IF(Table245[[#This Row],[Category]]="Home Decor",Table245[[#This Row],[Amount]],0)</f>
        <v>249.51</v>
      </c>
      <c r="I619">
        <f>IF(Table245[[#This Row],[Category]]="Home Decor",Table245[[#This Row],[Qty]],0)</f>
        <v>31</v>
      </c>
      <c r="J619">
        <f>IF(Table245[[#This Row],[Category]]="Clothing",Table245[[#This Row],[Amount]],0)</f>
        <v>0</v>
      </c>
      <c r="K619">
        <f>IF(Table245[[#This Row],[Category]]="Clothing",Table245[[#This Row],[Qty]],0)</f>
        <v>0</v>
      </c>
    </row>
    <row r="620" spans="1:11" ht="14.25" customHeight="1">
      <c r="A620" s="30" t="s">
        <v>38</v>
      </c>
      <c r="B620" s="32">
        <v>53</v>
      </c>
      <c r="C620" s="30" t="s">
        <v>18</v>
      </c>
      <c r="D620" s="31">
        <v>526.76</v>
      </c>
      <c r="E620" s="48">
        <f>Table245[[#This Row],[Amount]]/Table245[[#This Row],[Qty]]</f>
        <v>9.9388679245283011</v>
      </c>
      <c r="F620">
        <f>IF(Table245[[#This Row],[Category]]="Electronics",Table245[[#This Row],[Amount]],0)</f>
        <v>526.76</v>
      </c>
      <c r="G620">
        <f>IF(Table245[[#This Row],[Category]]="Electronics",Table245[[#This Row],[Qty]],0)</f>
        <v>53</v>
      </c>
      <c r="H620">
        <f>IF(Table245[[#This Row],[Category]]="Home Decor",Table245[[#This Row],[Amount]],0)</f>
        <v>0</v>
      </c>
      <c r="I620">
        <f>IF(Table245[[#This Row],[Category]]="Home Decor",Table245[[#This Row],[Qty]],0)</f>
        <v>0</v>
      </c>
      <c r="J620">
        <f>IF(Table245[[#This Row],[Category]]="Clothing",Table245[[#This Row],[Amount]],0)</f>
        <v>0</v>
      </c>
      <c r="K620">
        <f>IF(Table245[[#This Row],[Category]]="Clothing",Table245[[#This Row],[Qty]],0)</f>
        <v>0</v>
      </c>
    </row>
    <row r="621" spans="1:11" ht="14.25" customHeight="1">
      <c r="A621" s="30" t="s">
        <v>33</v>
      </c>
      <c r="B621" s="32">
        <v>79</v>
      </c>
      <c r="C621" s="30" t="s">
        <v>18</v>
      </c>
      <c r="D621" s="31">
        <v>229.08</v>
      </c>
      <c r="E621" s="48">
        <f>Table245[[#This Row],[Amount]]/Table245[[#This Row],[Qty]]</f>
        <v>2.8997468354430382</v>
      </c>
      <c r="F621">
        <f>IF(Table245[[#This Row],[Category]]="Electronics",Table245[[#This Row],[Amount]],0)</f>
        <v>0</v>
      </c>
      <c r="G621">
        <f>IF(Table245[[#This Row],[Category]]="Electronics",Table245[[#This Row],[Qty]],0)</f>
        <v>0</v>
      </c>
      <c r="H621">
        <f>IF(Table245[[#This Row],[Category]]="Home Decor",Table245[[#This Row],[Amount]],0)</f>
        <v>0</v>
      </c>
      <c r="I621">
        <f>IF(Table245[[#This Row],[Category]]="Home Decor",Table245[[#This Row],[Qty]],0)</f>
        <v>0</v>
      </c>
      <c r="J621">
        <f>IF(Table245[[#This Row],[Category]]="Clothing",Table245[[#This Row],[Amount]],0)</f>
        <v>229.08</v>
      </c>
      <c r="K621">
        <f>IF(Table245[[#This Row],[Category]]="Clothing",Table245[[#This Row],[Qty]],0)</f>
        <v>79</v>
      </c>
    </row>
    <row r="622" spans="1:11" ht="14.25" customHeight="1">
      <c r="A622" s="30" t="s">
        <v>38</v>
      </c>
      <c r="B622" s="32">
        <v>54</v>
      </c>
      <c r="C622" s="30" t="s">
        <v>18</v>
      </c>
      <c r="D622" s="31">
        <v>352</v>
      </c>
      <c r="E622" s="48">
        <f>Table245[[#This Row],[Amount]]/Table245[[#This Row],[Qty]]</f>
        <v>6.5185185185185182</v>
      </c>
      <c r="F622">
        <f>IF(Table245[[#This Row],[Category]]="Electronics",Table245[[#This Row],[Amount]],0)</f>
        <v>352</v>
      </c>
      <c r="G622">
        <f>IF(Table245[[#This Row],[Category]]="Electronics",Table245[[#This Row],[Qty]],0)</f>
        <v>54</v>
      </c>
      <c r="H622">
        <f>IF(Table245[[#This Row],[Category]]="Home Decor",Table245[[#This Row],[Amount]],0)</f>
        <v>0</v>
      </c>
      <c r="I622">
        <f>IF(Table245[[#This Row],[Category]]="Home Decor",Table245[[#This Row],[Qty]],0)</f>
        <v>0</v>
      </c>
      <c r="J622">
        <f>IF(Table245[[#This Row],[Category]]="Clothing",Table245[[#This Row],[Amount]],0)</f>
        <v>0</v>
      </c>
      <c r="K622">
        <f>IF(Table245[[#This Row],[Category]]="Clothing",Table245[[#This Row],[Qty]],0)</f>
        <v>0</v>
      </c>
    </row>
    <row r="623" spans="1:11" ht="14.25" customHeight="1">
      <c r="A623" s="30" t="s">
        <v>38</v>
      </c>
      <c r="B623" s="32">
        <v>23</v>
      </c>
      <c r="C623" s="30" t="s">
        <v>18</v>
      </c>
      <c r="D623" s="31">
        <v>327.64</v>
      </c>
      <c r="E623" s="48">
        <f>Table245[[#This Row],[Amount]]/Table245[[#This Row],[Qty]]</f>
        <v>14.245217391304347</v>
      </c>
      <c r="F623">
        <f>IF(Table245[[#This Row],[Category]]="Electronics",Table245[[#This Row],[Amount]],0)</f>
        <v>327.64</v>
      </c>
      <c r="G623">
        <f>IF(Table245[[#This Row],[Category]]="Electronics",Table245[[#This Row],[Qty]],0)</f>
        <v>23</v>
      </c>
      <c r="H623">
        <f>IF(Table245[[#This Row],[Category]]="Home Decor",Table245[[#This Row],[Amount]],0)</f>
        <v>0</v>
      </c>
      <c r="I623">
        <f>IF(Table245[[#This Row],[Category]]="Home Decor",Table245[[#This Row],[Qty]],0)</f>
        <v>0</v>
      </c>
      <c r="J623">
        <f>IF(Table245[[#This Row],[Category]]="Clothing",Table245[[#This Row],[Amount]],0)</f>
        <v>0</v>
      </c>
      <c r="K623">
        <f>IF(Table245[[#This Row],[Category]]="Clothing",Table245[[#This Row],[Qty]],0)</f>
        <v>0</v>
      </c>
    </row>
    <row r="624" spans="1:11" ht="14.25" customHeight="1">
      <c r="A624" s="30" t="s">
        <v>38</v>
      </c>
      <c r="B624" s="32">
        <v>84</v>
      </c>
      <c r="C624" s="30" t="s">
        <v>18</v>
      </c>
      <c r="D624" s="31">
        <v>333.96</v>
      </c>
      <c r="E624" s="48">
        <f>Table245[[#This Row],[Amount]]/Table245[[#This Row],[Qty]]</f>
        <v>3.9757142857142855</v>
      </c>
      <c r="F624">
        <f>IF(Table245[[#This Row],[Category]]="Electronics",Table245[[#This Row],[Amount]],0)</f>
        <v>333.96</v>
      </c>
      <c r="G624">
        <f>IF(Table245[[#This Row],[Category]]="Electronics",Table245[[#This Row],[Qty]],0)</f>
        <v>84</v>
      </c>
      <c r="H624">
        <f>IF(Table245[[#This Row],[Category]]="Home Decor",Table245[[#This Row],[Amount]],0)</f>
        <v>0</v>
      </c>
      <c r="I624">
        <f>IF(Table245[[#This Row],[Category]]="Home Decor",Table245[[#This Row],[Qty]],0)</f>
        <v>0</v>
      </c>
      <c r="J624">
        <f>IF(Table245[[#This Row],[Category]]="Clothing",Table245[[#This Row],[Amount]],0)</f>
        <v>0</v>
      </c>
      <c r="K624">
        <f>IF(Table245[[#This Row],[Category]]="Clothing",Table245[[#This Row],[Qty]],0)</f>
        <v>0</v>
      </c>
    </row>
    <row r="625" spans="1:11" ht="14.25" customHeight="1">
      <c r="A625" s="30" t="s">
        <v>33</v>
      </c>
      <c r="B625" s="32">
        <v>61</v>
      </c>
      <c r="C625" s="30" t="s">
        <v>18</v>
      </c>
      <c r="D625" s="31">
        <v>715.84</v>
      </c>
      <c r="E625" s="48">
        <f>Table245[[#This Row],[Amount]]/Table245[[#This Row],[Qty]]</f>
        <v>11.735081967213116</v>
      </c>
      <c r="F625">
        <f>IF(Table245[[#This Row],[Category]]="Electronics",Table245[[#This Row],[Amount]],0)</f>
        <v>0</v>
      </c>
      <c r="G625">
        <f>IF(Table245[[#This Row],[Category]]="Electronics",Table245[[#This Row],[Qty]],0)</f>
        <v>0</v>
      </c>
      <c r="H625">
        <f>IF(Table245[[#This Row],[Category]]="Home Decor",Table245[[#This Row],[Amount]],0)</f>
        <v>0</v>
      </c>
      <c r="I625">
        <f>IF(Table245[[#This Row],[Category]]="Home Decor",Table245[[#This Row],[Qty]],0)</f>
        <v>0</v>
      </c>
      <c r="J625">
        <f>IF(Table245[[#This Row],[Category]]="Clothing",Table245[[#This Row],[Amount]],0)</f>
        <v>715.84</v>
      </c>
      <c r="K625">
        <f>IF(Table245[[#This Row],[Category]]="Clothing",Table245[[#This Row],[Qty]],0)</f>
        <v>61</v>
      </c>
    </row>
    <row r="626" spans="1:11" ht="14.25" customHeight="1">
      <c r="A626" s="30" t="s">
        <v>17</v>
      </c>
      <c r="B626" s="32">
        <v>47</v>
      </c>
      <c r="C626" s="30" t="s">
        <v>18</v>
      </c>
      <c r="D626" s="31">
        <v>85.29</v>
      </c>
      <c r="E626" s="48">
        <f>Table245[[#This Row],[Amount]]/Table245[[#This Row],[Qty]]</f>
        <v>1.8146808510638299</v>
      </c>
      <c r="F626">
        <f>IF(Table245[[#This Row],[Category]]="Electronics",Table245[[#This Row],[Amount]],0)</f>
        <v>0</v>
      </c>
      <c r="G626">
        <f>IF(Table245[[#This Row],[Category]]="Electronics",Table245[[#This Row],[Qty]],0)</f>
        <v>0</v>
      </c>
      <c r="H626">
        <f>IF(Table245[[#This Row],[Category]]="Home Decor",Table245[[#This Row],[Amount]],0)</f>
        <v>85.29</v>
      </c>
      <c r="I626">
        <f>IF(Table245[[#This Row],[Category]]="Home Decor",Table245[[#This Row],[Qty]],0)</f>
        <v>47</v>
      </c>
      <c r="J626">
        <f>IF(Table245[[#This Row],[Category]]="Clothing",Table245[[#This Row],[Amount]],0)</f>
        <v>0</v>
      </c>
      <c r="K626">
        <f>IF(Table245[[#This Row],[Category]]="Clothing",Table245[[#This Row],[Qty]],0)</f>
        <v>0</v>
      </c>
    </row>
    <row r="627" spans="1:11" ht="14.25" customHeight="1">
      <c r="A627" s="30" t="s">
        <v>17</v>
      </c>
      <c r="B627" s="32">
        <v>3</v>
      </c>
      <c r="C627" s="30" t="s">
        <v>18</v>
      </c>
      <c r="D627" s="31">
        <v>390.5</v>
      </c>
      <c r="E627" s="48">
        <f>Table245[[#This Row],[Amount]]/Table245[[#This Row],[Qty]]</f>
        <v>130.16666666666666</v>
      </c>
      <c r="F627">
        <f>IF(Table245[[#This Row],[Category]]="Electronics",Table245[[#This Row],[Amount]],0)</f>
        <v>0</v>
      </c>
      <c r="G627">
        <f>IF(Table245[[#This Row],[Category]]="Electronics",Table245[[#This Row],[Qty]],0)</f>
        <v>0</v>
      </c>
      <c r="H627">
        <f>IF(Table245[[#This Row],[Category]]="Home Decor",Table245[[#This Row],[Amount]],0)</f>
        <v>390.5</v>
      </c>
      <c r="I627">
        <f>IF(Table245[[#This Row],[Category]]="Home Decor",Table245[[#This Row],[Qty]],0)</f>
        <v>3</v>
      </c>
      <c r="J627">
        <f>IF(Table245[[#This Row],[Category]]="Clothing",Table245[[#This Row],[Amount]],0)</f>
        <v>0</v>
      </c>
      <c r="K627">
        <f>IF(Table245[[#This Row],[Category]]="Clothing",Table245[[#This Row],[Qty]],0)</f>
        <v>0</v>
      </c>
    </row>
    <row r="628" spans="1:11" ht="14.25" customHeight="1">
      <c r="A628" s="30" t="s">
        <v>38</v>
      </c>
      <c r="B628" s="32">
        <v>2</v>
      </c>
      <c r="C628" s="30" t="s">
        <v>18</v>
      </c>
      <c r="D628" s="31">
        <v>680.69</v>
      </c>
      <c r="E628" s="48">
        <f>Table245[[#This Row],[Amount]]/Table245[[#This Row],[Qty]]</f>
        <v>340.34500000000003</v>
      </c>
      <c r="F628">
        <f>IF(Table245[[#This Row],[Category]]="Electronics",Table245[[#This Row],[Amount]],0)</f>
        <v>680.69</v>
      </c>
      <c r="G628">
        <f>IF(Table245[[#This Row],[Category]]="Electronics",Table245[[#This Row],[Qty]],0)</f>
        <v>2</v>
      </c>
      <c r="H628">
        <f>IF(Table245[[#This Row],[Category]]="Home Decor",Table245[[#This Row],[Amount]],0)</f>
        <v>0</v>
      </c>
      <c r="I628">
        <f>IF(Table245[[#This Row],[Category]]="Home Decor",Table245[[#This Row],[Qty]],0)</f>
        <v>0</v>
      </c>
      <c r="J628">
        <f>IF(Table245[[#This Row],[Category]]="Clothing",Table245[[#This Row],[Amount]],0)</f>
        <v>0</v>
      </c>
      <c r="K628">
        <f>IF(Table245[[#This Row],[Category]]="Clothing",Table245[[#This Row],[Qty]],0)</f>
        <v>0</v>
      </c>
    </row>
    <row r="629" spans="1:11" ht="14.25" customHeight="1">
      <c r="A629" s="30" t="s">
        <v>17</v>
      </c>
      <c r="B629" s="32">
        <v>19</v>
      </c>
      <c r="C629" s="30" t="s">
        <v>18</v>
      </c>
      <c r="D629" s="31">
        <v>341.5</v>
      </c>
      <c r="E629" s="48">
        <f>Table245[[#This Row],[Amount]]/Table245[[#This Row],[Qty]]</f>
        <v>17.973684210526315</v>
      </c>
      <c r="F629">
        <f>IF(Table245[[#This Row],[Category]]="Electronics",Table245[[#This Row],[Amount]],0)</f>
        <v>0</v>
      </c>
      <c r="G629">
        <f>IF(Table245[[#This Row],[Category]]="Electronics",Table245[[#This Row],[Qty]],0)</f>
        <v>0</v>
      </c>
      <c r="H629">
        <f>IF(Table245[[#This Row],[Category]]="Home Decor",Table245[[#This Row],[Amount]],0)</f>
        <v>341.5</v>
      </c>
      <c r="I629">
        <f>IF(Table245[[#This Row],[Category]]="Home Decor",Table245[[#This Row],[Qty]],0)</f>
        <v>19</v>
      </c>
      <c r="J629">
        <f>IF(Table245[[#This Row],[Category]]="Clothing",Table245[[#This Row],[Amount]],0)</f>
        <v>0</v>
      </c>
      <c r="K629">
        <f>IF(Table245[[#This Row],[Category]]="Clothing",Table245[[#This Row],[Qty]],0)</f>
        <v>0</v>
      </c>
    </row>
    <row r="630" spans="1:11" ht="14.25" customHeight="1">
      <c r="A630" s="30" t="s">
        <v>33</v>
      </c>
      <c r="B630" s="32">
        <v>15</v>
      </c>
      <c r="C630" s="30" t="s">
        <v>18</v>
      </c>
      <c r="D630" s="31">
        <v>727.44</v>
      </c>
      <c r="E630" s="48">
        <f>Table245[[#This Row],[Amount]]/Table245[[#This Row],[Qty]]</f>
        <v>48.496000000000002</v>
      </c>
      <c r="F630">
        <f>IF(Table245[[#This Row],[Category]]="Electronics",Table245[[#This Row],[Amount]],0)</f>
        <v>0</v>
      </c>
      <c r="G630">
        <f>IF(Table245[[#This Row],[Category]]="Electronics",Table245[[#This Row],[Qty]],0)</f>
        <v>0</v>
      </c>
      <c r="H630">
        <f>IF(Table245[[#This Row],[Category]]="Home Decor",Table245[[#This Row],[Amount]],0)</f>
        <v>0</v>
      </c>
      <c r="I630">
        <f>IF(Table245[[#This Row],[Category]]="Home Decor",Table245[[#This Row],[Qty]],0)</f>
        <v>0</v>
      </c>
      <c r="J630">
        <f>IF(Table245[[#This Row],[Category]]="Clothing",Table245[[#This Row],[Amount]],0)</f>
        <v>727.44</v>
      </c>
      <c r="K630">
        <f>IF(Table245[[#This Row],[Category]]="Clothing",Table245[[#This Row],[Qty]],0)</f>
        <v>15</v>
      </c>
    </row>
    <row r="631" spans="1:11" ht="14.25" customHeight="1">
      <c r="A631" s="30" t="s">
        <v>17</v>
      </c>
      <c r="B631" s="32">
        <v>87</v>
      </c>
      <c r="C631" s="30" t="s">
        <v>18</v>
      </c>
      <c r="D631" s="31">
        <v>894.31</v>
      </c>
      <c r="E631" s="48">
        <f>Table245[[#This Row],[Amount]]/Table245[[#This Row],[Qty]]</f>
        <v>10.279425287356322</v>
      </c>
      <c r="F631">
        <f>IF(Table245[[#This Row],[Category]]="Electronics",Table245[[#This Row],[Amount]],0)</f>
        <v>0</v>
      </c>
      <c r="G631">
        <f>IF(Table245[[#This Row],[Category]]="Electronics",Table245[[#This Row],[Qty]],0)</f>
        <v>0</v>
      </c>
      <c r="H631">
        <f>IF(Table245[[#This Row],[Category]]="Home Decor",Table245[[#This Row],[Amount]],0)</f>
        <v>894.31</v>
      </c>
      <c r="I631">
        <f>IF(Table245[[#This Row],[Category]]="Home Decor",Table245[[#This Row],[Qty]],0)</f>
        <v>87</v>
      </c>
      <c r="J631">
        <f>IF(Table245[[#This Row],[Category]]="Clothing",Table245[[#This Row],[Amount]],0)</f>
        <v>0</v>
      </c>
      <c r="K631">
        <f>IF(Table245[[#This Row],[Category]]="Clothing",Table245[[#This Row],[Qty]],0)</f>
        <v>0</v>
      </c>
    </row>
    <row r="632" spans="1:11" ht="14.25" customHeight="1">
      <c r="A632" s="30" t="s">
        <v>38</v>
      </c>
      <c r="B632" s="32">
        <v>87</v>
      </c>
      <c r="C632" s="30" t="s">
        <v>18</v>
      </c>
      <c r="D632" s="31">
        <v>64.63</v>
      </c>
      <c r="E632" s="48">
        <f>Table245[[#This Row],[Amount]]/Table245[[#This Row],[Qty]]</f>
        <v>0.74287356321839071</v>
      </c>
      <c r="F632">
        <f>IF(Table245[[#This Row],[Category]]="Electronics",Table245[[#This Row],[Amount]],0)</f>
        <v>64.63</v>
      </c>
      <c r="G632">
        <f>IF(Table245[[#This Row],[Category]]="Electronics",Table245[[#This Row],[Qty]],0)</f>
        <v>87</v>
      </c>
      <c r="H632">
        <f>IF(Table245[[#This Row],[Category]]="Home Decor",Table245[[#This Row],[Amount]],0)</f>
        <v>0</v>
      </c>
      <c r="I632">
        <f>IF(Table245[[#This Row],[Category]]="Home Decor",Table245[[#This Row],[Qty]],0)</f>
        <v>0</v>
      </c>
      <c r="J632">
        <f>IF(Table245[[#This Row],[Category]]="Clothing",Table245[[#This Row],[Amount]],0)</f>
        <v>0</v>
      </c>
      <c r="K632">
        <f>IF(Table245[[#This Row],[Category]]="Clothing",Table245[[#This Row],[Qty]],0)</f>
        <v>0</v>
      </c>
    </row>
    <row r="633" spans="1:11" ht="14.25" customHeight="1">
      <c r="A633" s="30" t="s">
        <v>33</v>
      </c>
      <c r="B633" s="32">
        <v>40</v>
      </c>
      <c r="C633" s="30" t="s">
        <v>18</v>
      </c>
      <c r="D633" s="31">
        <v>133.34</v>
      </c>
      <c r="E633" s="48">
        <f>Table245[[#This Row],[Amount]]/Table245[[#This Row],[Qty]]</f>
        <v>3.3334999999999999</v>
      </c>
      <c r="F633">
        <f>IF(Table245[[#This Row],[Category]]="Electronics",Table245[[#This Row],[Amount]],0)</f>
        <v>0</v>
      </c>
      <c r="G633">
        <f>IF(Table245[[#This Row],[Category]]="Electronics",Table245[[#This Row],[Qty]],0)</f>
        <v>0</v>
      </c>
      <c r="H633">
        <f>IF(Table245[[#This Row],[Category]]="Home Decor",Table245[[#This Row],[Amount]],0)</f>
        <v>0</v>
      </c>
      <c r="I633">
        <f>IF(Table245[[#This Row],[Category]]="Home Decor",Table245[[#This Row],[Qty]],0)</f>
        <v>0</v>
      </c>
      <c r="J633">
        <f>IF(Table245[[#This Row],[Category]]="Clothing",Table245[[#This Row],[Amount]],0)</f>
        <v>133.34</v>
      </c>
      <c r="K633">
        <f>IF(Table245[[#This Row],[Category]]="Clothing",Table245[[#This Row],[Qty]],0)</f>
        <v>40</v>
      </c>
    </row>
    <row r="634" spans="1:11" ht="14.25" customHeight="1">
      <c r="A634" s="30" t="s">
        <v>38</v>
      </c>
      <c r="B634" s="32">
        <v>27</v>
      </c>
      <c r="C634" s="30" t="s">
        <v>18</v>
      </c>
      <c r="D634" s="31">
        <v>292.05</v>
      </c>
      <c r="E634" s="48">
        <f>Table245[[#This Row],[Amount]]/Table245[[#This Row],[Qty]]</f>
        <v>10.816666666666666</v>
      </c>
      <c r="F634">
        <f>IF(Table245[[#This Row],[Category]]="Electronics",Table245[[#This Row],[Amount]],0)</f>
        <v>292.05</v>
      </c>
      <c r="G634">
        <f>IF(Table245[[#This Row],[Category]]="Electronics",Table245[[#This Row],[Qty]],0)</f>
        <v>27</v>
      </c>
      <c r="H634">
        <f>IF(Table245[[#This Row],[Category]]="Home Decor",Table245[[#This Row],[Amount]],0)</f>
        <v>0</v>
      </c>
      <c r="I634">
        <f>IF(Table245[[#This Row],[Category]]="Home Decor",Table245[[#This Row],[Qty]],0)</f>
        <v>0</v>
      </c>
      <c r="J634">
        <f>IF(Table245[[#This Row],[Category]]="Clothing",Table245[[#This Row],[Amount]],0)</f>
        <v>0</v>
      </c>
      <c r="K634">
        <f>IF(Table245[[#This Row],[Category]]="Clothing",Table245[[#This Row],[Qty]],0)</f>
        <v>0</v>
      </c>
    </row>
    <row r="635" spans="1:11" ht="14.25" customHeight="1">
      <c r="A635" s="30" t="s">
        <v>33</v>
      </c>
      <c r="B635" s="32">
        <v>52</v>
      </c>
      <c r="C635" s="30" t="s">
        <v>18</v>
      </c>
      <c r="D635" s="31">
        <v>208.7</v>
      </c>
      <c r="E635" s="48">
        <f>Table245[[#This Row],[Amount]]/Table245[[#This Row],[Qty]]</f>
        <v>4.013461538461538</v>
      </c>
      <c r="F635">
        <f>IF(Table245[[#This Row],[Category]]="Electronics",Table245[[#This Row],[Amount]],0)</f>
        <v>0</v>
      </c>
      <c r="G635">
        <f>IF(Table245[[#This Row],[Category]]="Electronics",Table245[[#This Row],[Qty]],0)</f>
        <v>0</v>
      </c>
      <c r="H635">
        <f>IF(Table245[[#This Row],[Category]]="Home Decor",Table245[[#This Row],[Amount]],0)</f>
        <v>0</v>
      </c>
      <c r="I635">
        <f>IF(Table245[[#This Row],[Category]]="Home Decor",Table245[[#This Row],[Qty]],0)</f>
        <v>0</v>
      </c>
      <c r="J635">
        <f>IF(Table245[[#This Row],[Category]]="Clothing",Table245[[#This Row],[Amount]],0)</f>
        <v>208.7</v>
      </c>
      <c r="K635">
        <f>IF(Table245[[#This Row],[Category]]="Clothing",Table245[[#This Row],[Qty]],0)</f>
        <v>52</v>
      </c>
    </row>
    <row r="636" spans="1:11" ht="14.25" customHeight="1">
      <c r="A636" s="30" t="s">
        <v>17</v>
      </c>
      <c r="B636" s="32">
        <v>54</v>
      </c>
      <c r="C636" s="30" t="s">
        <v>18</v>
      </c>
      <c r="D636" s="31">
        <v>500.36</v>
      </c>
      <c r="E636" s="48">
        <f>Table245[[#This Row],[Amount]]/Table245[[#This Row],[Qty]]</f>
        <v>9.2659259259259255</v>
      </c>
      <c r="F636">
        <f>IF(Table245[[#This Row],[Category]]="Electronics",Table245[[#This Row],[Amount]],0)</f>
        <v>0</v>
      </c>
      <c r="G636">
        <f>IF(Table245[[#This Row],[Category]]="Electronics",Table245[[#This Row],[Qty]],0)</f>
        <v>0</v>
      </c>
      <c r="H636">
        <f>IF(Table245[[#This Row],[Category]]="Home Decor",Table245[[#This Row],[Amount]],0)</f>
        <v>500.36</v>
      </c>
      <c r="I636">
        <f>IF(Table245[[#This Row],[Category]]="Home Decor",Table245[[#This Row],[Qty]],0)</f>
        <v>54</v>
      </c>
      <c r="J636">
        <f>IF(Table245[[#This Row],[Category]]="Clothing",Table245[[#This Row],[Amount]],0)</f>
        <v>0</v>
      </c>
      <c r="K636">
        <f>IF(Table245[[#This Row],[Category]]="Clothing",Table245[[#This Row],[Qty]],0)</f>
        <v>0</v>
      </c>
    </row>
    <row r="637" spans="1:11" ht="14.25" customHeight="1">
      <c r="A637" s="30" t="s">
        <v>38</v>
      </c>
      <c r="B637" s="32">
        <v>75</v>
      </c>
      <c r="C637" s="30" t="s">
        <v>18</v>
      </c>
      <c r="D637" s="31">
        <v>296.42</v>
      </c>
      <c r="E637" s="48">
        <f>Table245[[#This Row],[Amount]]/Table245[[#This Row],[Qty]]</f>
        <v>3.952266666666667</v>
      </c>
      <c r="F637">
        <f>IF(Table245[[#This Row],[Category]]="Electronics",Table245[[#This Row],[Amount]],0)</f>
        <v>296.42</v>
      </c>
      <c r="G637">
        <f>IF(Table245[[#This Row],[Category]]="Electronics",Table245[[#This Row],[Qty]],0)</f>
        <v>75</v>
      </c>
      <c r="H637">
        <f>IF(Table245[[#This Row],[Category]]="Home Decor",Table245[[#This Row],[Amount]],0)</f>
        <v>0</v>
      </c>
      <c r="I637">
        <f>IF(Table245[[#This Row],[Category]]="Home Decor",Table245[[#This Row],[Qty]],0)</f>
        <v>0</v>
      </c>
      <c r="J637">
        <f>IF(Table245[[#This Row],[Category]]="Clothing",Table245[[#This Row],[Amount]],0)</f>
        <v>0</v>
      </c>
      <c r="K637">
        <f>IF(Table245[[#This Row],[Category]]="Clothing",Table245[[#This Row],[Qty]],0)</f>
        <v>0</v>
      </c>
    </row>
    <row r="638" spans="1:11" ht="14.25" customHeight="1">
      <c r="A638" s="30" t="s">
        <v>38</v>
      </c>
      <c r="B638" s="32">
        <v>52</v>
      </c>
      <c r="C638" s="30" t="s">
        <v>18</v>
      </c>
      <c r="D638" s="31">
        <v>505.46</v>
      </c>
      <c r="E638" s="48">
        <f>Table245[[#This Row],[Amount]]/Table245[[#This Row],[Qty]]</f>
        <v>9.7203846153846154</v>
      </c>
      <c r="F638">
        <f>IF(Table245[[#This Row],[Category]]="Electronics",Table245[[#This Row],[Amount]],0)</f>
        <v>505.46</v>
      </c>
      <c r="G638">
        <f>IF(Table245[[#This Row],[Category]]="Electronics",Table245[[#This Row],[Qty]],0)</f>
        <v>52</v>
      </c>
      <c r="H638">
        <f>IF(Table245[[#This Row],[Category]]="Home Decor",Table245[[#This Row],[Amount]],0)</f>
        <v>0</v>
      </c>
      <c r="I638">
        <f>IF(Table245[[#This Row],[Category]]="Home Decor",Table245[[#This Row],[Qty]],0)</f>
        <v>0</v>
      </c>
      <c r="J638">
        <f>IF(Table245[[#This Row],[Category]]="Clothing",Table245[[#This Row],[Amount]],0)</f>
        <v>0</v>
      </c>
      <c r="K638">
        <f>IF(Table245[[#This Row],[Category]]="Clothing",Table245[[#This Row],[Qty]],0)</f>
        <v>0</v>
      </c>
    </row>
    <row r="639" spans="1:11" ht="14.25" customHeight="1">
      <c r="A639" s="30" t="s">
        <v>33</v>
      </c>
      <c r="B639" s="32">
        <v>67</v>
      </c>
      <c r="C639" s="30" t="s">
        <v>18</v>
      </c>
      <c r="D639" s="31">
        <v>859.92</v>
      </c>
      <c r="E639" s="48">
        <f>Table245[[#This Row],[Amount]]/Table245[[#This Row],[Qty]]</f>
        <v>12.834626865671641</v>
      </c>
      <c r="F639">
        <f>IF(Table245[[#This Row],[Category]]="Electronics",Table245[[#This Row],[Amount]],0)</f>
        <v>0</v>
      </c>
      <c r="G639">
        <f>IF(Table245[[#This Row],[Category]]="Electronics",Table245[[#This Row],[Qty]],0)</f>
        <v>0</v>
      </c>
      <c r="H639">
        <f>IF(Table245[[#This Row],[Category]]="Home Decor",Table245[[#This Row],[Amount]],0)</f>
        <v>0</v>
      </c>
      <c r="I639">
        <f>IF(Table245[[#This Row],[Category]]="Home Decor",Table245[[#This Row],[Qty]],0)</f>
        <v>0</v>
      </c>
      <c r="J639">
        <f>IF(Table245[[#This Row],[Category]]="Clothing",Table245[[#This Row],[Amount]],0)</f>
        <v>859.92</v>
      </c>
      <c r="K639">
        <f>IF(Table245[[#This Row],[Category]]="Clothing",Table245[[#This Row],[Qty]],0)</f>
        <v>67</v>
      </c>
    </row>
    <row r="640" spans="1:11" ht="14.25" customHeight="1">
      <c r="A640" s="30" t="s">
        <v>33</v>
      </c>
      <c r="B640" s="32">
        <v>62</v>
      </c>
      <c r="C640" s="30" t="s">
        <v>18</v>
      </c>
      <c r="D640" s="31">
        <v>388.88</v>
      </c>
      <c r="E640" s="48">
        <f>Table245[[#This Row],[Amount]]/Table245[[#This Row],[Qty]]</f>
        <v>6.2722580645161292</v>
      </c>
      <c r="F640">
        <f>IF(Table245[[#This Row],[Category]]="Electronics",Table245[[#This Row],[Amount]],0)</f>
        <v>0</v>
      </c>
      <c r="G640">
        <f>IF(Table245[[#This Row],[Category]]="Electronics",Table245[[#This Row],[Qty]],0)</f>
        <v>0</v>
      </c>
      <c r="H640">
        <f>IF(Table245[[#This Row],[Category]]="Home Decor",Table245[[#This Row],[Amount]],0)</f>
        <v>0</v>
      </c>
      <c r="I640">
        <f>IF(Table245[[#This Row],[Category]]="Home Decor",Table245[[#This Row],[Qty]],0)</f>
        <v>0</v>
      </c>
      <c r="J640">
        <f>IF(Table245[[#This Row],[Category]]="Clothing",Table245[[#This Row],[Amount]],0)</f>
        <v>388.88</v>
      </c>
      <c r="K640">
        <f>IF(Table245[[#This Row],[Category]]="Clothing",Table245[[#This Row],[Qty]],0)</f>
        <v>62</v>
      </c>
    </row>
    <row r="641" spans="1:11" ht="14.25" customHeight="1">
      <c r="A641" s="30" t="s">
        <v>33</v>
      </c>
      <c r="B641" s="32">
        <v>66</v>
      </c>
      <c r="C641" s="30" t="s">
        <v>18</v>
      </c>
      <c r="D641" s="31">
        <v>864.34</v>
      </c>
      <c r="E641" s="48">
        <f>Table245[[#This Row],[Amount]]/Table245[[#This Row],[Qty]]</f>
        <v>13.096060606060606</v>
      </c>
      <c r="F641">
        <f>IF(Table245[[#This Row],[Category]]="Electronics",Table245[[#This Row],[Amount]],0)</f>
        <v>0</v>
      </c>
      <c r="G641">
        <f>IF(Table245[[#This Row],[Category]]="Electronics",Table245[[#This Row],[Qty]],0)</f>
        <v>0</v>
      </c>
      <c r="H641">
        <f>IF(Table245[[#This Row],[Category]]="Home Decor",Table245[[#This Row],[Amount]],0)</f>
        <v>0</v>
      </c>
      <c r="I641">
        <f>IF(Table245[[#This Row],[Category]]="Home Decor",Table245[[#This Row],[Qty]],0)</f>
        <v>0</v>
      </c>
      <c r="J641">
        <f>IF(Table245[[#This Row],[Category]]="Clothing",Table245[[#This Row],[Amount]],0)</f>
        <v>864.34</v>
      </c>
      <c r="K641">
        <f>IF(Table245[[#This Row],[Category]]="Clothing",Table245[[#This Row],[Qty]],0)</f>
        <v>66</v>
      </c>
    </row>
    <row r="642" spans="1:11" ht="14.25" customHeight="1">
      <c r="A642" s="30" t="s">
        <v>17</v>
      </c>
      <c r="B642" s="32">
        <v>69</v>
      </c>
      <c r="C642" s="30" t="s">
        <v>18</v>
      </c>
      <c r="D642" s="31">
        <v>438.64</v>
      </c>
      <c r="E642" s="48">
        <f>Table245[[#This Row],[Amount]]/Table245[[#This Row],[Qty]]</f>
        <v>6.3571014492753619</v>
      </c>
      <c r="F642">
        <f>IF(Table245[[#This Row],[Category]]="Electronics",Table245[[#This Row],[Amount]],0)</f>
        <v>0</v>
      </c>
      <c r="G642">
        <f>IF(Table245[[#This Row],[Category]]="Electronics",Table245[[#This Row],[Qty]],0)</f>
        <v>0</v>
      </c>
      <c r="H642">
        <f>IF(Table245[[#This Row],[Category]]="Home Decor",Table245[[#This Row],[Amount]],0)</f>
        <v>438.64</v>
      </c>
      <c r="I642">
        <f>IF(Table245[[#This Row],[Category]]="Home Decor",Table245[[#This Row],[Qty]],0)</f>
        <v>69</v>
      </c>
      <c r="J642">
        <f>IF(Table245[[#This Row],[Category]]="Clothing",Table245[[#This Row],[Amount]],0)</f>
        <v>0</v>
      </c>
      <c r="K642">
        <f>IF(Table245[[#This Row],[Category]]="Clothing",Table245[[#This Row],[Qty]],0)</f>
        <v>0</v>
      </c>
    </row>
    <row r="643" spans="1:11" ht="14.25" customHeight="1">
      <c r="A643" s="30" t="s">
        <v>17</v>
      </c>
      <c r="B643" s="32">
        <v>60</v>
      </c>
      <c r="C643" s="30" t="s">
        <v>18</v>
      </c>
      <c r="D643" s="31">
        <v>933.71</v>
      </c>
      <c r="E643" s="48">
        <f>Table245[[#This Row],[Amount]]/Table245[[#This Row],[Qty]]</f>
        <v>15.561833333333334</v>
      </c>
      <c r="F643">
        <f>IF(Table245[[#This Row],[Category]]="Electronics",Table245[[#This Row],[Amount]],0)</f>
        <v>0</v>
      </c>
      <c r="G643">
        <f>IF(Table245[[#This Row],[Category]]="Electronics",Table245[[#This Row],[Qty]],0)</f>
        <v>0</v>
      </c>
      <c r="H643">
        <f>IF(Table245[[#This Row],[Category]]="Home Decor",Table245[[#This Row],[Amount]],0)</f>
        <v>933.71</v>
      </c>
      <c r="I643">
        <f>IF(Table245[[#This Row],[Category]]="Home Decor",Table245[[#This Row],[Qty]],0)</f>
        <v>60</v>
      </c>
      <c r="J643">
        <f>IF(Table245[[#This Row],[Category]]="Clothing",Table245[[#This Row],[Amount]],0)</f>
        <v>0</v>
      </c>
      <c r="K643">
        <f>IF(Table245[[#This Row],[Category]]="Clothing",Table245[[#This Row],[Qty]],0)</f>
        <v>0</v>
      </c>
    </row>
    <row r="644" spans="1:11" ht="14.25" customHeight="1">
      <c r="A644" s="30" t="s">
        <v>17</v>
      </c>
      <c r="B644" s="32">
        <v>32</v>
      </c>
      <c r="C644" s="30" t="s">
        <v>18</v>
      </c>
      <c r="D644" s="31">
        <v>298.10000000000002</v>
      </c>
      <c r="E644" s="48">
        <f>Table245[[#This Row],[Amount]]/Table245[[#This Row],[Qty]]</f>
        <v>9.3156250000000007</v>
      </c>
      <c r="F644">
        <f>IF(Table245[[#This Row],[Category]]="Electronics",Table245[[#This Row],[Amount]],0)</f>
        <v>0</v>
      </c>
      <c r="G644">
        <f>IF(Table245[[#This Row],[Category]]="Electronics",Table245[[#This Row],[Qty]],0)</f>
        <v>0</v>
      </c>
      <c r="H644">
        <f>IF(Table245[[#This Row],[Category]]="Home Decor",Table245[[#This Row],[Amount]],0)</f>
        <v>298.10000000000002</v>
      </c>
      <c r="I644">
        <f>IF(Table245[[#This Row],[Category]]="Home Decor",Table245[[#This Row],[Qty]],0)</f>
        <v>32</v>
      </c>
      <c r="J644">
        <f>IF(Table245[[#This Row],[Category]]="Clothing",Table245[[#This Row],[Amount]],0)</f>
        <v>0</v>
      </c>
      <c r="K644">
        <f>IF(Table245[[#This Row],[Category]]="Clothing",Table245[[#This Row],[Qty]],0)</f>
        <v>0</v>
      </c>
    </row>
    <row r="645" spans="1:11" ht="14.25" customHeight="1">
      <c r="A645" s="30" t="s">
        <v>33</v>
      </c>
      <c r="B645" s="32">
        <v>42</v>
      </c>
      <c r="C645" s="30" t="s">
        <v>18</v>
      </c>
      <c r="D645" s="31">
        <v>27.34</v>
      </c>
      <c r="E645" s="48">
        <f>Table245[[#This Row],[Amount]]/Table245[[#This Row],[Qty]]</f>
        <v>0.65095238095238095</v>
      </c>
      <c r="F645">
        <f>IF(Table245[[#This Row],[Category]]="Electronics",Table245[[#This Row],[Amount]],0)</f>
        <v>0</v>
      </c>
      <c r="G645">
        <f>IF(Table245[[#This Row],[Category]]="Electronics",Table245[[#This Row],[Qty]],0)</f>
        <v>0</v>
      </c>
      <c r="H645">
        <f>IF(Table245[[#This Row],[Category]]="Home Decor",Table245[[#This Row],[Amount]],0)</f>
        <v>0</v>
      </c>
      <c r="I645">
        <f>IF(Table245[[#This Row],[Category]]="Home Decor",Table245[[#This Row],[Qty]],0)</f>
        <v>0</v>
      </c>
      <c r="J645">
        <f>IF(Table245[[#This Row],[Category]]="Clothing",Table245[[#This Row],[Amount]],0)</f>
        <v>27.34</v>
      </c>
      <c r="K645">
        <f>IF(Table245[[#This Row],[Category]]="Clothing",Table245[[#This Row],[Qty]],0)</f>
        <v>42</v>
      </c>
    </row>
    <row r="646" spans="1:11" ht="14.25" customHeight="1">
      <c r="A646" s="30" t="s">
        <v>33</v>
      </c>
      <c r="B646" s="32">
        <v>37</v>
      </c>
      <c r="C646" s="30" t="s">
        <v>18</v>
      </c>
      <c r="D646" s="31">
        <v>688.96</v>
      </c>
      <c r="E646" s="48">
        <f>Table245[[#This Row],[Amount]]/Table245[[#This Row],[Qty]]</f>
        <v>18.620540540540542</v>
      </c>
      <c r="F646">
        <f>IF(Table245[[#This Row],[Category]]="Electronics",Table245[[#This Row],[Amount]],0)</f>
        <v>0</v>
      </c>
      <c r="G646">
        <f>IF(Table245[[#This Row],[Category]]="Electronics",Table245[[#This Row],[Qty]],0)</f>
        <v>0</v>
      </c>
      <c r="H646">
        <f>IF(Table245[[#This Row],[Category]]="Home Decor",Table245[[#This Row],[Amount]],0)</f>
        <v>0</v>
      </c>
      <c r="I646">
        <f>IF(Table245[[#This Row],[Category]]="Home Decor",Table245[[#This Row],[Qty]],0)</f>
        <v>0</v>
      </c>
      <c r="J646">
        <f>IF(Table245[[#This Row],[Category]]="Clothing",Table245[[#This Row],[Amount]],0)</f>
        <v>688.96</v>
      </c>
      <c r="K646">
        <f>IF(Table245[[#This Row],[Category]]="Clothing",Table245[[#This Row],[Qty]],0)</f>
        <v>37</v>
      </c>
    </row>
    <row r="647" spans="1:11" ht="14.25" customHeight="1">
      <c r="A647" s="30" t="s">
        <v>33</v>
      </c>
      <c r="B647" s="32">
        <v>57</v>
      </c>
      <c r="C647" s="30" t="s">
        <v>18</v>
      </c>
      <c r="D647" s="31">
        <v>913.46</v>
      </c>
      <c r="E647" s="48">
        <f>Table245[[#This Row],[Amount]]/Table245[[#This Row],[Qty]]</f>
        <v>16.02561403508772</v>
      </c>
      <c r="F647">
        <f>IF(Table245[[#This Row],[Category]]="Electronics",Table245[[#This Row],[Amount]],0)</f>
        <v>0</v>
      </c>
      <c r="G647">
        <f>IF(Table245[[#This Row],[Category]]="Electronics",Table245[[#This Row],[Qty]],0)</f>
        <v>0</v>
      </c>
      <c r="H647">
        <f>IF(Table245[[#This Row],[Category]]="Home Decor",Table245[[#This Row],[Amount]],0)</f>
        <v>0</v>
      </c>
      <c r="I647">
        <f>IF(Table245[[#This Row],[Category]]="Home Decor",Table245[[#This Row],[Qty]],0)</f>
        <v>0</v>
      </c>
      <c r="J647">
        <f>IF(Table245[[#This Row],[Category]]="Clothing",Table245[[#This Row],[Amount]],0)</f>
        <v>913.46</v>
      </c>
      <c r="K647">
        <f>IF(Table245[[#This Row],[Category]]="Clothing",Table245[[#This Row],[Qty]],0)</f>
        <v>57</v>
      </c>
    </row>
    <row r="648" spans="1:11" ht="14.25" customHeight="1">
      <c r="A648" s="30" t="s">
        <v>17</v>
      </c>
      <c r="B648" s="32">
        <v>30</v>
      </c>
      <c r="C648" s="30" t="s">
        <v>18</v>
      </c>
      <c r="D648" s="31">
        <v>532.54</v>
      </c>
      <c r="E648" s="48">
        <f>Table245[[#This Row],[Amount]]/Table245[[#This Row],[Qty]]</f>
        <v>17.751333333333331</v>
      </c>
      <c r="F648">
        <f>IF(Table245[[#This Row],[Category]]="Electronics",Table245[[#This Row],[Amount]],0)</f>
        <v>0</v>
      </c>
      <c r="G648">
        <f>IF(Table245[[#This Row],[Category]]="Electronics",Table245[[#This Row],[Qty]],0)</f>
        <v>0</v>
      </c>
      <c r="H648">
        <f>IF(Table245[[#This Row],[Category]]="Home Decor",Table245[[#This Row],[Amount]],0)</f>
        <v>532.54</v>
      </c>
      <c r="I648">
        <f>IF(Table245[[#This Row],[Category]]="Home Decor",Table245[[#This Row],[Qty]],0)</f>
        <v>30</v>
      </c>
      <c r="J648">
        <f>IF(Table245[[#This Row],[Category]]="Clothing",Table245[[#This Row],[Amount]],0)</f>
        <v>0</v>
      </c>
      <c r="K648">
        <f>IF(Table245[[#This Row],[Category]]="Clothing",Table245[[#This Row],[Qty]],0)</f>
        <v>0</v>
      </c>
    </row>
    <row r="649" spans="1:11" ht="14.25" customHeight="1">
      <c r="A649" s="30" t="s">
        <v>38</v>
      </c>
      <c r="B649" s="32">
        <v>99</v>
      </c>
      <c r="C649" s="30" t="s">
        <v>18</v>
      </c>
      <c r="D649" s="31">
        <v>844.51</v>
      </c>
      <c r="E649" s="48">
        <f>Table245[[#This Row],[Amount]]/Table245[[#This Row],[Qty]]</f>
        <v>8.53040404040404</v>
      </c>
      <c r="F649">
        <f>IF(Table245[[#This Row],[Category]]="Electronics",Table245[[#This Row],[Amount]],0)</f>
        <v>844.51</v>
      </c>
      <c r="G649">
        <f>IF(Table245[[#This Row],[Category]]="Electronics",Table245[[#This Row],[Qty]],0)</f>
        <v>99</v>
      </c>
      <c r="H649">
        <f>IF(Table245[[#This Row],[Category]]="Home Decor",Table245[[#This Row],[Amount]],0)</f>
        <v>0</v>
      </c>
      <c r="I649">
        <f>IF(Table245[[#This Row],[Category]]="Home Decor",Table245[[#This Row],[Qty]],0)</f>
        <v>0</v>
      </c>
      <c r="J649">
        <f>IF(Table245[[#This Row],[Category]]="Clothing",Table245[[#This Row],[Amount]],0)</f>
        <v>0</v>
      </c>
      <c r="K649">
        <f>IF(Table245[[#This Row],[Category]]="Clothing",Table245[[#This Row],[Qty]],0)</f>
        <v>0</v>
      </c>
    </row>
    <row r="650" spans="1:11" ht="14.25" customHeight="1">
      <c r="A650" s="30" t="s">
        <v>38</v>
      </c>
      <c r="B650" s="32">
        <v>50</v>
      </c>
      <c r="C650" s="30" t="s">
        <v>18</v>
      </c>
      <c r="D650" s="31">
        <v>748.85</v>
      </c>
      <c r="E650" s="48">
        <f>Table245[[#This Row],[Amount]]/Table245[[#This Row],[Qty]]</f>
        <v>14.977</v>
      </c>
      <c r="F650">
        <f>IF(Table245[[#This Row],[Category]]="Electronics",Table245[[#This Row],[Amount]],0)</f>
        <v>748.85</v>
      </c>
      <c r="G650">
        <f>IF(Table245[[#This Row],[Category]]="Electronics",Table245[[#This Row],[Qty]],0)</f>
        <v>50</v>
      </c>
      <c r="H650">
        <f>IF(Table245[[#This Row],[Category]]="Home Decor",Table245[[#This Row],[Amount]],0)</f>
        <v>0</v>
      </c>
      <c r="I650">
        <f>IF(Table245[[#This Row],[Category]]="Home Decor",Table245[[#This Row],[Qty]],0)</f>
        <v>0</v>
      </c>
      <c r="J650">
        <f>IF(Table245[[#This Row],[Category]]="Clothing",Table245[[#This Row],[Amount]],0)</f>
        <v>0</v>
      </c>
      <c r="K650">
        <f>IF(Table245[[#This Row],[Category]]="Clothing",Table245[[#This Row],[Qty]],0)</f>
        <v>0</v>
      </c>
    </row>
    <row r="651" spans="1:11" ht="14.25" customHeight="1">
      <c r="A651" s="30" t="s">
        <v>17</v>
      </c>
      <c r="B651" s="32">
        <v>41</v>
      </c>
      <c r="C651" s="30" t="s">
        <v>18</v>
      </c>
      <c r="D651" s="31">
        <v>37.64</v>
      </c>
      <c r="E651" s="48">
        <f>Table245[[#This Row],[Amount]]/Table245[[#This Row],[Qty]]</f>
        <v>0.91804878048780492</v>
      </c>
      <c r="F651">
        <f>IF(Table245[[#This Row],[Category]]="Electronics",Table245[[#This Row],[Amount]],0)</f>
        <v>0</v>
      </c>
      <c r="G651">
        <f>IF(Table245[[#This Row],[Category]]="Electronics",Table245[[#This Row],[Qty]],0)</f>
        <v>0</v>
      </c>
      <c r="H651">
        <f>IF(Table245[[#This Row],[Category]]="Home Decor",Table245[[#This Row],[Amount]],0)</f>
        <v>37.64</v>
      </c>
      <c r="I651">
        <f>IF(Table245[[#This Row],[Category]]="Home Decor",Table245[[#This Row],[Qty]],0)</f>
        <v>41</v>
      </c>
      <c r="J651">
        <f>IF(Table245[[#This Row],[Category]]="Clothing",Table245[[#This Row],[Amount]],0)</f>
        <v>0</v>
      </c>
      <c r="K651">
        <f>IF(Table245[[#This Row],[Category]]="Clothing",Table245[[#This Row],[Qty]],0)</f>
        <v>0</v>
      </c>
    </row>
    <row r="652" spans="1:11" ht="14.25" customHeight="1">
      <c r="A652" s="30" t="s">
        <v>33</v>
      </c>
      <c r="B652" s="32">
        <v>66</v>
      </c>
      <c r="C652" s="30" t="s">
        <v>18</v>
      </c>
      <c r="D652" s="31">
        <v>440.39</v>
      </c>
      <c r="E652" s="48">
        <f>Table245[[#This Row],[Amount]]/Table245[[#This Row],[Qty]]</f>
        <v>6.6725757575757569</v>
      </c>
      <c r="F652">
        <f>IF(Table245[[#This Row],[Category]]="Electronics",Table245[[#This Row],[Amount]],0)</f>
        <v>0</v>
      </c>
      <c r="G652">
        <f>IF(Table245[[#This Row],[Category]]="Electronics",Table245[[#This Row],[Qty]],0)</f>
        <v>0</v>
      </c>
      <c r="H652">
        <f>IF(Table245[[#This Row],[Category]]="Home Decor",Table245[[#This Row],[Amount]],0)</f>
        <v>0</v>
      </c>
      <c r="I652">
        <f>IF(Table245[[#This Row],[Category]]="Home Decor",Table245[[#This Row],[Qty]],0)</f>
        <v>0</v>
      </c>
      <c r="J652">
        <f>IF(Table245[[#This Row],[Category]]="Clothing",Table245[[#This Row],[Amount]],0)</f>
        <v>440.39</v>
      </c>
      <c r="K652">
        <f>IF(Table245[[#This Row],[Category]]="Clothing",Table245[[#This Row],[Qty]],0)</f>
        <v>66</v>
      </c>
    </row>
    <row r="653" spans="1:11" ht="14.25" customHeight="1">
      <c r="A653" s="30" t="s">
        <v>38</v>
      </c>
      <c r="B653" s="32">
        <v>13</v>
      </c>
      <c r="C653" s="30" t="s">
        <v>18</v>
      </c>
      <c r="D653" s="31">
        <v>490.17</v>
      </c>
      <c r="E653" s="48">
        <f>Table245[[#This Row],[Amount]]/Table245[[#This Row],[Qty]]</f>
        <v>37.705384615384617</v>
      </c>
      <c r="F653">
        <f>IF(Table245[[#This Row],[Category]]="Electronics",Table245[[#This Row],[Amount]],0)</f>
        <v>490.17</v>
      </c>
      <c r="G653">
        <f>IF(Table245[[#This Row],[Category]]="Electronics",Table245[[#This Row],[Qty]],0)</f>
        <v>13</v>
      </c>
      <c r="H653">
        <f>IF(Table245[[#This Row],[Category]]="Home Decor",Table245[[#This Row],[Amount]],0)</f>
        <v>0</v>
      </c>
      <c r="I653">
        <f>IF(Table245[[#This Row],[Category]]="Home Decor",Table245[[#This Row],[Qty]],0)</f>
        <v>0</v>
      </c>
      <c r="J653">
        <f>IF(Table245[[#This Row],[Category]]="Clothing",Table245[[#This Row],[Amount]],0)</f>
        <v>0</v>
      </c>
      <c r="K653">
        <f>IF(Table245[[#This Row],[Category]]="Clothing",Table245[[#This Row],[Qty]],0)</f>
        <v>0</v>
      </c>
    </row>
    <row r="654" spans="1:11" ht="14.25" customHeight="1">
      <c r="A654" s="30" t="s">
        <v>33</v>
      </c>
      <c r="B654" s="32">
        <v>21</v>
      </c>
      <c r="C654" s="30" t="s">
        <v>18</v>
      </c>
      <c r="D654" s="31">
        <v>693.05</v>
      </c>
      <c r="E654" s="48">
        <f>Table245[[#This Row],[Amount]]/Table245[[#This Row],[Qty]]</f>
        <v>33.002380952380953</v>
      </c>
      <c r="F654">
        <f>IF(Table245[[#This Row],[Category]]="Electronics",Table245[[#This Row],[Amount]],0)</f>
        <v>0</v>
      </c>
      <c r="G654">
        <f>IF(Table245[[#This Row],[Category]]="Electronics",Table245[[#This Row],[Qty]],0)</f>
        <v>0</v>
      </c>
      <c r="H654">
        <f>IF(Table245[[#This Row],[Category]]="Home Decor",Table245[[#This Row],[Amount]],0)</f>
        <v>0</v>
      </c>
      <c r="I654">
        <f>IF(Table245[[#This Row],[Category]]="Home Decor",Table245[[#This Row],[Qty]],0)</f>
        <v>0</v>
      </c>
      <c r="J654">
        <f>IF(Table245[[#This Row],[Category]]="Clothing",Table245[[#This Row],[Amount]],0)</f>
        <v>693.05</v>
      </c>
      <c r="K654">
        <f>IF(Table245[[#This Row],[Category]]="Clothing",Table245[[#This Row],[Qty]],0)</f>
        <v>21</v>
      </c>
    </row>
    <row r="655" spans="1:11" ht="14.25" customHeight="1">
      <c r="A655" s="30" t="s">
        <v>17</v>
      </c>
      <c r="B655" s="32">
        <v>16</v>
      </c>
      <c r="C655" s="30" t="s">
        <v>18</v>
      </c>
      <c r="D655" s="31">
        <v>302.31</v>
      </c>
      <c r="E655" s="48">
        <f>Table245[[#This Row],[Amount]]/Table245[[#This Row],[Qty]]</f>
        <v>18.894375</v>
      </c>
      <c r="F655">
        <f>IF(Table245[[#This Row],[Category]]="Electronics",Table245[[#This Row],[Amount]],0)</f>
        <v>0</v>
      </c>
      <c r="G655">
        <f>IF(Table245[[#This Row],[Category]]="Electronics",Table245[[#This Row],[Qty]],0)</f>
        <v>0</v>
      </c>
      <c r="H655">
        <f>IF(Table245[[#This Row],[Category]]="Home Decor",Table245[[#This Row],[Amount]],0)</f>
        <v>302.31</v>
      </c>
      <c r="I655">
        <f>IF(Table245[[#This Row],[Category]]="Home Decor",Table245[[#This Row],[Qty]],0)</f>
        <v>16</v>
      </c>
      <c r="J655">
        <f>IF(Table245[[#This Row],[Category]]="Clothing",Table245[[#This Row],[Amount]],0)</f>
        <v>0</v>
      </c>
      <c r="K655">
        <f>IF(Table245[[#This Row],[Category]]="Clothing",Table245[[#This Row],[Qty]],0)</f>
        <v>0</v>
      </c>
    </row>
    <row r="656" spans="1:11" ht="14.25" customHeight="1">
      <c r="A656" s="30" t="s">
        <v>38</v>
      </c>
      <c r="B656" s="32">
        <v>83</v>
      </c>
      <c r="C656" s="30" t="s">
        <v>18</v>
      </c>
      <c r="D656" s="31">
        <v>135.59</v>
      </c>
      <c r="E656" s="48">
        <f>Table245[[#This Row],[Amount]]/Table245[[#This Row],[Qty]]</f>
        <v>1.6336144578313254</v>
      </c>
      <c r="F656">
        <f>IF(Table245[[#This Row],[Category]]="Electronics",Table245[[#This Row],[Amount]],0)</f>
        <v>135.59</v>
      </c>
      <c r="G656">
        <f>IF(Table245[[#This Row],[Category]]="Electronics",Table245[[#This Row],[Qty]],0)</f>
        <v>83</v>
      </c>
      <c r="H656">
        <f>IF(Table245[[#This Row],[Category]]="Home Decor",Table245[[#This Row],[Amount]],0)</f>
        <v>0</v>
      </c>
      <c r="I656">
        <f>IF(Table245[[#This Row],[Category]]="Home Decor",Table245[[#This Row],[Qty]],0)</f>
        <v>0</v>
      </c>
      <c r="J656">
        <f>IF(Table245[[#This Row],[Category]]="Clothing",Table245[[#This Row],[Amount]],0)</f>
        <v>0</v>
      </c>
      <c r="K656">
        <f>IF(Table245[[#This Row],[Category]]="Clothing",Table245[[#This Row],[Qty]],0)</f>
        <v>0</v>
      </c>
    </row>
    <row r="657" spans="1:11" ht="14.25" customHeight="1">
      <c r="A657" s="30" t="s">
        <v>33</v>
      </c>
      <c r="B657" s="32">
        <v>48</v>
      </c>
      <c r="C657" s="30" t="s">
        <v>18</v>
      </c>
      <c r="D657" s="31">
        <v>366.52</v>
      </c>
      <c r="E657" s="48">
        <f>Table245[[#This Row],[Amount]]/Table245[[#This Row],[Qty]]</f>
        <v>7.6358333333333333</v>
      </c>
      <c r="F657">
        <f>IF(Table245[[#This Row],[Category]]="Electronics",Table245[[#This Row],[Amount]],0)</f>
        <v>0</v>
      </c>
      <c r="G657">
        <f>IF(Table245[[#This Row],[Category]]="Electronics",Table245[[#This Row],[Qty]],0)</f>
        <v>0</v>
      </c>
      <c r="H657">
        <f>IF(Table245[[#This Row],[Category]]="Home Decor",Table245[[#This Row],[Amount]],0)</f>
        <v>0</v>
      </c>
      <c r="I657">
        <f>IF(Table245[[#This Row],[Category]]="Home Decor",Table245[[#This Row],[Qty]],0)</f>
        <v>0</v>
      </c>
      <c r="J657">
        <f>IF(Table245[[#This Row],[Category]]="Clothing",Table245[[#This Row],[Amount]],0)</f>
        <v>366.52</v>
      </c>
      <c r="K657">
        <f>IF(Table245[[#This Row],[Category]]="Clothing",Table245[[#This Row],[Qty]],0)</f>
        <v>48</v>
      </c>
    </row>
    <row r="658" spans="1:11" ht="14.25" customHeight="1">
      <c r="A658" s="30" t="s">
        <v>17</v>
      </c>
      <c r="B658" s="32">
        <v>13</v>
      </c>
      <c r="C658" s="30" t="s">
        <v>18</v>
      </c>
      <c r="D658" s="31">
        <v>368.2</v>
      </c>
      <c r="E658" s="48">
        <f>Table245[[#This Row],[Amount]]/Table245[[#This Row],[Qty]]</f>
        <v>28.323076923076922</v>
      </c>
      <c r="F658">
        <f>IF(Table245[[#This Row],[Category]]="Electronics",Table245[[#This Row],[Amount]],0)</f>
        <v>0</v>
      </c>
      <c r="G658">
        <f>IF(Table245[[#This Row],[Category]]="Electronics",Table245[[#This Row],[Qty]],0)</f>
        <v>0</v>
      </c>
      <c r="H658">
        <f>IF(Table245[[#This Row],[Category]]="Home Decor",Table245[[#This Row],[Amount]],0)</f>
        <v>368.2</v>
      </c>
      <c r="I658">
        <f>IF(Table245[[#This Row],[Category]]="Home Decor",Table245[[#This Row],[Qty]],0)</f>
        <v>13</v>
      </c>
      <c r="J658">
        <f>IF(Table245[[#This Row],[Category]]="Clothing",Table245[[#This Row],[Amount]],0)</f>
        <v>0</v>
      </c>
      <c r="K658">
        <f>IF(Table245[[#This Row],[Category]]="Clothing",Table245[[#This Row],[Qty]],0)</f>
        <v>0</v>
      </c>
    </row>
    <row r="659" spans="1:11" ht="14.25" customHeight="1">
      <c r="A659" s="30" t="s">
        <v>38</v>
      </c>
      <c r="B659" s="32">
        <v>73</v>
      </c>
      <c r="C659" s="30" t="s">
        <v>18</v>
      </c>
      <c r="D659" s="31">
        <v>467.49</v>
      </c>
      <c r="E659" s="48">
        <f>Table245[[#This Row],[Amount]]/Table245[[#This Row],[Qty]]</f>
        <v>6.4039726027397261</v>
      </c>
      <c r="F659">
        <f>IF(Table245[[#This Row],[Category]]="Electronics",Table245[[#This Row],[Amount]],0)</f>
        <v>467.49</v>
      </c>
      <c r="G659">
        <f>IF(Table245[[#This Row],[Category]]="Electronics",Table245[[#This Row],[Qty]],0)</f>
        <v>73</v>
      </c>
      <c r="H659">
        <f>IF(Table245[[#This Row],[Category]]="Home Decor",Table245[[#This Row],[Amount]],0)</f>
        <v>0</v>
      </c>
      <c r="I659">
        <f>IF(Table245[[#This Row],[Category]]="Home Decor",Table245[[#This Row],[Qty]],0)</f>
        <v>0</v>
      </c>
      <c r="J659">
        <f>IF(Table245[[#This Row],[Category]]="Clothing",Table245[[#This Row],[Amount]],0)</f>
        <v>0</v>
      </c>
      <c r="K659">
        <f>IF(Table245[[#This Row],[Category]]="Clothing",Table245[[#This Row],[Qty]],0)</f>
        <v>0</v>
      </c>
    </row>
    <row r="660" spans="1:11" ht="14.25" customHeight="1">
      <c r="A660" s="30" t="s">
        <v>38</v>
      </c>
      <c r="B660" s="32">
        <v>7</v>
      </c>
      <c r="C660" s="30" t="s">
        <v>18</v>
      </c>
      <c r="D660" s="31">
        <v>154.76</v>
      </c>
      <c r="E660" s="48">
        <f>Table245[[#This Row],[Amount]]/Table245[[#This Row],[Qty]]</f>
        <v>22.108571428571427</v>
      </c>
      <c r="F660">
        <f>IF(Table245[[#This Row],[Category]]="Electronics",Table245[[#This Row],[Amount]],0)</f>
        <v>154.76</v>
      </c>
      <c r="G660">
        <f>IF(Table245[[#This Row],[Category]]="Electronics",Table245[[#This Row],[Qty]],0)</f>
        <v>7</v>
      </c>
      <c r="H660">
        <f>IF(Table245[[#This Row],[Category]]="Home Decor",Table245[[#This Row],[Amount]],0)</f>
        <v>0</v>
      </c>
      <c r="I660">
        <f>IF(Table245[[#This Row],[Category]]="Home Decor",Table245[[#This Row],[Qty]],0)</f>
        <v>0</v>
      </c>
      <c r="J660">
        <f>IF(Table245[[#This Row],[Category]]="Clothing",Table245[[#This Row],[Amount]],0)</f>
        <v>0</v>
      </c>
      <c r="K660">
        <f>IF(Table245[[#This Row],[Category]]="Clothing",Table245[[#This Row],[Qty]],0)</f>
        <v>0</v>
      </c>
    </row>
    <row r="661" spans="1:11" ht="14.25" customHeight="1">
      <c r="A661" s="30" t="s">
        <v>38</v>
      </c>
      <c r="B661" s="32">
        <v>41</v>
      </c>
      <c r="C661" s="30" t="s">
        <v>18</v>
      </c>
      <c r="D661" s="31">
        <v>855.34</v>
      </c>
      <c r="E661" s="48">
        <f>Table245[[#This Row],[Amount]]/Table245[[#This Row],[Qty]]</f>
        <v>20.861951219512196</v>
      </c>
      <c r="F661">
        <f>IF(Table245[[#This Row],[Category]]="Electronics",Table245[[#This Row],[Amount]],0)</f>
        <v>855.34</v>
      </c>
      <c r="G661">
        <f>IF(Table245[[#This Row],[Category]]="Electronics",Table245[[#This Row],[Qty]],0)</f>
        <v>41</v>
      </c>
      <c r="H661">
        <f>IF(Table245[[#This Row],[Category]]="Home Decor",Table245[[#This Row],[Amount]],0)</f>
        <v>0</v>
      </c>
      <c r="I661">
        <f>IF(Table245[[#This Row],[Category]]="Home Decor",Table245[[#This Row],[Qty]],0)</f>
        <v>0</v>
      </c>
      <c r="J661">
        <f>IF(Table245[[#This Row],[Category]]="Clothing",Table245[[#This Row],[Amount]],0)</f>
        <v>0</v>
      </c>
      <c r="K661">
        <f>IF(Table245[[#This Row],[Category]]="Clothing",Table245[[#This Row],[Qty]],0)</f>
        <v>0</v>
      </c>
    </row>
    <row r="662" spans="1:11" ht="14.25" customHeight="1">
      <c r="A662" s="30" t="s">
        <v>17</v>
      </c>
      <c r="B662" s="32">
        <v>42</v>
      </c>
      <c r="C662" s="30" t="s">
        <v>18</v>
      </c>
      <c r="D662" s="31">
        <v>141.44</v>
      </c>
      <c r="E662" s="48">
        <f>Table245[[#This Row],[Amount]]/Table245[[#This Row],[Qty]]</f>
        <v>3.3676190476190477</v>
      </c>
      <c r="F662">
        <f>IF(Table245[[#This Row],[Category]]="Electronics",Table245[[#This Row],[Amount]],0)</f>
        <v>0</v>
      </c>
      <c r="G662">
        <f>IF(Table245[[#This Row],[Category]]="Electronics",Table245[[#This Row],[Qty]],0)</f>
        <v>0</v>
      </c>
      <c r="H662">
        <f>IF(Table245[[#This Row],[Category]]="Home Decor",Table245[[#This Row],[Amount]],0)</f>
        <v>141.44</v>
      </c>
      <c r="I662">
        <f>IF(Table245[[#This Row],[Category]]="Home Decor",Table245[[#This Row],[Qty]],0)</f>
        <v>42</v>
      </c>
      <c r="J662">
        <f>IF(Table245[[#This Row],[Category]]="Clothing",Table245[[#This Row],[Amount]],0)</f>
        <v>0</v>
      </c>
      <c r="K662">
        <f>IF(Table245[[#This Row],[Category]]="Clothing",Table245[[#This Row],[Qty]],0)</f>
        <v>0</v>
      </c>
    </row>
    <row r="663" spans="1:11" ht="14.25" customHeight="1">
      <c r="A663" s="30" t="s">
        <v>38</v>
      </c>
      <c r="B663" s="32">
        <v>14</v>
      </c>
      <c r="C663" s="30" t="s">
        <v>18</v>
      </c>
      <c r="D663" s="31">
        <v>51.26</v>
      </c>
      <c r="E663" s="48">
        <f>Table245[[#This Row],[Amount]]/Table245[[#This Row],[Qty]]</f>
        <v>3.6614285714285715</v>
      </c>
      <c r="F663">
        <f>IF(Table245[[#This Row],[Category]]="Electronics",Table245[[#This Row],[Amount]],0)</f>
        <v>51.26</v>
      </c>
      <c r="G663">
        <f>IF(Table245[[#This Row],[Category]]="Electronics",Table245[[#This Row],[Qty]],0)</f>
        <v>14</v>
      </c>
      <c r="H663">
        <f>IF(Table245[[#This Row],[Category]]="Home Decor",Table245[[#This Row],[Amount]],0)</f>
        <v>0</v>
      </c>
      <c r="I663">
        <f>IF(Table245[[#This Row],[Category]]="Home Decor",Table245[[#This Row],[Qty]],0)</f>
        <v>0</v>
      </c>
      <c r="J663">
        <f>IF(Table245[[#This Row],[Category]]="Clothing",Table245[[#This Row],[Amount]],0)</f>
        <v>0</v>
      </c>
      <c r="K663">
        <f>IF(Table245[[#This Row],[Category]]="Clothing",Table245[[#This Row],[Qty]],0)</f>
        <v>0</v>
      </c>
    </row>
    <row r="664" spans="1:11" ht="14.25" customHeight="1">
      <c r="A664" s="30" t="s">
        <v>33</v>
      </c>
      <c r="B664" s="32">
        <v>16</v>
      </c>
      <c r="C664" s="30" t="s">
        <v>18</v>
      </c>
      <c r="D664" s="31">
        <v>284.08</v>
      </c>
      <c r="E664" s="48">
        <f>Table245[[#This Row],[Amount]]/Table245[[#This Row],[Qty]]</f>
        <v>17.754999999999999</v>
      </c>
      <c r="F664">
        <f>IF(Table245[[#This Row],[Category]]="Electronics",Table245[[#This Row],[Amount]],0)</f>
        <v>0</v>
      </c>
      <c r="G664">
        <f>IF(Table245[[#This Row],[Category]]="Electronics",Table245[[#This Row],[Qty]],0)</f>
        <v>0</v>
      </c>
      <c r="H664">
        <f>IF(Table245[[#This Row],[Category]]="Home Decor",Table245[[#This Row],[Amount]],0)</f>
        <v>0</v>
      </c>
      <c r="I664">
        <f>IF(Table245[[#This Row],[Category]]="Home Decor",Table245[[#This Row],[Qty]],0)</f>
        <v>0</v>
      </c>
      <c r="J664">
        <f>IF(Table245[[#This Row],[Category]]="Clothing",Table245[[#This Row],[Amount]],0)</f>
        <v>284.08</v>
      </c>
      <c r="K664">
        <f>IF(Table245[[#This Row],[Category]]="Clothing",Table245[[#This Row],[Qty]],0)</f>
        <v>16</v>
      </c>
    </row>
    <row r="665" spans="1:11" ht="14.25" customHeight="1">
      <c r="A665" s="30" t="s">
        <v>17</v>
      </c>
      <c r="B665" s="32">
        <v>34</v>
      </c>
      <c r="C665" s="30" t="s">
        <v>18</v>
      </c>
      <c r="D665" s="31">
        <v>220.63</v>
      </c>
      <c r="E665" s="48">
        <f>Table245[[#This Row],[Amount]]/Table245[[#This Row],[Qty]]</f>
        <v>6.4891176470588237</v>
      </c>
      <c r="F665">
        <f>IF(Table245[[#This Row],[Category]]="Electronics",Table245[[#This Row],[Amount]],0)</f>
        <v>0</v>
      </c>
      <c r="G665">
        <f>IF(Table245[[#This Row],[Category]]="Electronics",Table245[[#This Row],[Qty]],0)</f>
        <v>0</v>
      </c>
      <c r="H665">
        <f>IF(Table245[[#This Row],[Category]]="Home Decor",Table245[[#This Row],[Amount]],0)</f>
        <v>220.63</v>
      </c>
      <c r="I665">
        <f>IF(Table245[[#This Row],[Category]]="Home Decor",Table245[[#This Row],[Qty]],0)</f>
        <v>34</v>
      </c>
      <c r="J665">
        <f>IF(Table245[[#This Row],[Category]]="Clothing",Table245[[#This Row],[Amount]],0)</f>
        <v>0</v>
      </c>
      <c r="K665">
        <f>IF(Table245[[#This Row],[Category]]="Clothing",Table245[[#This Row],[Qty]],0)</f>
        <v>0</v>
      </c>
    </row>
    <row r="666" spans="1:11" ht="14.25" customHeight="1">
      <c r="A666" s="30" t="s">
        <v>38</v>
      </c>
      <c r="B666" s="32">
        <v>31</v>
      </c>
      <c r="C666" s="30" t="s">
        <v>18</v>
      </c>
      <c r="D666" s="31">
        <v>347.11</v>
      </c>
      <c r="E666" s="48">
        <f>Table245[[#This Row],[Amount]]/Table245[[#This Row],[Qty]]</f>
        <v>11.197096774193549</v>
      </c>
      <c r="F666">
        <f>IF(Table245[[#This Row],[Category]]="Electronics",Table245[[#This Row],[Amount]],0)</f>
        <v>347.11</v>
      </c>
      <c r="G666">
        <f>IF(Table245[[#This Row],[Category]]="Electronics",Table245[[#This Row],[Qty]],0)</f>
        <v>31</v>
      </c>
      <c r="H666">
        <f>IF(Table245[[#This Row],[Category]]="Home Decor",Table245[[#This Row],[Amount]],0)</f>
        <v>0</v>
      </c>
      <c r="I666">
        <f>IF(Table245[[#This Row],[Category]]="Home Decor",Table245[[#This Row],[Qty]],0)</f>
        <v>0</v>
      </c>
      <c r="J666">
        <f>IF(Table245[[#This Row],[Category]]="Clothing",Table245[[#This Row],[Amount]],0)</f>
        <v>0</v>
      </c>
      <c r="K666">
        <f>IF(Table245[[#This Row],[Category]]="Clothing",Table245[[#This Row],[Qty]],0)</f>
        <v>0</v>
      </c>
    </row>
    <row r="667" spans="1:11" ht="14.25" customHeight="1">
      <c r="A667" s="30" t="s">
        <v>33</v>
      </c>
      <c r="B667" s="32">
        <v>86</v>
      </c>
      <c r="C667" s="30" t="s">
        <v>18</v>
      </c>
      <c r="D667" s="31">
        <v>302.55</v>
      </c>
      <c r="E667" s="48">
        <f>Table245[[#This Row],[Amount]]/Table245[[#This Row],[Qty]]</f>
        <v>3.5180232558139535</v>
      </c>
      <c r="F667">
        <f>IF(Table245[[#This Row],[Category]]="Electronics",Table245[[#This Row],[Amount]],0)</f>
        <v>0</v>
      </c>
      <c r="G667">
        <f>IF(Table245[[#This Row],[Category]]="Electronics",Table245[[#This Row],[Qty]],0)</f>
        <v>0</v>
      </c>
      <c r="H667">
        <f>IF(Table245[[#This Row],[Category]]="Home Decor",Table245[[#This Row],[Amount]],0)</f>
        <v>0</v>
      </c>
      <c r="I667">
        <f>IF(Table245[[#This Row],[Category]]="Home Decor",Table245[[#This Row],[Qty]],0)</f>
        <v>0</v>
      </c>
      <c r="J667">
        <f>IF(Table245[[#This Row],[Category]]="Clothing",Table245[[#This Row],[Amount]],0)</f>
        <v>302.55</v>
      </c>
      <c r="K667">
        <f>IF(Table245[[#This Row],[Category]]="Clothing",Table245[[#This Row],[Qty]],0)</f>
        <v>86</v>
      </c>
    </row>
    <row r="668" spans="1:11" ht="14.25" customHeight="1">
      <c r="A668" s="30" t="s">
        <v>38</v>
      </c>
      <c r="B668" s="32">
        <v>27</v>
      </c>
      <c r="C668" s="30" t="s">
        <v>18</v>
      </c>
      <c r="D668" s="31">
        <v>647.37</v>
      </c>
      <c r="E668" s="48">
        <f>Table245[[#This Row],[Amount]]/Table245[[#This Row],[Qty]]</f>
        <v>23.976666666666667</v>
      </c>
      <c r="F668">
        <f>IF(Table245[[#This Row],[Category]]="Electronics",Table245[[#This Row],[Amount]],0)</f>
        <v>647.37</v>
      </c>
      <c r="G668">
        <f>IF(Table245[[#This Row],[Category]]="Electronics",Table245[[#This Row],[Qty]],0)</f>
        <v>27</v>
      </c>
      <c r="H668">
        <f>IF(Table245[[#This Row],[Category]]="Home Decor",Table245[[#This Row],[Amount]],0)</f>
        <v>0</v>
      </c>
      <c r="I668">
        <f>IF(Table245[[#This Row],[Category]]="Home Decor",Table245[[#This Row],[Qty]],0)</f>
        <v>0</v>
      </c>
      <c r="J668">
        <f>IF(Table245[[#This Row],[Category]]="Clothing",Table245[[#This Row],[Amount]],0)</f>
        <v>0</v>
      </c>
      <c r="K668">
        <f>IF(Table245[[#This Row],[Category]]="Clothing",Table245[[#This Row],[Qty]],0)</f>
        <v>0</v>
      </c>
    </row>
    <row r="669" spans="1:11" ht="14.25" customHeight="1">
      <c r="A669" s="30" t="s">
        <v>17</v>
      </c>
      <c r="B669" s="32">
        <v>63</v>
      </c>
      <c r="C669" s="30" t="s">
        <v>18</v>
      </c>
      <c r="D669" s="31">
        <v>427.47</v>
      </c>
      <c r="E669" s="48">
        <f>Table245[[#This Row],[Amount]]/Table245[[#This Row],[Qty]]</f>
        <v>6.7852380952380953</v>
      </c>
      <c r="F669">
        <f>IF(Table245[[#This Row],[Category]]="Electronics",Table245[[#This Row],[Amount]],0)</f>
        <v>0</v>
      </c>
      <c r="G669">
        <f>IF(Table245[[#This Row],[Category]]="Electronics",Table245[[#This Row],[Qty]],0)</f>
        <v>0</v>
      </c>
      <c r="H669">
        <f>IF(Table245[[#This Row],[Category]]="Home Decor",Table245[[#This Row],[Amount]],0)</f>
        <v>427.47</v>
      </c>
      <c r="I669">
        <f>IF(Table245[[#This Row],[Category]]="Home Decor",Table245[[#This Row],[Qty]],0)</f>
        <v>63</v>
      </c>
      <c r="J669">
        <f>IF(Table245[[#This Row],[Category]]="Clothing",Table245[[#This Row],[Amount]],0)</f>
        <v>0</v>
      </c>
      <c r="K669">
        <f>IF(Table245[[#This Row],[Category]]="Clothing",Table245[[#This Row],[Qty]],0)</f>
        <v>0</v>
      </c>
    </row>
    <row r="670" spans="1:11" ht="14.25" customHeight="1">
      <c r="A670" s="30" t="s">
        <v>17</v>
      </c>
      <c r="B670" s="32">
        <v>91</v>
      </c>
      <c r="C670" s="30" t="s">
        <v>18</v>
      </c>
      <c r="D670" s="31">
        <v>461.92</v>
      </c>
      <c r="E670" s="48">
        <f>Table245[[#This Row],[Amount]]/Table245[[#This Row],[Qty]]</f>
        <v>5.0760439560439563</v>
      </c>
      <c r="F670">
        <f>IF(Table245[[#This Row],[Category]]="Electronics",Table245[[#This Row],[Amount]],0)</f>
        <v>0</v>
      </c>
      <c r="G670">
        <f>IF(Table245[[#This Row],[Category]]="Electronics",Table245[[#This Row],[Qty]],0)</f>
        <v>0</v>
      </c>
      <c r="H670">
        <f>IF(Table245[[#This Row],[Category]]="Home Decor",Table245[[#This Row],[Amount]],0)</f>
        <v>461.92</v>
      </c>
      <c r="I670">
        <f>IF(Table245[[#This Row],[Category]]="Home Decor",Table245[[#This Row],[Qty]],0)</f>
        <v>91</v>
      </c>
      <c r="J670">
        <f>IF(Table245[[#This Row],[Category]]="Clothing",Table245[[#This Row],[Amount]],0)</f>
        <v>0</v>
      </c>
      <c r="K670">
        <f>IF(Table245[[#This Row],[Category]]="Clothing",Table245[[#This Row],[Qty]],0)</f>
        <v>0</v>
      </c>
    </row>
    <row r="671" spans="1:11" ht="14.25" customHeight="1">
      <c r="A671" s="30" t="s">
        <v>33</v>
      </c>
      <c r="B671" s="32">
        <v>87</v>
      </c>
      <c r="C671" s="30" t="s">
        <v>18</v>
      </c>
      <c r="D671" s="31">
        <v>970.67</v>
      </c>
      <c r="E671" s="48">
        <f>Table245[[#This Row],[Amount]]/Table245[[#This Row],[Qty]]</f>
        <v>11.157126436781608</v>
      </c>
      <c r="F671">
        <f>IF(Table245[[#This Row],[Category]]="Electronics",Table245[[#This Row],[Amount]],0)</f>
        <v>0</v>
      </c>
      <c r="G671">
        <f>IF(Table245[[#This Row],[Category]]="Electronics",Table245[[#This Row],[Qty]],0)</f>
        <v>0</v>
      </c>
      <c r="H671">
        <f>IF(Table245[[#This Row],[Category]]="Home Decor",Table245[[#This Row],[Amount]],0)</f>
        <v>0</v>
      </c>
      <c r="I671">
        <f>IF(Table245[[#This Row],[Category]]="Home Decor",Table245[[#This Row],[Qty]],0)</f>
        <v>0</v>
      </c>
      <c r="J671">
        <f>IF(Table245[[#This Row],[Category]]="Clothing",Table245[[#This Row],[Amount]],0)</f>
        <v>970.67</v>
      </c>
      <c r="K671">
        <f>IF(Table245[[#This Row],[Category]]="Clothing",Table245[[#This Row],[Qty]],0)</f>
        <v>87</v>
      </c>
    </row>
    <row r="672" spans="1:11" ht="14.25" customHeight="1">
      <c r="A672" s="30" t="s">
        <v>38</v>
      </c>
      <c r="B672" s="32">
        <v>42</v>
      </c>
      <c r="C672" s="30" t="s">
        <v>18</v>
      </c>
      <c r="D672" s="31">
        <v>7.25</v>
      </c>
      <c r="E672" s="48">
        <f>Table245[[#This Row],[Amount]]/Table245[[#This Row],[Qty]]</f>
        <v>0.17261904761904762</v>
      </c>
      <c r="F672">
        <f>IF(Table245[[#This Row],[Category]]="Electronics",Table245[[#This Row],[Amount]],0)</f>
        <v>7.25</v>
      </c>
      <c r="G672">
        <f>IF(Table245[[#This Row],[Category]]="Electronics",Table245[[#This Row],[Qty]],0)</f>
        <v>42</v>
      </c>
      <c r="H672">
        <f>IF(Table245[[#This Row],[Category]]="Home Decor",Table245[[#This Row],[Amount]],0)</f>
        <v>0</v>
      </c>
      <c r="I672">
        <f>IF(Table245[[#This Row],[Category]]="Home Decor",Table245[[#This Row],[Qty]],0)</f>
        <v>0</v>
      </c>
      <c r="J672">
        <f>IF(Table245[[#This Row],[Category]]="Clothing",Table245[[#This Row],[Amount]],0)</f>
        <v>0</v>
      </c>
      <c r="K672">
        <f>IF(Table245[[#This Row],[Category]]="Clothing",Table245[[#This Row],[Qty]],0)</f>
        <v>0</v>
      </c>
    </row>
    <row r="673" spans="1:11" ht="14.25" customHeight="1">
      <c r="A673" s="30" t="s">
        <v>33</v>
      </c>
      <c r="B673" s="32">
        <v>100</v>
      </c>
      <c r="C673" s="30" t="s">
        <v>18</v>
      </c>
      <c r="D673" s="31">
        <v>852.08</v>
      </c>
      <c r="E673" s="48">
        <f>Table245[[#This Row],[Amount]]/Table245[[#This Row],[Qty]]</f>
        <v>8.5208000000000013</v>
      </c>
      <c r="F673">
        <f>IF(Table245[[#This Row],[Category]]="Electronics",Table245[[#This Row],[Amount]],0)</f>
        <v>0</v>
      </c>
      <c r="G673">
        <f>IF(Table245[[#This Row],[Category]]="Electronics",Table245[[#This Row],[Qty]],0)</f>
        <v>0</v>
      </c>
      <c r="H673">
        <f>IF(Table245[[#This Row],[Category]]="Home Decor",Table245[[#This Row],[Amount]],0)</f>
        <v>0</v>
      </c>
      <c r="I673">
        <f>IF(Table245[[#This Row],[Category]]="Home Decor",Table245[[#This Row],[Qty]],0)</f>
        <v>0</v>
      </c>
      <c r="J673">
        <f>IF(Table245[[#This Row],[Category]]="Clothing",Table245[[#This Row],[Amount]],0)</f>
        <v>852.08</v>
      </c>
      <c r="K673">
        <f>IF(Table245[[#This Row],[Category]]="Clothing",Table245[[#This Row],[Qty]],0)</f>
        <v>100</v>
      </c>
    </row>
    <row r="674" spans="1:11" ht="14.25" customHeight="1">
      <c r="A674" s="30" t="s">
        <v>33</v>
      </c>
      <c r="B674" s="32">
        <v>25</v>
      </c>
      <c r="C674" s="30" t="s">
        <v>18</v>
      </c>
      <c r="D674" s="31">
        <v>792.54</v>
      </c>
      <c r="E674" s="48">
        <f>Table245[[#This Row],[Amount]]/Table245[[#This Row],[Qty]]</f>
        <v>31.701599999999999</v>
      </c>
      <c r="F674">
        <f>IF(Table245[[#This Row],[Category]]="Electronics",Table245[[#This Row],[Amount]],0)</f>
        <v>0</v>
      </c>
      <c r="G674">
        <f>IF(Table245[[#This Row],[Category]]="Electronics",Table245[[#This Row],[Qty]],0)</f>
        <v>0</v>
      </c>
      <c r="H674">
        <f>IF(Table245[[#This Row],[Category]]="Home Decor",Table245[[#This Row],[Amount]],0)</f>
        <v>0</v>
      </c>
      <c r="I674">
        <f>IF(Table245[[#This Row],[Category]]="Home Decor",Table245[[#This Row],[Qty]],0)</f>
        <v>0</v>
      </c>
      <c r="J674">
        <f>IF(Table245[[#This Row],[Category]]="Clothing",Table245[[#This Row],[Amount]],0)</f>
        <v>792.54</v>
      </c>
      <c r="K674">
        <f>IF(Table245[[#This Row],[Category]]="Clothing",Table245[[#This Row],[Qty]],0)</f>
        <v>25</v>
      </c>
    </row>
    <row r="675" spans="1:11" ht="14.25" customHeight="1">
      <c r="A675" s="30" t="s">
        <v>17</v>
      </c>
      <c r="B675" s="32">
        <v>47</v>
      </c>
      <c r="C675" s="30" t="s">
        <v>18</v>
      </c>
      <c r="D675" s="31">
        <v>722.42</v>
      </c>
      <c r="E675" s="48">
        <f>Table245[[#This Row],[Amount]]/Table245[[#This Row],[Qty]]</f>
        <v>15.37063829787234</v>
      </c>
      <c r="F675">
        <f>IF(Table245[[#This Row],[Category]]="Electronics",Table245[[#This Row],[Amount]],0)</f>
        <v>0</v>
      </c>
      <c r="G675">
        <f>IF(Table245[[#This Row],[Category]]="Electronics",Table245[[#This Row],[Qty]],0)</f>
        <v>0</v>
      </c>
      <c r="H675">
        <f>IF(Table245[[#This Row],[Category]]="Home Decor",Table245[[#This Row],[Amount]],0)</f>
        <v>722.42</v>
      </c>
      <c r="I675">
        <f>IF(Table245[[#This Row],[Category]]="Home Decor",Table245[[#This Row],[Qty]],0)</f>
        <v>47</v>
      </c>
      <c r="J675">
        <f>IF(Table245[[#This Row],[Category]]="Clothing",Table245[[#This Row],[Amount]],0)</f>
        <v>0</v>
      </c>
      <c r="K675">
        <f>IF(Table245[[#This Row],[Category]]="Clothing",Table245[[#This Row],[Qty]],0)</f>
        <v>0</v>
      </c>
    </row>
    <row r="676" spans="1:11" ht="14.25" customHeight="1">
      <c r="A676" s="30" t="s">
        <v>38</v>
      </c>
      <c r="B676" s="32">
        <v>75</v>
      </c>
      <c r="C676" s="30" t="s">
        <v>18</v>
      </c>
      <c r="D676" s="31">
        <v>778.82</v>
      </c>
      <c r="E676" s="48">
        <f>Table245[[#This Row],[Amount]]/Table245[[#This Row],[Qty]]</f>
        <v>10.384266666666667</v>
      </c>
      <c r="F676">
        <f>IF(Table245[[#This Row],[Category]]="Electronics",Table245[[#This Row],[Amount]],0)</f>
        <v>778.82</v>
      </c>
      <c r="G676">
        <f>IF(Table245[[#This Row],[Category]]="Electronics",Table245[[#This Row],[Qty]],0)</f>
        <v>75</v>
      </c>
      <c r="H676">
        <f>IF(Table245[[#This Row],[Category]]="Home Decor",Table245[[#This Row],[Amount]],0)</f>
        <v>0</v>
      </c>
      <c r="I676">
        <f>IF(Table245[[#This Row],[Category]]="Home Decor",Table245[[#This Row],[Qty]],0)</f>
        <v>0</v>
      </c>
      <c r="J676">
        <f>IF(Table245[[#This Row],[Category]]="Clothing",Table245[[#This Row],[Amount]],0)</f>
        <v>0</v>
      </c>
      <c r="K676">
        <f>IF(Table245[[#This Row],[Category]]="Clothing",Table245[[#This Row],[Qty]],0)</f>
        <v>0</v>
      </c>
    </row>
    <row r="677" spans="1:11" ht="14.25" customHeight="1">
      <c r="A677" s="30" t="s">
        <v>17</v>
      </c>
      <c r="B677" s="32">
        <v>36</v>
      </c>
      <c r="C677" s="30" t="s">
        <v>18</v>
      </c>
      <c r="D677" s="31">
        <v>422.06</v>
      </c>
      <c r="E677" s="48">
        <f>Table245[[#This Row],[Amount]]/Table245[[#This Row],[Qty]]</f>
        <v>11.723888888888888</v>
      </c>
      <c r="F677">
        <f>IF(Table245[[#This Row],[Category]]="Electronics",Table245[[#This Row],[Amount]],0)</f>
        <v>0</v>
      </c>
      <c r="G677">
        <f>IF(Table245[[#This Row],[Category]]="Electronics",Table245[[#This Row],[Qty]],0)</f>
        <v>0</v>
      </c>
      <c r="H677">
        <f>IF(Table245[[#This Row],[Category]]="Home Decor",Table245[[#This Row],[Amount]],0)</f>
        <v>422.06</v>
      </c>
      <c r="I677">
        <f>IF(Table245[[#This Row],[Category]]="Home Decor",Table245[[#This Row],[Qty]],0)</f>
        <v>36</v>
      </c>
      <c r="J677">
        <f>IF(Table245[[#This Row],[Category]]="Clothing",Table245[[#This Row],[Amount]],0)</f>
        <v>0</v>
      </c>
      <c r="K677">
        <f>IF(Table245[[#This Row],[Category]]="Clothing",Table245[[#This Row],[Qty]],0)</f>
        <v>0</v>
      </c>
    </row>
    <row r="678" spans="1:11" ht="14.25" customHeight="1">
      <c r="A678" s="30" t="s">
        <v>38</v>
      </c>
      <c r="B678" s="32">
        <v>43</v>
      </c>
      <c r="C678" s="30" t="s">
        <v>18</v>
      </c>
      <c r="D678" s="31">
        <v>517.15</v>
      </c>
      <c r="E678" s="48">
        <f>Table245[[#This Row],[Amount]]/Table245[[#This Row],[Qty]]</f>
        <v>12.026744186046511</v>
      </c>
      <c r="F678">
        <f>IF(Table245[[#This Row],[Category]]="Electronics",Table245[[#This Row],[Amount]],0)</f>
        <v>517.15</v>
      </c>
      <c r="G678">
        <f>IF(Table245[[#This Row],[Category]]="Electronics",Table245[[#This Row],[Qty]],0)</f>
        <v>43</v>
      </c>
      <c r="H678">
        <f>IF(Table245[[#This Row],[Category]]="Home Decor",Table245[[#This Row],[Amount]],0)</f>
        <v>0</v>
      </c>
      <c r="I678">
        <f>IF(Table245[[#This Row],[Category]]="Home Decor",Table245[[#This Row],[Qty]],0)</f>
        <v>0</v>
      </c>
      <c r="J678">
        <f>IF(Table245[[#This Row],[Category]]="Clothing",Table245[[#This Row],[Amount]],0)</f>
        <v>0</v>
      </c>
      <c r="K678">
        <f>IF(Table245[[#This Row],[Category]]="Clothing",Table245[[#This Row],[Qty]],0)</f>
        <v>0</v>
      </c>
    </row>
    <row r="679" spans="1:11" ht="14.25" customHeight="1">
      <c r="A679" s="30" t="s">
        <v>33</v>
      </c>
      <c r="B679" s="32">
        <v>3</v>
      </c>
      <c r="C679" s="30" t="s">
        <v>18</v>
      </c>
      <c r="D679" s="31">
        <v>190.41</v>
      </c>
      <c r="E679" s="48">
        <f>Table245[[#This Row],[Amount]]/Table245[[#This Row],[Qty]]</f>
        <v>63.47</v>
      </c>
      <c r="F679">
        <f>IF(Table245[[#This Row],[Category]]="Electronics",Table245[[#This Row],[Amount]],0)</f>
        <v>0</v>
      </c>
      <c r="G679">
        <f>IF(Table245[[#This Row],[Category]]="Electronics",Table245[[#This Row],[Qty]],0)</f>
        <v>0</v>
      </c>
      <c r="H679">
        <f>IF(Table245[[#This Row],[Category]]="Home Decor",Table245[[#This Row],[Amount]],0)</f>
        <v>0</v>
      </c>
      <c r="I679">
        <f>IF(Table245[[#This Row],[Category]]="Home Decor",Table245[[#This Row],[Qty]],0)</f>
        <v>0</v>
      </c>
      <c r="J679">
        <f>IF(Table245[[#This Row],[Category]]="Clothing",Table245[[#This Row],[Amount]],0)</f>
        <v>190.41</v>
      </c>
      <c r="K679">
        <f>IF(Table245[[#This Row],[Category]]="Clothing",Table245[[#This Row],[Qty]],0)</f>
        <v>3</v>
      </c>
    </row>
    <row r="680" spans="1:11" ht="14.25" customHeight="1">
      <c r="A680" s="30" t="s">
        <v>33</v>
      </c>
      <c r="B680" s="32">
        <v>68</v>
      </c>
      <c r="C680" s="30" t="s">
        <v>18</v>
      </c>
      <c r="D680" s="31">
        <v>326.63</v>
      </c>
      <c r="E680" s="48">
        <f>Table245[[#This Row],[Amount]]/Table245[[#This Row],[Qty]]</f>
        <v>4.8033823529411768</v>
      </c>
      <c r="F680">
        <f>IF(Table245[[#This Row],[Category]]="Electronics",Table245[[#This Row],[Amount]],0)</f>
        <v>0</v>
      </c>
      <c r="G680">
        <f>IF(Table245[[#This Row],[Category]]="Electronics",Table245[[#This Row],[Qty]],0)</f>
        <v>0</v>
      </c>
      <c r="H680">
        <f>IF(Table245[[#This Row],[Category]]="Home Decor",Table245[[#This Row],[Amount]],0)</f>
        <v>0</v>
      </c>
      <c r="I680">
        <f>IF(Table245[[#This Row],[Category]]="Home Decor",Table245[[#This Row],[Qty]],0)</f>
        <v>0</v>
      </c>
      <c r="J680">
        <f>IF(Table245[[#This Row],[Category]]="Clothing",Table245[[#This Row],[Amount]],0)</f>
        <v>326.63</v>
      </c>
      <c r="K680">
        <f>IF(Table245[[#This Row],[Category]]="Clothing",Table245[[#This Row],[Qty]],0)</f>
        <v>68</v>
      </c>
    </row>
    <row r="681" spans="1:11" ht="14.25" customHeight="1">
      <c r="A681" s="30" t="s">
        <v>38</v>
      </c>
      <c r="B681" s="32">
        <v>13</v>
      </c>
      <c r="C681" s="30" t="s">
        <v>18</v>
      </c>
      <c r="D681" s="31">
        <v>111.92</v>
      </c>
      <c r="E681" s="48">
        <f>Table245[[#This Row],[Amount]]/Table245[[#This Row],[Qty]]</f>
        <v>8.6092307692307699</v>
      </c>
      <c r="F681">
        <f>IF(Table245[[#This Row],[Category]]="Electronics",Table245[[#This Row],[Amount]],0)</f>
        <v>111.92</v>
      </c>
      <c r="G681">
        <f>IF(Table245[[#This Row],[Category]]="Electronics",Table245[[#This Row],[Qty]],0)</f>
        <v>13</v>
      </c>
      <c r="H681">
        <f>IF(Table245[[#This Row],[Category]]="Home Decor",Table245[[#This Row],[Amount]],0)</f>
        <v>0</v>
      </c>
      <c r="I681">
        <f>IF(Table245[[#This Row],[Category]]="Home Decor",Table245[[#This Row],[Qty]],0)</f>
        <v>0</v>
      </c>
      <c r="J681">
        <f>IF(Table245[[#This Row],[Category]]="Clothing",Table245[[#This Row],[Amount]],0)</f>
        <v>0</v>
      </c>
      <c r="K681">
        <f>IF(Table245[[#This Row],[Category]]="Clothing",Table245[[#This Row],[Qty]],0)</f>
        <v>0</v>
      </c>
    </row>
    <row r="682" spans="1:11" ht="14.25" customHeight="1">
      <c r="A682" s="30" t="s">
        <v>17</v>
      </c>
      <c r="B682" s="32">
        <v>75</v>
      </c>
      <c r="C682" s="30" t="s">
        <v>18</v>
      </c>
      <c r="D682" s="31">
        <v>110.17</v>
      </c>
      <c r="E682" s="48">
        <f>Table245[[#This Row],[Amount]]/Table245[[#This Row],[Qty]]</f>
        <v>1.4689333333333334</v>
      </c>
      <c r="F682">
        <f>IF(Table245[[#This Row],[Category]]="Electronics",Table245[[#This Row],[Amount]],0)</f>
        <v>0</v>
      </c>
      <c r="G682">
        <f>IF(Table245[[#This Row],[Category]]="Electronics",Table245[[#This Row],[Qty]],0)</f>
        <v>0</v>
      </c>
      <c r="H682">
        <f>IF(Table245[[#This Row],[Category]]="Home Decor",Table245[[#This Row],[Amount]],0)</f>
        <v>110.17</v>
      </c>
      <c r="I682">
        <f>IF(Table245[[#This Row],[Category]]="Home Decor",Table245[[#This Row],[Qty]],0)</f>
        <v>75</v>
      </c>
      <c r="J682">
        <f>IF(Table245[[#This Row],[Category]]="Clothing",Table245[[#This Row],[Amount]],0)</f>
        <v>0</v>
      </c>
      <c r="K682">
        <f>IF(Table245[[#This Row],[Category]]="Clothing",Table245[[#This Row],[Qty]],0)</f>
        <v>0</v>
      </c>
    </row>
    <row r="683" spans="1:11" ht="14.25" customHeight="1">
      <c r="A683" s="30" t="s">
        <v>33</v>
      </c>
      <c r="B683" s="32">
        <v>48</v>
      </c>
      <c r="C683" s="30" t="s">
        <v>18</v>
      </c>
      <c r="D683" s="31">
        <v>959.82</v>
      </c>
      <c r="E683" s="48">
        <f>Table245[[#This Row],[Amount]]/Table245[[#This Row],[Qty]]</f>
        <v>19.99625</v>
      </c>
      <c r="F683">
        <f>IF(Table245[[#This Row],[Category]]="Electronics",Table245[[#This Row],[Amount]],0)</f>
        <v>0</v>
      </c>
      <c r="G683">
        <f>IF(Table245[[#This Row],[Category]]="Electronics",Table245[[#This Row],[Qty]],0)</f>
        <v>0</v>
      </c>
      <c r="H683">
        <f>IF(Table245[[#This Row],[Category]]="Home Decor",Table245[[#This Row],[Amount]],0)</f>
        <v>0</v>
      </c>
      <c r="I683">
        <f>IF(Table245[[#This Row],[Category]]="Home Decor",Table245[[#This Row],[Qty]],0)</f>
        <v>0</v>
      </c>
      <c r="J683">
        <f>IF(Table245[[#This Row],[Category]]="Clothing",Table245[[#This Row],[Amount]],0)</f>
        <v>959.82</v>
      </c>
      <c r="K683">
        <f>IF(Table245[[#This Row],[Category]]="Clothing",Table245[[#This Row],[Qty]],0)</f>
        <v>48</v>
      </c>
    </row>
    <row r="684" spans="1:11" ht="14.25" customHeight="1">
      <c r="A684" s="30" t="s">
        <v>17</v>
      </c>
      <c r="B684" s="32">
        <v>20</v>
      </c>
      <c r="C684" s="30" t="s">
        <v>18</v>
      </c>
      <c r="D684" s="31">
        <v>856.85</v>
      </c>
      <c r="E684" s="48">
        <f>Table245[[#This Row],[Amount]]/Table245[[#This Row],[Qty]]</f>
        <v>42.842500000000001</v>
      </c>
      <c r="F684">
        <f>IF(Table245[[#This Row],[Category]]="Electronics",Table245[[#This Row],[Amount]],0)</f>
        <v>0</v>
      </c>
      <c r="G684">
        <f>IF(Table245[[#This Row],[Category]]="Electronics",Table245[[#This Row],[Qty]],0)</f>
        <v>0</v>
      </c>
      <c r="H684">
        <f>IF(Table245[[#This Row],[Category]]="Home Decor",Table245[[#This Row],[Amount]],0)</f>
        <v>856.85</v>
      </c>
      <c r="I684">
        <f>IF(Table245[[#This Row],[Category]]="Home Decor",Table245[[#This Row],[Qty]],0)</f>
        <v>20</v>
      </c>
      <c r="J684">
        <f>IF(Table245[[#This Row],[Category]]="Clothing",Table245[[#This Row],[Amount]],0)</f>
        <v>0</v>
      </c>
      <c r="K684">
        <f>IF(Table245[[#This Row],[Category]]="Clothing",Table245[[#This Row],[Qty]],0)</f>
        <v>0</v>
      </c>
    </row>
    <row r="685" spans="1:11" ht="14.25" customHeight="1">
      <c r="A685" s="30" t="s">
        <v>38</v>
      </c>
      <c r="B685" s="32">
        <v>40</v>
      </c>
      <c r="C685" s="30" t="s">
        <v>18</v>
      </c>
      <c r="D685" s="31">
        <v>266.49</v>
      </c>
      <c r="E685" s="48">
        <f>Table245[[#This Row],[Amount]]/Table245[[#This Row],[Qty]]</f>
        <v>6.6622500000000002</v>
      </c>
      <c r="F685">
        <f>IF(Table245[[#This Row],[Category]]="Electronics",Table245[[#This Row],[Amount]],0)</f>
        <v>266.49</v>
      </c>
      <c r="G685">
        <f>IF(Table245[[#This Row],[Category]]="Electronics",Table245[[#This Row],[Qty]],0)</f>
        <v>40</v>
      </c>
      <c r="H685">
        <f>IF(Table245[[#This Row],[Category]]="Home Decor",Table245[[#This Row],[Amount]],0)</f>
        <v>0</v>
      </c>
      <c r="I685">
        <f>IF(Table245[[#This Row],[Category]]="Home Decor",Table245[[#This Row],[Qty]],0)</f>
        <v>0</v>
      </c>
      <c r="J685">
        <f>IF(Table245[[#This Row],[Category]]="Clothing",Table245[[#This Row],[Amount]],0)</f>
        <v>0</v>
      </c>
      <c r="K685">
        <f>IF(Table245[[#This Row],[Category]]="Clothing",Table245[[#This Row],[Qty]],0)</f>
        <v>0</v>
      </c>
    </row>
    <row r="686" spans="1:11" ht="14.25" customHeight="1">
      <c r="A686" s="30" t="s">
        <v>17</v>
      </c>
      <c r="B686" s="32">
        <v>95</v>
      </c>
      <c r="C686" s="30" t="s">
        <v>18</v>
      </c>
      <c r="D686" s="31">
        <v>554.62</v>
      </c>
      <c r="E686" s="48">
        <f>Table245[[#This Row],[Amount]]/Table245[[#This Row],[Qty]]</f>
        <v>5.8381052631578951</v>
      </c>
      <c r="F686">
        <f>IF(Table245[[#This Row],[Category]]="Electronics",Table245[[#This Row],[Amount]],0)</f>
        <v>0</v>
      </c>
      <c r="G686">
        <f>IF(Table245[[#This Row],[Category]]="Electronics",Table245[[#This Row],[Qty]],0)</f>
        <v>0</v>
      </c>
      <c r="H686">
        <f>IF(Table245[[#This Row],[Category]]="Home Decor",Table245[[#This Row],[Amount]],0)</f>
        <v>554.62</v>
      </c>
      <c r="I686">
        <f>IF(Table245[[#This Row],[Category]]="Home Decor",Table245[[#This Row],[Qty]],0)</f>
        <v>95</v>
      </c>
      <c r="J686">
        <f>IF(Table245[[#This Row],[Category]]="Clothing",Table245[[#This Row],[Amount]],0)</f>
        <v>0</v>
      </c>
      <c r="K686">
        <f>IF(Table245[[#This Row],[Category]]="Clothing",Table245[[#This Row],[Qty]],0)</f>
        <v>0</v>
      </c>
    </row>
    <row r="687" spans="1:11" ht="14.25" customHeight="1">
      <c r="A687" s="30" t="s">
        <v>38</v>
      </c>
      <c r="B687" s="32">
        <v>66</v>
      </c>
      <c r="C687" s="30" t="s">
        <v>18</v>
      </c>
      <c r="D687" s="31">
        <v>330.19</v>
      </c>
      <c r="E687" s="48">
        <f>Table245[[#This Row],[Amount]]/Table245[[#This Row],[Qty]]</f>
        <v>5.0028787878787879</v>
      </c>
      <c r="F687">
        <f>IF(Table245[[#This Row],[Category]]="Electronics",Table245[[#This Row],[Amount]],0)</f>
        <v>330.19</v>
      </c>
      <c r="G687">
        <f>IF(Table245[[#This Row],[Category]]="Electronics",Table245[[#This Row],[Qty]],0)</f>
        <v>66</v>
      </c>
      <c r="H687">
        <f>IF(Table245[[#This Row],[Category]]="Home Decor",Table245[[#This Row],[Amount]],0)</f>
        <v>0</v>
      </c>
      <c r="I687">
        <f>IF(Table245[[#This Row],[Category]]="Home Decor",Table245[[#This Row],[Qty]],0)</f>
        <v>0</v>
      </c>
      <c r="J687">
        <f>IF(Table245[[#This Row],[Category]]="Clothing",Table245[[#This Row],[Amount]],0)</f>
        <v>0</v>
      </c>
      <c r="K687">
        <f>IF(Table245[[#This Row],[Category]]="Clothing",Table245[[#This Row],[Qty]],0)</f>
        <v>0</v>
      </c>
    </row>
    <row r="688" spans="1:11" ht="14.25" customHeight="1">
      <c r="A688" s="30" t="s">
        <v>17</v>
      </c>
      <c r="B688" s="32">
        <v>52</v>
      </c>
      <c r="C688" s="30" t="s">
        <v>18</v>
      </c>
      <c r="D688" s="31">
        <v>164.88</v>
      </c>
      <c r="E688" s="48">
        <f>Table245[[#This Row],[Amount]]/Table245[[#This Row],[Qty]]</f>
        <v>3.1707692307692308</v>
      </c>
      <c r="F688">
        <f>IF(Table245[[#This Row],[Category]]="Electronics",Table245[[#This Row],[Amount]],0)</f>
        <v>0</v>
      </c>
      <c r="G688">
        <f>IF(Table245[[#This Row],[Category]]="Electronics",Table245[[#This Row],[Qty]],0)</f>
        <v>0</v>
      </c>
      <c r="H688">
        <f>IF(Table245[[#This Row],[Category]]="Home Decor",Table245[[#This Row],[Amount]],0)</f>
        <v>164.88</v>
      </c>
      <c r="I688">
        <f>IF(Table245[[#This Row],[Category]]="Home Decor",Table245[[#This Row],[Qty]],0)</f>
        <v>52</v>
      </c>
      <c r="J688">
        <f>IF(Table245[[#This Row],[Category]]="Clothing",Table245[[#This Row],[Amount]],0)</f>
        <v>0</v>
      </c>
      <c r="K688">
        <f>IF(Table245[[#This Row],[Category]]="Clothing",Table245[[#This Row],[Qty]],0)</f>
        <v>0</v>
      </c>
    </row>
    <row r="689" spans="1:11" ht="14.25" customHeight="1">
      <c r="A689" s="30" t="s">
        <v>33</v>
      </c>
      <c r="B689" s="32">
        <v>35</v>
      </c>
      <c r="C689" s="30" t="s">
        <v>18</v>
      </c>
      <c r="D689" s="31">
        <v>434.93</v>
      </c>
      <c r="E689" s="48">
        <f>Table245[[#This Row],[Amount]]/Table245[[#This Row],[Qty]]</f>
        <v>12.426571428571428</v>
      </c>
      <c r="F689">
        <f>IF(Table245[[#This Row],[Category]]="Electronics",Table245[[#This Row],[Amount]],0)</f>
        <v>0</v>
      </c>
      <c r="G689">
        <f>IF(Table245[[#This Row],[Category]]="Electronics",Table245[[#This Row],[Qty]],0)</f>
        <v>0</v>
      </c>
      <c r="H689">
        <f>IF(Table245[[#This Row],[Category]]="Home Decor",Table245[[#This Row],[Amount]],0)</f>
        <v>0</v>
      </c>
      <c r="I689">
        <f>IF(Table245[[#This Row],[Category]]="Home Decor",Table245[[#This Row],[Qty]],0)</f>
        <v>0</v>
      </c>
      <c r="J689">
        <f>IF(Table245[[#This Row],[Category]]="Clothing",Table245[[#This Row],[Amount]],0)</f>
        <v>434.93</v>
      </c>
      <c r="K689">
        <f>IF(Table245[[#This Row],[Category]]="Clothing",Table245[[#This Row],[Qty]],0)</f>
        <v>35</v>
      </c>
    </row>
    <row r="690" spans="1:11" ht="14.25" customHeight="1">
      <c r="A690" s="30" t="s">
        <v>17</v>
      </c>
      <c r="B690" s="32">
        <v>15</v>
      </c>
      <c r="C690" s="30" t="s">
        <v>18</v>
      </c>
      <c r="D690" s="31">
        <v>123.44</v>
      </c>
      <c r="E690" s="48">
        <f>Table245[[#This Row],[Amount]]/Table245[[#This Row],[Qty]]</f>
        <v>8.2293333333333329</v>
      </c>
      <c r="F690">
        <f>IF(Table245[[#This Row],[Category]]="Electronics",Table245[[#This Row],[Amount]],0)</f>
        <v>0</v>
      </c>
      <c r="G690">
        <f>IF(Table245[[#This Row],[Category]]="Electronics",Table245[[#This Row],[Qty]],0)</f>
        <v>0</v>
      </c>
      <c r="H690">
        <f>IF(Table245[[#This Row],[Category]]="Home Decor",Table245[[#This Row],[Amount]],0)</f>
        <v>123.44</v>
      </c>
      <c r="I690">
        <f>IF(Table245[[#This Row],[Category]]="Home Decor",Table245[[#This Row],[Qty]],0)</f>
        <v>15</v>
      </c>
      <c r="J690">
        <f>IF(Table245[[#This Row],[Category]]="Clothing",Table245[[#This Row],[Amount]],0)</f>
        <v>0</v>
      </c>
      <c r="K690">
        <f>IF(Table245[[#This Row],[Category]]="Clothing",Table245[[#This Row],[Qty]],0)</f>
        <v>0</v>
      </c>
    </row>
    <row r="691" spans="1:11" ht="14.25" customHeight="1">
      <c r="A691" s="30" t="s">
        <v>38</v>
      </c>
      <c r="B691" s="32">
        <v>74</v>
      </c>
      <c r="C691" s="30" t="s">
        <v>18</v>
      </c>
      <c r="D691" s="31">
        <v>133.02000000000001</v>
      </c>
      <c r="E691" s="48">
        <f>Table245[[#This Row],[Amount]]/Table245[[#This Row],[Qty]]</f>
        <v>1.7975675675675677</v>
      </c>
      <c r="F691">
        <f>IF(Table245[[#This Row],[Category]]="Electronics",Table245[[#This Row],[Amount]],0)</f>
        <v>133.02000000000001</v>
      </c>
      <c r="G691">
        <f>IF(Table245[[#This Row],[Category]]="Electronics",Table245[[#This Row],[Qty]],0)</f>
        <v>74</v>
      </c>
      <c r="H691">
        <f>IF(Table245[[#This Row],[Category]]="Home Decor",Table245[[#This Row],[Amount]],0)</f>
        <v>0</v>
      </c>
      <c r="I691">
        <f>IF(Table245[[#This Row],[Category]]="Home Decor",Table245[[#This Row],[Qty]],0)</f>
        <v>0</v>
      </c>
      <c r="J691">
        <f>IF(Table245[[#This Row],[Category]]="Clothing",Table245[[#This Row],[Amount]],0)</f>
        <v>0</v>
      </c>
      <c r="K691">
        <f>IF(Table245[[#This Row],[Category]]="Clothing",Table245[[#This Row],[Qty]],0)</f>
        <v>0</v>
      </c>
    </row>
    <row r="692" spans="1:11" ht="14.25" customHeight="1">
      <c r="A692" s="30" t="s">
        <v>38</v>
      </c>
      <c r="B692" s="32">
        <v>17</v>
      </c>
      <c r="C692" s="30" t="s">
        <v>18</v>
      </c>
      <c r="D692" s="31">
        <v>480.92</v>
      </c>
      <c r="E692" s="48">
        <f>Table245[[#This Row],[Amount]]/Table245[[#This Row],[Qty]]</f>
        <v>28.289411764705882</v>
      </c>
      <c r="F692">
        <f>IF(Table245[[#This Row],[Category]]="Electronics",Table245[[#This Row],[Amount]],0)</f>
        <v>480.92</v>
      </c>
      <c r="G692">
        <f>IF(Table245[[#This Row],[Category]]="Electronics",Table245[[#This Row],[Qty]],0)</f>
        <v>17</v>
      </c>
      <c r="H692">
        <f>IF(Table245[[#This Row],[Category]]="Home Decor",Table245[[#This Row],[Amount]],0)</f>
        <v>0</v>
      </c>
      <c r="I692">
        <f>IF(Table245[[#This Row],[Category]]="Home Decor",Table245[[#This Row],[Qty]],0)</f>
        <v>0</v>
      </c>
      <c r="J692">
        <f>IF(Table245[[#This Row],[Category]]="Clothing",Table245[[#This Row],[Amount]],0)</f>
        <v>0</v>
      </c>
      <c r="K692">
        <f>IF(Table245[[#This Row],[Category]]="Clothing",Table245[[#This Row],[Qty]],0)</f>
        <v>0</v>
      </c>
    </row>
    <row r="693" spans="1:11" ht="14.25" customHeight="1">
      <c r="A693" s="30" t="s">
        <v>38</v>
      </c>
      <c r="B693" s="32">
        <v>31</v>
      </c>
      <c r="C693" s="30" t="s">
        <v>18</v>
      </c>
      <c r="D693" s="31">
        <v>722.13</v>
      </c>
      <c r="E693" s="48">
        <f>Table245[[#This Row],[Amount]]/Table245[[#This Row],[Qty]]</f>
        <v>23.294516129032257</v>
      </c>
      <c r="F693">
        <f>IF(Table245[[#This Row],[Category]]="Electronics",Table245[[#This Row],[Amount]],0)</f>
        <v>722.13</v>
      </c>
      <c r="G693">
        <f>IF(Table245[[#This Row],[Category]]="Electronics",Table245[[#This Row],[Qty]],0)</f>
        <v>31</v>
      </c>
      <c r="H693">
        <f>IF(Table245[[#This Row],[Category]]="Home Decor",Table245[[#This Row],[Amount]],0)</f>
        <v>0</v>
      </c>
      <c r="I693">
        <f>IF(Table245[[#This Row],[Category]]="Home Decor",Table245[[#This Row],[Qty]],0)</f>
        <v>0</v>
      </c>
      <c r="J693">
        <f>IF(Table245[[#This Row],[Category]]="Clothing",Table245[[#This Row],[Amount]],0)</f>
        <v>0</v>
      </c>
      <c r="K693">
        <f>IF(Table245[[#This Row],[Category]]="Clothing",Table245[[#This Row],[Qty]],0)</f>
        <v>0</v>
      </c>
    </row>
    <row r="694" spans="1:11" ht="14.25" customHeight="1">
      <c r="A694" s="30" t="s">
        <v>33</v>
      </c>
      <c r="B694" s="32">
        <v>92</v>
      </c>
      <c r="C694" s="30" t="s">
        <v>18</v>
      </c>
      <c r="D694" s="31">
        <v>408.96</v>
      </c>
      <c r="E694" s="48">
        <f>Table245[[#This Row],[Amount]]/Table245[[#This Row],[Qty]]</f>
        <v>4.4452173913043476</v>
      </c>
      <c r="F694">
        <f>IF(Table245[[#This Row],[Category]]="Electronics",Table245[[#This Row],[Amount]],0)</f>
        <v>0</v>
      </c>
      <c r="G694">
        <f>IF(Table245[[#This Row],[Category]]="Electronics",Table245[[#This Row],[Qty]],0)</f>
        <v>0</v>
      </c>
      <c r="H694">
        <f>IF(Table245[[#This Row],[Category]]="Home Decor",Table245[[#This Row],[Amount]],0)</f>
        <v>0</v>
      </c>
      <c r="I694">
        <f>IF(Table245[[#This Row],[Category]]="Home Decor",Table245[[#This Row],[Qty]],0)</f>
        <v>0</v>
      </c>
      <c r="J694">
        <f>IF(Table245[[#This Row],[Category]]="Clothing",Table245[[#This Row],[Amount]],0)</f>
        <v>408.96</v>
      </c>
      <c r="K694">
        <f>IF(Table245[[#This Row],[Category]]="Clothing",Table245[[#This Row],[Qty]],0)</f>
        <v>92</v>
      </c>
    </row>
    <row r="695" spans="1:11" ht="14.25" customHeight="1">
      <c r="A695" s="30" t="s">
        <v>17</v>
      </c>
      <c r="B695" s="32">
        <v>37</v>
      </c>
      <c r="C695" s="30" t="s">
        <v>18</v>
      </c>
      <c r="D695" s="31">
        <v>215.22</v>
      </c>
      <c r="E695" s="48">
        <f>Table245[[#This Row],[Amount]]/Table245[[#This Row],[Qty]]</f>
        <v>5.8167567567567566</v>
      </c>
      <c r="F695">
        <f>IF(Table245[[#This Row],[Category]]="Electronics",Table245[[#This Row],[Amount]],0)</f>
        <v>0</v>
      </c>
      <c r="G695">
        <f>IF(Table245[[#This Row],[Category]]="Electronics",Table245[[#This Row],[Qty]],0)</f>
        <v>0</v>
      </c>
      <c r="H695">
        <f>IF(Table245[[#This Row],[Category]]="Home Decor",Table245[[#This Row],[Amount]],0)</f>
        <v>215.22</v>
      </c>
      <c r="I695">
        <f>IF(Table245[[#This Row],[Category]]="Home Decor",Table245[[#This Row],[Qty]],0)</f>
        <v>37</v>
      </c>
      <c r="J695">
        <f>IF(Table245[[#This Row],[Category]]="Clothing",Table245[[#This Row],[Amount]],0)</f>
        <v>0</v>
      </c>
      <c r="K695">
        <f>IF(Table245[[#This Row],[Category]]="Clothing",Table245[[#This Row],[Qty]],0)</f>
        <v>0</v>
      </c>
    </row>
    <row r="696" spans="1:11" ht="14.25" customHeight="1">
      <c r="A696" s="30" t="s">
        <v>33</v>
      </c>
      <c r="B696" s="32">
        <v>12</v>
      </c>
      <c r="C696" s="30" t="s">
        <v>18</v>
      </c>
      <c r="D696" s="31">
        <v>694.98</v>
      </c>
      <c r="E696" s="48">
        <f>Table245[[#This Row],[Amount]]/Table245[[#This Row],[Qty]]</f>
        <v>57.914999999999999</v>
      </c>
      <c r="F696">
        <f>IF(Table245[[#This Row],[Category]]="Electronics",Table245[[#This Row],[Amount]],0)</f>
        <v>0</v>
      </c>
      <c r="G696">
        <f>IF(Table245[[#This Row],[Category]]="Electronics",Table245[[#This Row],[Qty]],0)</f>
        <v>0</v>
      </c>
      <c r="H696">
        <f>IF(Table245[[#This Row],[Category]]="Home Decor",Table245[[#This Row],[Amount]],0)</f>
        <v>0</v>
      </c>
      <c r="I696">
        <f>IF(Table245[[#This Row],[Category]]="Home Decor",Table245[[#This Row],[Qty]],0)</f>
        <v>0</v>
      </c>
      <c r="J696">
        <f>IF(Table245[[#This Row],[Category]]="Clothing",Table245[[#This Row],[Amount]],0)</f>
        <v>694.98</v>
      </c>
      <c r="K696">
        <f>IF(Table245[[#This Row],[Category]]="Clothing",Table245[[#This Row],[Qty]],0)</f>
        <v>12</v>
      </c>
    </row>
    <row r="697" spans="1:11" ht="14.25" customHeight="1">
      <c r="A697" s="30" t="s">
        <v>17</v>
      </c>
      <c r="B697" s="32">
        <v>82</v>
      </c>
      <c r="C697" s="30" t="s">
        <v>18</v>
      </c>
      <c r="D697" s="31">
        <v>347.17</v>
      </c>
      <c r="E697" s="48">
        <f>Table245[[#This Row],[Amount]]/Table245[[#This Row],[Qty]]</f>
        <v>4.2337804878048786</v>
      </c>
      <c r="F697">
        <f>IF(Table245[[#This Row],[Category]]="Electronics",Table245[[#This Row],[Amount]],0)</f>
        <v>0</v>
      </c>
      <c r="G697">
        <f>IF(Table245[[#This Row],[Category]]="Electronics",Table245[[#This Row],[Qty]],0)</f>
        <v>0</v>
      </c>
      <c r="H697">
        <f>IF(Table245[[#This Row],[Category]]="Home Decor",Table245[[#This Row],[Amount]],0)</f>
        <v>347.17</v>
      </c>
      <c r="I697">
        <f>IF(Table245[[#This Row],[Category]]="Home Decor",Table245[[#This Row],[Qty]],0)</f>
        <v>82</v>
      </c>
      <c r="J697">
        <f>IF(Table245[[#This Row],[Category]]="Clothing",Table245[[#This Row],[Amount]],0)</f>
        <v>0</v>
      </c>
      <c r="K697">
        <f>IF(Table245[[#This Row],[Category]]="Clothing",Table245[[#This Row],[Qty]],0)</f>
        <v>0</v>
      </c>
    </row>
    <row r="698" spans="1:11" ht="14.25" customHeight="1">
      <c r="A698" s="30" t="s">
        <v>17</v>
      </c>
      <c r="B698" s="32">
        <v>68</v>
      </c>
      <c r="C698" s="30" t="s">
        <v>18</v>
      </c>
      <c r="D698" s="31">
        <v>70.17</v>
      </c>
      <c r="E698" s="48">
        <f>Table245[[#This Row],[Amount]]/Table245[[#This Row],[Qty]]</f>
        <v>1.0319117647058824</v>
      </c>
      <c r="F698">
        <f>IF(Table245[[#This Row],[Category]]="Electronics",Table245[[#This Row],[Amount]],0)</f>
        <v>0</v>
      </c>
      <c r="G698">
        <f>IF(Table245[[#This Row],[Category]]="Electronics",Table245[[#This Row],[Qty]],0)</f>
        <v>0</v>
      </c>
      <c r="H698">
        <f>IF(Table245[[#This Row],[Category]]="Home Decor",Table245[[#This Row],[Amount]],0)</f>
        <v>70.17</v>
      </c>
      <c r="I698">
        <f>IF(Table245[[#This Row],[Category]]="Home Decor",Table245[[#This Row],[Qty]],0)</f>
        <v>68</v>
      </c>
      <c r="J698">
        <f>IF(Table245[[#This Row],[Category]]="Clothing",Table245[[#This Row],[Amount]],0)</f>
        <v>0</v>
      </c>
      <c r="K698">
        <f>IF(Table245[[#This Row],[Category]]="Clothing",Table245[[#This Row],[Qty]],0)</f>
        <v>0</v>
      </c>
    </row>
    <row r="699" spans="1:11" ht="14.25" customHeight="1">
      <c r="A699" s="30" t="s">
        <v>33</v>
      </c>
      <c r="B699" s="32">
        <v>53</v>
      </c>
      <c r="C699" s="30" t="s">
        <v>18</v>
      </c>
      <c r="D699" s="31">
        <v>346.17</v>
      </c>
      <c r="E699" s="48">
        <f>Table245[[#This Row],[Amount]]/Table245[[#This Row],[Qty]]</f>
        <v>6.5315094339622641</v>
      </c>
      <c r="F699">
        <f>IF(Table245[[#This Row],[Category]]="Electronics",Table245[[#This Row],[Amount]],0)</f>
        <v>0</v>
      </c>
      <c r="G699">
        <f>IF(Table245[[#This Row],[Category]]="Electronics",Table245[[#This Row],[Qty]],0)</f>
        <v>0</v>
      </c>
      <c r="H699">
        <f>IF(Table245[[#This Row],[Category]]="Home Decor",Table245[[#This Row],[Amount]],0)</f>
        <v>0</v>
      </c>
      <c r="I699">
        <f>IF(Table245[[#This Row],[Category]]="Home Decor",Table245[[#This Row],[Qty]],0)</f>
        <v>0</v>
      </c>
      <c r="J699">
        <f>IF(Table245[[#This Row],[Category]]="Clothing",Table245[[#This Row],[Amount]],0)</f>
        <v>346.17</v>
      </c>
      <c r="K699">
        <f>IF(Table245[[#This Row],[Category]]="Clothing",Table245[[#This Row],[Qty]],0)</f>
        <v>53</v>
      </c>
    </row>
    <row r="700" spans="1:11" ht="14.25" customHeight="1">
      <c r="A700" s="30" t="s">
        <v>38</v>
      </c>
      <c r="B700" s="32">
        <v>17</v>
      </c>
      <c r="C700" s="30" t="s">
        <v>18</v>
      </c>
      <c r="D700" s="31">
        <v>779.96</v>
      </c>
      <c r="E700" s="48">
        <f>Table245[[#This Row],[Amount]]/Table245[[#This Row],[Qty]]</f>
        <v>45.88</v>
      </c>
      <c r="F700">
        <f>IF(Table245[[#This Row],[Category]]="Electronics",Table245[[#This Row],[Amount]],0)</f>
        <v>779.96</v>
      </c>
      <c r="G700">
        <f>IF(Table245[[#This Row],[Category]]="Electronics",Table245[[#This Row],[Qty]],0)</f>
        <v>17</v>
      </c>
      <c r="H700">
        <f>IF(Table245[[#This Row],[Category]]="Home Decor",Table245[[#This Row],[Amount]],0)</f>
        <v>0</v>
      </c>
      <c r="I700">
        <f>IF(Table245[[#This Row],[Category]]="Home Decor",Table245[[#This Row],[Qty]],0)</f>
        <v>0</v>
      </c>
      <c r="J700">
        <f>IF(Table245[[#This Row],[Category]]="Clothing",Table245[[#This Row],[Amount]],0)</f>
        <v>0</v>
      </c>
      <c r="K700">
        <f>IF(Table245[[#This Row],[Category]]="Clothing",Table245[[#This Row],[Qty]],0)</f>
        <v>0</v>
      </c>
    </row>
    <row r="701" spans="1:11" ht="14.25" customHeight="1">
      <c r="A701" s="30" t="s">
        <v>33</v>
      </c>
      <c r="B701" s="32">
        <v>43</v>
      </c>
      <c r="C701" s="30" t="s">
        <v>18</v>
      </c>
      <c r="D701" s="31">
        <v>888.93</v>
      </c>
      <c r="E701" s="48">
        <f>Table245[[#This Row],[Amount]]/Table245[[#This Row],[Qty]]</f>
        <v>20.672790697674419</v>
      </c>
      <c r="F701">
        <f>IF(Table245[[#This Row],[Category]]="Electronics",Table245[[#This Row],[Amount]],0)</f>
        <v>0</v>
      </c>
      <c r="G701">
        <f>IF(Table245[[#This Row],[Category]]="Electronics",Table245[[#This Row],[Qty]],0)</f>
        <v>0</v>
      </c>
      <c r="H701">
        <f>IF(Table245[[#This Row],[Category]]="Home Decor",Table245[[#This Row],[Amount]],0)</f>
        <v>0</v>
      </c>
      <c r="I701">
        <f>IF(Table245[[#This Row],[Category]]="Home Decor",Table245[[#This Row],[Qty]],0)</f>
        <v>0</v>
      </c>
      <c r="J701">
        <f>IF(Table245[[#This Row],[Category]]="Clothing",Table245[[#This Row],[Amount]],0)</f>
        <v>888.93</v>
      </c>
      <c r="K701">
        <f>IF(Table245[[#This Row],[Category]]="Clothing",Table245[[#This Row],[Qty]],0)</f>
        <v>43</v>
      </c>
    </row>
    <row r="702" spans="1:11" ht="14.25" customHeight="1">
      <c r="A702" s="30" t="s">
        <v>17</v>
      </c>
      <c r="B702" s="32">
        <v>61</v>
      </c>
      <c r="C702" s="30" t="s">
        <v>18</v>
      </c>
      <c r="D702" s="31">
        <v>774.88</v>
      </c>
      <c r="E702" s="48">
        <f>Table245[[#This Row],[Amount]]/Table245[[#This Row],[Qty]]</f>
        <v>12.702950819672131</v>
      </c>
      <c r="F702">
        <f>IF(Table245[[#This Row],[Category]]="Electronics",Table245[[#This Row],[Amount]],0)</f>
        <v>0</v>
      </c>
      <c r="G702">
        <f>IF(Table245[[#This Row],[Category]]="Electronics",Table245[[#This Row],[Qty]],0)</f>
        <v>0</v>
      </c>
      <c r="H702">
        <f>IF(Table245[[#This Row],[Category]]="Home Decor",Table245[[#This Row],[Amount]],0)</f>
        <v>774.88</v>
      </c>
      <c r="I702">
        <f>IF(Table245[[#This Row],[Category]]="Home Decor",Table245[[#This Row],[Qty]],0)</f>
        <v>61</v>
      </c>
      <c r="J702">
        <f>IF(Table245[[#This Row],[Category]]="Clothing",Table245[[#This Row],[Amount]],0)</f>
        <v>0</v>
      </c>
      <c r="K702">
        <f>IF(Table245[[#This Row],[Category]]="Clothing",Table245[[#This Row],[Qty]],0)</f>
        <v>0</v>
      </c>
    </row>
    <row r="703" spans="1:11" ht="14.25" customHeight="1">
      <c r="A703" s="30" t="s">
        <v>38</v>
      </c>
      <c r="B703" s="32">
        <v>43</v>
      </c>
      <c r="C703" s="30" t="s">
        <v>18</v>
      </c>
      <c r="D703" s="31">
        <v>436.16</v>
      </c>
      <c r="E703" s="48">
        <f>Table245[[#This Row],[Amount]]/Table245[[#This Row],[Qty]]</f>
        <v>10.143255813953489</v>
      </c>
      <c r="F703">
        <f>IF(Table245[[#This Row],[Category]]="Electronics",Table245[[#This Row],[Amount]],0)</f>
        <v>436.16</v>
      </c>
      <c r="G703">
        <f>IF(Table245[[#This Row],[Category]]="Electronics",Table245[[#This Row],[Qty]],0)</f>
        <v>43</v>
      </c>
      <c r="H703">
        <f>IF(Table245[[#This Row],[Category]]="Home Decor",Table245[[#This Row],[Amount]],0)</f>
        <v>0</v>
      </c>
      <c r="I703">
        <f>IF(Table245[[#This Row],[Category]]="Home Decor",Table245[[#This Row],[Qty]],0)</f>
        <v>0</v>
      </c>
      <c r="J703">
        <f>IF(Table245[[#This Row],[Category]]="Clothing",Table245[[#This Row],[Amount]],0)</f>
        <v>0</v>
      </c>
      <c r="K703">
        <f>IF(Table245[[#This Row],[Category]]="Clothing",Table245[[#This Row],[Qty]],0)</f>
        <v>0</v>
      </c>
    </row>
    <row r="704" spans="1:11" ht="14.25" customHeight="1">
      <c r="A704" s="30" t="s">
        <v>38</v>
      </c>
      <c r="B704" s="32">
        <v>54</v>
      </c>
      <c r="C704" s="30" t="s">
        <v>18</v>
      </c>
      <c r="D704" s="31">
        <v>631.17999999999995</v>
      </c>
      <c r="E704" s="48">
        <f>Table245[[#This Row],[Amount]]/Table245[[#This Row],[Qty]]</f>
        <v>11.688518518518517</v>
      </c>
      <c r="F704">
        <f>IF(Table245[[#This Row],[Category]]="Electronics",Table245[[#This Row],[Amount]],0)</f>
        <v>631.17999999999995</v>
      </c>
      <c r="G704">
        <f>IF(Table245[[#This Row],[Category]]="Electronics",Table245[[#This Row],[Qty]],0)</f>
        <v>54</v>
      </c>
      <c r="H704">
        <f>IF(Table245[[#This Row],[Category]]="Home Decor",Table245[[#This Row],[Amount]],0)</f>
        <v>0</v>
      </c>
      <c r="I704">
        <f>IF(Table245[[#This Row],[Category]]="Home Decor",Table245[[#This Row],[Qty]],0)</f>
        <v>0</v>
      </c>
      <c r="J704">
        <f>IF(Table245[[#This Row],[Category]]="Clothing",Table245[[#This Row],[Amount]],0)</f>
        <v>0</v>
      </c>
      <c r="K704">
        <f>IF(Table245[[#This Row],[Category]]="Clothing",Table245[[#This Row],[Qty]],0)</f>
        <v>0</v>
      </c>
    </row>
    <row r="705" spans="1:11" ht="14.25" customHeight="1">
      <c r="A705" s="30" t="s">
        <v>38</v>
      </c>
      <c r="B705" s="32">
        <v>20</v>
      </c>
      <c r="C705" s="30" t="s">
        <v>18</v>
      </c>
      <c r="D705" s="31">
        <v>725.19</v>
      </c>
      <c r="E705" s="48">
        <f>Table245[[#This Row],[Amount]]/Table245[[#This Row],[Qty]]</f>
        <v>36.259500000000003</v>
      </c>
      <c r="F705">
        <f>IF(Table245[[#This Row],[Category]]="Electronics",Table245[[#This Row],[Amount]],0)</f>
        <v>725.19</v>
      </c>
      <c r="G705">
        <f>IF(Table245[[#This Row],[Category]]="Electronics",Table245[[#This Row],[Qty]],0)</f>
        <v>20</v>
      </c>
      <c r="H705">
        <f>IF(Table245[[#This Row],[Category]]="Home Decor",Table245[[#This Row],[Amount]],0)</f>
        <v>0</v>
      </c>
      <c r="I705">
        <f>IF(Table245[[#This Row],[Category]]="Home Decor",Table245[[#This Row],[Qty]],0)</f>
        <v>0</v>
      </c>
      <c r="J705">
        <f>IF(Table245[[#This Row],[Category]]="Clothing",Table245[[#This Row],[Amount]],0)</f>
        <v>0</v>
      </c>
      <c r="K705">
        <f>IF(Table245[[#This Row],[Category]]="Clothing",Table245[[#This Row],[Qty]],0)</f>
        <v>0</v>
      </c>
    </row>
    <row r="706" spans="1:11" ht="14.25" customHeight="1">
      <c r="A706" s="30" t="s">
        <v>38</v>
      </c>
      <c r="B706" s="32">
        <v>44</v>
      </c>
      <c r="C706" s="30" t="s">
        <v>18</v>
      </c>
      <c r="D706" s="31">
        <v>650.76</v>
      </c>
      <c r="E706" s="48">
        <f>Table245[[#This Row],[Amount]]/Table245[[#This Row],[Qty]]</f>
        <v>14.79</v>
      </c>
      <c r="F706">
        <f>IF(Table245[[#This Row],[Category]]="Electronics",Table245[[#This Row],[Amount]],0)</f>
        <v>650.76</v>
      </c>
      <c r="G706">
        <f>IF(Table245[[#This Row],[Category]]="Electronics",Table245[[#This Row],[Qty]],0)</f>
        <v>44</v>
      </c>
      <c r="H706">
        <f>IF(Table245[[#This Row],[Category]]="Home Decor",Table245[[#This Row],[Amount]],0)</f>
        <v>0</v>
      </c>
      <c r="I706">
        <f>IF(Table245[[#This Row],[Category]]="Home Decor",Table245[[#This Row],[Qty]],0)</f>
        <v>0</v>
      </c>
      <c r="J706">
        <f>IF(Table245[[#This Row],[Category]]="Clothing",Table245[[#This Row],[Amount]],0)</f>
        <v>0</v>
      </c>
      <c r="K706">
        <f>IF(Table245[[#This Row],[Category]]="Clothing",Table245[[#This Row],[Qty]],0)</f>
        <v>0</v>
      </c>
    </row>
    <row r="707" spans="1:11" ht="14.25" customHeight="1">
      <c r="A707" s="30" t="s">
        <v>33</v>
      </c>
      <c r="B707" s="32">
        <v>90</v>
      </c>
      <c r="C707" s="30" t="s">
        <v>18</v>
      </c>
      <c r="D707" s="31">
        <v>666.67</v>
      </c>
      <c r="E707" s="48">
        <f>Table245[[#This Row],[Amount]]/Table245[[#This Row],[Qty]]</f>
        <v>7.4074444444444438</v>
      </c>
      <c r="F707">
        <f>IF(Table245[[#This Row],[Category]]="Electronics",Table245[[#This Row],[Amount]],0)</f>
        <v>0</v>
      </c>
      <c r="G707">
        <f>IF(Table245[[#This Row],[Category]]="Electronics",Table245[[#This Row],[Qty]],0)</f>
        <v>0</v>
      </c>
      <c r="H707">
        <f>IF(Table245[[#This Row],[Category]]="Home Decor",Table245[[#This Row],[Amount]],0)</f>
        <v>0</v>
      </c>
      <c r="I707">
        <f>IF(Table245[[#This Row],[Category]]="Home Decor",Table245[[#This Row],[Qty]],0)</f>
        <v>0</v>
      </c>
      <c r="J707">
        <f>IF(Table245[[#This Row],[Category]]="Clothing",Table245[[#This Row],[Amount]],0)</f>
        <v>666.67</v>
      </c>
      <c r="K707">
        <f>IF(Table245[[#This Row],[Category]]="Clothing",Table245[[#This Row],[Qty]],0)</f>
        <v>90</v>
      </c>
    </row>
    <row r="708" spans="1:11" ht="14.25" customHeight="1">
      <c r="A708" s="30" t="s">
        <v>38</v>
      </c>
      <c r="B708" s="32">
        <v>93</v>
      </c>
      <c r="C708" s="30" t="s">
        <v>18</v>
      </c>
      <c r="D708" s="31">
        <v>559.34</v>
      </c>
      <c r="E708" s="48">
        <f>Table245[[#This Row],[Amount]]/Table245[[#This Row],[Qty]]</f>
        <v>6.0144086021505379</v>
      </c>
      <c r="F708">
        <f>IF(Table245[[#This Row],[Category]]="Electronics",Table245[[#This Row],[Amount]],0)</f>
        <v>559.34</v>
      </c>
      <c r="G708">
        <f>IF(Table245[[#This Row],[Category]]="Electronics",Table245[[#This Row],[Qty]],0)</f>
        <v>93</v>
      </c>
      <c r="H708">
        <f>IF(Table245[[#This Row],[Category]]="Home Decor",Table245[[#This Row],[Amount]],0)</f>
        <v>0</v>
      </c>
      <c r="I708">
        <f>IF(Table245[[#This Row],[Category]]="Home Decor",Table245[[#This Row],[Qty]],0)</f>
        <v>0</v>
      </c>
      <c r="J708">
        <f>IF(Table245[[#This Row],[Category]]="Clothing",Table245[[#This Row],[Amount]],0)</f>
        <v>0</v>
      </c>
      <c r="K708">
        <f>IF(Table245[[#This Row],[Category]]="Clothing",Table245[[#This Row],[Qty]],0)</f>
        <v>0</v>
      </c>
    </row>
    <row r="709" spans="1:11" ht="14.25" customHeight="1">
      <c r="A709" s="30" t="s">
        <v>17</v>
      </c>
      <c r="B709" s="32">
        <v>37</v>
      </c>
      <c r="C709" s="30" t="s">
        <v>18</v>
      </c>
      <c r="D709" s="31">
        <v>405.16</v>
      </c>
      <c r="E709" s="48">
        <f>Table245[[#This Row],[Amount]]/Table245[[#This Row],[Qty]]</f>
        <v>10.950270270270272</v>
      </c>
      <c r="F709">
        <f>IF(Table245[[#This Row],[Category]]="Electronics",Table245[[#This Row],[Amount]],0)</f>
        <v>0</v>
      </c>
      <c r="G709">
        <f>IF(Table245[[#This Row],[Category]]="Electronics",Table245[[#This Row],[Qty]],0)</f>
        <v>0</v>
      </c>
      <c r="H709">
        <f>IF(Table245[[#This Row],[Category]]="Home Decor",Table245[[#This Row],[Amount]],0)</f>
        <v>405.16</v>
      </c>
      <c r="I709">
        <f>IF(Table245[[#This Row],[Category]]="Home Decor",Table245[[#This Row],[Qty]],0)</f>
        <v>37</v>
      </c>
      <c r="J709">
        <f>IF(Table245[[#This Row],[Category]]="Clothing",Table245[[#This Row],[Amount]],0)</f>
        <v>0</v>
      </c>
      <c r="K709">
        <f>IF(Table245[[#This Row],[Category]]="Clothing",Table245[[#This Row],[Qty]],0)</f>
        <v>0</v>
      </c>
    </row>
    <row r="710" spans="1:11" ht="14.25" customHeight="1">
      <c r="A710" s="30" t="s">
        <v>38</v>
      </c>
      <c r="B710" s="32">
        <v>42</v>
      </c>
      <c r="C710" s="30" t="s">
        <v>18</v>
      </c>
      <c r="D710" s="31">
        <v>879.54</v>
      </c>
      <c r="E710" s="48">
        <f>Table245[[#This Row],[Amount]]/Table245[[#This Row],[Qty]]</f>
        <v>20.94142857142857</v>
      </c>
      <c r="F710">
        <f>IF(Table245[[#This Row],[Category]]="Electronics",Table245[[#This Row],[Amount]],0)</f>
        <v>879.54</v>
      </c>
      <c r="G710">
        <f>IF(Table245[[#This Row],[Category]]="Electronics",Table245[[#This Row],[Qty]],0)</f>
        <v>42</v>
      </c>
      <c r="H710">
        <f>IF(Table245[[#This Row],[Category]]="Home Decor",Table245[[#This Row],[Amount]],0)</f>
        <v>0</v>
      </c>
      <c r="I710">
        <f>IF(Table245[[#This Row],[Category]]="Home Decor",Table245[[#This Row],[Qty]],0)</f>
        <v>0</v>
      </c>
      <c r="J710">
        <f>IF(Table245[[#This Row],[Category]]="Clothing",Table245[[#This Row],[Amount]],0)</f>
        <v>0</v>
      </c>
      <c r="K710">
        <f>IF(Table245[[#This Row],[Category]]="Clothing",Table245[[#This Row],[Qty]],0)</f>
        <v>0</v>
      </c>
    </row>
    <row r="711" spans="1:11" ht="14.25" customHeight="1">
      <c r="A711" s="30" t="s">
        <v>17</v>
      </c>
      <c r="B711" s="32">
        <v>7</v>
      </c>
      <c r="C711" s="30" t="s">
        <v>18</v>
      </c>
      <c r="D711" s="31">
        <v>449.82</v>
      </c>
      <c r="E711" s="48">
        <f>Table245[[#This Row],[Amount]]/Table245[[#This Row],[Qty]]</f>
        <v>64.260000000000005</v>
      </c>
      <c r="F711">
        <f>IF(Table245[[#This Row],[Category]]="Electronics",Table245[[#This Row],[Amount]],0)</f>
        <v>0</v>
      </c>
      <c r="G711">
        <f>IF(Table245[[#This Row],[Category]]="Electronics",Table245[[#This Row],[Qty]],0)</f>
        <v>0</v>
      </c>
      <c r="H711">
        <f>IF(Table245[[#This Row],[Category]]="Home Decor",Table245[[#This Row],[Amount]],0)</f>
        <v>449.82</v>
      </c>
      <c r="I711">
        <f>IF(Table245[[#This Row],[Category]]="Home Decor",Table245[[#This Row],[Qty]],0)</f>
        <v>7</v>
      </c>
      <c r="J711">
        <f>IF(Table245[[#This Row],[Category]]="Clothing",Table245[[#This Row],[Amount]],0)</f>
        <v>0</v>
      </c>
      <c r="K711">
        <f>IF(Table245[[#This Row],[Category]]="Clothing",Table245[[#This Row],[Qty]],0)</f>
        <v>0</v>
      </c>
    </row>
    <row r="712" spans="1:11" ht="14.25" customHeight="1">
      <c r="A712" s="30" t="s">
        <v>38</v>
      </c>
      <c r="B712" s="32">
        <v>62</v>
      </c>
      <c r="C712" s="30" t="s">
        <v>18</v>
      </c>
      <c r="D712" s="31">
        <v>212.96</v>
      </c>
      <c r="E712" s="48">
        <f>Table245[[#This Row],[Amount]]/Table245[[#This Row],[Qty]]</f>
        <v>3.4348387096774196</v>
      </c>
      <c r="F712">
        <f>IF(Table245[[#This Row],[Category]]="Electronics",Table245[[#This Row],[Amount]],0)</f>
        <v>212.96</v>
      </c>
      <c r="G712">
        <f>IF(Table245[[#This Row],[Category]]="Electronics",Table245[[#This Row],[Qty]],0)</f>
        <v>62</v>
      </c>
      <c r="H712">
        <f>IF(Table245[[#This Row],[Category]]="Home Decor",Table245[[#This Row],[Amount]],0)</f>
        <v>0</v>
      </c>
      <c r="I712">
        <f>IF(Table245[[#This Row],[Category]]="Home Decor",Table245[[#This Row],[Qty]],0)</f>
        <v>0</v>
      </c>
      <c r="J712">
        <f>IF(Table245[[#This Row],[Category]]="Clothing",Table245[[#This Row],[Amount]],0)</f>
        <v>0</v>
      </c>
      <c r="K712">
        <f>IF(Table245[[#This Row],[Category]]="Clothing",Table245[[#This Row],[Qty]],0)</f>
        <v>0</v>
      </c>
    </row>
    <row r="713" spans="1:11" ht="14.25" customHeight="1">
      <c r="A713" s="30" t="s">
        <v>33</v>
      </c>
      <c r="B713" s="32">
        <v>66</v>
      </c>
      <c r="C713" s="30" t="s">
        <v>18</v>
      </c>
      <c r="D713" s="31">
        <v>814.76</v>
      </c>
      <c r="E713" s="48">
        <f>Table245[[#This Row],[Amount]]/Table245[[#This Row],[Qty]]</f>
        <v>12.344848484848484</v>
      </c>
      <c r="F713">
        <f>IF(Table245[[#This Row],[Category]]="Electronics",Table245[[#This Row],[Amount]],0)</f>
        <v>0</v>
      </c>
      <c r="G713">
        <f>IF(Table245[[#This Row],[Category]]="Electronics",Table245[[#This Row],[Qty]],0)</f>
        <v>0</v>
      </c>
      <c r="H713">
        <f>IF(Table245[[#This Row],[Category]]="Home Decor",Table245[[#This Row],[Amount]],0)</f>
        <v>0</v>
      </c>
      <c r="I713">
        <f>IF(Table245[[#This Row],[Category]]="Home Decor",Table245[[#This Row],[Qty]],0)</f>
        <v>0</v>
      </c>
      <c r="J713">
        <f>IF(Table245[[#This Row],[Category]]="Clothing",Table245[[#This Row],[Amount]],0)</f>
        <v>814.76</v>
      </c>
      <c r="K713">
        <f>IF(Table245[[#This Row],[Category]]="Clothing",Table245[[#This Row],[Qty]],0)</f>
        <v>66</v>
      </c>
    </row>
    <row r="714" spans="1:11" ht="14.25" customHeight="1">
      <c r="A714" s="30" t="s">
        <v>33</v>
      </c>
      <c r="B714" s="32">
        <v>11</v>
      </c>
      <c r="C714" s="30" t="s">
        <v>18</v>
      </c>
      <c r="D714" s="31">
        <v>508.67</v>
      </c>
      <c r="E714" s="48">
        <f>Table245[[#This Row],[Amount]]/Table245[[#This Row],[Qty]]</f>
        <v>46.242727272727272</v>
      </c>
      <c r="F714">
        <f>IF(Table245[[#This Row],[Category]]="Electronics",Table245[[#This Row],[Amount]],0)</f>
        <v>0</v>
      </c>
      <c r="G714">
        <f>IF(Table245[[#This Row],[Category]]="Electronics",Table245[[#This Row],[Qty]],0)</f>
        <v>0</v>
      </c>
      <c r="H714">
        <f>IF(Table245[[#This Row],[Category]]="Home Decor",Table245[[#This Row],[Amount]],0)</f>
        <v>0</v>
      </c>
      <c r="I714">
        <f>IF(Table245[[#This Row],[Category]]="Home Decor",Table245[[#This Row],[Qty]],0)</f>
        <v>0</v>
      </c>
      <c r="J714">
        <f>IF(Table245[[#This Row],[Category]]="Clothing",Table245[[#This Row],[Amount]],0)</f>
        <v>508.67</v>
      </c>
      <c r="K714">
        <f>IF(Table245[[#This Row],[Category]]="Clothing",Table245[[#This Row],[Qty]],0)</f>
        <v>11</v>
      </c>
    </row>
    <row r="715" spans="1:11" ht="14.25" customHeight="1">
      <c r="A715" s="30" t="s">
        <v>33</v>
      </c>
      <c r="B715" s="32">
        <v>92</v>
      </c>
      <c r="C715" s="30" t="s">
        <v>18</v>
      </c>
      <c r="D715" s="31">
        <v>383.15</v>
      </c>
      <c r="E715" s="48">
        <f>Table245[[#This Row],[Amount]]/Table245[[#This Row],[Qty]]</f>
        <v>4.1646739130434778</v>
      </c>
      <c r="F715">
        <f>IF(Table245[[#This Row],[Category]]="Electronics",Table245[[#This Row],[Amount]],0)</f>
        <v>0</v>
      </c>
      <c r="G715">
        <f>IF(Table245[[#This Row],[Category]]="Electronics",Table245[[#This Row],[Qty]],0)</f>
        <v>0</v>
      </c>
      <c r="H715">
        <f>IF(Table245[[#This Row],[Category]]="Home Decor",Table245[[#This Row],[Amount]],0)</f>
        <v>0</v>
      </c>
      <c r="I715">
        <f>IF(Table245[[#This Row],[Category]]="Home Decor",Table245[[#This Row],[Qty]],0)</f>
        <v>0</v>
      </c>
      <c r="J715">
        <f>IF(Table245[[#This Row],[Category]]="Clothing",Table245[[#This Row],[Amount]],0)</f>
        <v>383.15</v>
      </c>
      <c r="K715">
        <f>IF(Table245[[#This Row],[Category]]="Clothing",Table245[[#This Row],[Qty]],0)</f>
        <v>92</v>
      </c>
    </row>
    <row r="716" spans="1:11" ht="14.25" customHeight="1">
      <c r="A716" s="30" t="s">
        <v>33</v>
      </c>
      <c r="B716" s="32">
        <v>72</v>
      </c>
      <c r="C716" s="30" t="s">
        <v>18</v>
      </c>
      <c r="D716" s="31">
        <v>15.78</v>
      </c>
      <c r="E716" s="48">
        <f>Table245[[#This Row],[Amount]]/Table245[[#This Row],[Qty]]</f>
        <v>0.21916666666666665</v>
      </c>
      <c r="F716">
        <f>IF(Table245[[#This Row],[Category]]="Electronics",Table245[[#This Row],[Amount]],0)</f>
        <v>0</v>
      </c>
      <c r="G716">
        <f>IF(Table245[[#This Row],[Category]]="Electronics",Table245[[#This Row],[Qty]],0)</f>
        <v>0</v>
      </c>
      <c r="H716">
        <f>IF(Table245[[#This Row],[Category]]="Home Decor",Table245[[#This Row],[Amount]],0)</f>
        <v>0</v>
      </c>
      <c r="I716">
        <f>IF(Table245[[#This Row],[Category]]="Home Decor",Table245[[#This Row],[Qty]],0)</f>
        <v>0</v>
      </c>
      <c r="J716">
        <f>IF(Table245[[#This Row],[Category]]="Clothing",Table245[[#This Row],[Amount]],0)</f>
        <v>15.78</v>
      </c>
      <c r="K716">
        <f>IF(Table245[[#This Row],[Category]]="Clothing",Table245[[#This Row],[Qty]],0)</f>
        <v>72</v>
      </c>
    </row>
    <row r="717" spans="1:11" ht="14.25" customHeight="1">
      <c r="A717" s="30" t="s">
        <v>17</v>
      </c>
      <c r="B717" s="32">
        <v>65</v>
      </c>
      <c r="C717" s="30" t="s">
        <v>18</v>
      </c>
      <c r="D717" s="31">
        <v>804.35</v>
      </c>
      <c r="E717" s="48">
        <f>Table245[[#This Row],[Amount]]/Table245[[#This Row],[Qty]]</f>
        <v>12.374615384615385</v>
      </c>
      <c r="F717">
        <f>IF(Table245[[#This Row],[Category]]="Electronics",Table245[[#This Row],[Amount]],0)</f>
        <v>0</v>
      </c>
      <c r="G717">
        <f>IF(Table245[[#This Row],[Category]]="Electronics",Table245[[#This Row],[Qty]],0)</f>
        <v>0</v>
      </c>
      <c r="H717">
        <f>IF(Table245[[#This Row],[Category]]="Home Decor",Table245[[#This Row],[Amount]],0)</f>
        <v>804.35</v>
      </c>
      <c r="I717">
        <f>IF(Table245[[#This Row],[Category]]="Home Decor",Table245[[#This Row],[Qty]],0)</f>
        <v>65</v>
      </c>
      <c r="J717">
        <f>IF(Table245[[#This Row],[Category]]="Clothing",Table245[[#This Row],[Amount]],0)</f>
        <v>0</v>
      </c>
      <c r="K717">
        <f>IF(Table245[[#This Row],[Category]]="Clothing",Table245[[#This Row],[Qty]],0)</f>
        <v>0</v>
      </c>
    </row>
    <row r="718" spans="1:11" ht="14.25" customHeight="1">
      <c r="A718" s="30" t="s">
        <v>17</v>
      </c>
      <c r="B718" s="32">
        <v>43</v>
      </c>
      <c r="C718" s="30" t="s">
        <v>18</v>
      </c>
      <c r="D718" s="31">
        <v>233.63</v>
      </c>
      <c r="E718" s="48">
        <f>Table245[[#This Row],[Amount]]/Table245[[#This Row],[Qty]]</f>
        <v>5.4332558139534886</v>
      </c>
      <c r="F718">
        <f>IF(Table245[[#This Row],[Category]]="Electronics",Table245[[#This Row],[Amount]],0)</f>
        <v>0</v>
      </c>
      <c r="G718">
        <f>IF(Table245[[#This Row],[Category]]="Electronics",Table245[[#This Row],[Qty]],0)</f>
        <v>0</v>
      </c>
      <c r="H718">
        <f>IF(Table245[[#This Row],[Category]]="Home Decor",Table245[[#This Row],[Amount]],0)</f>
        <v>233.63</v>
      </c>
      <c r="I718">
        <f>IF(Table245[[#This Row],[Category]]="Home Decor",Table245[[#This Row],[Qty]],0)</f>
        <v>43</v>
      </c>
      <c r="J718">
        <f>IF(Table245[[#This Row],[Category]]="Clothing",Table245[[#This Row],[Amount]],0)</f>
        <v>0</v>
      </c>
      <c r="K718">
        <f>IF(Table245[[#This Row],[Category]]="Clothing",Table245[[#This Row],[Qty]],0)</f>
        <v>0</v>
      </c>
    </row>
    <row r="719" spans="1:11" ht="14.25" customHeight="1">
      <c r="A719" s="30" t="s">
        <v>38</v>
      </c>
      <c r="B719" s="32">
        <v>63</v>
      </c>
      <c r="C719" s="30" t="s">
        <v>18</v>
      </c>
      <c r="D719" s="31">
        <v>502.77</v>
      </c>
      <c r="E719" s="48">
        <f>Table245[[#This Row],[Amount]]/Table245[[#This Row],[Qty]]</f>
        <v>7.9804761904761898</v>
      </c>
      <c r="F719">
        <f>IF(Table245[[#This Row],[Category]]="Electronics",Table245[[#This Row],[Amount]],0)</f>
        <v>502.77</v>
      </c>
      <c r="G719">
        <f>IF(Table245[[#This Row],[Category]]="Electronics",Table245[[#This Row],[Qty]],0)</f>
        <v>63</v>
      </c>
      <c r="H719">
        <f>IF(Table245[[#This Row],[Category]]="Home Decor",Table245[[#This Row],[Amount]],0)</f>
        <v>0</v>
      </c>
      <c r="I719">
        <f>IF(Table245[[#This Row],[Category]]="Home Decor",Table245[[#This Row],[Qty]],0)</f>
        <v>0</v>
      </c>
      <c r="J719">
        <f>IF(Table245[[#This Row],[Category]]="Clothing",Table245[[#This Row],[Amount]],0)</f>
        <v>0</v>
      </c>
      <c r="K719">
        <f>IF(Table245[[#This Row],[Category]]="Clothing",Table245[[#This Row],[Qty]],0)</f>
        <v>0</v>
      </c>
    </row>
    <row r="720" spans="1:11" ht="14.25" customHeight="1">
      <c r="A720" s="30" t="s">
        <v>38</v>
      </c>
      <c r="B720" s="32">
        <v>66</v>
      </c>
      <c r="C720" s="30" t="s">
        <v>18</v>
      </c>
      <c r="D720" s="31">
        <v>184.88</v>
      </c>
      <c r="E720" s="48">
        <f>Table245[[#This Row],[Amount]]/Table245[[#This Row],[Qty]]</f>
        <v>2.8012121212121213</v>
      </c>
      <c r="F720">
        <f>IF(Table245[[#This Row],[Category]]="Electronics",Table245[[#This Row],[Amount]],0)</f>
        <v>184.88</v>
      </c>
      <c r="G720">
        <f>IF(Table245[[#This Row],[Category]]="Electronics",Table245[[#This Row],[Qty]],0)</f>
        <v>66</v>
      </c>
      <c r="H720">
        <f>IF(Table245[[#This Row],[Category]]="Home Decor",Table245[[#This Row],[Amount]],0)</f>
        <v>0</v>
      </c>
      <c r="I720">
        <f>IF(Table245[[#This Row],[Category]]="Home Decor",Table245[[#This Row],[Qty]],0)</f>
        <v>0</v>
      </c>
      <c r="J720">
        <f>IF(Table245[[#This Row],[Category]]="Clothing",Table245[[#This Row],[Amount]],0)</f>
        <v>0</v>
      </c>
      <c r="K720">
        <f>IF(Table245[[#This Row],[Category]]="Clothing",Table245[[#This Row],[Qty]],0)</f>
        <v>0</v>
      </c>
    </row>
    <row r="721" spans="1:11" ht="14.25" customHeight="1">
      <c r="A721" s="30" t="s">
        <v>17</v>
      </c>
      <c r="B721" s="32">
        <v>10</v>
      </c>
      <c r="C721" s="30" t="s">
        <v>18</v>
      </c>
      <c r="D721" s="31">
        <v>473.65</v>
      </c>
      <c r="E721" s="48">
        <f>Table245[[#This Row],[Amount]]/Table245[[#This Row],[Qty]]</f>
        <v>47.364999999999995</v>
      </c>
      <c r="F721">
        <f>IF(Table245[[#This Row],[Category]]="Electronics",Table245[[#This Row],[Amount]],0)</f>
        <v>0</v>
      </c>
      <c r="G721">
        <f>IF(Table245[[#This Row],[Category]]="Electronics",Table245[[#This Row],[Qty]],0)</f>
        <v>0</v>
      </c>
      <c r="H721">
        <f>IF(Table245[[#This Row],[Category]]="Home Decor",Table245[[#This Row],[Amount]],0)</f>
        <v>473.65</v>
      </c>
      <c r="I721">
        <f>IF(Table245[[#This Row],[Category]]="Home Decor",Table245[[#This Row],[Qty]],0)</f>
        <v>10</v>
      </c>
      <c r="J721">
        <f>IF(Table245[[#This Row],[Category]]="Clothing",Table245[[#This Row],[Amount]],0)</f>
        <v>0</v>
      </c>
      <c r="K721">
        <f>IF(Table245[[#This Row],[Category]]="Clothing",Table245[[#This Row],[Qty]],0)</f>
        <v>0</v>
      </c>
    </row>
    <row r="722" spans="1:11" ht="14.25" customHeight="1">
      <c r="A722" s="30" t="s">
        <v>17</v>
      </c>
      <c r="B722" s="32">
        <v>63</v>
      </c>
      <c r="C722" s="30" t="s">
        <v>18</v>
      </c>
      <c r="D722" s="31">
        <v>351.68</v>
      </c>
      <c r="E722" s="48">
        <f>Table245[[#This Row],[Amount]]/Table245[[#This Row],[Qty]]</f>
        <v>5.5822222222222226</v>
      </c>
      <c r="F722">
        <f>IF(Table245[[#This Row],[Category]]="Electronics",Table245[[#This Row],[Amount]],0)</f>
        <v>0</v>
      </c>
      <c r="G722">
        <f>IF(Table245[[#This Row],[Category]]="Electronics",Table245[[#This Row],[Qty]],0)</f>
        <v>0</v>
      </c>
      <c r="H722">
        <f>IF(Table245[[#This Row],[Category]]="Home Decor",Table245[[#This Row],[Amount]],0)</f>
        <v>351.68</v>
      </c>
      <c r="I722">
        <f>IF(Table245[[#This Row],[Category]]="Home Decor",Table245[[#This Row],[Qty]],0)</f>
        <v>63</v>
      </c>
      <c r="J722">
        <f>IF(Table245[[#This Row],[Category]]="Clothing",Table245[[#This Row],[Amount]],0)</f>
        <v>0</v>
      </c>
      <c r="K722">
        <f>IF(Table245[[#This Row],[Category]]="Clothing",Table245[[#This Row],[Qty]],0)</f>
        <v>0</v>
      </c>
    </row>
    <row r="723" spans="1:11" ht="14.25" customHeight="1">
      <c r="A723" s="30" t="s">
        <v>38</v>
      </c>
      <c r="B723" s="32">
        <v>1</v>
      </c>
      <c r="C723" s="30" t="s">
        <v>18</v>
      </c>
      <c r="D723" s="31">
        <v>923.43</v>
      </c>
      <c r="E723" s="48">
        <f>Table245[[#This Row],[Amount]]/Table245[[#This Row],[Qty]]</f>
        <v>923.43</v>
      </c>
      <c r="F723">
        <f>IF(Table245[[#This Row],[Category]]="Electronics",Table245[[#This Row],[Amount]],0)</f>
        <v>923.43</v>
      </c>
      <c r="G723">
        <f>IF(Table245[[#This Row],[Category]]="Electronics",Table245[[#This Row],[Qty]],0)</f>
        <v>1</v>
      </c>
      <c r="H723">
        <f>IF(Table245[[#This Row],[Category]]="Home Decor",Table245[[#This Row],[Amount]],0)</f>
        <v>0</v>
      </c>
      <c r="I723">
        <f>IF(Table245[[#This Row],[Category]]="Home Decor",Table245[[#This Row],[Qty]],0)</f>
        <v>0</v>
      </c>
      <c r="J723">
        <f>IF(Table245[[#This Row],[Category]]="Clothing",Table245[[#This Row],[Amount]],0)</f>
        <v>0</v>
      </c>
      <c r="K723">
        <f>IF(Table245[[#This Row],[Category]]="Clothing",Table245[[#This Row],[Qty]],0)</f>
        <v>0</v>
      </c>
    </row>
    <row r="724" spans="1:11" ht="14.25" customHeight="1">
      <c r="A724" s="30" t="s">
        <v>38</v>
      </c>
      <c r="B724" s="32">
        <v>3</v>
      </c>
      <c r="C724" s="30" t="s">
        <v>18</v>
      </c>
      <c r="D724" s="31">
        <v>340.59</v>
      </c>
      <c r="E724" s="48">
        <f>Table245[[#This Row],[Amount]]/Table245[[#This Row],[Qty]]</f>
        <v>113.52999999999999</v>
      </c>
      <c r="F724">
        <f>IF(Table245[[#This Row],[Category]]="Electronics",Table245[[#This Row],[Amount]],0)</f>
        <v>340.59</v>
      </c>
      <c r="G724">
        <f>IF(Table245[[#This Row],[Category]]="Electronics",Table245[[#This Row],[Qty]],0)</f>
        <v>3</v>
      </c>
      <c r="H724">
        <f>IF(Table245[[#This Row],[Category]]="Home Decor",Table245[[#This Row],[Amount]],0)</f>
        <v>0</v>
      </c>
      <c r="I724">
        <f>IF(Table245[[#This Row],[Category]]="Home Decor",Table245[[#This Row],[Qty]],0)</f>
        <v>0</v>
      </c>
      <c r="J724">
        <f>IF(Table245[[#This Row],[Category]]="Clothing",Table245[[#This Row],[Amount]],0)</f>
        <v>0</v>
      </c>
      <c r="K724">
        <f>IF(Table245[[#This Row],[Category]]="Clothing",Table245[[#This Row],[Qty]],0)</f>
        <v>0</v>
      </c>
    </row>
    <row r="725" spans="1:11" ht="14.25" customHeight="1">
      <c r="A725" s="30" t="s">
        <v>38</v>
      </c>
      <c r="B725" s="32">
        <v>85</v>
      </c>
      <c r="C725" s="30" t="s">
        <v>18</v>
      </c>
      <c r="D725" s="31">
        <v>980.6</v>
      </c>
      <c r="E725" s="48">
        <f>Table245[[#This Row],[Amount]]/Table245[[#This Row],[Qty]]</f>
        <v>11.536470588235295</v>
      </c>
      <c r="F725">
        <f>IF(Table245[[#This Row],[Category]]="Electronics",Table245[[#This Row],[Amount]],0)</f>
        <v>980.6</v>
      </c>
      <c r="G725">
        <f>IF(Table245[[#This Row],[Category]]="Electronics",Table245[[#This Row],[Qty]],0)</f>
        <v>85</v>
      </c>
      <c r="H725">
        <f>IF(Table245[[#This Row],[Category]]="Home Decor",Table245[[#This Row],[Amount]],0)</f>
        <v>0</v>
      </c>
      <c r="I725">
        <f>IF(Table245[[#This Row],[Category]]="Home Decor",Table245[[#This Row],[Qty]],0)</f>
        <v>0</v>
      </c>
      <c r="J725">
        <f>IF(Table245[[#This Row],[Category]]="Clothing",Table245[[#This Row],[Amount]],0)</f>
        <v>0</v>
      </c>
      <c r="K725">
        <f>IF(Table245[[#This Row],[Category]]="Clothing",Table245[[#This Row],[Qty]],0)</f>
        <v>0</v>
      </c>
    </row>
    <row r="726" spans="1:11" ht="14.25" customHeight="1">
      <c r="A726" s="30" t="s">
        <v>38</v>
      </c>
      <c r="B726" s="32">
        <v>20</v>
      </c>
      <c r="C726" s="30" t="s">
        <v>18</v>
      </c>
      <c r="D726" s="31">
        <v>136.22</v>
      </c>
      <c r="E726" s="48">
        <f>Table245[[#This Row],[Amount]]/Table245[[#This Row],[Qty]]</f>
        <v>6.8109999999999999</v>
      </c>
      <c r="F726">
        <f>IF(Table245[[#This Row],[Category]]="Electronics",Table245[[#This Row],[Amount]],0)</f>
        <v>136.22</v>
      </c>
      <c r="G726">
        <f>IF(Table245[[#This Row],[Category]]="Electronics",Table245[[#This Row],[Qty]],0)</f>
        <v>20</v>
      </c>
      <c r="H726">
        <f>IF(Table245[[#This Row],[Category]]="Home Decor",Table245[[#This Row],[Amount]],0)</f>
        <v>0</v>
      </c>
      <c r="I726">
        <f>IF(Table245[[#This Row],[Category]]="Home Decor",Table245[[#This Row],[Qty]],0)</f>
        <v>0</v>
      </c>
      <c r="J726">
        <f>IF(Table245[[#This Row],[Category]]="Clothing",Table245[[#This Row],[Amount]],0)</f>
        <v>0</v>
      </c>
      <c r="K726">
        <f>IF(Table245[[#This Row],[Category]]="Clothing",Table245[[#This Row],[Qty]],0)</f>
        <v>0</v>
      </c>
    </row>
    <row r="727" spans="1:11" ht="14.25" customHeight="1">
      <c r="A727" s="30" t="s">
        <v>38</v>
      </c>
      <c r="B727" s="32">
        <v>9</v>
      </c>
      <c r="C727" s="30" t="s">
        <v>18</v>
      </c>
      <c r="D727" s="31">
        <v>834.7</v>
      </c>
      <c r="E727" s="48">
        <f>Table245[[#This Row],[Amount]]/Table245[[#This Row],[Qty]]</f>
        <v>92.744444444444454</v>
      </c>
      <c r="F727">
        <f>IF(Table245[[#This Row],[Category]]="Electronics",Table245[[#This Row],[Amount]],0)</f>
        <v>834.7</v>
      </c>
      <c r="G727">
        <f>IF(Table245[[#This Row],[Category]]="Electronics",Table245[[#This Row],[Qty]],0)</f>
        <v>9</v>
      </c>
      <c r="H727">
        <f>IF(Table245[[#This Row],[Category]]="Home Decor",Table245[[#This Row],[Amount]],0)</f>
        <v>0</v>
      </c>
      <c r="I727">
        <f>IF(Table245[[#This Row],[Category]]="Home Decor",Table245[[#This Row],[Qty]],0)</f>
        <v>0</v>
      </c>
      <c r="J727">
        <f>IF(Table245[[#This Row],[Category]]="Clothing",Table245[[#This Row],[Amount]],0)</f>
        <v>0</v>
      </c>
      <c r="K727">
        <f>IF(Table245[[#This Row],[Category]]="Clothing",Table245[[#This Row],[Qty]],0)</f>
        <v>0</v>
      </c>
    </row>
    <row r="728" spans="1:11" ht="14.25" customHeight="1">
      <c r="A728" s="30" t="s">
        <v>33</v>
      </c>
      <c r="B728" s="32">
        <v>61</v>
      </c>
      <c r="C728" s="30" t="s">
        <v>18</v>
      </c>
      <c r="D728" s="31">
        <v>190.92</v>
      </c>
      <c r="E728" s="48">
        <f>Table245[[#This Row],[Amount]]/Table245[[#This Row],[Qty]]</f>
        <v>3.1298360655737705</v>
      </c>
      <c r="F728">
        <f>IF(Table245[[#This Row],[Category]]="Electronics",Table245[[#This Row],[Amount]],0)</f>
        <v>0</v>
      </c>
      <c r="G728">
        <f>IF(Table245[[#This Row],[Category]]="Electronics",Table245[[#This Row],[Qty]],0)</f>
        <v>0</v>
      </c>
      <c r="H728">
        <f>IF(Table245[[#This Row],[Category]]="Home Decor",Table245[[#This Row],[Amount]],0)</f>
        <v>0</v>
      </c>
      <c r="I728">
        <f>IF(Table245[[#This Row],[Category]]="Home Decor",Table245[[#This Row],[Qty]],0)</f>
        <v>0</v>
      </c>
      <c r="J728">
        <f>IF(Table245[[#This Row],[Category]]="Clothing",Table245[[#This Row],[Amount]],0)</f>
        <v>190.92</v>
      </c>
      <c r="K728">
        <f>IF(Table245[[#This Row],[Category]]="Clothing",Table245[[#This Row],[Qty]],0)</f>
        <v>61</v>
      </c>
    </row>
    <row r="729" spans="1:11" ht="14.25" customHeight="1">
      <c r="A729" s="30" t="s">
        <v>17</v>
      </c>
      <c r="B729" s="32">
        <v>59</v>
      </c>
      <c r="C729" s="30" t="s">
        <v>18</v>
      </c>
      <c r="D729" s="31">
        <v>623.61</v>
      </c>
      <c r="E729" s="48">
        <f>Table245[[#This Row],[Amount]]/Table245[[#This Row],[Qty]]</f>
        <v>10.569661016949153</v>
      </c>
      <c r="F729">
        <f>IF(Table245[[#This Row],[Category]]="Electronics",Table245[[#This Row],[Amount]],0)</f>
        <v>0</v>
      </c>
      <c r="G729">
        <f>IF(Table245[[#This Row],[Category]]="Electronics",Table245[[#This Row],[Qty]],0)</f>
        <v>0</v>
      </c>
      <c r="H729">
        <f>IF(Table245[[#This Row],[Category]]="Home Decor",Table245[[#This Row],[Amount]],0)</f>
        <v>623.61</v>
      </c>
      <c r="I729">
        <f>IF(Table245[[#This Row],[Category]]="Home Decor",Table245[[#This Row],[Qty]],0)</f>
        <v>59</v>
      </c>
      <c r="J729">
        <f>IF(Table245[[#This Row],[Category]]="Clothing",Table245[[#This Row],[Amount]],0)</f>
        <v>0</v>
      </c>
      <c r="K729">
        <f>IF(Table245[[#This Row],[Category]]="Clothing",Table245[[#This Row],[Qty]],0)</f>
        <v>0</v>
      </c>
    </row>
    <row r="730" spans="1:11" ht="14.25" customHeight="1">
      <c r="A730" s="30" t="s">
        <v>17</v>
      </c>
      <c r="B730" s="32">
        <v>49</v>
      </c>
      <c r="C730" s="30" t="s">
        <v>18</v>
      </c>
      <c r="D730" s="31">
        <v>562.70000000000005</v>
      </c>
      <c r="E730" s="48">
        <f>Table245[[#This Row],[Amount]]/Table245[[#This Row],[Qty]]</f>
        <v>11.483673469387757</v>
      </c>
      <c r="F730">
        <f>IF(Table245[[#This Row],[Category]]="Electronics",Table245[[#This Row],[Amount]],0)</f>
        <v>0</v>
      </c>
      <c r="G730">
        <f>IF(Table245[[#This Row],[Category]]="Electronics",Table245[[#This Row],[Qty]],0)</f>
        <v>0</v>
      </c>
      <c r="H730">
        <f>IF(Table245[[#This Row],[Category]]="Home Decor",Table245[[#This Row],[Amount]],0)</f>
        <v>562.70000000000005</v>
      </c>
      <c r="I730">
        <f>IF(Table245[[#This Row],[Category]]="Home Decor",Table245[[#This Row],[Qty]],0)</f>
        <v>49</v>
      </c>
      <c r="J730">
        <f>IF(Table245[[#This Row],[Category]]="Clothing",Table245[[#This Row],[Amount]],0)</f>
        <v>0</v>
      </c>
      <c r="K730">
        <f>IF(Table245[[#This Row],[Category]]="Clothing",Table245[[#This Row],[Qty]],0)</f>
        <v>0</v>
      </c>
    </row>
    <row r="731" spans="1:11" ht="14.25" customHeight="1">
      <c r="A731" s="30" t="s">
        <v>38</v>
      </c>
      <c r="B731" s="32">
        <v>90</v>
      </c>
      <c r="C731" s="30" t="s">
        <v>18</v>
      </c>
      <c r="D731" s="31">
        <v>527.99</v>
      </c>
      <c r="E731" s="48">
        <f>Table245[[#This Row],[Amount]]/Table245[[#This Row],[Qty]]</f>
        <v>5.8665555555555553</v>
      </c>
      <c r="F731">
        <f>IF(Table245[[#This Row],[Category]]="Electronics",Table245[[#This Row],[Amount]],0)</f>
        <v>527.99</v>
      </c>
      <c r="G731">
        <f>IF(Table245[[#This Row],[Category]]="Electronics",Table245[[#This Row],[Qty]],0)</f>
        <v>90</v>
      </c>
      <c r="H731">
        <f>IF(Table245[[#This Row],[Category]]="Home Decor",Table245[[#This Row],[Amount]],0)</f>
        <v>0</v>
      </c>
      <c r="I731">
        <f>IF(Table245[[#This Row],[Category]]="Home Decor",Table245[[#This Row],[Qty]],0)</f>
        <v>0</v>
      </c>
      <c r="J731">
        <f>IF(Table245[[#This Row],[Category]]="Clothing",Table245[[#This Row],[Amount]],0)</f>
        <v>0</v>
      </c>
      <c r="K731">
        <f>IF(Table245[[#This Row],[Category]]="Clothing",Table245[[#This Row],[Qty]],0)</f>
        <v>0</v>
      </c>
    </row>
    <row r="732" spans="1:11" ht="14.25" customHeight="1">
      <c r="A732" s="30" t="s">
        <v>33</v>
      </c>
      <c r="B732" s="32">
        <v>58</v>
      </c>
      <c r="C732" s="30" t="s">
        <v>18</v>
      </c>
      <c r="D732" s="31">
        <v>742.34</v>
      </c>
      <c r="E732" s="48">
        <f>Table245[[#This Row],[Amount]]/Table245[[#This Row],[Qty]]</f>
        <v>12.798965517241379</v>
      </c>
      <c r="F732">
        <f>IF(Table245[[#This Row],[Category]]="Electronics",Table245[[#This Row],[Amount]],0)</f>
        <v>0</v>
      </c>
      <c r="G732">
        <f>IF(Table245[[#This Row],[Category]]="Electronics",Table245[[#This Row],[Qty]],0)</f>
        <v>0</v>
      </c>
      <c r="H732">
        <f>IF(Table245[[#This Row],[Category]]="Home Decor",Table245[[#This Row],[Amount]],0)</f>
        <v>0</v>
      </c>
      <c r="I732">
        <f>IF(Table245[[#This Row],[Category]]="Home Decor",Table245[[#This Row],[Qty]],0)</f>
        <v>0</v>
      </c>
      <c r="J732">
        <f>IF(Table245[[#This Row],[Category]]="Clothing",Table245[[#This Row],[Amount]],0)</f>
        <v>742.34</v>
      </c>
      <c r="K732">
        <f>IF(Table245[[#This Row],[Category]]="Clothing",Table245[[#This Row],[Qty]],0)</f>
        <v>58</v>
      </c>
    </row>
    <row r="733" spans="1:11" ht="14.25" customHeight="1">
      <c r="A733" s="30" t="s">
        <v>33</v>
      </c>
      <c r="B733" s="32">
        <v>13</v>
      </c>
      <c r="C733" s="30" t="s">
        <v>18</v>
      </c>
      <c r="D733" s="31">
        <v>415.98</v>
      </c>
      <c r="E733" s="48">
        <f>Table245[[#This Row],[Amount]]/Table245[[#This Row],[Qty]]</f>
        <v>31.998461538461541</v>
      </c>
      <c r="F733">
        <f>IF(Table245[[#This Row],[Category]]="Electronics",Table245[[#This Row],[Amount]],0)</f>
        <v>0</v>
      </c>
      <c r="G733">
        <f>IF(Table245[[#This Row],[Category]]="Electronics",Table245[[#This Row],[Qty]],0)</f>
        <v>0</v>
      </c>
      <c r="H733">
        <f>IF(Table245[[#This Row],[Category]]="Home Decor",Table245[[#This Row],[Amount]],0)</f>
        <v>0</v>
      </c>
      <c r="I733">
        <f>IF(Table245[[#This Row],[Category]]="Home Decor",Table245[[#This Row],[Qty]],0)</f>
        <v>0</v>
      </c>
      <c r="J733">
        <f>IF(Table245[[#This Row],[Category]]="Clothing",Table245[[#This Row],[Amount]],0)</f>
        <v>415.98</v>
      </c>
      <c r="K733">
        <f>IF(Table245[[#This Row],[Category]]="Clothing",Table245[[#This Row],[Qty]],0)</f>
        <v>13</v>
      </c>
    </row>
    <row r="734" spans="1:11" ht="14.25" customHeight="1">
      <c r="A734" s="30" t="s">
        <v>38</v>
      </c>
      <c r="B734" s="32">
        <v>41</v>
      </c>
      <c r="C734" s="30" t="s">
        <v>18</v>
      </c>
      <c r="D734" s="31">
        <v>686.23</v>
      </c>
      <c r="E734" s="48">
        <f>Table245[[#This Row],[Amount]]/Table245[[#This Row],[Qty]]</f>
        <v>16.737317073170733</v>
      </c>
      <c r="F734">
        <f>IF(Table245[[#This Row],[Category]]="Electronics",Table245[[#This Row],[Amount]],0)</f>
        <v>686.23</v>
      </c>
      <c r="G734">
        <f>IF(Table245[[#This Row],[Category]]="Electronics",Table245[[#This Row],[Qty]],0)</f>
        <v>41</v>
      </c>
      <c r="H734">
        <f>IF(Table245[[#This Row],[Category]]="Home Decor",Table245[[#This Row],[Amount]],0)</f>
        <v>0</v>
      </c>
      <c r="I734">
        <f>IF(Table245[[#This Row],[Category]]="Home Decor",Table245[[#This Row],[Qty]],0)</f>
        <v>0</v>
      </c>
      <c r="J734">
        <f>IF(Table245[[#This Row],[Category]]="Clothing",Table245[[#This Row],[Amount]],0)</f>
        <v>0</v>
      </c>
      <c r="K734">
        <f>IF(Table245[[#This Row],[Category]]="Clothing",Table245[[#This Row],[Qty]],0)</f>
        <v>0</v>
      </c>
    </row>
    <row r="735" spans="1:11" ht="14.25" customHeight="1">
      <c r="A735" s="30" t="s">
        <v>17</v>
      </c>
      <c r="B735" s="32">
        <v>4</v>
      </c>
      <c r="C735" s="30" t="s">
        <v>18</v>
      </c>
      <c r="D735" s="31">
        <v>426.82</v>
      </c>
      <c r="E735" s="48">
        <f>Table245[[#This Row],[Amount]]/Table245[[#This Row],[Qty]]</f>
        <v>106.705</v>
      </c>
      <c r="F735">
        <f>IF(Table245[[#This Row],[Category]]="Electronics",Table245[[#This Row],[Amount]],0)</f>
        <v>0</v>
      </c>
      <c r="G735">
        <f>IF(Table245[[#This Row],[Category]]="Electronics",Table245[[#This Row],[Qty]],0)</f>
        <v>0</v>
      </c>
      <c r="H735">
        <f>IF(Table245[[#This Row],[Category]]="Home Decor",Table245[[#This Row],[Amount]],0)</f>
        <v>426.82</v>
      </c>
      <c r="I735">
        <f>IF(Table245[[#This Row],[Category]]="Home Decor",Table245[[#This Row],[Qty]],0)</f>
        <v>4</v>
      </c>
      <c r="J735">
        <f>IF(Table245[[#This Row],[Category]]="Clothing",Table245[[#This Row],[Amount]],0)</f>
        <v>0</v>
      </c>
      <c r="K735">
        <f>IF(Table245[[#This Row],[Category]]="Clothing",Table245[[#This Row],[Qty]],0)</f>
        <v>0</v>
      </c>
    </row>
    <row r="736" spans="1:11" ht="14.25" customHeight="1">
      <c r="A736" s="30" t="s">
        <v>33</v>
      </c>
      <c r="B736" s="32">
        <v>41</v>
      </c>
      <c r="C736" s="30" t="s">
        <v>18</v>
      </c>
      <c r="D736" s="31">
        <v>813.94</v>
      </c>
      <c r="E736" s="48">
        <f>Table245[[#This Row],[Amount]]/Table245[[#This Row],[Qty]]</f>
        <v>19.852195121951222</v>
      </c>
      <c r="F736">
        <f>IF(Table245[[#This Row],[Category]]="Electronics",Table245[[#This Row],[Amount]],0)</f>
        <v>0</v>
      </c>
      <c r="G736">
        <f>IF(Table245[[#This Row],[Category]]="Electronics",Table245[[#This Row],[Qty]],0)</f>
        <v>0</v>
      </c>
      <c r="H736">
        <f>IF(Table245[[#This Row],[Category]]="Home Decor",Table245[[#This Row],[Amount]],0)</f>
        <v>0</v>
      </c>
      <c r="I736">
        <f>IF(Table245[[#This Row],[Category]]="Home Decor",Table245[[#This Row],[Qty]],0)</f>
        <v>0</v>
      </c>
      <c r="J736">
        <f>IF(Table245[[#This Row],[Category]]="Clothing",Table245[[#This Row],[Amount]],0)</f>
        <v>813.94</v>
      </c>
      <c r="K736">
        <f>IF(Table245[[#This Row],[Category]]="Clothing",Table245[[#This Row],[Qty]],0)</f>
        <v>41</v>
      </c>
    </row>
    <row r="737" spans="1:11" ht="14.25" customHeight="1">
      <c r="A737" s="30" t="s">
        <v>33</v>
      </c>
      <c r="B737" s="32">
        <v>70</v>
      </c>
      <c r="C737" s="30" t="s">
        <v>18</v>
      </c>
      <c r="D737" s="31">
        <v>746.48</v>
      </c>
      <c r="E737" s="48">
        <f>Table245[[#This Row],[Amount]]/Table245[[#This Row],[Qty]]</f>
        <v>10.664</v>
      </c>
      <c r="F737">
        <f>IF(Table245[[#This Row],[Category]]="Electronics",Table245[[#This Row],[Amount]],0)</f>
        <v>0</v>
      </c>
      <c r="G737">
        <f>IF(Table245[[#This Row],[Category]]="Electronics",Table245[[#This Row],[Qty]],0)</f>
        <v>0</v>
      </c>
      <c r="H737">
        <f>IF(Table245[[#This Row],[Category]]="Home Decor",Table245[[#This Row],[Amount]],0)</f>
        <v>0</v>
      </c>
      <c r="I737">
        <f>IF(Table245[[#This Row],[Category]]="Home Decor",Table245[[#This Row],[Qty]],0)</f>
        <v>0</v>
      </c>
      <c r="J737">
        <f>IF(Table245[[#This Row],[Category]]="Clothing",Table245[[#This Row],[Amount]],0)</f>
        <v>746.48</v>
      </c>
      <c r="K737">
        <f>IF(Table245[[#This Row],[Category]]="Clothing",Table245[[#This Row],[Qty]],0)</f>
        <v>70</v>
      </c>
    </row>
    <row r="738" spans="1:11" ht="14.25" customHeight="1">
      <c r="A738" s="30" t="s">
        <v>17</v>
      </c>
      <c r="B738" s="32">
        <v>16</v>
      </c>
      <c r="C738" s="30" t="s">
        <v>18</v>
      </c>
      <c r="D738" s="31">
        <v>419.21</v>
      </c>
      <c r="E738" s="48">
        <f>Table245[[#This Row],[Amount]]/Table245[[#This Row],[Qty]]</f>
        <v>26.200624999999999</v>
      </c>
      <c r="F738">
        <f>IF(Table245[[#This Row],[Category]]="Electronics",Table245[[#This Row],[Amount]],0)</f>
        <v>0</v>
      </c>
      <c r="G738">
        <f>IF(Table245[[#This Row],[Category]]="Electronics",Table245[[#This Row],[Qty]],0)</f>
        <v>0</v>
      </c>
      <c r="H738">
        <f>IF(Table245[[#This Row],[Category]]="Home Decor",Table245[[#This Row],[Amount]],0)</f>
        <v>419.21</v>
      </c>
      <c r="I738">
        <f>IF(Table245[[#This Row],[Category]]="Home Decor",Table245[[#This Row],[Qty]],0)</f>
        <v>16</v>
      </c>
      <c r="J738">
        <f>IF(Table245[[#This Row],[Category]]="Clothing",Table245[[#This Row],[Amount]],0)</f>
        <v>0</v>
      </c>
      <c r="K738">
        <f>IF(Table245[[#This Row],[Category]]="Clothing",Table245[[#This Row],[Qty]],0)</f>
        <v>0</v>
      </c>
    </row>
    <row r="739" spans="1:11" ht="14.25" customHeight="1">
      <c r="A739" s="30" t="s">
        <v>17</v>
      </c>
      <c r="B739" s="32">
        <v>83</v>
      </c>
      <c r="C739" s="30" t="s">
        <v>18</v>
      </c>
      <c r="D739" s="31">
        <v>289.83</v>
      </c>
      <c r="E739" s="48">
        <f>Table245[[#This Row],[Amount]]/Table245[[#This Row],[Qty]]</f>
        <v>3.4919277108433735</v>
      </c>
      <c r="F739">
        <f>IF(Table245[[#This Row],[Category]]="Electronics",Table245[[#This Row],[Amount]],0)</f>
        <v>0</v>
      </c>
      <c r="G739">
        <f>IF(Table245[[#This Row],[Category]]="Electronics",Table245[[#This Row],[Qty]],0)</f>
        <v>0</v>
      </c>
      <c r="H739">
        <f>IF(Table245[[#This Row],[Category]]="Home Decor",Table245[[#This Row],[Amount]],0)</f>
        <v>289.83</v>
      </c>
      <c r="I739">
        <f>IF(Table245[[#This Row],[Category]]="Home Decor",Table245[[#This Row],[Qty]],0)</f>
        <v>83</v>
      </c>
      <c r="J739">
        <f>IF(Table245[[#This Row],[Category]]="Clothing",Table245[[#This Row],[Amount]],0)</f>
        <v>0</v>
      </c>
      <c r="K739">
        <f>IF(Table245[[#This Row],[Category]]="Clothing",Table245[[#This Row],[Qty]],0)</f>
        <v>0</v>
      </c>
    </row>
    <row r="740" spans="1:11" ht="14.25" customHeight="1">
      <c r="A740" s="30" t="s">
        <v>38</v>
      </c>
      <c r="B740" s="32">
        <v>17</v>
      </c>
      <c r="C740" s="30" t="s">
        <v>18</v>
      </c>
      <c r="D740" s="31">
        <v>233.56</v>
      </c>
      <c r="E740" s="48">
        <f>Table245[[#This Row],[Amount]]/Table245[[#This Row],[Qty]]</f>
        <v>13.738823529411764</v>
      </c>
      <c r="F740">
        <f>IF(Table245[[#This Row],[Category]]="Electronics",Table245[[#This Row],[Amount]],0)</f>
        <v>233.56</v>
      </c>
      <c r="G740">
        <f>IF(Table245[[#This Row],[Category]]="Electronics",Table245[[#This Row],[Qty]],0)</f>
        <v>17</v>
      </c>
      <c r="H740">
        <f>IF(Table245[[#This Row],[Category]]="Home Decor",Table245[[#This Row],[Amount]],0)</f>
        <v>0</v>
      </c>
      <c r="I740">
        <f>IF(Table245[[#This Row],[Category]]="Home Decor",Table245[[#This Row],[Qty]],0)</f>
        <v>0</v>
      </c>
      <c r="J740">
        <f>IF(Table245[[#This Row],[Category]]="Clothing",Table245[[#This Row],[Amount]],0)</f>
        <v>0</v>
      </c>
      <c r="K740">
        <f>IF(Table245[[#This Row],[Category]]="Clothing",Table245[[#This Row],[Qty]],0)</f>
        <v>0</v>
      </c>
    </row>
    <row r="741" spans="1:11" ht="14.25" customHeight="1">
      <c r="A741" s="30" t="s">
        <v>38</v>
      </c>
      <c r="B741" s="32">
        <v>85</v>
      </c>
      <c r="C741" s="30" t="s">
        <v>18</v>
      </c>
      <c r="D741" s="31">
        <v>3.22</v>
      </c>
      <c r="E741" s="48">
        <f>Table245[[#This Row],[Amount]]/Table245[[#This Row],[Qty]]</f>
        <v>3.7882352941176471E-2</v>
      </c>
      <c r="F741">
        <f>IF(Table245[[#This Row],[Category]]="Electronics",Table245[[#This Row],[Amount]],0)</f>
        <v>3.22</v>
      </c>
      <c r="G741">
        <f>IF(Table245[[#This Row],[Category]]="Electronics",Table245[[#This Row],[Qty]],0)</f>
        <v>85</v>
      </c>
      <c r="H741">
        <f>IF(Table245[[#This Row],[Category]]="Home Decor",Table245[[#This Row],[Amount]],0)</f>
        <v>0</v>
      </c>
      <c r="I741">
        <f>IF(Table245[[#This Row],[Category]]="Home Decor",Table245[[#This Row],[Qty]],0)</f>
        <v>0</v>
      </c>
      <c r="J741">
        <f>IF(Table245[[#This Row],[Category]]="Clothing",Table245[[#This Row],[Amount]],0)</f>
        <v>0</v>
      </c>
      <c r="K741">
        <f>IF(Table245[[#This Row],[Category]]="Clothing",Table245[[#This Row],[Qty]],0)</f>
        <v>0</v>
      </c>
    </row>
    <row r="742" spans="1:11" ht="14.25" customHeight="1">
      <c r="A742" s="30" t="s">
        <v>17</v>
      </c>
      <c r="B742" s="32">
        <v>14</v>
      </c>
      <c r="C742" s="30" t="s">
        <v>18</v>
      </c>
      <c r="D742" s="31">
        <v>646.09</v>
      </c>
      <c r="E742" s="48">
        <f>Table245[[#This Row],[Amount]]/Table245[[#This Row],[Qty]]</f>
        <v>46.149285714285718</v>
      </c>
      <c r="F742">
        <f>IF(Table245[[#This Row],[Category]]="Electronics",Table245[[#This Row],[Amount]],0)</f>
        <v>0</v>
      </c>
      <c r="G742">
        <f>IF(Table245[[#This Row],[Category]]="Electronics",Table245[[#This Row],[Qty]],0)</f>
        <v>0</v>
      </c>
      <c r="H742">
        <f>IF(Table245[[#This Row],[Category]]="Home Decor",Table245[[#This Row],[Amount]],0)</f>
        <v>646.09</v>
      </c>
      <c r="I742">
        <f>IF(Table245[[#This Row],[Category]]="Home Decor",Table245[[#This Row],[Qty]],0)</f>
        <v>14</v>
      </c>
      <c r="J742">
        <f>IF(Table245[[#This Row],[Category]]="Clothing",Table245[[#This Row],[Amount]],0)</f>
        <v>0</v>
      </c>
      <c r="K742">
        <f>IF(Table245[[#This Row],[Category]]="Clothing",Table245[[#This Row],[Qty]],0)</f>
        <v>0</v>
      </c>
    </row>
    <row r="743" spans="1:11" ht="14.25" customHeight="1">
      <c r="A743" s="30" t="s">
        <v>33</v>
      </c>
      <c r="B743" s="32">
        <v>100</v>
      </c>
      <c r="C743" s="30" t="s">
        <v>18</v>
      </c>
      <c r="D743" s="31">
        <v>44.29</v>
      </c>
      <c r="E743" s="48">
        <f>Table245[[#This Row],[Amount]]/Table245[[#This Row],[Qty]]</f>
        <v>0.44290000000000002</v>
      </c>
      <c r="F743">
        <f>IF(Table245[[#This Row],[Category]]="Electronics",Table245[[#This Row],[Amount]],0)</f>
        <v>0</v>
      </c>
      <c r="G743">
        <f>IF(Table245[[#This Row],[Category]]="Electronics",Table245[[#This Row],[Qty]],0)</f>
        <v>0</v>
      </c>
      <c r="H743">
        <f>IF(Table245[[#This Row],[Category]]="Home Decor",Table245[[#This Row],[Amount]],0)</f>
        <v>0</v>
      </c>
      <c r="I743">
        <f>IF(Table245[[#This Row],[Category]]="Home Decor",Table245[[#This Row],[Qty]],0)</f>
        <v>0</v>
      </c>
      <c r="J743">
        <f>IF(Table245[[#This Row],[Category]]="Clothing",Table245[[#This Row],[Amount]],0)</f>
        <v>44.29</v>
      </c>
      <c r="K743">
        <f>IF(Table245[[#This Row],[Category]]="Clothing",Table245[[#This Row],[Qty]],0)</f>
        <v>100</v>
      </c>
    </row>
    <row r="744" spans="1:11" ht="14.25" customHeight="1">
      <c r="A744" s="30" t="s">
        <v>33</v>
      </c>
      <c r="B744" s="32">
        <v>97</v>
      </c>
      <c r="C744" s="30" t="s">
        <v>18</v>
      </c>
      <c r="D744" s="31">
        <v>847.05</v>
      </c>
      <c r="E744" s="48">
        <f>Table245[[#This Row],[Amount]]/Table245[[#This Row],[Qty]]</f>
        <v>8.7324742268041238</v>
      </c>
      <c r="F744">
        <f>IF(Table245[[#This Row],[Category]]="Electronics",Table245[[#This Row],[Amount]],0)</f>
        <v>0</v>
      </c>
      <c r="G744">
        <f>IF(Table245[[#This Row],[Category]]="Electronics",Table245[[#This Row],[Qty]],0)</f>
        <v>0</v>
      </c>
      <c r="H744">
        <f>IF(Table245[[#This Row],[Category]]="Home Decor",Table245[[#This Row],[Amount]],0)</f>
        <v>0</v>
      </c>
      <c r="I744">
        <f>IF(Table245[[#This Row],[Category]]="Home Decor",Table245[[#This Row],[Qty]],0)</f>
        <v>0</v>
      </c>
      <c r="J744">
        <f>IF(Table245[[#This Row],[Category]]="Clothing",Table245[[#This Row],[Amount]],0)</f>
        <v>847.05</v>
      </c>
      <c r="K744">
        <f>IF(Table245[[#This Row],[Category]]="Clothing",Table245[[#This Row],[Qty]],0)</f>
        <v>97</v>
      </c>
    </row>
    <row r="745" spans="1:11" ht="14.25" customHeight="1">
      <c r="A745" s="30" t="s">
        <v>33</v>
      </c>
      <c r="B745" s="32">
        <v>28</v>
      </c>
      <c r="C745" s="30" t="s">
        <v>18</v>
      </c>
      <c r="D745" s="31">
        <v>858.65</v>
      </c>
      <c r="E745" s="48">
        <f>Table245[[#This Row],[Amount]]/Table245[[#This Row],[Qty]]</f>
        <v>30.666071428571428</v>
      </c>
      <c r="F745">
        <f>IF(Table245[[#This Row],[Category]]="Electronics",Table245[[#This Row],[Amount]],0)</f>
        <v>0</v>
      </c>
      <c r="G745">
        <f>IF(Table245[[#This Row],[Category]]="Electronics",Table245[[#This Row],[Qty]],0)</f>
        <v>0</v>
      </c>
      <c r="H745">
        <f>IF(Table245[[#This Row],[Category]]="Home Decor",Table245[[#This Row],[Amount]],0)</f>
        <v>0</v>
      </c>
      <c r="I745">
        <f>IF(Table245[[#This Row],[Category]]="Home Decor",Table245[[#This Row],[Qty]],0)</f>
        <v>0</v>
      </c>
      <c r="J745">
        <f>IF(Table245[[#This Row],[Category]]="Clothing",Table245[[#This Row],[Amount]],0)</f>
        <v>858.65</v>
      </c>
      <c r="K745">
        <f>IF(Table245[[#This Row],[Category]]="Clothing",Table245[[#This Row],[Qty]],0)</f>
        <v>28</v>
      </c>
    </row>
    <row r="746" spans="1:11" ht="14.25" customHeight="1">
      <c r="A746" s="30" t="s">
        <v>38</v>
      </c>
      <c r="B746" s="32">
        <v>85</v>
      </c>
      <c r="C746" s="30" t="s">
        <v>18</v>
      </c>
      <c r="D746" s="31">
        <v>760.42</v>
      </c>
      <c r="E746" s="48">
        <f>Table245[[#This Row],[Amount]]/Table245[[#This Row],[Qty]]</f>
        <v>8.9461176470588235</v>
      </c>
      <c r="F746">
        <f>IF(Table245[[#This Row],[Category]]="Electronics",Table245[[#This Row],[Amount]],0)</f>
        <v>760.42</v>
      </c>
      <c r="G746">
        <f>IF(Table245[[#This Row],[Category]]="Electronics",Table245[[#This Row],[Qty]],0)</f>
        <v>85</v>
      </c>
      <c r="H746">
        <f>IF(Table245[[#This Row],[Category]]="Home Decor",Table245[[#This Row],[Amount]],0)</f>
        <v>0</v>
      </c>
      <c r="I746">
        <f>IF(Table245[[#This Row],[Category]]="Home Decor",Table245[[#This Row],[Qty]],0)</f>
        <v>0</v>
      </c>
      <c r="J746">
        <f>IF(Table245[[#This Row],[Category]]="Clothing",Table245[[#This Row],[Amount]],0)</f>
        <v>0</v>
      </c>
      <c r="K746">
        <f>IF(Table245[[#This Row],[Category]]="Clothing",Table245[[#This Row],[Qty]],0)</f>
        <v>0</v>
      </c>
    </row>
    <row r="747" spans="1:11" ht="14.25" customHeight="1">
      <c r="A747" s="30" t="s">
        <v>33</v>
      </c>
      <c r="B747" s="32">
        <v>76</v>
      </c>
      <c r="C747" s="30" t="s">
        <v>18</v>
      </c>
      <c r="D747" s="31">
        <v>618.30999999999995</v>
      </c>
      <c r="E747" s="48">
        <f>Table245[[#This Row],[Amount]]/Table245[[#This Row],[Qty]]</f>
        <v>8.1356578947368412</v>
      </c>
      <c r="F747">
        <f>IF(Table245[[#This Row],[Category]]="Electronics",Table245[[#This Row],[Amount]],0)</f>
        <v>0</v>
      </c>
      <c r="G747">
        <f>IF(Table245[[#This Row],[Category]]="Electronics",Table245[[#This Row],[Qty]],0)</f>
        <v>0</v>
      </c>
      <c r="H747">
        <f>IF(Table245[[#This Row],[Category]]="Home Decor",Table245[[#This Row],[Amount]],0)</f>
        <v>0</v>
      </c>
      <c r="I747">
        <f>IF(Table245[[#This Row],[Category]]="Home Decor",Table245[[#This Row],[Qty]],0)</f>
        <v>0</v>
      </c>
      <c r="J747">
        <f>IF(Table245[[#This Row],[Category]]="Clothing",Table245[[#This Row],[Amount]],0)</f>
        <v>618.30999999999995</v>
      </c>
      <c r="K747">
        <f>IF(Table245[[#This Row],[Category]]="Clothing",Table245[[#This Row],[Qty]],0)</f>
        <v>76</v>
      </c>
    </row>
    <row r="748" spans="1:11" ht="14.25" customHeight="1">
      <c r="A748" s="30" t="s">
        <v>38</v>
      </c>
      <c r="B748" s="32">
        <v>52</v>
      </c>
      <c r="C748" s="30" t="s">
        <v>18</v>
      </c>
      <c r="D748" s="31">
        <v>587.6</v>
      </c>
      <c r="E748" s="48">
        <f>Table245[[#This Row],[Amount]]/Table245[[#This Row],[Qty]]</f>
        <v>11.3</v>
      </c>
      <c r="F748">
        <f>IF(Table245[[#This Row],[Category]]="Electronics",Table245[[#This Row],[Amount]],0)</f>
        <v>587.6</v>
      </c>
      <c r="G748">
        <f>IF(Table245[[#This Row],[Category]]="Electronics",Table245[[#This Row],[Qty]],0)</f>
        <v>52</v>
      </c>
      <c r="H748">
        <f>IF(Table245[[#This Row],[Category]]="Home Decor",Table245[[#This Row],[Amount]],0)</f>
        <v>0</v>
      </c>
      <c r="I748">
        <f>IF(Table245[[#This Row],[Category]]="Home Decor",Table245[[#This Row],[Qty]],0)</f>
        <v>0</v>
      </c>
      <c r="J748">
        <f>IF(Table245[[#This Row],[Category]]="Clothing",Table245[[#This Row],[Amount]],0)</f>
        <v>0</v>
      </c>
      <c r="K748">
        <f>IF(Table245[[#This Row],[Category]]="Clothing",Table245[[#This Row],[Qty]],0)</f>
        <v>0</v>
      </c>
    </row>
    <row r="749" spans="1:11" ht="14.25" customHeight="1">
      <c r="A749" s="30" t="s">
        <v>38</v>
      </c>
      <c r="B749" s="32">
        <v>50</v>
      </c>
      <c r="C749" s="30" t="s">
        <v>18</v>
      </c>
      <c r="D749" s="31">
        <v>362.19</v>
      </c>
      <c r="E749" s="48">
        <f>Table245[[#This Row],[Amount]]/Table245[[#This Row],[Qty]]</f>
        <v>7.2438000000000002</v>
      </c>
      <c r="F749">
        <f>IF(Table245[[#This Row],[Category]]="Electronics",Table245[[#This Row],[Amount]],0)</f>
        <v>362.19</v>
      </c>
      <c r="G749">
        <f>IF(Table245[[#This Row],[Category]]="Electronics",Table245[[#This Row],[Qty]],0)</f>
        <v>50</v>
      </c>
      <c r="H749">
        <f>IF(Table245[[#This Row],[Category]]="Home Decor",Table245[[#This Row],[Amount]],0)</f>
        <v>0</v>
      </c>
      <c r="I749">
        <f>IF(Table245[[#This Row],[Category]]="Home Decor",Table245[[#This Row],[Qty]],0)</f>
        <v>0</v>
      </c>
      <c r="J749">
        <f>IF(Table245[[#This Row],[Category]]="Clothing",Table245[[#This Row],[Amount]],0)</f>
        <v>0</v>
      </c>
      <c r="K749">
        <f>IF(Table245[[#This Row],[Category]]="Clothing",Table245[[#This Row],[Qty]],0)</f>
        <v>0</v>
      </c>
    </row>
    <row r="750" spans="1:11" ht="14.25" customHeight="1">
      <c r="A750" s="30" t="s">
        <v>17</v>
      </c>
      <c r="B750" s="32">
        <v>90</v>
      </c>
      <c r="C750" s="30" t="s">
        <v>18</v>
      </c>
      <c r="D750" s="31">
        <v>727.72</v>
      </c>
      <c r="E750" s="48">
        <f>Table245[[#This Row],[Amount]]/Table245[[#This Row],[Qty]]</f>
        <v>8.0857777777777784</v>
      </c>
      <c r="F750">
        <f>IF(Table245[[#This Row],[Category]]="Electronics",Table245[[#This Row],[Amount]],0)</f>
        <v>0</v>
      </c>
      <c r="G750">
        <f>IF(Table245[[#This Row],[Category]]="Electronics",Table245[[#This Row],[Qty]],0)</f>
        <v>0</v>
      </c>
      <c r="H750">
        <f>IF(Table245[[#This Row],[Category]]="Home Decor",Table245[[#This Row],[Amount]],0)</f>
        <v>727.72</v>
      </c>
      <c r="I750">
        <f>IF(Table245[[#This Row],[Category]]="Home Decor",Table245[[#This Row],[Qty]],0)</f>
        <v>90</v>
      </c>
      <c r="J750">
        <f>IF(Table245[[#This Row],[Category]]="Clothing",Table245[[#This Row],[Amount]],0)</f>
        <v>0</v>
      </c>
      <c r="K750">
        <f>IF(Table245[[#This Row],[Category]]="Clothing",Table245[[#This Row],[Qty]],0)</f>
        <v>0</v>
      </c>
    </row>
    <row r="751" spans="1:11" ht="14.25" customHeight="1">
      <c r="A751" s="30" t="s">
        <v>38</v>
      </c>
      <c r="B751" s="32">
        <v>63</v>
      </c>
      <c r="C751" s="30" t="s">
        <v>18</v>
      </c>
      <c r="D751" s="31">
        <v>760.59</v>
      </c>
      <c r="E751" s="48">
        <f>Table245[[#This Row],[Amount]]/Table245[[#This Row],[Qty]]</f>
        <v>12.072857142857144</v>
      </c>
      <c r="F751">
        <f>IF(Table245[[#This Row],[Category]]="Electronics",Table245[[#This Row],[Amount]],0)</f>
        <v>760.59</v>
      </c>
      <c r="G751">
        <f>IF(Table245[[#This Row],[Category]]="Electronics",Table245[[#This Row],[Qty]],0)</f>
        <v>63</v>
      </c>
      <c r="H751">
        <f>IF(Table245[[#This Row],[Category]]="Home Decor",Table245[[#This Row],[Amount]],0)</f>
        <v>0</v>
      </c>
      <c r="I751">
        <f>IF(Table245[[#This Row],[Category]]="Home Decor",Table245[[#This Row],[Qty]],0)</f>
        <v>0</v>
      </c>
      <c r="J751">
        <f>IF(Table245[[#This Row],[Category]]="Clothing",Table245[[#This Row],[Amount]],0)</f>
        <v>0</v>
      </c>
      <c r="K751">
        <f>IF(Table245[[#This Row],[Category]]="Clothing",Table245[[#This Row],[Qty]],0)</f>
        <v>0</v>
      </c>
    </row>
    <row r="752" spans="1:11" ht="14.25" customHeight="1">
      <c r="A752" s="30" t="s">
        <v>33</v>
      </c>
      <c r="B752" s="32">
        <v>51</v>
      </c>
      <c r="C752" s="30" t="s">
        <v>18</v>
      </c>
      <c r="D752" s="31">
        <v>87.72</v>
      </c>
      <c r="E752" s="48">
        <f>Table245[[#This Row],[Amount]]/Table245[[#This Row],[Qty]]</f>
        <v>1.72</v>
      </c>
      <c r="F752">
        <f>IF(Table245[[#This Row],[Category]]="Electronics",Table245[[#This Row],[Amount]],0)</f>
        <v>0</v>
      </c>
      <c r="G752">
        <f>IF(Table245[[#This Row],[Category]]="Electronics",Table245[[#This Row],[Qty]],0)</f>
        <v>0</v>
      </c>
      <c r="H752">
        <f>IF(Table245[[#This Row],[Category]]="Home Decor",Table245[[#This Row],[Amount]],0)</f>
        <v>0</v>
      </c>
      <c r="I752">
        <f>IF(Table245[[#This Row],[Category]]="Home Decor",Table245[[#This Row],[Qty]],0)</f>
        <v>0</v>
      </c>
      <c r="J752">
        <f>IF(Table245[[#This Row],[Category]]="Clothing",Table245[[#This Row],[Amount]],0)</f>
        <v>87.72</v>
      </c>
      <c r="K752">
        <f>IF(Table245[[#This Row],[Category]]="Clothing",Table245[[#This Row],[Qty]],0)</f>
        <v>51</v>
      </c>
    </row>
    <row r="753" spans="1:11" ht="14.25" customHeight="1">
      <c r="A753" s="30" t="s">
        <v>33</v>
      </c>
      <c r="B753" s="32">
        <v>38</v>
      </c>
      <c r="C753" s="30" t="s">
        <v>18</v>
      </c>
      <c r="D753" s="31">
        <v>732.03</v>
      </c>
      <c r="E753" s="48">
        <f>Table245[[#This Row],[Amount]]/Table245[[#This Row],[Qty]]</f>
        <v>19.263947368421054</v>
      </c>
      <c r="F753">
        <f>IF(Table245[[#This Row],[Category]]="Electronics",Table245[[#This Row],[Amount]],0)</f>
        <v>0</v>
      </c>
      <c r="G753">
        <f>IF(Table245[[#This Row],[Category]]="Electronics",Table245[[#This Row],[Qty]],0)</f>
        <v>0</v>
      </c>
      <c r="H753">
        <f>IF(Table245[[#This Row],[Category]]="Home Decor",Table245[[#This Row],[Amount]],0)</f>
        <v>0</v>
      </c>
      <c r="I753">
        <f>IF(Table245[[#This Row],[Category]]="Home Decor",Table245[[#This Row],[Qty]],0)</f>
        <v>0</v>
      </c>
      <c r="J753">
        <f>IF(Table245[[#This Row],[Category]]="Clothing",Table245[[#This Row],[Amount]],0)</f>
        <v>732.03</v>
      </c>
      <c r="K753">
        <f>IF(Table245[[#This Row],[Category]]="Clothing",Table245[[#This Row],[Qty]],0)</f>
        <v>38</v>
      </c>
    </row>
    <row r="754" spans="1:11" ht="14.25" customHeight="1">
      <c r="A754" s="30" t="s">
        <v>38</v>
      </c>
      <c r="B754" s="32">
        <v>74</v>
      </c>
      <c r="C754" s="30" t="s">
        <v>18</v>
      </c>
      <c r="D754" s="31">
        <v>655.41</v>
      </c>
      <c r="E754" s="48">
        <f>Table245[[#This Row],[Amount]]/Table245[[#This Row],[Qty]]</f>
        <v>8.8568918918918911</v>
      </c>
      <c r="F754">
        <f>IF(Table245[[#This Row],[Category]]="Electronics",Table245[[#This Row],[Amount]],0)</f>
        <v>655.41</v>
      </c>
      <c r="G754">
        <f>IF(Table245[[#This Row],[Category]]="Electronics",Table245[[#This Row],[Qty]],0)</f>
        <v>74</v>
      </c>
      <c r="H754">
        <f>IF(Table245[[#This Row],[Category]]="Home Decor",Table245[[#This Row],[Amount]],0)</f>
        <v>0</v>
      </c>
      <c r="I754">
        <f>IF(Table245[[#This Row],[Category]]="Home Decor",Table245[[#This Row],[Qty]],0)</f>
        <v>0</v>
      </c>
      <c r="J754">
        <f>IF(Table245[[#This Row],[Category]]="Clothing",Table245[[#This Row],[Amount]],0)</f>
        <v>0</v>
      </c>
      <c r="K754">
        <f>IF(Table245[[#This Row],[Category]]="Clothing",Table245[[#This Row],[Qty]],0)</f>
        <v>0</v>
      </c>
    </row>
    <row r="755" spans="1:11" ht="14.25" customHeight="1">
      <c r="A755" s="30" t="s">
        <v>17</v>
      </c>
      <c r="B755" s="32">
        <v>65</v>
      </c>
      <c r="C755" s="30" t="s">
        <v>18</v>
      </c>
      <c r="D755" s="31">
        <v>563.86</v>
      </c>
      <c r="E755" s="48">
        <f>Table245[[#This Row],[Amount]]/Table245[[#This Row],[Qty]]</f>
        <v>8.6747692307692308</v>
      </c>
      <c r="F755">
        <f>IF(Table245[[#This Row],[Category]]="Electronics",Table245[[#This Row],[Amount]],0)</f>
        <v>0</v>
      </c>
      <c r="G755">
        <f>IF(Table245[[#This Row],[Category]]="Electronics",Table245[[#This Row],[Qty]],0)</f>
        <v>0</v>
      </c>
      <c r="H755">
        <f>IF(Table245[[#This Row],[Category]]="Home Decor",Table245[[#This Row],[Amount]],0)</f>
        <v>563.86</v>
      </c>
      <c r="I755">
        <f>IF(Table245[[#This Row],[Category]]="Home Decor",Table245[[#This Row],[Qty]],0)</f>
        <v>65</v>
      </c>
      <c r="J755">
        <f>IF(Table245[[#This Row],[Category]]="Clothing",Table245[[#This Row],[Amount]],0)</f>
        <v>0</v>
      </c>
      <c r="K755">
        <f>IF(Table245[[#This Row],[Category]]="Clothing",Table245[[#This Row],[Qty]],0)</f>
        <v>0</v>
      </c>
    </row>
    <row r="756" spans="1:11" ht="14.25" customHeight="1">
      <c r="A756" s="30" t="s">
        <v>38</v>
      </c>
      <c r="B756" s="32">
        <v>90</v>
      </c>
      <c r="C756" s="30" t="s">
        <v>18</v>
      </c>
      <c r="D756" s="31">
        <v>392.86</v>
      </c>
      <c r="E756" s="48">
        <f>Table245[[#This Row],[Amount]]/Table245[[#This Row],[Qty]]</f>
        <v>4.3651111111111112</v>
      </c>
      <c r="F756">
        <f>IF(Table245[[#This Row],[Category]]="Electronics",Table245[[#This Row],[Amount]],0)</f>
        <v>392.86</v>
      </c>
      <c r="G756">
        <f>IF(Table245[[#This Row],[Category]]="Electronics",Table245[[#This Row],[Qty]],0)</f>
        <v>90</v>
      </c>
      <c r="H756">
        <f>IF(Table245[[#This Row],[Category]]="Home Decor",Table245[[#This Row],[Amount]],0)</f>
        <v>0</v>
      </c>
      <c r="I756">
        <f>IF(Table245[[#This Row],[Category]]="Home Decor",Table245[[#This Row],[Qty]],0)</f>
        <v>0</v>
      </c>
      <c r="J756">
        <f>IF(Table245[[#This Row],[Category]]="Clothing",Table245[[#This Row],[Amount]],0)</f>
        <v>0</v>
      </c>
      <c r="K756">
        <f>IF(Table245[[#This Row],[Category]]="Clothing",Table245[[#This Row],[Qty]],0)</f>
        <v>0</v>
      </c>
    </row>
    <row r="757" spans="1:11" ht="14.25" customHeight="1">
      <c r="A757" s="30" t="s">
        <v>38</v>
      </c>
      <c r="B757" s="32">
        <v>64</v>
      </c>
      <c r="C757" s="30" t="s">
        <v>18</v>
      </c>
      <c r="D757" s="31">
        <v>708.53</v>
      </c>
      <c r="E757" s="48">
        <f>Table245[[#This Row],[Amount]]/Table245[[#This Row],[Qty]]</f>
        <v>11.07078125</v>
      </c>
      <c r="F757">
        <f>IF(Table245[[#This Row],[Category]]="Electronics",Table245[[#This Row],[Amount]],0)</f>
        <v>708.53</v>
      </c>
      <c r="G757">
        <f>IF(Table245[[#This Row],[Category]]="Electronics",Table245[[#This Row],[Qty]],0)</f>
        <v>64</v>
      </c>
      <c r="H757">
        <f>IF(Table245[[#This Row],[Category]]="Home Decor",Table245[[#This Row],[Amount]],0)</f>
        <v>0</v>
      </c>
      <c r="I757">
        <f>IF(Table245[[#This Row],[Category]]="Home Decor",Table245[[#This Row],[Qty]],0)</f>
        <v>0</v>
      </c>
      <c r="J757">
        <f>IF(Table245[[#This Row],[Category]]="Clothing",Table245[[#This Row],[Amount]],0)</f>
        <v>0</v>
      </c>
      <c r="K757">
        <f>IF(Table245[[#This Row],[Category]]="Clothing",Table245[[#This Row],[Qty]],0)</f>
        <v>0</v>
      </c>
    </row>
    <row r="758" spans="1:11" ht="14.25" customHeight="1">
      <c r="A758" s="30" t="s">
        <v>33</v>
      </c>
      <c r="B758" s="32">
        <v>11</v>
      </c>
      <c r="C758" s="30" t="s">
        <v>18</v>
      </c>
      <c r="D758" s="31">
        <v>462.18</v>
      </c>
      <c r="E758" s="48">
        <f>Table245[[#This Row],[Amount]]/Table245[[#This Row],[Qty]]</f>
        <v>42.016363636363636</v>
      </c>
      <c r="F758">
        <f>IF(Table245[[#This Row],[Category]]="Electronics",Table245[[#This Row],[Amount]],0)</f>
        <v>0</v>
      </c>
      <c r="G758">
        <f>IF(Table245[[#This Row],[Category]]="Electronics",Table245[[#This Row],[Qty]],0)</f>
        <v>0</v>
      </c>
      <c r="H758">
        <f>IF(Table245[[#This Row],[Category]]="Home Decor",Table245[[#This Row],[Amount]],0)</f>
        <v>0</v>
      </c>
      <c r="I758">
        <f>IF(Table245[[#This Row],[Category]]="Home Decor",Table245[[#This Row],[Qty]],0)</f>
        <v>0</v>
      </c>
      <c r="J758">
        <f>IF(Table245[[#This Row],[Category]]="Clothing",Table245[[#This Row],[Amount]],0)</f>
        <v>462.18</v>
      </c>
      <c r="K758">
        <f>IF(Table245[[#This Row],[Category]]="Clothing",Table245[[#This Row],[Qty]],0)</f>
        <v>11</v>
      </c>
    </row>
    <row r="759" spans="1:11" ht="14.25" customHeight="1">
      <c r="A759" s="30" t="s">
        <v>38</v>
      </c>
      <c r="B759" s="32">
        <v>91</v>
      </c>
      <c r="C759" s="30" t="s">
        <v>18</v>
      </c>
      <c r="D759" s="31">
        <v>620.47</v>
      </c>
      <c r="E759" s="48">
        <f>Table245[[#This Row],[Amount]]/Table245[[#This Row],[Qty]]</f>
        <v>6.8183516483516486</v>
      </c>
      <c r="F759">
        <f>IF(Table245[[#This Row],[Category]]="Electronics",Table245[[#This Row],[Amount]],0)</f>
        <v>620.47</v>
      </c>
      <c r="G759">
        <f>IF(Table245[[#This Row],[Category]]="Electronics",Table245[[#This Row],[Qty]],0)</f>
        <v>91</v>
      </c>
      <c r="H759">
        <f>IF(Table245[[#This Row],[Category]]="Home Decor",Table245[[#This Row],[Amount]],0)</f>
        <v>0</v>
      </c>
      <c r="I759">
        <f>IF(Table245[[#This Row],[Category]]="Home Decor",Table245[[#This Row],[Qty]],0)</f>
        <v>0</v>
      </c>
      <c r="J759">
        <f>IF(Table245[[#This Row],[Category]]="Clothing",Table245[[#This Row],[Amount]],0)</f>
        <v>0</v>
      </c>
      <c r="K759">
        <f>IF(Table245[[#This Row],[Category]]="Clothing",Table245[[#This Row],[Qty]],0)</f>
        <v>0</v>
      </c>
    </row>
    <row r="760" spans="1:11" ht="14.25" customHeight="1">
      <c r="A760" s="30" t="s">
        <v>17</v>
      </c>
      <c r="B760" s="32">
        <v>48</v>
      </c>
      <c r="C760" s="30" t="s">
        <v>18</v>
      </c>
      <c r="D760" s="31">
        <v>71.97</v>
      </c>
      <c r="E760" s="48">
        <f>Table245[[#This Row],[Amount]]/Table245[[#This Row],[Qty]]</f>
        <v>1.4993749999999999</v>
      </c>
      <c r="F760">
        <f>IF(Table245[[#This Row],[Category]]="Electronics",Table245[[#This Row],[Amount]],0)</f>
        <v>0</v>
      </c>
      <c r="G760">
        <f>IF(Table245[[#This Row],[Category]]="Electronics",Table245[[#This Row],[Qty]],0)</f>
        <v>0</v>
      </c>
      <c r="H760">
        <f>IF(Table245[[#This Row],[Category]]="Home Decor",Table245[[#This Row],[Amount]],0)</f>
        <v>71.97</v>
      </c>
      <c r="I760">
        <f>IF(Table245[[#This Row],[Category]]="Home Decor",Table245[[#This Row],[Qty]],0)</f>
        <v>48</v>
      </c>
      <c r="J760">
        <f>IF(Table245[[#This Row],[Category]]="Clothing",Table245[[#This Row],[Amount]],0)</f>
        <v>0</v>
      </c>
      <c r="K760">
        <f>IF(Table245[[#This Row],[Category]]="Clothing",Table245[[#This Row],[Qty]],0)</f>
        <v>0</v>
      </c>
    </row>
    <row r="761" spans="1:11" ht="14.25" customHeight="1">
      <c r="A761" s="30" t="s">
        <v>17</v>
      </c>
      <c r="B761" s="32">
        <v>55</v>
      </c>
      <c r="C761" s="30" t="s">
        <v>18</v>
      </c>
      <c r="D761" s="31">
        <v>121.65</v>
      </c>
      <c r="E761" s="48">
        <f>Table245[[#This Row],[Amount]]/Table245[[#This Row],[Qty]]</f>
        <v>2.2118181818181819</v>
      </c>
      <c r="F761">
        <f>IF(Table245[[#This Row],[Category]]="Electronics",Table245[[#This Row],[Amount]],0)</f>
        <v>0</v>
      </c>
      <c r="G761">
        <f>IF(Table245[[#This Row],[Category]]="Electronics",Table245[[#This Row],[Qty]],0)</f>
        <v>0</v>
      </c>
      <c r="H761">
        <f>IF(Table245[[#This Row],[Category]]="Home Decor",Table245[[#This Row],[Amount]],0)</f>
        <v>121.65</v>
      </c>
      <c r="I761">
        <f>IF(Table245[[#This Row],[Category]]="Home Decor",Table245[[#This Row],[Qty]],0)</f>
        <v>55</v>
      </c>
      <c r="J761">
        <f>IF(Table245[[#This Row],[Category]]="Clothing",Table245[[#This Row],[Amount]],0)</f>
        <v>0</v>
      </c>
      <c r="K761">
        <f>IF(Table245[[#This Row],[Category]]="Clothing",Table245[[#This Row],[Qty]],0)</f>
        <v>0</v>
      </c>
    </row>
    <row r="762" spans="1:11" ht="14.25" customHeight="1">
      <c r="A762" s="30" t="s">
        <v>17</v>
      </c>
      <c r="B762" s="32">
        <v>28</v>
      </c>
      <c r="C762" s="30" t="s">
        <v>18</v>
      </c>
      <c r="D762" s="31">
        <v>145.27000000000001</v>
      </c>
      <c r="E762" s="48">
        <f>Table245[[#This Row],[Amount]]/Table245[[#This Row],[Qty]]</f>
        <v>5.1882142857142863</v>
      </c>
      <c r="F762">
        <f>IF(Table245[[#This Row],[Category]]="Electronics",Table245[[#This Row],[Amount]],0)</f>
        <v>0</v>
      </c>
      <c r="G762">
        <f>IF(Table245[[#This Row],[Category]]="Electronics",Table245[[#This Row],[Qty]],0)</f>
        <v>0</v>
      </c>
      <c r="H762">
        <f>IF(Table245[[#This Row],[Category]]="Home Decor",Table245[[#This Row],[Amount]],0)</f>
        <v>145.27000000000001</v>
      </c>
      <c r="I762">
        <f>IF(Table245[[#This Row],[Category]]="Home Decor",Table245[[#This Row],[Qty]],0)</f>
        <v>28</v>
      </c>
      <c r="J762">
        <f>IF(Table245[[#This Row],[Category]]="Clothing",Table245[[#This Row],[Amount]],0)</f>
        <v>0</v>
      </c>
      <c r="K762">
        <f>IF(Table245[[#This Row],[Category]]="Clothing",Table245[[#This Row],[Qty]],0)</f>
        <v>0</v>
      </c>
    </row>
    <row r="763" spans="1:11" ht="14.25" customHeight="1">
      <c r="A763" s="30" t="s">
        <v>38</v>
      </c>
      <c r="B763" s="32">
        <v>81</v>
      </c>
      <c r="C763" s="30" t="s">
        <v>18</v>
      </c>
      <c r="D763" s="31">
        <v>905.97</v>
      </c>
      <c r="E763" s="48">
        <f>Table245[[#This Row],[Amount]]/Table245[[#This Row],[Qty]]</f>
        <v>11.184814814814816</v>
      </c>
      <c r="F763">
        <f>IF(Table245[[#This Row],[Category]]="Electronics",Table245[[#This Row],[Amount]],0)</f>
        <v>905.97</v>
      </c>
      <c r="G763">
        <f>IF(Table245[[#This Row],[Category]]="Electronics",Table245[[#This Row],[Qty]],0)</f>
        <v>81</v>
      </c>
      <c r="H763">
        <f>IF(Table245[[#This Row],[Category]]="Home Decor",Table245[[#This Row],[Amount]],0)</f>
        <v>0</v>
      </c>
      <c r="I763">
        <f>IF(Table245[[#This Row],[Category]]="Home Decor",Table245[[#This Row],[Qty]],0)</f>
        <v>0</v>
      </c>
      <c r="J763">
        <f>IF(Table245[[#This Row],[Category]]="Clothing",Table245[[#This Row],[Amount]],0)</f>
        <v>0</v>
      </c>
      <c r="K763">
        <f>IF(Table245[[#This Row],[Category]]="Clothing",Table245[[#This Row],[Qty]],0)</f>
        <v>0</v>
      </c>
    </row>
    <row r="764" spans="1:11" ht="14.25" customHeight="1">
      <c r="A764" s="30" t="s">
        <v>17</v>
      </c>
      <c r="B764" s="32">
        <v>4</v>
      </c>
      <c r="C764" s="30" t="s">
        <v>18</v>
      </c>
      <c r="D764" s="31">
        <v>58.85</v>
      </c>
      <c r="E764" s="48">
        <f>Table245[[#This Row],[Amount]]/Table245[[#This Row],[Qty]]</f>
        <v>14.7125</v>
      </c>
      <c r="F764">
        <f>IF(Table245[[#This Row],[Category]]="Electronics",Table245[[#This Row],[Amount]],0)</f>
        <v>0</v>
      </c>
      <c r="G764">
        <f>IF(Table245[[#This Row],[Category]]="Electronics",Table245[[#This Row],[Qty]],0)</f>
        <v>0</v>
      </c>
      <c r="H764">
        <f>IF(Table245[[#This Row],[Category]]="Home Decor",Table245[[#This Row],[Amount]],0)</f>
        <v>58.85</v>
      </c>
      <c r="I764">
        <f>IF(Table245[[#This Row],[Category]]="Home Decor",Table245[[#This Row],[Qty]],0)</f>
        <v>4</v>
      </c>
      <c r="J764">
        <f>IF(Table245[[#This Row],[Category]]="Clothing",Table245[[#This Row],[Amount]],0)</f>
        <v>0</v>
      </c>
      <c r="K764">
        <f>IF(Table245[[#This Row],[Category]]="Clothing",Table245[[#This Row],[Qty]],0)</f>
        <v>0</v>
      </c>
    </row>
    <row r="765" spans="1:11" ht="14.25" customHeight="1">
      <c r="A765" s="30" t="s">
        <v>33</v>
      </c>
      <c r="B765" s="32">
        <v>25</v>
      </c>
      <c r="C765" s="30" t="s">
        <v>18</v>
      </c>
      <c r="D765" s="31">
        <v>705.85</v>
      </c>
      <c r="E765" s="48">
        <f>Table245[[#This Row],[Amount]]/Table245[[#This Row],[Qty]]</f>
        <v>28.234000000000002</v>
      </c>
      <c r="F765">
        <f>IF(Table245[[#This Row],[Category]]="Electronics",Table245[[#This Row],[Amount]],0)</f>
        <v>0</v>
      </c>
      <c r="G765">
        <f>IF(Table245[[#This Row],[Category]]="Electronics",Table245[[#This Row],[Qty]],0)</f>
        <v>0</v>
      </c>
      <c r="H765">
        <f>IF(Table245[[#This Row],[Category]]="Home Decor",Table245[[#This Row],[Amount]],0)</f>
        <v>0</v>
      </c>
      <c r="I765">
        <f>IF(Table245[[#This Row],[Category]]="Home Decor",Table245[[#This Row],[Qty]],0)</f>
        <v>0</v>
      </c>
      <c r="J765">
        <f>IF(Table245[[#This Row],[Category]]="Clothing",Table245[[#This Row],[Amount]],0)</f>
        <v>705.85</v>
      </c>
      <c r="K765">
        <f>IF(Table245[[#This Row],[Category]]="Clothing",Table245[[#This Row],[Qty]],0)</f>
        <v>25</v>
      </c>
    </row>
    <row r="766" spans="1:11" ht="14.25" customHeight="1">
      <c r="A766" s="30" t="s">
        <v>38</v>
      </c>
      <c r="B766" s="32">
        <v>55</v>
      </c>
      <c r="C766" s="30" t="s">
        <v>18</v>
      </c>
      <c r="D766" s="31">
        <v>932.25</v>
      </c>
      <c r="E766" s="48">
        <f>Table245[[#This Row],[Amount]]/Table245[[#This Row],[Qty]]</f>
        <v>16.95</v>
      </c>
      <c r="F766">
        <f>IF(Table245[[#This Row],[Category]]="Electronics",Table245[[#This Row],[Amount]],0)</f>
        <v>932.25</v>
      </c>
      <c r="G766">
        <f>IF(Table245[[#This Row],[Category]]="Electronics",Table245[[#This Row],[Qty]],0)</f>
        <v>55</v>
      </c>
      <c r="H766">
        <f>IF(Table245[[#This Row],[Category]]="Home Decor",Table245[[#This Row],[Amount]],0)</f>
        <v>0</v>
      </c>
      <c r="I766">
        <f>IF(Table245[[#This Row],[Category]]="Home Decor",Table245[[#This Row],[Qty]],0)</f>
        <v>0</v>
      </c>
      <c r="J766">
        <f>IF(Table245[[#This Row],[Category]]="Clothing",Table245[[#This Row],[Amount]],0)</f>
        <v>0</v>
      </c>
      <c r="K766">
        <f>IF(Table245[[#This Row],[Category]]="Clothing",Table245[[#This Row],[Qty]],0)</f>
        <v>0</v>
      </c>
    </row>
    <row r="767" spans="1:11" ht="14.25" customHeight="1">
      <c r="A767" s="30" t="s">
        <v>33</v>
      </c>
      <c r="B767" s="32">
        <v>53</v>
      </c>
      <c r="C767" s="30" t="s">
        <v>18</v>
      </c>
      <c r="D767" s="31">
        <v>255.07</v>
      </c>
      <c r="E767" s="48">
        <f>Table245[[#This Row],[Amount]]/Table245[[#This Row],[Qty]]</f>
        <v>4.8126415094339619</v>
      </c>
      <c r="F767">
        <f>IF(Table245[[#This Row],[Category]]="Electronics",Table245[[#This Row],[Amount]],0)</f>
        <v>0</v>
      </c>
      <c r="G767">
        <f>IF(Table245[[#This Row],[Category]]="Electronics",Table245[[#This Row],[Qty]],0)</f>
        <v>0</v>
      </c>
      <c r="H767">
        <f>IF(Table245[[#This Row],[Category]]="Home Decor",Table245[[#This Row],[Amount]],0)</f>
        <v>0</v>
      </c>
      <c r="I767">
        <f>IF(Table245[[#This Row],[Category]]="Home Decor",Table245[[#This Row],[Qty]],0)</f>
        <v>0</v>
      </c>
      <c r="J767">
        <f>IF(Table245[[#This Row],[Category]]="Clothing",Table245[[#This Row],[Amount]],0)</f>
        <v>255.07</v>
      </c>
      <c r="K767">
        <f>IF(Table245[[#This Row],[Category]]="Clothing",Table245[[#This Row],[Qty]],0)</f>
        <v>53</v>
      </c>
    </row>
    <row r="768" spans="1:11" ht="14.25" customHeight="1">
      <c r="A768" s="30" t="s">
        <v>17</v>
      </c>
      <c r="B768" s="32">
        <v>25</v>
      </c>
      <c r="C768" s="30" t="s">
        <v>18</v>
      </c>
      <c r="D768" s="31">
        <v>668.17</v>
      </c>
      <c r="E768" s="48">
        <f>Table245[[#This Row],[Amount]]/Table245[[#This Row],[Qty]]</f>
        <v>26.726799999999997</v>
      </c>
      <c r="F768">
        <f>IF(Table245[[#This Row],[Category]]="Electronics",Table245[[#This Row],[Amount]],0)</f>
        <v>0</v>
      </c>
      <c r="G768">
        <f>IF(Table245[[#This Row],[Category]]="Electronics",Table245[[#This Row],[Qty]],0)</f>
        <v>0</v>
      </c>
      <c r="H768">
        <f>IF(Table245[[#This Row],[Category]]="Home Decor",Table245[[#This Row],[Amount]],0)</f>
        <v>668.17</v>
      </c>
      <c r="I768">
        <f>IF(Table245[[#This Row],[Category]]="Home Decor",Table245[[#This Row],[Qty]],0)</f>
        <v>25</v>
      </c>
      <c r="J768">
        <f>IF(Table245[[#This Row],[Category]]="Clothing",Table245[[#This Row],[Amount]],0)</f>
        <v>0</v>
      </c>
      <c r="K768">
        <f>IF(Table245[[#This Row],[Category]]="Clothing",Table245[[#This Row],[Qty]],0)</f>
        <v>0</v>
      </c>
    </row>
    <row r="769" spans="1:11" ht="14.25" customHeight="1">
      <c r="A769" s="30" t="s">
        <v>38</v>
      </c>
      <c r="B769" s="32">
        <v>58</v>
      </c>
      <c r="C769" s="30" t="s">
        <v>18</v>
      </c>
      <c r="D769" s="31">
        <v>347.25</v>
      </c>
      <c r="E769" s="48">
        <f>Table245[[#This Row],[Amount]]/Table245[[#This Row],[Qty]]</f>
        <v>5.9870689655172411</v>
      </c>
      <c r="F769">
        <f>IF(Table245[[#This Row],[Category]]="Electronics",Table245[[#This Row],[Amount]],0)</f>
        <v>347.25</v>
      </c>
      <c r="G769">
        <f>IF(Table245[[#This Row],[Category]]="Electronics",Table245[[#This Row],[Qty]],0)</f>
        <v>58</v>
      </c>
      <c r="H769">
        <f>IF(Table245[[#This Row],[Category]]="Home Decor",Table245[[#This Row],[Amount]],0)</f>
        <v>0</v>
      </c>
      <c r="I769">
        <f>IF(Table245[[#This Row],[Category]]="Home Decor",Table245[[#This Row],[Qty]],0)</f>
        <v>0</v>
      </c>
      <c r="J769">
        <f>IF(Table245[[#This Row],[Category]]="Clothing",Table245[[#This Row],[Amount]],0)</f>
        <v>0</v>
      </c>
      <c r="K769">
        <f>IF(Table245[[#This Row],[Category]]="Clothing",Table245[[#This Row],[Qty]],0)</f>
        <v>0</v>
      </c>
    </row>
    <row r="770" spans="1:11" ht="14.25" customHeight="1">
      <c r="A770" s="30" t="s">
        <v>17</v>
      </c>
      <c r="B770" s="32">
        <v>45</v>
      </c>
      <c r="C770" s="30" t="s">
        <v>18</v>
      </c>
      <c r="D770" s="31">
        <v>269.88</v>
      </c>
      <c r="E770" s="48">
        <f>Table245[[#This Row],[Amount]]/Table245[[#This Row],[Qty]]</f>
        <v>5.9973333333333336</v>
      </c>
      <c r="F770">
        <f>IF(Table245[[#This Row],[Category]]="Electronics",Table245[[#This Row],[Amount]],0)</f>
        <v>0</v>
      </c>
      <c r="G770">
        <f>IF(Table245[[#This Row],[Category]]="Electronics",Table245[[#This Row],[Qty]],0)</f>
        <v>0</v>
      </c>
      <c r="H770">
        <f>IF(Table245[[#This Row],[Category]]="Home Decor",Table245[[#This Row],[Amount]],0)</f>
        <v>269.88</v>
      </c>
      <c r="I770">
        <f>IF(Table245[[#This Row],[Category]]="Home Decor",Table245[[#This Row],[Qty]],0)</f>
        <v>45</v>
      </c>
      <c r="J770">
        <f>IF(Table245[[#This Row],[Category]]="Clothing",Table245[[#This Row],[Amount]],0)</f>
        <v>0</v>
      </c>
      <c r="K770">
        <f>IF(Table245[[#This Row],[Category]]="Clothing",Table245[[#This Row],[Qty]],0)</f>
        <v>0</v>
      </c>
    </row>
    <row r="771" spans="1:11" ht="14.25" customHeight="1">
      <c r="A771" s="30" t="s">
        <v>17</v>
      </c>
      <c r="B771" s="32">
        <v>27</v>
      </c>
      <c r="C771" s="30" t="s">
        <v>18</v>
      </c>
      <c r="D771" s="31">
        <v>268.06</v>
      </c>
      <c r="E771" s="48">
        <f>Table245[[#This Row],[Amount]]/Table245[[#This Row],[Qty]]</f>
        <v>9.9281481481481482</v>
      </c>
      <c r="F771">
        <f>IF(Table245[[#This Row],[Category]]="Electronics",Table245[[#This Row],[Amount]],0)</f>
        <v>0</v>
      </c>
      <c r="G771">
        <f>IF(Table245[[#This Row],[Category]]="Electronics",Table245[[#This Row],[Qty]],0)</f>
        <v>0</v>
      </c>
      <c r="H771">
        <f>IF(Table245[[#This Row],[Category]]="Home Decor",Table245[[#This Row],[Amount]],0)</f>
        <v>268.06</v>
      </c>
      <c r="I771">
        <f>IF(Table245[[#This Row],[Category]]="Home Decor",Table245[[#This Row],[Qty]],0)</f>
        <v>27</v>
      </c>
      <c r="J771">
        <f>IF(Table245[[#This Row],[Category]]="Clothing",Table245[[#This Row],[Amount]],0)</f>
        <v>0</v>
      </c>
      <c r="K771">
        <f>IF(Table245[[#This Row],[Category]]="Clothing",Table245[[#This Row],[Qty]],0)</f>
        <v>0</v>
      </c>
    </row>
    <row r="772" spans="1:11" ht="14.25" customHeight="1">
      <c r="A772" s="30" t="s">
        <v>17</v>
      </c>
      <c r="B772" s="32">
        <v>39</v>
      </c>
      <c r="C772" s="30" t="s">
        <v>18</v>
      </c>
      <c r="D772" s="31">
        <v>984.98</v>
      </c>
      <c r="E772" s="48">
        <f>Table245[[#This Row],[Amount]]/Table245[[#This Row],[Qty]]</f>
        <v>25.255897435897435</v>
      </c>
      <c r="F772">
        <f>IF(Table245[[#This Row],[Category]]="Electronics",Table245[[#This Row],[Amount]],0)</f>
        <v>0</v>
      </c>
      <c r="G772">
        <f>IF(Table245[[#This Row],[Category]]="Electronics",Table245[[#This Row],[Qty]],0)</f>
        <v>0</v>
      </c>
      <c r="H772">
        <f>IF(Table245[[#This Row],[Category]]="Home Decor",Table245[[#This Row],[Amount]],0)</f>
        <v>984.98</v>
      </c>
      <c r="I772">
        <f>IF(Table245[[#This Row],[Category]]="Home Decor",Table245[[#This Row],[Qty]],0)</f>
        <v>39</v>
      </c>
      <c r="J772">
        <f>IF(Table245[[#This Row],[Category]]="Clothing",Table245[[#This Row],[Amount]],0)</f>
        <v>0</v>
      </c>
      <c r="K772">
        <f>IF(Table245[[#This Row],[Category]]="Clothing",Table245[[#This Row],[Qty]],0)</f>
        <v>0</v>
      </c>
    </row>
    <row r="773" spans="1:11" ht="14.25" customHeight="1">
      <c r="A773" s="30" t="s">
        <v>33</v>
      </c>
      <c r="B773" s="32">
        <v>97</v>
      </c>
      <c r="C773" s="30" t="s">
        <v>18</v>
      </c>
      <c r="D773" s="31">
        <v>278.23</v>
      </c>
      <c r="E773" s="48">
        <f>Table245[[#This Row],[Amount]]/Table245[[#This Row],[Qty]]</f>
        <v>2.8683505154639177</v>
      </c>
      <c r="F773">
        <f>IF(Table245[[#This Row],[Category]]="Electronics",Table245[[#This Row],[Amount]],0)</f>
        <v>0</v>
      </c>
      <c r="G773">
        <f>IF(Table245[[#This Row],[Category]]="Electronics",Table245[[#This Row],[Qty]],0)</f>
        <v>0</v>
      </c>
      <c r="H773">
        <f>IF(Table245[[#This Row],[Category]]="Home Decor",Table245[[#This Row],[Amount]],0)</f>
        <v>0</v>
      </c>
      <c r="I773">
        <f>IF(Table245[[#This Row],[Category]]="Home Decor",Table245[[#This Row],[Qty]],0)</f>
        <v>0</v>
      </c>
      <c r="J773">
        <f>IF(Table245[[#This Row],[Category]]="Clothing",Table245[[#This Row],[Amount]],0)</f>
        <v>278.23</v>
      </c>
      <c r="K773">
        <f>IF(Table245[[#This Row],[Category]]="Clothing",Table245[[#This Row],[Qty]],0)</f>
        <v>97</v>
      </c>
    </row>
    <row r="774" spans="1:11" ht="14.25" customHeight="1">
      <c r="A774" s="30" t="s">
        <v>33</v>
      </c>
      <c r="B774" s="32">
        <v>25</v>
      </c>
      <c r="C774" s="30" t="s">
        <v>18</v>
      </c>
      <c r="D774" s="31">
        <v>3.57</v>
      </c>
      <c r="E774" s="48">
        <f>Table245[[#This Row],[Amount]]/Table245[[#This Row],[Qty]]</f>
        <v>0.14279999999999998</v>
      </c>
      <c r="F774">
        <f>IF(Table245[[#This Row],[Category]]="Electronics",Table245[[#This Row],[Amount]],0)</f>
        <v>0</v>
      </c>
      <c r="G774">
        <f>IF(Table245[[#This Row],[Category]]="Electronics",Table245[[#This Row],[Qty]],0)</f>
        <v>0</v>
      </c>
      <c r="H774">
        <f>IF(Table245[[#This Row],[Category]]="Home Decor",Table245[[#This Row],[Amount]],0)</f>
        <v>0</v>
      </c>
      <c r="I774">
        <f>IF(Table245[[#This Row],[Category]]="Home Decor",Table245[[#This Row],[Qty]],0)</f>
        <v>0</v>
      </c>
      <c r="J774">
        <f>IF(Table245[[#This Row],[Category]]="Clothing",Table245[[#This Row],[Amount]],0)</f>
        <v>3.57</v>
      </c>
      <c r="K774">
        <f>IF(Table245[[#This Row],[Category]]="Clothing",Table245[[#This Row],[Qty]],0)</f>
        <v>25</v>
      </c>
    </row>
    <row r="775" spans="1:11" ht="14.25" customHeight="1">
      <c r="A775" s="30" t="s">
        <v>17</v>
      </c>
      <c r="B775" s="32">
        <v>72</v>
      </c>
      <c r="C775" s="30" t="s">
        <v>18</v>
      </c>
      <c r="D775" s="31">
        <v>603.41999999999996</v>
      </c>
      <c r="E775" s="48">
        <f>Table245[[#This Row],[Amount]]/Table245[[#This Row],[Qty]]</f>
        <v>8.3808333333333334</v>
      </c>
      <c r="F775">
        <f>IF(Table245[[#This Row],[Category]]="Electronics",Table245[[#This Row],[Amount]],0)</f>
        <v>0</v>
      </c>
      <c r="G775">
        <f>IF(Table245[[#This Row],[Category]]="Electronics",Table245[[#This Row],[Qty]],0)</f>
        <v>0</v>
      </c>
      <c r="H775">
        <f>IF(Table245[[#This Row],[Category]]="Home Decor",Table245[[#This Row],[Amount]],0)</f>
        <v>603.41999999999996</v>
      </c>
      <c r="I775">
        <f>IF(Table245[[#This Row],[Category]]="Home Decor",Table245[[#This Row],[Qty]],0)</f>
        <v>72</v>
      </c>
      <c r="J775">
        <f>IF(Table245[[#This Row],[Category]]="Clothing",Table245[[#This Row],[Amount]],0)</f>
        <v>0</v>
      </c>
      <c r="K775">
        <f>IF(Table245[[#This Row],[Category]]="Clothing",Table245[[#This Row],[Qty]],0)</f>
        <v>0</v>
      </c>
    </row>
    <row r="776" spans="1:11" ht="14.25" customHeight="1">
      <c r="A776" s="30" t="s">
        <v>38</v>
      </c>
      <c r="B776" s="32">
        <v>33</v>
      </c>
      <c r="C776" s="30" t="s">
        <v>18</v>
      </c>
      <c r="D776" s="31">
        <v>298.32</v>
      </c>
      <c r="E776" s="48">
        <f>Table245[[#This Row],[Amount]]/Table245[[#This Row],[Qty]]</f>
        <v>9.0399999999999991</v>
      </c>
      <c r="F776">
        <f>IF(Table245[[#This Row],[Category]]="Electronics",Table245[[#This Row],[Amount]],0)</f>
        <v>298.32</v>
      </c>
      <c r="G776">
        <f>IF(Table245[[#This Row],[Category]]="Electronics",Table245[[#This Row],[Qty]],0)</f>
        <v>33</v>
      </c>
      <c r="H776">
        <f>IF(Table245[[#This Row],[Category]]="Home Decor",Table245[[#This Row],[Amount]],0)</f>
        <v>0</v>
      </c>
      <c r="I776">
        <f>IF(Table245[[#This Row],[Category]]="Home Decor",Table245[[#This Row],[Qty]],0)</f>
        <v>0</v>
      </c>
      <c r="J776">
        <f>IF(Table245[[#This Row],[Category]]="Clothing",Table245[[#This Row],[Amount]],0)</f>
        <v>0</v>
      </c>
      <c r="K776">
        <f>IF(Table245[[#This Row],[Category]]="Clothing",Table245[[#This Row],[Qty]],0)</f>
        <v>0</v>
      </c>
    </row>
    <row r="777" spans="1:11" ht="14.25" customHeight="1">
      <c r="A777" s="30" t="s">
        <v>17</v>
      </c>
      <c r="B777" s="32">
        <v>52</v>
      </c>
      <c r="C777" s="30" t="s">
        <v>18</v>
      </c>
      <c r="D777" s="31">
        <v>556.26</v>
      </c>
      <c r="E777" s="48">
        <f>Table245[[#This Row],[Amount]]/Table245[[#This Row],[Qty]]</f>
        <v>10.697307692307692</v>
      </c>
      <c r="F777">
        <f>IF(Table245[[#This Row],[Category]]="Electronics",Table245[[#This Row],[Amount]],0)</f>
        <v>0</v>
      </c>
      <c r="G777">
        <f>IF(Table245[[#This Row],[Category]]="Electronics",Table245[[#This Row],[Qty]],0)</f>
        <v>0</v>
      </c>
      <c r="H777">
        <f>IF(Table245[[#This Row],[Category]]="Home Decor",Table245[[#This Row],[Amount]],0)</f>
        <v>556.26</v>
      </c>
      <c r="I777">
        <f>IF(Table245[[#This Row],[Category]]="Home Decor",Table245[[#This Row],[Qty]],0)</f>
        <v>52</v>
      </c>
      <c r="J777">
        <f>IF(Table245[[#This Row],[Category]]="Clothing",Table245[[#This Row],[Amount]],0)</f>
        <v>0</v>
      </c>
      <c r="K777">
        <f>IF(Table245[[#This Row],[Category]]="Clothing",Table245[[#This Row],[Qty]],0)</f>
        <v>0</v>
      </c>
    </row>
    <row r="778" spans="1:11" ht="14.25" customHeight="1">
      <c r="A778" s="30" t="s">
        <v>38</v>
      </c>
      <c r="B778" s="32">
        <v>96</v>
      </c>
      <c r="C778" s="30" t="s">
        <v>18</v>
      </c>
      <c r="D778" s="31">
        <v>50.69</v>
      </c>
      <c r="E778" s="48">
        <f>Table245[[#This Row],[Amount]]/Table245[[#This Row],[Qty]]</f>
        <v>0.52802083333333327</v>
      </c>
      <c r="F778">
        <f>IF(Table245[[#This Row],[Category]]="Electronics",Table245[[#This Row],[Amount]],0)</f>
        <v>50.69</v>
      </c>
      <c r="G778">
        <f>IF(Table245[[#This Row],[Category]]="Electronics",Table245[[#This Row],[Qty]],0)</f>
        <v>96</v>
      </c>
      <c r="H778">
        <f>IF(Table245[[#This Row],[Category]]="Home Decor",Table245[[#This Row],[Amount]],0)</f>
        <v>0</v>
      </c>
      <c r="I778">
        <f>IF(Table245[[#This Row],[Category]]="Home Decor",Table245[[#This Row],[Qty]],0)</f>
        <v>0</v>
      </c>
      <c r="J778">
        <f>IF(Table245[[#This Row],[Category]]="Clothing",Table245[[#This Row],[Amount]],0)</f>
        <v>0</v>
      </c>
      <c r="K778">
        <f>IF(Table245[[#This Row],[Category]]="Clothing",Table245[[#This Row],[Qty]],0)</f>
        <v>0</v>
      </c>
    </row>
    <row r="779" spans="1:11" ht="14.25" customHeight="1">
      <c r="A779" s="30" t="s">
        <v>38</v>
      </c>
      <c r="B779" s="32">
        <v>36</v>
      </c>
      <c r="C779" s="30" t="s">
        <v>18</v>
      </c>
      <c r="D779" s="31">
        <v>931.32</v>
      </c>
      <c r="E779" s="48">
        <f>Table245[[#This Row],[Amount]]/Table245[[#This Row],[Qty]]</f>
        <v>25.87</v>
      </c>
      <c r="F779">
        <f>IF(Table245[[#This Row],[Category]]="Electronics",Table245[[#This Row],[Amount]],0)</f>
        <v>931.32</v>
      </c>
      <c r="G779">
        <f>IF(Table245[[#This Row],[Category]]="Electronics",Table245[[#This Row],[Qty]],0)</f>
        <v>36</v>
      </c>
      <c r="H779">
        <f>IF(Table245[[#This Row],[Category]]="Home Decor",Table245[[#This Row],[Amount]],0)</f>
        <v>0</v>
      </c>
      <c r="I779">
        <f>IF(Table245[[#This Row],[Category]]="Home Decor",Table245[[#This Row],[Qty]],0)</f>
        <v>0</v>
      </c>
      <c r="J779">
        <f>IF(Table245[[#This Row],[Category]]="Clothing",Table245[[#This Row],[Amount]],0)</f>
        <v>0</v>
      </c>
      <c r="K779">
        <f>IF(Table245[[#This Row],[Category]]="Clothing",Table245[[#This Row],[Qty]],0)</f>
        <v>0</v>
      </c>
    </row>
    <row r="780" spans="1:11" ht="14.25" customHeight="1">
      <c r="A780" s="30" t="s">
        <v>38</v>
      </c>
      <c r="B780" s="32">
        <v>33</v>
      </c>
      <c r="C780" s="30" t="s">
        <v>18</v>
      </c>
      <c r="D780" s="31">
        <v>693.28</v>
      </c>
      <c r="E780" s="48">
        <f>Table245[[#This Row],[Amount]]/Table245[[#This Row],[Qty]]</f>
        <v>21.008484848484848</v>
      </c>
      <c r="F780">
        <f>IF(Table245[[#This Row],[Category]]="Electronics",Table245[[#This Row],[Amount]],0)</f>
        <v>693.28</v>
      </c>
      <c r="G780">
        <f>IF(Table245[[#This Row],[Category]]="Electronics",Table245[[#This Row],[Qty]],0)</f>
        <v>33</v>
      </c>
      <c r="H780">
        <f>IF(Table245[[#This Row],[Category]]="Home Decor",Table245[[#This Row],[Amount]],0)</f>
        <v>0</v>
      </c>
      <c r="I780">
        <f>IF(Table245[[#This Row],[Category]]="Home Decor",Table245[[#This Row],[Qty]],0)</f>
        <v>0</v>
      </c>
      <c r="J780">
        <f>IF(Table245[[#This Row],[Category]]="Clothing",Table245[[#This Row],[Amount]],0)</f>
        <v>0</v>
      </c>
      <c r="K780">
        <f>IF(Table245[[#This Row],[Category]]="Clothing",Table245[[#This Row],[Qty]],0)</f>
        <v>0</v>
      </c>
    </row>
    <row r="781" spans="1:11" ht="14.25" customHeight="1">
      <c r="A781" s="30" t="s">
        <v>33</v>
      </c>
      <c r="B781" s="32">
        <v>56</v>
      </c>
      <c r="C781" s="30" t="s">
        <v>18</v>
      </c>
      <c r="D781" s="31">
        <v>9.41</v>
      </c>
      <c r="E781" s="48">
        <f>Table245[[#This Row],[Amount]]/Table245[[#This Row],[Qty]]</f>
        <v>0.16803571428571429</v>
      </c>
      <c r="F781">
        <f>IF(Table245[[#This Row],[Category]]="Electronics",Table245[[#This Row],[Amount]],0)</f>
        <v>0</v>
      </c>
      <c r="G781">
        <f>IF(Table245[[#This Row],[Category]]="Electronics",Table245[[#This Row],[Qty]],0)</f>
        <v>0</v>
      </c>
      <c r="H781">
        <f>IF(Table245[[#This Row],[Category]]="Home Decor",Table245[[#This Row],[Amount]],0)</f>
        <v>0</v>
      </c>
      <c r="I781">
        <f>IF(Table245[[#This Row],[Category]]="Home Decor",Table245[[#This Row],[Qty]],0)</f>
        <v>0</v>
      </c>
      <c r="J781">
        <f>IF(Table245[[#This Row],[Category]]="Clothing",Table245[[#This Row],[Amount]],0)</f>
        <v>9.41</v>
      </c>
      <c r="K781">
        <f>IF(Table245[[#This Row],[Category]]="Clothing",Table245[[#This Row],[Qty]],0)</f>
        <v>56</v>
      </c>
    </row>
    <row r="782" spans="1:11" ht="14.25" customHeight="1">
      <c r="A782" s="30" t="s">
        <v>33</v>
      </c>
      <c r="B782" s="32">
        <v>35</v>
      </c>
      <c r="C782" s="30" t="s">
        <v>18</v>
      </c>
      <c r="D782" s="31">
        <v>616.6</v>
      </c>
      <c r="E782" s="48">
        <f>Table245[[#This Row],[Amount]]/Table245[[#This Row],[Qty]]</f>
        <v>17.617142857142859</v>
      </c>
      <c r="F782">
        <f>IF(Table245[[#This Row],[Category]]="Electronics",Table245[[#This Row],[Amount]],0)</f>
        <v>0</v>
      </c>
      <c r="G782">
        <f>IF(Table245[[#This Row],[Category]]="Electronics",Table245[[#This Row],[Qty]],0)</f>
        <v>0</v>
      </c>
      <c r="H782">
        <f>IF(Table245[[#This Row],[Category]]="Home Decor",Table245[[#This Row],[Amount]],0)</f>
        <v>0</v>
      </c>
      <c r="I782">
        <f>IF(Table245[[#This Row],[Category]]="Home Decor",Table245[[#This Row],[Qty]],0)</f>
        <v>0</v>
      </c>
      <c r="J782">
        <f>IF(Table245[[#This Row],[Category]]="Clothing",Table245[[#This Row],[Amount]],0)</f>
        <v>616.6</v>
      </c>
      <c r="K782">
        <f>IF(Table245[[#This Row],[Category]]="Clothing",Table245[[#This Row],[Qty]],0)</f>
        <v>35</v>
      </c>
    </row>
    <row r="783" spans="1:11" ht="14.25" customHeight="1">
      <c r="A783" s="30" t="s">
        <v>38</v>
      </c>
      <c r="B783" s="32">
        <v>11</v>
      </c>
      <c r="C783" s="30" t="s">
        <v>18</v>
      </c>
      <c r="D783" s="31">
        <v>981.06</v>
      </c>
      <c r="E783" s="48">
        <f>Table245[[#This Row],[Amount]]/Table245[[#This Row],[Qty]]</f>
        <v>89.187272727272727</v>
      </c>
      <c r="F783">
        <f>IF(Table245[[#This Row],[Category]]="Electronics",Table245[[#This Row],[Amount]],0)</f>
        <v>981.06</v>
      </c>
      <c r="G783">
        <f>IF(Table245[[#This Row],[Category]]="Electronics",Table245[[#This Row],[Qty]],0)</f>
        <v>11</v>
      </c>
      <c r="H783">
        <f>IF(Table245[[#This Row],[Category]]="Home Decor",Table245[[#This Row],[Amount]],0)</f>
        <v>0</v>
      </c>
      <c r="I783">
        <f>IF(Table245[[#This Row],[Category]]="Home Decor",Table245[[#This Row],[Qty]],0)</f>
        <v>0</v>
      </c>
      <c r="J783">
        <f>IF(Table245[[#This Row],[Category]]="Clothing",Table245[[#This Row],[Amount]],0)</f>
        <v>0</v>
      </c>
      <c r="K783">
        <f>IF(Table245[[#This Row],[Category]]="Clothing",Table245[[#This Row],[Qty]],0)</f>
        <v>0</v>
      </c>
    </row>
    <row r="784" spans="1:11" ht="14.25" customHeight="1">
      <c r="A784" s="30" t="s">
        <v>17</v>
      </c>
      <c r="B784" s="32">
        <v>76</v>
      </c>
      <c r="C784" s="30" t="s">
        <v>18</v>
      </c>
      <c r="D784" s="31">
        <v>448.41</v>
      </c>
      <c r="E784" s="48">
        <f>Table245[[#This Row],[Amount]]/Table245[[#This Row],[Qty]]</f>
        <v>5.9001315789473692</v>
      </c>
      <c r="F784">
        <f>IF(Table245[[#This Row],[Category]]="Electronics",Table245[[#This Row],[Amount]],0)</f>
        <v>0</v>
      </c>
      <c r="G784">
        <f>IF(Table245[[#This Row],[Category]]="Electronics",Table245[[#This Row],[Qty]],0)</f>
        <v>0</v>
      </c>
      <c r="H784">
        <f>IF(Table245[[#This Row],[Category]]="Home Decor",Table245[[#This Row],[Amount]],0)</f>
        <v>448.41</v>
      </c>
      <c r="I784">
        <f>IF(Table245[[#This Row],[Category]]="Home Decor",Table245[[#This Row],[Qty]],0)</f>
        <v>76</v>
      </c>
      <c r="J784">
        <f>IF(Table245[[#This Row],[Category]]="Clothing",Table245[[#This Row],[Amount]],0)</f>
        <v>0</v>
      </c>
      <c r="K784">
        <f>IF(Table245[[#This Row],[Category]]="Clothing",Table245[[#This Row],[Qty]],0)</f>
        <v>0</v>
      </c>
    </row>
    <row r="785" spans="1:11" ht="14.25" customHeight="1">
      <c r="A785" s="30" t="s">
        <v>17</v>
      </c>
      <c r="B785" s="32">
        <v>14</v>
      </c>
      <c r="C785" s="30" t="s">
        <v>18</v>
      </c>
      <c r="D785" s="31">
        <v>459.91</v>
      </c>
      <c r="E785" s="48">
        <f>Table245[[#This Row],[Amount]]/Table245[[#This Row],[Qty]]</f>
        <v>32.85071428571429</v>
      </c>
      <c r="F785">
        <f>IF(Table245[[#This Row],[Category]]="Electronics",Table245[[#This Row],[Amount]],0)</f>
        <v>0</v>
      </c>
      <c r="G785">
        <f>IF(Table245[[#This Row],[Category]]="Electronics",Table245[[#This Row],[Qty]],0)</f>
        <v>0</v>
      </c>
      <c r="H785">
        <f>IF(Table245[[#This Row],[Category]]="Home Decor",Table245[[#This Row],[Amount]],0)</f>
        <v>459.91</v>
      </c>
      <c r="I785">
        <f>IF(Table245[[#This Row],[Category]]="Home Decor",Table245[[#This Row],[Qty]],0)</f>
        <v>14</v>
      </c>
      <c r="J785">
        <f>IF(Table245[[#This Row],[Category]]="Clothing",Table245[[#This Row],[Amount]],0)</f>
        <v>0</v>
      </c>
      <c r="K785">
        <f>IF(Table245[[#This Row],[Category]]="Clothing",Table245[[#This Row],[Qty]],0)</f>
        <v>0</v>
      </c>
    </row>
    <row r="786" spans="1:11" ht="14.25" customHeight="1">
      <c r="A786" s="30" t="s">
        <v>38</v>
      </c>
      <c r="B786" s="32">
        <v>69</v>
      </c>
      <c r="C786" s="30" t="s">
        <v>18</v>
      </c>
      <c r="D786" s="31">
        <v>863.89</v>
      </c>
      <c r="E786" s="48">
        <f>Table245[[#This Row],[Amount]]/Table245[[#This Row],[Qty]]</f>
        <v>12.520144927536231</v>
      </c>
      <c r="F786">
        <f>IF(Table245[[#This Row],[Category]]="Electronics",Table245[[#This Row],[Amount]],0)</f>
        <v>863.89</v>
      </c>
      <c r="G786">
        <f>IF(Table245[[#This Row],[Category]]="Electronics",Table245[[#This Row],[Qty]],0)</f>
        <v>69</v>
      </c>
      <c r="H786">
        <f>IF(Table245[[#This Row],[Category]]="Home Decor",Table245[[#This Row],[Amount]],0)</f>
        <v>0</v>
      </c>
      <c r="I786">
        <f>IF(Table245[[#This Row],[Category]]="Home Decor",Table245[[#This Row],[Qty]],0)</f>
        <v>0</v>
      </c>
      <c r="J786">
        <f>IF(Table245[[#This Row],[Category]]="Clothing",Table245[[#This Row],[Amount]],0)</f>
        <v>0</v>
      </c>
      <c r="K786">
        <f>IF(Table245[[#This Row],[Category]]="Clothing",Table245[[#This Row],[Qty]],0)</f>
        <v>0</v>
      </c>
    </row>
    <row r="787" spans="1:11" ht="14.25" customHeight="1">
      <c r="A787" s="30" t="s">
        <v>33</v>
      </c>
      <c r="B787" s="32">
        <v>2</v>
      </c>
      <c r="C787" s="30" t="s">
        <v>18</v>
      </c>
      <c r="D787" s="31">
        <v>647.44000000000005</v>
      </c>
      <c r="E787" s="48">
        <f>Table245[[#This Row],[Amount]]/Table245[[#This Row],[Qty]]</f>
        <v>323.72000000000003</v>
      </c>
      <c r="F787">
        <f>IF(Table245[[#This Row],[Category]]="Electronics",Table245[[#This Row],[Amount]],0)</f>
        <v>0</v>
      </c>
      <c r="G787">
        <f>IF(Table245[[#This Row],[Category]]="Electronics",Table245[[#This Row],[Qty]],0)</f>
        <v>0</v>
      </c>
      <c r="H787">
        <f>IF(Table245[[#This Row],[Category]]="Home Decor",Table245[[#This Row],[Amount]],0)</f>
        <v>0</v>
      </c>
      <c r="I787">
        <f>IF(Table245[[#This Row],[Category]]="Home Decor",Table245[[#This Row],[Qty]],0)</f>
        <v>0</v>
      </c>
      <c r="J787">
        <f>IF(Table245[[#This Row],[Category]]="Clothing",Table245[[#This Row],[Amount]],0)</f>
        <v>647.44000000000005</v>
      </c>
      <c r="K787">
        <f>IF(Table245[[#This Row],[Category]]="Clothing",Table245[[#This Row],[Qty]],0)</f>
        <v>2</v>
      </c>
    </row>
    <row r="788" spans="1:11" ht="14.25" customHeight="1">
      <c r="A788" s="30" t="s">
        <v>38</v>
      </c>
      <c r="B788" s="32">
        <v>67</v>
      </c>
      <c r="C788" s="30" t="s">
        <v>18</v>
      </c>
      <c r="D788" s="31">
        <v>349.34</v>
      </c>
      <c r="E788" s="48">
        <f>Table245[[#This Row],[Amount]]/Table245[[#This Row],[Qty]]</f>
        <v>5.2140298507462681</v>
      </c>
      <c r="F788">
        <f>IF(Table245[[#This Row],[Category]]="Electronics",Table245[[#This Row],[Amount]],0)</f>
        <v>349.34</v>
      </c>
      <c r="G788">
        <f>IF(Table245[[#This Row],[Category]]="Electronics",Table245[[#This Row],[Qty]],0)</f>
        <v>67</v>
      </c>
      <c r="H788">
        <f>IF(Table245[[#This Row],[Category]]="Home Decor",Table245[[#This Row],[Amount]],0)</f>
        <v>0</v>
      </c>
      <c r="I788">
        <f>IF(Table245[[#This Row],[Category]]="Home Decor",Table245[[#This Row],[Qty]],0)</f>
        <v>0</v>
      </c>
      <c r="J788">
        <f>IF(Table245[[#This Row],[Category]]="Clothing",Table245[[#This Row],[Amount]],0)</f>
        <v>0</v>
      </c>
      <c r="K788">
        <f>IF(Table245[[#This Row],[Category]]="Clothing",Table245[[#This Row],[Qty]],0)</f>
        <v>0</v>
      </c>
    </row>
    <row r="789" spans="1:11" ht="14.25" customHeight="1">
      <c r="A789" s="30" t="s">
        <v>33</v>
      </c>
      <c r="B789" s="32">
        <v>92</v>
      </c>
      <c r="C789" s="30" t="s">
        <v>18</v>
      </c>
      <c r="D789" s="31">
        <v>271.63</v>
      </c>
      <c r="E789" s="48">
        <f>Table245[[#This Row],[Amount]]/Table245[[#This Row],[Qty]]</f>
        <v>2.9525000000000001</v>
      </c>
      <c r="F789">
        <f>IF(Table245[[#This Row],[Category]]="Electronics",Table245[[#This Row],[Amount]],0)</f>
        <v>0</v>
      </c>
      <c r="G789">
        <f>IF(Table245[[#This Row],[Category]]="Electronics",Table245[[#This Row],[Qty]],0)</f>
        <v>0</v>
      </c>
      <c r="H789">
        <f>IF(Table245[[#This Row],[Category]]="Home Decor",Table245[[#This Row],[Amount]],0)</f>
        <v>0</v>
      </c>
      <c r="I789">
        <f>IF(Table245[[#This Row],[Category]]="Home Decor",Table245[[#This Row],[Qty]],0)</f>
        <v>0</v>
      </c>
      <c r="J789">
        <f>IF(Table245[[#This Row],[Category]]="Clothing",Table245[[#This Row],[Amount]],0)</f>
        <v>271.63</v>
      </c>
      <c r="K789">
        <f>IF(Table245[[#This Row],[Category]]="Clothing",Table245[[#This Row],[Qty]],0)</f>
        <v>92</v>
      </c>
    </row>
    <row r="790" spans="1:11" ht="14.25" customHeight="1">
      <c r="A790" s="30" t="s">
        <v>38</v>
      </c>
      <c r="B790" s="32">
        <v>61</v>
      </c>
      <c r="C790" s="30" t="s">
        <v>18</v>
      </c>
      <c r="D790" s="31">
        <v>647.28</v>
      </c>
      <c r="E790" s="48">
        <f>Table245[[#This Row],[Amount]]/Table245[[#This Row],[Qty]]</f>
        <v>10.611147540983605</v>
      </c>
      <c r="F790">
        <f>IF(Table245[[#This Row],[Category]]="Electronics",Table245[[#This Row],[Amount]],0)</f>
        <v>647.28</v>
      </c>
      <c r="G790">
        <f>IF(Table245[[#This Row],[Category]]="Electronics",Table245[[#This Row],[Qty]],0)</f>
        <v>61</v>
      </c>
      <c r="H790">
        <f>IF(Table245[[#This Row],[Category]]="Home Decor",Table245[[#This Row],[Amount]],0)</f>
        <v>0</v>
      </c>
      <c r="I790">
        <f>IF(Table245[[#This Row],[Category]]="Home Decor",Table245[[#This Row],[Qty]],0)</f>
        <v>0</v>
      </c>
      <c r="J790">
        <f>IF(Table245[[#This Row],[Category]]="Clothing",Table245[[#This Row],[Amount]],0)</f>
        <v>0</v>
      </c>
      <c r="K790">
        <f>IF(Table245[[#This Row],[Category]]="Clothing",Table245[[#This Row],[Qty]],0)</f>
        <v>0</v>
      </c>
    </row>
    <row r="791" spans="1:11" ht="14.25" customHeight="1">
      <c r="A791" s="30" t="s">
        <v>38</v>
      </c>
      <c r="B791" s="32">
        <v>44</v>
      </c>
      <c r="C791" s="30" t="s">
        <v>18</v>
      </c>
      <c r="D791" s="31">
        <v>986.48</v>
      </c>
      <c r="E791" s="48">
        <f>Table245[[#This Row],[Amount]]/Table245[[#This Row],[Qty]]</f>
        <v>22.42</v>
      </c>
      <c r="F791">
        <f>IF(Table245[[#This Row],[Category]]="Electronics",Table245[[#This Row],[Amount]],0)</f>
        <v>986.48</v>
      </c>
      <c r="G791">
        <f>IF(Table245[[#This Row],[Category]]="Electronics",Table245[[#This Row],[Qty]],0)</f>
        <v>44</v>
      </c>
      <c r="H791">
        <f>IF(Table245[[#This Row],[Category]]="Home Decor",Table245[[#This Row],[Amount]],0)</f>
        <v>0</v>
      </c>
      <c r="I791">
        <f>IF(Table245[[#This Row],[Category]]="Home Decor",Table245[[#This Row],[Qty]],0)</f>
        <v>0</v>
      </c>
      <c r="J791">
        <f>IF(Table245[[#This Row],[Category]]="Clothing",Table245[[#This Row],[Amount]],0)</f>
        <v>0</v>
      </c>
      <c r="K791">
        <f>IF(Table245[[#This Row],[Category]]="Clothing",Table245[[#This Row],[Qty]],0)</f>
        <v>0</v>
      </c>
    </row>
    <row r="792" spans="1:11" ht="14.25" customHeight="1">
      <c r="A792" s="30" t="s">
        <v>33</v>
      </c>
      <c r="B792" s="32">
        <v>54</v>
      </c>
      <c r="C792" s="30" t="s">
        <v>18</v>
      </c>
      <c r="D792" s="31">
        <v>217.9</v>
      </c>
      <c r="E792" s="48">
        <f>Table245[[#This Row],[Amount]]/Table245[[#This Row],[Qty]]</f>
        <v>4.0351851851851857</v>
      </c>
      <c r="F792">
        <f>IF(Table245[[#This Row],[Category]]="Electronics",Table245[[#This Row],[Amount]],0)</f>
        <v>0</v>
      </c>
      <c r="G792">
        <f>IF(Table245[[#This Row],[Category]]="Electronics",Table245[[#This Row],[Qty]],0)</f>
        <v>0</v>
      </c>
      <c r="H792">
        <f>IF(Table245[[#This Row],[Category]]="Home Decor",Table245[[#This Row],[Amount]],0)</f>
        <v>0</v>
      </c>
      <c r="I792">
        <f>IF(Table245[[#This Row],[Category]]="Home Decor",Table245[[#This Row],[Qty]],0)</f>
        <v>0</v>
      </c>
      <c r="J792">
        <f>IF(Table245[[#This Row],[Category]]="Clothing",Table245[[#This Row],[Amount]],0)</f>
        <v>217.9</v>
      </c>
      <c r="K792">
        <f>IF(Table245[[#This Row],[Category]]="Clothing",Table245[[#This Row],[Qty]],0)</f>
        <v>54</v>
      </c>
    </row>
    <row r="793" spans="1:11" ht="14.25" customHeight="1">
      <c r="A793" s="30" t="s">
        <v>17</v>
      </c>
      <c r="B793" s="32">
        <v>45</v>
      </c>
      <c r="C793" s="30" t="s">
        <v>18</v>
      </c>
      <c r="D793" s="31">
        <v>764.37</v>
      </c>
      <c r="E793" s="48">
        <f>Table245[[#This Row],[Amount]]/Table245[[#This Row],[Qty]]</f>
        <v>16.986000000000001</v>
      </c>
      <c r="F793">
        <f>IF(Table245[[#This Row],[Category]]="Electronics",Table245[[#This Row],[Amount]],0)</f>
        <v>0</v>
      </c>
      <c r="G793">
        <f>IF(Table245[[#This Row],[Category]]="Electronics",Table245[[#This Row],[Qty]],0)</f>
        <v>0</v>
      </c>
      <c r="H793">
        <f>IF(Table245[[#This Row],[Category]]="Home Decor",Table245[[#This Row],[Amount]],0)</f>
        <v>764.37</v>
      </c>
      <c r="I793">
        <f>IF(Table245[[#This Row],[Category]]="Home Decor",Table245[[#This Row],[Qty]],0)</f>
        <v>45</v>
      </c>
      <c r="J793">
        <f>IF(Table245[[#This Row],[Category]]="Clothing",Table245[[#This Row],[Amount]],0)</f>
        <v>0</v>
      </c>
      <c r="K793">
        <f>IF(Table245[[#This Row],[Category]]="Clothing",Table245[[#This Row],[Qty]],0)</f>
        <v>0</v>
      </c>
    </row>
    <row r="794" spans="1:11" ht="14.25" customHeight="1">
      <c r="A794" s="30" t="s">
        <v>33</v>
      </c>
      <c r="B794" s="32">
        <v>56</v>
      </c>
      <c r="C794" s="30" t="s">
        <v>18</v>
      </c>
      <c r="D794" s="31">
        <v>685.29</v>
      </c>
      <c r="E794" s="48">
        <f>Table245[[#This Row],[Amount]]/Table245[[#This Row],[Qty]]</f>
        <v>12.237321428571429</v>
      </c>
      <c r="F794">
        <f>IF(Table245[[#This Row],[Category]]="Electronics",Table245[[#This Row],[Amount]],0)</f>
        <v>0</v>
      </c>
      <c r="G794">
        <f>IF(Table245[[#This Row],[Category]]="Electronics",Table245[[#This Row],[Qty]],0)</f>
        <v>0</v>
      </c>
      <c r="H794">
        <f>IF(Table245[[#This Row],[Category]]="Home Decor",Table245[[#This Row],[Amount]],0)</f>
        <v>0</v>
      </c>
      <c r="I794">
        <f>IF(Table245[[#This Row],[Category]]="Home Decor",Table245[[#This Row],[Qty]],0)</f>
        <v>0</v>
      </c>
      <c r="J794">
        <f>IF(Table245[[#This Row],[Category]]="Clothing",Table245[[#This Row],[Amount]],0)</f>
        <v>685.29</v>
      </c>
      <c r="K794">
        <f>IF(Table245[[#This Row],[Category]]="Clothing",Table245[[#This Row],[Qty]],0)</f>
        <v>56</v>
      </c>
    </row>
    <row r="795" spans="1:11" ht="14.25" customHeight="1">
      <c r="A795" s="30" t="s">
        <v>33</v>
      </c>
      <c r="B795" s="32">
        <v>77</v>
      </c>
      <c r="C795" s="30" t="s">
        <v>18</v>
      </c>
      <c r="D795" s="31">
        <v>877.28</v>
      </c>
      <c r="E795" s="48">
        <f>Table245[[#This Row],[Amount]]/Table245[[#This Row],[Qty]]</f>
        <v>11.393246753246753</v>
      </c>
      <c r="F795">
        <f>IF(Table245[[#This Row],[Category]]="Electronics",Table245[[#This Row],[Amount]],0)</f>
        <v>0</v>
      </c>
      <c r="G795">
        <f>IF(Table245[[#This Row],[Category]]="Electronics",Table245[[#This Row],[Qty]],0)</f>
        <v>0</v>
      </c>
      <c r="H795">
        <f>IF(Table245[[#This Row],[Category]]="Home Decor",Table245[[#This Row],[Amount]],0)</f>
        <v>0</v>
      </c>
      <c r="I795">
        <f>IF(Table245[[#This Row],[Category]]="Home Decor",Table245[[#This Row],[Qty]],0)</f>
        <v>0</v>
      </c>
      <c r="J795">
        <f>IF(Table245[[#This Row],[Category]]="Clothing",Table245[[#This Row],[Amount]],0)</f>
        <v>877.28</v>
      </c>
      <c r="K795">
        <f>IF(Table245[[#This Row],[Category]]="Clothing",Table245[[#This Row],[Qty]],0)</f>
        <v>77</v>
      </c>
    </row>
    <row r="796" spans="1:11" ht="14.25" customHeight="1">
      <c r="A796" s="30" t="s">
        <v>33</v>
      </c>
      <c r="B796" s="32">
        <v>19</v>
      </c>
      <c r="C796" s="30" t="s">
        <v>18</v>
      </c>
      <c r="D796" s="31">
        <v>895.44</v>
      </c>
      <c r="E796" s="48">
        <f>Table245[[#This Row],[Amount]]/Table245[[#This Row],[Qty]]</f>
        <v>47.12842105263158</v>
      </c>
      <c r="F796">
        <f>IF(Table245[[#This Row],[Category]]="Electronics",Table245[[#This Row],[Amount]],0)</f>
        <v>0</v>
      </c>
      <c r="G796">
        <f>IF(Table245[[#This Row],[Category]]="Electronics",Table245[[#This Row],[Qty]],0)</f>
        <v>0</v>
      </c>
      <c r="H796">
        <f>IF(Table245[[#This Row],[Category]]="Home Decor",Table245[[#This Row],[Amount]],0)</f>
        <v>0</v>
      </c>
      <c r="I796">
        <f>IF(Table245[[#This Row],[Category]]="Home Decor",Table245[[#This Row],[Qty]],0)</f>
        <v>0</v>
      </c>
      <c r="J796">
        <f>IF(Table245[[#This Row],[Category]]="Clothing",Table245[[#This Row],[Amount]],0)</f>
        <v>895.44</v>
      </c>
      <c r="K796">
        <f>IF(Table245[[#This Row],[Category]]="Clothing",Table245[[#This Row],[Qty]],0)</f>
        <v>19</v>
      </c>
    </row>
    <row r="797" spans="1:11" ht="14.25" customHeight="1">
      <c r="A797" s="30" t="s">
        <v>17</v>
      </c>
      <c r="B797" s="32">
        <v>66</v>
      </c>
      <c r="C797" s="30" t="s">
        <v>18</v>
      </c>
      <c r="D797" s="31">
        <v>138.18</v>
      </c>
      <c r="E797" s="48">
        <f>Table245[[#This Row],[Amount]]/Table245[[#This Row],[Qty]]</f>
        <v>2.0936363636363637</v>
      </c>
      <c r="F797">
        <f>IF(Table245[[#This Row],[Category]]="Electronics",Table245[[#This Row],[Amount]],0)</f>
        <v>0</v>
      </c>
      <c r="G797">
        <f>IF(Table245[[#This Row],[Category]]="Electronics",Table245[[#This Row],[Qty]],0)</f>
        <v>0</v>
      </c>
      <c r="H797">
        <f>IF(Table245[[#This Row],[Category]]="Home Decor",Table245[[#This Row],[Amount]],0)</f>
        <v>138.18</v>
      </c>
      <c r="I797">
        <f>IF(Table245[[#This Row],[Category]]="Home Decor",Table245[[#This Row],[Qty]],0)</f>
        <v>66</v>
      </c>
      <c r="J797">
        <f>IF(Table245[[#This Row],[Category]]="Clothing",Table245[[#This Row],[Amount]],0)</f>
        <v>0</v>
      </c>
      <c r="K797">
        <f>IF(Table245[[#This Row],[Category]]="Clothing",Table245[[#This Row],[Qty]],0)</f>
        <v>0</v>
      </c>
    </row>
    <row r="798" spans="1:11" ht="14.25" customHeight="1">
      <c r="A798" s="30" t="s">
        <v>33</v>
      </c>
      <c r="B798" s="32">
        <v>49</v>
      </c>
      <c r="C798" s="30" t="s">
        <v>18</v>
      </c>
      <c r="D798" s="31">
        <v>209.09</v>
      </c>
      <c r="E798" s="48">
        <f>Table245[[#This Row],[Amount]]/Table245[[#This Row],[Qty]]</f>
        <v>4.2671428571428569</v>
      </c>
      <c r="F798">
        <f>IF(Table245[[#This Row],[Category]]="Electronics",Table245[[#This Row],[Amount]],0)</f>
        <v>0</v>
      </c>
      <c r="G798">
        <f>IF(Table245[[#This Row],[Category]]="Electronics",Table245[[#This Row],[Qty]],0)</f>
        <v>0</v>
      </c>
      <c r="H798">
        <f>IF(Table245[[#This Row],[Category]]="Home Decor",Table245[[#This Row],[Amount]],0)</f>
        <v>0</v>
      </c>
      <c r="I798">
        <f>IF(Table245[[#This Row],[Category]]="Home Decor",Table245[[#This Row],[Qty]],0)</f>
        <v>0</v>
      </c>
      <c r="J798">
        <f>IF(Table245[[#This Row],[Category]]="Clothing",Table245[[#This Row],[Amount]],0)</f>
        <v>209.09</v>
      </c>
      <c r="K798">
        <f>IF(Table245[[#This Row],[Category]]="Clothing",Table245[[#This Row],[Qty]],0)</f>
        <v>49</v>
      </c>
    </row>
    <row r="799" spans="1:11" ht="14.25" customHeight="1">
      <c r="A799" s="30" t="s">
        <v>33</v>
      </c>
      <c r="B799" s="32">
        <v>68</v>
      </c>
      <c r="C799" s="30" t="s">
        <v>18</v>
      </c>
      <c r="D799" s="31">
        <v>858.57</v>
      </c>
      <c r="E799" s="48">
        <f>Table245[[#This Row],[Amount]]/Table245[[#This Row],[Qty]]</f>
        <v>12.626029411764707</v>
      </c>
      <c r="F799">
        <f>IF(Table245[[#This Row],[Category]]="Electronics",Table245[[#This Row],[Amount]],0)</f>
        <v>0</v>
      </c>
      <c r="G799">
        <f>IF(Table245[[#This Row],[Category]]="Electronics",Table245[[#This Row],[Qty]],0)</f>
        <v>0</v>
      </c>
      <c r="H799">
        <f>IF(Table245[[#This Row],[Category]]="Home Decor",Table245[[#This Row],[Amount]],0)</f>
        <v>0</v>
      </c>
      <c r="I799">
        <f>IF(Table245[[#This Row],[Category]]="Home Decor",Table245[[#This Row],[Qty]],0)</f>
        <v>0</v>
      </c>
      <c r="J799">
        <f>IF(Table245[[#This Row],[Category]]="Clothing",Table245[[#This Row],[Amount]],0)</f>
        <v>858.57</v>
      </c>
      <c r="K799">
        <f>IF(Table245[[#This Row],[Category]]="Clothing",Table245[[#This Row],[Qty]],0)</f>
        <v>68</v>
      </c>
    </row>
    <row r="800" spans="1:11" ht="14.25" customHeight="1">
      <c r="A800" s="30" t="s">
        <v>17</v>
      </c>
      <c r="B800" s="32">
        <v>71</v>
      </c>
      <c r="C800" s="30" t="s">
        <v>18</v>
      </c>
      <c r="D800" s="31">
        <v>436.26</v>
      </c>
      <c r="E800" s="48">
        <f>Table245[[#This Row],[Amount]]/Table245[[#This Row],[Qty]]</f>
        <v>6.1445070422535206</v>
      </c>
      <c r="F800">
        <f>IF(Table245[[#This Row],[Category]]="Electronics",Table245[[#This Row],[Amount]],0)</f>
        <v>0</v>
      </c>
      <c r="G800">
        <f>IF(Table245[[#This Row],[Category]]="Electronics",Table245[[#This Row],[Qty]],0)</f>
        <v>0</v>
      </c>
      <c r="H800">
        <f>IF(Table245[[#This Row],[Category]]="Home Decor",Table245[[#This Row],[Amount]],0)</f>
        <v>436.26</v>
      </c>
      <c r="I800">
        <f>IF(Table245[[#This Row],[Category]]="Home Decor",Table245[[#This Row],[Qty]],0)</f>
        <v>71</v>
      </c>
      <c r="J800">
        <f>IF(Table245[[#This Row],[Category]]="Clothing",Table245[[#This Row],[Amount]],0)</f>
        <v>0</v>
      </c>
      <c r="K800">
        <f>IF(Table245[[#This Row],[Category]]="Clothing",Table245[[#This Row],[Qty]],0)</f>
        <v>0</v>
      </c>
    </row>
    <row r="801" spans="1:11" ht="14.25" customHeight="1">
      <c r="A801" s="30" t="s">
        <v>38</v>
      </c>
      <c r="B801" s="32">
        <v>74</v>
      </c>
      <c r="C801" s="30" t="s">
        <v>18</v>
      </c>
      <c r="D801" s="31">
        <v>208.48</v>
      </c>
      <c r="E801" s="48">
        <f>Table245[[#This Row],[Amount]]/Table245[[#This Row],[Qty]]</f>
        <v>2.8172972972972969</v>
      </c>
      <c r="F801">
        <f>IF(Table245[[#This Row],[Category]]="Electronics",Table245[[#This Row],[Amount]],0)</f>
        <v>208.48</v>
      </c>
      <c r="G801">
        <f>IF(Table245[[#This Row],[Category]]="Electronics",Table245[[#This Row],[Qty]],0)</f>
        <v>74</v>
      </c>
      <c r="H801">
        <f>IF(Table245[[#This Row],[Category]]="Home Decor",Table245[[#This Row],[Amount]],0)</f>
        <v>0</v>
      </c>
      <c r="I801">
        <f>IF(Table245[[#This Row],[Category]]="Home Decor",Table245[[#This Row],[Qty]],0)</f>
        <v>0</v>
      </c>
      <c r="J801">
        <f>IF(Table245[[#This Row],[Category]]="Clothing",Table245[[#This Row],[Amount]],0)</f>
        <v>0</v>
      </c>
      <c r="K801">
        <f>IF(Table245[[#This Row],[Category]]="Clothing",Table245[[#This Row],[Qty]],0)</f>
        <v>0</v>
      </c>
    </row>
    <row r="802" spans="1:11" ht="14.25" customHeight="1">
      <c r="A802" s="30" t="s">
        <v>33</v>
      </c>
      <c r="B802" s="32">
        <v>35</v>
      </c>
      <c r="C802" s="30" t="s">
        <v>18</v>
      </c>
      <c r="D802" s="31">
        <v>15.5</v>
      </c>
      <c r="E802" s="48">
        <f>Table245[[#This Row],[Amount]]/Table245[[#This Row],[Qty]]</f>
        <v>0.44285714285714284</v>
      </c>
      <c r="F802">
        <f>IF(Table245[[#This Row],[Category]]="Electronics",Table245[[#This Row],[Amount]],0)</f>
        <v>0</v>
      </c>
      <c r="G802">
        <f>IF(Table245[[#This Row],[Category]]="Electronics",Table245[[#This Row],[Qty]],0)</f>
        <v>0</v>
      </c>
      <c r="H802">
        <f>IF(Table245[[#This Row],[Category]]="Home Decor",Table245[[#This Row],[Amount]],0)</f>
        <v>0</v>
      </c>
      <c r="I802">
        <f>IF(Table245[[#This Row],[Category]]="Home Decor",Table245[[#This Row],[Qty]],0)</f>
        <v>0</v>
      </c>
      <c r="J802">
        <f>IF(Table245[[#This Row],[Category]]="Clothing",Table245[[#This Row],[Amount]],0)</f>
        <v>15.5</v>
      </c>
      <c r="K802">
        <f>IF(Table245[[#This Row],[Category]]="Clothing",Table245[[#This Row],[Qty]],0)</f>
        <v>35</v>
      </c>
    </row>
    <row r="803" spans="1:11" ht="14.25" customHeight="1">
      <c r="A803" s="30" t="s">
        <v>17</v>
      </c>
      <c r="B803" s="32">
        <v>80</v>
      </c>
      <c r="C803" s="30" t="s">
        <v>18</v>
      </c>
      <c r="D803" s="31">
        <v>550.77</v>
      </c>
      <c r="E803" s="48">
        <f>Table245[[#This Row],[Amount]]/Table245[[#This Row],[Qty]]</f>
        <v>6.8846249999999998</v>
      </c>
      <c r="F803">
        <f>IF(Table245[[#This Row],[Category]]="Electronics",Table245[[#This Row],[Amount]],0)</f>
        <v>0</v>
      </c>
      <c r="G803">
        <f>IF(Table245[[#This Row],[Category]]="Electronics",Table245[[#This Row],[Qty]],0)</f>
        <v>0</v>
      </c>
      <c r="H803">
        <f>IF(Table245[[#This Row],[Category]]="Home Decor",Table245[[#This Row],[Amount]],0)</f>
        <v>550.77</v>
      </c>
      <c r="I803">
        <f>IF(Table245[[#This Row],[Category]]="Home Decor",Table245[[#This Row],[Qty]],0)</f>
        <v>80</v>
      </c>
      <c r="J803">
        <f>IF(Table245[[#This Row],[Category]]="Clothing",Table245[[#This Row],[Amount]],0)</f>
        <v>0</v>
      </c>
      <c r="K803">
        <f>IF(Table245[[#This Row],[Category]]="Clothing",Table245[[#This Row],[Qty]],0)</f>
        <v>0</v>
      </c>
    </row>
    <row r="804" spans="1:11" ht="14.25" customHeight="1">
      <c r="A804" s="30" t="s">
        <v>38</v>
      </c>
      <c r="B804" s="32">
        <v>33</v>
      </c>
      <c r="C804" s="30" t="s">
        <v>18</v>
      </c>
      <c r="D804" s="31">
        <v>828.99</v>
      </c>
      <c r="E804" s="48">
        <f>Table245[[#This Row],[Amount]]/Table245[[#This Row],[Qty]]</f>
        <v>25.120909090909091</v>
      </c>
      <c r="F804">
        <f>IF(Table245[[#This Row],[Category]]="Electronics",Table245[[#This Row],[Amount]],0)</f>
        <v>828.99</v>
      </c>
      <c r="G804">
        <f>IF(Table245[[#This Row],[Category]]="Electronics",Table245[[#This Row],[Qty]],0)</f>
        <v>33</v>
      </c>
      <c r="H804">
        <f>IF(Table245[[#This Row],[Category]]="Home Decor",Table245[[#This Row],[Amount]],0)</f>
        <v>0</v>
      </c>
      <c r="I804">
        <f>IF(Table245[[#This Row],[Category]]="Home Decor",Table245[[#This Row],[Qty]],0)</f>
        <v>0</v>
      </c>
      <c r="J804">
        <f>IF(Table245[[#This Row],[Category]]="Clothing",Table245[[#This Row],[Amount]],0)</f>
        <v>0</v>
      </c>
      <c r="K804">
        <f>IF(Table245[[#This Row],[Category]]="Clothing",Table245[[#This Row],[Qty]],0)</f>
        <v>0</v>
      </c>
    </row>
    <row r="805" spans="1:11" ht="14.25" customHeight="1">
      <c r="A805" s="30" t="s">
        <v>33</v>
      </c>
      <c r="B805" s="32">
        <v>25</v>
      </c>
      <c r="C805" s="30" t="s">
        <v>18</v>
      </c>
      <c r="D805" s="31">
        <v>400.46</v>
      </c>
      <c r="E805" s="48">
        <f>Table245[[#This Row],[Amount]]/Table245[[#This Row],[Qty]]</f>
        <v>16.0184</v>
      </c>
      <c r="F805">
        <f>IF(Table245[[#This Row],[Category]]="Electronics",Table245[[#This Row],[Amount]],0)</f>
        <v>0</v>
      </c>
      <c r="G805">
        <f>IF(Table245[[#This Row],[Category]]="Electronics",Table245[[#This Row],[Qty]],0)</f>
        <v>0</v>
      </c>
      <c r="H805">
        <f>IF(Table245[[#This Row],[Category]]="Home Decor",Table245[[#This Row],[Amount]],0)</f>
        <v>0</v>
      </c>
      <c r="I805">
        <f>IF(Table245[[#This Row],[Category]]="Home Decor",Table245[[#This Row],[Qty]],0)</f>
        <v>0</v>
      </c>
      <c r="J805">
        <f>IF(Table245[[#This Row],[Category]]="Clothing",Table245[[#This Row],[Amount]],0)</f>
        <v>400.46</v>
      </c>
      <c r="K805">
        <f>IF(Table245[[#This Row],[Category]]="Clothing",Table245[[#This Row],[Qty]],0)</f>
        <v>25</v>
      </c>
    </row>
    <row r="806" spans="1:11" ht="14.25" customHeight="1">
      <c r="A806" s="30" t="s">
        <v>17</v>
      </c>
      <c r="B806" s="32">
        <v>68</v>
      </c>
      <c r="C806" s="30" t="s">
        <v>18</v>
      </c>
      <c r="D806" s="31">
        <v>44</v>
      </c>
      <c r="E806" s="48">
        <f>Table245[[#This Row],[Amount]]/Table245[[#This Row],[Qty]]</f>
        <v>0.6470588235294118</v>
      </c>
      <c r="F806">
        <f>IF(Table245[[#This Row],[Category]]="Electronics",Table245[[#This Row],[Amount]],0)</f>
        <v>0</v>
      </c>
      <c r="G806">
        <f>IF(Table245[[#This Row],[Category]]="Electronics",Table245[[#This Row],[Qty]],0)</f>
        <v>0</v>
      </c>
      <c r="H806">
        <f>IF(Table245[[#This Row],[Category]]="Home Decor",Table245[[#This Row],[Amount]],0)</f>
        <v>44</v>
      </c>
      <c r="I806">
        <f>IF(Table245[[#This Row],[Category]]="Home Decor",Table245[[#This Row],[Qty]],0)</f>
        <v>68</v>
      </c>
      <c r="J806">
        <f>IF(Table245[[#This Row],[Category]]="Clothing",Table245[[#This Row],[Amount]],0)</f>
        <v>0</v>
      </c>
      <c r="K806">
        <f>IF(Table245[[#This Row],[Category]]="Clothing",Table245[[#This Row],[Qty]],0)</f>
        <v>0</v>
      </c>
    </row>
    <row r="807" spans="1:11" ht="14.25" customHeight="1">
      <c r="A807" s="30" t="s">
        <v>17</v>
      </c>
      <c r="B807" s="32">
        <v>65</v>
      </c>
      <c r="C807" s="30" t="s">
        <v>18</v>
      </c>
      <c r="D807" s="31">
        <v>705.12</v>
      </c>
      <c r="E807" s="48">
        <f>Table245[[#This Row],[Amount]]/Table245[[#This Row],[Qty]]</f>
        <v>10.848000000000001</v>
      </c>
      <c r="F807">
        <f>IF(Table245[[#This Row],[Category]]="Electronics",Table245[[#This Row],[Amount]],0)</f>
        <v>0</v>
      </c>
      <c r="G807">
        <f>IF(Table245[[#This Row],[Category]]="Electronics",Table245[[#This Row],[Qty]],0)</f>
        <v>0</v>
      </c>
      <c r="H807">
        <f>IF(Table245[[#This Row],[Category]]="Home Decor",Table245[[#This Row],[Amount]],0)</f>
        <v>705.12</v>
      </c>
      <c r="I807">
        <f>IF(Table245[[#This Row],[Category]]="Home Decor",Table245[[#This Row],[Qty]],0)</f>
        <v>65</v>
      </c>
      <c r="J807">
        <f>IF(Table245[[#This Row],[Category]]="Clothing",Table245[[#This Row],[Amount]],0)</f>
        <v>0</v>
      </c>
      <c r="K807">
        <f>IF(Table245[[#This Row],[Category]]="Clothing",Table245[[#This Row],[Qty]],0)</f>
        <v>0</v>
      </c>
    </row>
    <row r="808" spans="1:11" ht="14.25" customHeight="1">
      <c r="A808" s="30" t="s">
        <v>33</v>
      </c>
      <c r="B808" s="32">
        <v>37</v>
      </c>
      <c r="C808" s="30" t="s">
        <v>18</v>
      </c>
      <c r="D808" s="31">
        <v>701.32</v>
      </c>
      <c r="E808" s="48">
        <f>Table245[[#This Row],[Amount]]/Table245[[#This Row],[Qty]]</f>
        <v>18.954594594594596</v>
      </c>
      <c r="F808">
        <f>IF(Table245[[#This Row],[Category]]="Electronics",Table245[[#This Row],[Amount]],0)</f>
        <v>0</v>
      </c>
      <c r="G808">
        <f>IF(Table245[[#This Row],[Category]]="Electronics",Table245[[#This Row],[Qty]],0)</f>
        <v>0</v>
      </c>
      <c r="H808">
        <f>IF(Table245[[#This Row],[Category]]="Home Decor",Table245[[#This Row],[Amount]],0)</f>
        <v>0</v>
      </c>
      <c r="I808">
        <f>IF(Table245[[#This Row],[Category]]="Home Decor",Table245[[#This Row],[Qty]],0)</f>
        <v>0</v>
      </c>
      <c r="J808">
        <f>IF(Table245[[#This Row],[Category]]="Clothing",Table245[[#This Row],[Amount]],0)</f>
        <v>701.32</v>
      </c>
      <c r="K808">
        <f>IF(Table245[[#This Row],[Category]]="Clothing",Table245[[#This Row],[Qty]],0)</f>
        <v>37</v>
      </c>
    </row>
    <row r="809" spans="1:11" ht="14.25" customHeight="1">
      <c r="A809" s="30" t="s">
        <v>33</v>
      </c>
      <c r="B809" s="32">
        <v>60</v>
      </c>
      <c r="C809" s="30" t="s">
        <v>18</v>
      </c>
      <c r="D809" s="31">
        <v>546.47</v>
      </c>
      <c r="E809" s="48">
        <f>Table245[[#This Row],[Amount]]/Table245[[#This Row],[Qty]]</f>
        <v>9.1078333333333337</v>
      </c>
      <c r="F809">
        <f>IF(Table245[[#This Row],[Category]]="Electronics",Table245[[#This Row],[Amount]],0)</f>
        <v>0</v>
      </c>
      <c r="G809">
        <f>IF(Table245[[#This Row],[Category]]="Electronics",Table245[[#This Row],[Qty]],0)</f>
        <v>0</v>
      </c>
      <c r="H809">
        <f>IF(Table245[[#This Row],[Category]]="Home Decor",Table245[[#This Row],[Amount]],0)</f>
        <v>0</v>
      </c>
      <c r="I809">
        <f>IF(Table245[[#This Row],[Category]]="Home Decor",Table245[[#This Row],[Qty]],0)</f>
        <v>0</v>
      </c>
      <c r="J809">
        <f>IF(Table245[[#This Row],[Category]]="Clothing",Table245[[#This Row],[Amount]],0)</f>
        <v>546.47</v>
      </c>
      <c r="K809">
        <f>IF(Table245[[#This Row],[Category]]="Clothing",Table245[[#This Row],[Qty]],0)</f>
        <v>60</v>
      </c>
    </row>
    <row r="810" spans="1:11" ht="14.25" customHeight="1">
      <c r="A810" s="30" t="s">
        <v>17</v>
      </c>
      <c r="B810" s="32">
        <v>60</v>
      </c>
      <c r="C810" s="30" t="s">
        <v>18</v>
      </c>
      <c r="D810" s="31">
        <v>950.65</v>
      </c>
      <c r="E810" s="48">
        <f>Table245[[#This Row],[Amount]]/Table245[[#This Row],[Qty]]</f>
        <v>15.844166666666666</v>
      </c>
      <c r="F810">
        <f>IF(Table245[[#This Row],[Category]]="Electronics",Table245[[#This Row],[Amount]],0)</f>
        <v>0</v>
      </c>
      <c r="G810">
        <f>IF(Table245[[#This Row],[Category]]="Electronics",Table245[[#This Row],[Qty]],0)</f>
        <v>0</v>
      </c>
      <c r="H810">
        <f>IF(Table245[[#This Row],[Category]]="Home Decor",Table245[[#This Row],[Amount]],0)</f>
        <v>950.65</v>
      </c>
      <c r="I810">
        <f>IF(Table245[[#This Row],[Category]]="Home Decor",Table245[[#This Row],[Qty]],0)</f>
        <v>60</v>
      </c>
      <c r="J810">
        <f>IF(Table245[[#This Row],[Category]]="Clothing",Table245[[#This Row],[Amount]],0)</f>
        <v>0</v>
      </c>
      <c r="K810">
        <f>IF(Table245[[#This Row],[Category]]="Clothing",Table245[[#This Row],[Qty]],0)</f>
        <v>0</v>
      </c>
    </row>
    <row r="811" spans="1:11" ht="14.25" customHeight="1">
      <c r="A811" s="30" t="s">
        <v>17</v>
      </c>
      <c r="B811" s="32">
        <v>81</v>
      </c>
      <c r="C811" s="30" t="s">
        <v>18</v>
      </c>
      <c r="D811" s="31">
        <v>313.61</v>
      </c>
      <c r="E811" s="48">
        <f>Table245[[#This Row],[Amount]]/Table245[[#This Row],[Qty]]</f>
        <v>3.8717283950617287</v>
      </c>
      <c r="F811">
        <f>IF(Table245[[#This Row],[Category]]="Electronics",Table245[[#This Row],[Amount]],0)</f>
        <v>0</v>
      </c>
      <c r="G811">
        <f>IF(Table245[[#This Row],[Category]]="Electronics",Table245[[#This Row],[Qty]],0)</f>
        <v>0</v>
      </c>
      <c r="H811">
        <f>IF(Table245[[#This Row],[Category]]="Home Decor",Table245[[#This Row],[Amount]],0)</f>
        <v>313.61</v>
      </c>
      <c r="I811">
        <f>IF(Table245[[#This Row],[Category]]="Home Decor",Table245[[#This Row],[Qty]],0)</f>
        <v>81</v>
      </c>
      <c r="J811">
        <f>IF(Table245[[#This Row],[Category]]="Clothing",Table245[[#This Row],[Amount]],0)</f>
        <v>0</v>
      </c>
      <c r="K811">
        <f>IF(Table245[[#This Row],[Category]]="Clothing",Table245[[#This Row],[Qty]],0)</f>
        <v>0</v>
      </c>
    </row>
    <row r="812" spans="1:11" ht="14.25" customHeight="1">
      <c r="A812" s="30" t="s">
        <v>17</v>
      </c>
      <c r="B812" s="32">
        <v>80</v>
      </c>
      <c r="C812" s="30" t="s">
        <v>18</v>
      </c>
      <c r="D812" s="31">
        <v>236.32</v>
      </c>
      <c r="E812" s="48">
        <f>Table245[[#This Row],[Amount]]/Table245[[#This Row],[Qty]]</f>
        <v>2.9539999999999997</v>
      </c>
      <c r="F812">
        <f>IF(Table245[[#This Row],[Category]]="Electronics",Table245[[#This Row],[Amount]],0)</f>
        <v>0</v>
      </c>
      <c r="G812">
        <f>IF(Table245[[#This Row],[Category]]="Electronics",Table245[[#This Row],[Qty]],0)</f>
        <v>0</v>
      </c>
      <c r="H812">
        <f>IF(Table245[[#This Row],[Category]]="Home Decor",Table245[[#This Row],[Amount]],0)</f>
        <v>236.32</v>
      </c>
      <c r="I812">
        <f>IF(Table245[[#This Row],[Category]]="Home Decor",Table245[[#This Row],[Qty]],0)</f>
        <v>80</v>
      </c>
      <c r="J812">
        <f>IF(Table245[[#This Row],[Category]]="Clothing",Table245[[#This Row],[Amount]],0)</f>
        <v>0</v>
      </c>
      <c r="K812">
        <f>IF(Table245[[#This Row],[Category]]="Clothing",Table245[[#This Row],[Qty]],0)</f>
        <v>0</v>
      </c>
    </row>
    <row r="813" spans="1:11" ht="14.25" customHeight="1">
      <c r="A813" s="30" t="s">
        <v>38</v>
      </c>
      <c r="B813" s="32">
        <v>53</v>
      </c>
      <c r="C813" s="30" t="s">
        <v>18</v>
      </c>
      <c r="D813" s="31">
        <v>933.89</v>
      </c>
      <c r="E813" s="48">
        <f>Table245[[#This Row],[Amount]]/Table245[[#This Row],[Qty]]</f>
        <v>17.620566037735848</v>
      </c>
      <c r="F813">
        <f>IF(Table245[[#This Row],[Category]]="Electronics",Table245[[#This Row],[Amount]],0)</f>
        <v>933.89</v>
      </c>
      <c r="G813">
        <f>IF(Table245[[#This Row],[Category]]="Electronics",Table245[[#This Row],[Qty]],0)</f>
        <v>53</v>
      </c>
      <c r="H813">
        <f>IF(Table245[[#This Row],[Category]]="Home Decor",Table245[[#This Row],[Amount]],0)</f>
        <v>0</v>
      </c>
      <c r="I813">
        <f>IF(Table245[[#This Row],[Category]]="Home Decor",Table245[[#This Row],[Qty]],0)</f>
        <v>0</v>
      </c>
      <c r="J813">
        <f>IF(Table245[[#This Row],[Category]]="Clothing",Table245[[#This Row],[Amount]],0)</f>
        <v>0</v>
      </c>
      <c r="K813">
        <f>IF(Table245[[#This Row],[Category]]="Clothing",Table245[[#This Row],[Qty]],0)</f>
        <v>0</v>
      </c>
    </row>
    <row r="814" spans="1:11" ht="14.25" customHeight="1">
      <c r="A814" s="30" t="s">
        <v>17</v>
      </c>
      <c r="B814" s="32">
        <v>94</v>
      </c>
      <c r="C814" s="30" t="s">
        <v>18</v>
      </c>
      <c r="D814" s="31">
        <v>266.41000000000003</v>
      </c>
      <c r="E814" s="48">
        <f>Table245[[#This Row],[Amount]]/Table245[[#This Row],[Qty]]</f>
        <v>2.8341489361702132</v>
      </c>
      <c r="F814">
        <f>IF(Table245[[#This Row],[Category]]="Electronics",Table245[[#This Row],[Amount]],0)</f>
        <v>0</v>
      </c>
      <c r="G814">
        <f>IF(Table245[[#This Row],[Category]]="Electronics",Table245[[#This Row],[Qty]],0)</f>
        <v>0</v>
      </c>
      <c r="H814">
        <f>IF(Table245[[#This Row],[Category]]="Home Decor",Table245[[#This Row],[Amount]],0)</f>
        <v>266.41000000000003</v>
      </c>
      <c r="I814">
        <f>IF(Table245[[#This Row],[Category]]="Home Decor",Table245[[#This Row],[Qty]],0)</f>
        <v>94</v>
      </c>
      <c r="J814">
        <f>IF(Table245[[#This Row],[Category]]="Clothing",Table245[[#This Row],[Amount]],0)</f>
        <v>0</v>
      </c>
      <c r="K814">
        <f>IF(Table245[[#This Row],[Category]]="Clothing",Table245[[#This Row],[Qty]],0)</f>
        <v>0</v>
      </c>
    </row>
    <row r="815" spans="1:11" ht="14.25" customHeight="1">
      <c r="A815" s="30" t="s">
        <v>38</v>
      </c>
      <c r="B815" s="32">
        <v>62</v>
      </c>
      <c r="C815" s="30" t="s">
        <v>18</v>
      </c>
      <c r="D815" s="31">
        <v>604.49</v>
      </c>
      <c r="E815" s="48">
        <f>Table245[[#This Row],[Amount]]/Table245[[#This Row],[Qty]]</f>
        <v>9.7498387096774195</v>
      </c>
      <c r="F815">
        <f>IF(Table245[[#This Row],[Category]]="Electronics",Table245[[#This Row],[Amount]],0)</f>
        <v>604.49</v>
      </c>
      <c r="G815">
        <f>IF(Table245[[#This Row],[Category]]="Electronics",Table245[[#This Row],[Qty]],0)</f>
        <v>62</v>
      </c>
      <c r="H815">
        <f>IF(Table245[[#This Row],[Category]]="Home Decor",Table245[[#This Row],[Amount]],0)</f>
        <v>0</v>
      </c>
      <c r="I815">
        <f>IF(Table245[[#This Row],[Category]]="Home Decor",Table245[[#This Row],[Qty]],0)</f>
        <v>0</v>
      </c>
      <c r="J815">
        <f>IF(Table245[[#This Row],[Category]]="Clothing",Table245[[#This Row],[Amount]],0)</f>
        <v>0</v>
      </c>
      <c r="K815">
        <f>IF(Table245[[#This Row],[Category]]="Clothing",Table245[[#This Row],[Qty]],0)</f>
        <v>0</v>
      </c>
    </row>
    <row r="816" spans="1:11" ht="14.25" customHeight="1">
      <c r="A816" s="30" t="s">
        <v>38</v>
      </c>
      <c r="B816" s="32">
        <v>70</v>
      </c>
      <c r="C816" s="30" t="s">
        <v>18</v>
      </c>
      <c r="D816" s="31">
        <v>963.47</v>
      </c>
      <c r="E816" s="48">
        <f>Table245[[#This Row],[Amount]]/Table245[[#This Row],[Qty]]</f>
        <v>13.763857142857143</v>
      </c>
      <c r="F816">
        <f>IF(Table245[[#This Row],[Category]]="Electronics",Table245[[#This Row],[Amount]],0)</f>
        <v>963.47</v>
      </c>
      <c r="G816">
        <f>IF(Table245[[#This Row],[Category]]="Electronics",Table245[[#This Row],[Qty]],0)</f>
        <v>70</v>
      </c>
      <c r="H816">
        <f>IF(Table245[[#This Row],[Category]]="Home Decor",Table245[[#This Row],[Amount]],0)</f>
        <v>0</v>
      </c>
      <c r="I816">
        <f>IF(Table245[[#This Row],[Category]]="Home Decor",Table245[[#This Row],[Qty]],0)</f>
        <v>0</v>
      </c>
      <c r="J816">
        <f>IF(Table245[[#This Row],[Category]]="Clothing",Table245[[#This Row],[Amount]],0)</f>
        <v>0</v>
      </c>
      <c r="K816">
        <f>IF(Table245[[#This Row],[Category]]="Clothing",Table245[[#This Row],[Qty]],0)</f>
        <v>0</v>
      </c>
    </row>
    <row r="817" spans="1:11" ht="14.25" customHeight="1">
      <c r="A817" s="30" t="s">
        <v>38</v>
      </c>
      <c r="B817" s="32">
        <v>65</v>
      </c>
      <c r="C817" s="30" t="s">
        <v>18</v>
      </c>
      <c r="D817" s="31">
        <v>259.82</v>
      </c>
      <c r="E817" s="48">
        <f>Table245[[#This Row],[Amount]]/Table245[[#This Row],[Qty]]</f>
        <v>3.9972307692307689</v>
      </c>
      <c r="F817">
        <f>IF(Table245[[#This Row],[Category]]="Electronics",Table245[[#This Row],[Amount]],0)</f>
        <v>259.82</v>
      </c>
      <c r="G817">
        <f>IF(Table245[[#This Row],[Category]]="Electronics",Table245[[#This Row],[Qty]],0)</f>
        <v>65</v>
      </c>
      <c r="H817">
        <f>IF(Table245[[#This Row],[Category]]="Home Decor",Table245[[#This Row],[Amount]],0)</f>
        <v>0</v>
      </c>
      <c r="I817">
        <f>IF(Table245[[#This Row],[Category]]="Home Decor",Table245[[#This Row],[Qty]],0)</f>
        <v>0</v>
      </c>
      <c r="J817">
        <f>IF(Table245[[#This Row],[Category]]="Clothing",Table245[[#This Row],[Amount]],0)</f>
        <v>0</v>
      </c>
      <c r="K817">
        <f>IF(Table245[[#This Row],[Category]]="Clothing",Table245[[#This Row],[Qty]],0)</f>
        <v>0</v>
      </c>
    </row>
    <row r="818" spans="1:11" ht="14.25" customHeight="1">
      <c r="A818" s="30" t="s">
        <v>17</v>
      </c>
      <c r="B818" s="32">
        <v>96</v>
      </c>
      <c r="C818" s="30" t="s">
        <v>18</v>
      </c>
      <c r="D818" s="31">
        <v>352.12</v>
      </c>
      <c r="E818" s="48">
        <f>Table245[[#This Row],[Amount]]/Table245[[#This Row],[Qty]]</f>
        <v>3.6679166666666667</v>
      </c>
      <c r="F818">
        <f>IF(Table245[[#This Row],[Category]]="Electronics",Table245[[#This Row],[Amount]],0)</f>
        <v>0</v>
      </c>
      <c r="G818">
        <f>IF(Table245[[#This Row],[Category]]="Electronics",Table245[[#This Row],[Qty]],0)</f>
        <v>0</v>
      </c>
      <c r="H818">
        <f>IF(Table245[[#This Row],[Category]]="Home Decor",Table245[[#This Row],[Amount]],0)</f>
        <v>352.12</v>
      </c>
      <c r="I818">
        <f>IF(Table245[[#This Row],[Category]]="Home Decor",Table245[[#This Row],[Qty]],0)</f>
        <v>96</v>
      </c>
      <c r="J818">
        <f>IF(Table245[[#This Row],[Category]]="Clothing",Table245[[#This Row],[Amount]],0)</f>
        <v>0</v>
      </c>
      <c r="K818">
        <f>IF(Table245[[#This Row],[Category]]="Clothing",Table245[[#This Row],[Qty]],0)</f>
        <v>0</v>
      </c>
    </row>
    <row r="819" spans="1:11" ht="14.25" customHeight="1">
      <c r="A819" s="30" t="s">
        <v>17</v>
      </c>
      <c r="B819" s="32">
        <v>73</v>
      </c>
      <c r="C819" s="30" t="s">
        <v>18</v>
      </c>
      <c r="D819" s="31">
        <v>989.3</v>
      </c>
      <c r="E819" s="48">
        <f>Table245[[#This Row],[Amount]]/Table245[[#This Row],[Qty]]</f>
        <v>13.552054794520547</v>
      </c>
      <c r="F819">
        <f>IF(Table245[[#This Row],[Category]]="Electronics",Table245[[#This Row],[Amount]],0)</f>
        <v>0</v>
      </c>
      <c r="G819">
        <f>IF(Table245[[#This Row],[Category]]="Electronics",Table245[[#This Row],[Qty]],0)</f>
        <v>0</v>
      </c>
      <c r="H819">
        <f>IF(Table245[[#This Row],[Category]]="Home Decor",Table245[[#This Row],[Amount]],0)</f>
        <v>989.3</v>
      </c>
      <c r="I819">
        <f>IF(Table245[[#This Row],[Category]]="Home Decor",Table245[[#This Row],[Qty]],0)</f>
        <v>73</v>
      </c>
      <c r="J819">
        <f>IF(Table245[[#This Row],[Category]]="Clothing",Table245[[#This Row],[Amount]],0)</f>
        <v>0</v>
      </c>
      <c r="K819">
        <f>IF(Table245[[#This Row],[Category]]="Clothing",Table245[[#This Row],[Qty]],0)</f>
        <v>0</v>
      </c>
    </row>
    <row r="820" spans="1:11" ht="14.25" customHeight="1">
      <c r="A820" s="30" t="s">
        <v>38</v>
      </c>
      <c r="B820" s="32">
        <v>80</v>
      </c>
      <c r="C820" s="30" t="s">
        <v>18</v>
      </c>
      <c r="D820" s="31">
        <v>1.6</v>
      </c>
      <c r="E820" s="48">
        <f>Table245[[#This Row],[Amount]]/Table245[[#This Row],[Qty]]</f>
        <v>0.02</v>
      </c>
      <c r="F820">
        <f>IF(Table245[[#This Row],[Category]]="Electronics",Table245[[#This Row],[Amount]],0)</f>
        <v>1.6</v>
      </c>
      <c r="G820">
        <f>IF(Table245[[#This Row],[Category]]="Electronics",Table245[[#This Row],[Qty]],0)</f>
        <v>80</v>
      </c>
      <c r="H820">
        <f>IF(Table245[[#This Row],[Category]]="Home Decor",Table245[[#This Row],[Amount]],0)</f>
        <v>0</v>
      </c>
      <c r="I820">
        <f>IF(Table245[[#This Row],[Category]]="Home Decor",Table245[[#This Row],[Qty]],0)</f>
        <v>0</v>
      </c>
      <c r="J820">
        <f>IF(Table245[[#This Row],[Category]]="Clothing",Table245[[#This Row],[Amount]],0)</f>
        <v>0</v>
      </c>
      <c r="K820">
        <f>IF(Table245[[#This Row],[Category]]="Clothing",Table245[[#This Row],[Qty]],0)</f>
        <v>0</v>
      </c>
    </row>
    <row r="821" spans="1:11" ht="14.25" customHeight="1">
      <c r="A821" s="30" t="s">
        <v>33</v>
      </c>
      <c r="B821" s="32">
        <v>100</v>
      </c>
      <c r="C821" s="30" t="s">
        <v>18</v>
      </c>
      <c r="D821" s="31">
        <v>719.8</v>
      </c>
      <c r="E821" s="48">
        <f>Table245[[#This Row],[Amount]]/Table245[[#This Row],[Qty]]</f>
        <v>7.1979999999999995</v>
      </c>
      <c r="F821">
        <f>IF(Table245[[#This Row],[Category]]="Electronics",Table245[[#This Row],[Amount]],0)</f>
        <v>0</v>
      </c>
      <c r="G821">
        <f>IF(Table245[[#This Row],[Category]]="Electronics",Table245[[#This Row],[Qty]],0)</f>
        <v>0</v>
      </c>
      <c r="H821">
        <f>IF(Table245[[#This Row],[Category]]="Home Decor",Table245[[#This Row],[Amount]],0)</f>
        <v>0</v>
      </c>
      <c r="I821">
        <f>IF(Table245[[#This Row],[Category]]="Home Decor",Table245[[#This Row],[Qty]],0)</f>
        <v>0</v>
      </c>
      <c r="J821">
        <f>IF(Table245[[#This Row],[Category]]="Clothing",Table245[[#This Row],[Amount]],0)</f>
        <v>719.8</v>
      </c>
      <c r="K821">
        <f>IF(Table245[[#This Row],[Category]]="Clothing",Table245[[#This Row],[Qty]],0)</f>
        <v>100</v>
      </c>
    </row>
    <row r="822" spans="1:11" ht="14.25" customHeight="1">
      <c r="A822" s="30" t="s">
        <v>38</v>
      </c>
      <c r="B822" s="32">
        <v>9</v>
      </c>
      <c r="C822" s="30" t="s">
        <v>18</v>
      </c>
      <c r="D822" s="31">
        <v>914.92</v>
      </c>
      <c r="E822" s="48">
        <f>Table245[[#This Row],[Amount]]/Table245[[#This Row],[Qty]]</f>
        <v>101.65777777777777</v>
      </c>
      <c r="F822">
        <f>IF(Table245[[#This Row],[Category]]="Electronics",Table245[[#This Row],[Amount]],0)</f>
        <v>914.92</v>
      </c>
      <c r="G822">
        <f>IF(Table245[[#This Row],[Category]]="Electronics",Table245[[#This Row],[Qty]],0)</f>
        <v>9</v>
      </c>
      <c r="H822">
        <f>IF(Table245[[#This Row],[Category]]="Home Decor",Table245[[#This Row],[Amount]],0)</f>
        <v>0</v>
      </c>
      <c r="I822">
        <f>IF(Table245[[#This Row],[Category]]="Home Decor",Table245[[#This Row],[Qty]],0)</f>
        <v>0</v>
      </c>
      <c r="J822">
        <f>IF(Table245[[#This Row],[Category]]="Clothing",Table245[[#This Row],[Amount]],0)</f>
        <v>0</v>
      </c>
      <c r="K822">
        <f>IF(Table245[[#This Row],[Category]]="Clothing",Table245[[#This Row],[Qty]],0)</f>
        <v>0</v>
      </c>
    </row>
    <row r="823" spans="1:11" ht="14.25" customHeight="1">
      <c r="A823" s="30" t="s">
        <v>17</v>
      </c>
      <c r="B823" s="32">
        <v>66</v>
      </c>
      <c r="C823" s="30" t="s">
        <v>18</v>
      </c>
      <c r="D823" s="31">
        <v>640.98</v>
      </c>
      <c r="E823" s="48">
        <f>Table245[[#This Row],[Amount]]/Table245[[#This Row],[Qty]]</f>
        <v>9.7118181818181828</v>
      </c>
      <c r="F823">
        <f>IF(Table245[[#This Row],[Category]]="Electronics",Table245[[#This Row],[Amount]],0)</f>
        <v>0</v>
      </c>
      <c r="G823">
        <f>IF(Table245[[#This Row],[Category]]="Electronics",Table245[[#This Row],[Qty]],0)</f>
        <v>0</v>
      </c>
      <c r="H823">
        <f>IF(Table245[[#This Row],[Category]]="Home Decor",Table245[[#This Row],[Amount]],0)</f>
        <v>640.98</v>
      </c>
      <c r="I823">
        <f>IF(Table245[[#This Row],[Category]]="Home Decor",Table245[[#This Row],[Qty]],0)</f>
        <v>66</v>
      </c>
      <c r="J823">
        <f>IF(Table245[[#This Row],[Category]]="Clothing",Table245[[#This Row],[Amount]],0)</f>
        <v>0</v>
      </c>
      <c r="K823">
        <f>IF(Table245[[#This Row],[Category]]="Clothing",Table245[[#This Row],[Qty]],0)</f>
        <v>0</v>
      </c>
    </row>
    <row r="824" spans="1:11" ht="14.25" customHeight="1">
      <c r="A824" s="30" t="s">
        <v>38</v>
      </c>
      <c r="B824" s="32">
        <v>63</v>
      </c>
      <c r="C824" s="30" t="s">
        <v>18</v>
      </c>
      <c r="D824" s="31">
        <v>573.30999999999995</v>
      </c>
      <c r="E824" s="48">
        <f>Table245[[#This Row],[Amount]]/Table245[[#This Row],[Qty]]</f>
        <v>9.1001587301587286</v>
      </c>
      <c r="F824">
        <f>IF(Table245[[#This Row],[Category]]="Electronics",Table245[[#This Row],[Amount]],0)</f>
        <v>573.30999999999995</v>
      </c>
      <c r="G824">
        <f>IF(Table245[[#This Row],[Category]]="Electronics",Table245[[#This Row],[Qty]],0)</f>
        <v>63</v>
      </c>
      <c r="H824">
        <f>IF(Table245[[#This Row],[Category]]="Home Decor",Table245[[#This Row],[Amount]],0)</f>
        <v>0</v>
      </c>
      <c r="I824">
        <f>IF(Table245[[#This Row],[Category]]="Home Decor",Table245[[#This Row],[Qty]],0)</f>
        <v>0</v>
      </c>
      <c r="J824">
        <f>IF(Table245[[#This Row],[Category]]="Clothing",Table245[[#This Row],[Amount]],0)</f>
        <v>0</v>
      </c>
      <c r="K824">
        <f>IF(Table245[[#This Row],[Category]]="Clothing",Table245[[#This Row],[Qty]],0)</f>
        <v>0</v>
      </c>
    </row>
    <row r="825" spans="1:11" ht="14.25" customHeight="1">
      <c r="A825" s="30" t="s">
        <v>33</v>
      </c>
      <c r="B825" s="32">
        <v>22</v>
      </c>
      <c r="C825" s="30" t="s">
        <v>18</v>
      </c>
      <c r="D825" s="31">
        <v>119.61</v>
      </c>
      <c r="E825" s="48">
        <f>Table245[[#This Row],[Amount]]/Table245[[#This Row],[Qty]]</f>
        <v>5.4368181818181816</v>
      </c>
      <c r="F825">
        <f>IF(Table245[[#This Row],[Category]]="Electronics",Table245[[#This Row],[Amount]],0)</f>
        <v>0</v>
      </c>
      <c r="G825">
        <f>IF(Table245[[#This Row],[Category]]="Electronics",Table245[[#This Row],[Qty]],0)</f>
        <v>0</v>
      </c>
      <c r="H825">
        <f>IF(Table245[[#This Row],[Category]]="Home Decor",Table245[[#This Row],[Amount]],0)</f>
        <v>0</v>
      </c>
      <c r="I825">
        <f>IF(Table245[[#This Row],[Category]]="Home Decor",Table245[[#This Row],[Qty]],0)</f>
        <v>0</v>
      </c>
      <c r="J825">
        <f>IF(Table245[[#This Row],[Category]]="Clothing",Table245[[#This Row],[Amount]],0)</f>
        <v>119.61</v>
      </c>
      <c r="K825">
        <f>IF(Table245[[#This Row],[Category]]="Clothing",Table245[[#This Row],[Qty]],0)</f>
        <v>22</v>
      </c>
    </row>
    <row r="826" spans="1:11" ht="14.25" customHeight="1">
      <c r="A826" s="30" t="s">
        <v>33</v>
      </c>
      <c r="B826" s="32">
        <v>3</v>
      </c>
      <c r="C826" s="30" t="s">
        <v>18</v>
      </c>
      <c r="D826" s="31">
        <v>443.02</v>
      </c>
      <c r="E826" s="48">
        <f>Table245[[#This Row],[Amount]]/Table245[[#This Row],[Qty]]</f>
        <v>147.67333333333332</v>
      </c>
      <c r="F826">
        <f>IF(Table245[[#This Row],[Category]]="Electronics",Table245[[#This Row],[Amount]],0)</f>
        <v>0</v>
      </c>
      <c r="G826">
        <f>IF(Table245[[#This Row],[Category]]="Electronics",Table245[[#This Row],[Qty]],0)</f>
        <v>0</v>
      </c>
      <c r="H826">
        <f>IF(Table245[[#This Row],[Category]]="Home Decor",Table245[[#This Row],[Amount]],0)</f>
        <v>0</v>
      </c>
      <c r="I826">
        <f>IF(Table245[[#This Row],[Category]]="Home Decor",Table245[[#This Row],[Qty]],0)</f>
        <v>0</v>
      </c>
      <c r="J826">
        <f>IF(Table245[[#This Row],[Category]]="Clothing",Table245[[#This Row],[Amount]],0)</f>
        <v>443.02</v>
      </c>
      <c r="K826">
        <f>IF(Table245[[#This Row],[Category]]="Clothing",Table245[[#This Row],[Qty]],0)</f>
        <v>3</v>
      </c>
    </row>
    <row r="827" spans="1:11" ht="14.25" customHeight="1">
      <c r="A827" s="30" t="s">
        <v>38</v>
      </c>
      <c r="B827" s="32">
        <v>94</v>
      </c>
      <c r="C827" s="30" t="s">
        <v>18</v>
      </c>
      <c r="D827" s="31">
        <v>894.18</v>
      </c>
      <c r="E827" s="48">
        <f>Table245[[#This Row],[Amount]]/Table245[[#This Row],[Qty]]</f>
        <v>9.5125531914893617</v>
      </c>
      <c r="F827">
        <f>IF(Table245[[#This Row],[Category]]="Electronics",Table245[[#This Row],[Amount]],0)</f>
        <v>894.18</v>
      </c>
      <c r="G827">
        <f>IF(Table245[[#This Row],[Category]]="Electronics",Table245[[#This Row],[Qty]],0)</f>
        <v>94</v>
      </c>
      <c r="H827">
        <f>IF(Table245[[#This Row],[Category]]="Home Decor",Table245[[#This Row],[Amount]],0)</f>
        <v>0</v>
      </c>
      <c r="I827">
        <f>IF(Table245[[#This Row],[Category]]="Home Decor",Table245[[#This Row],[Qty]],0)</f>
        <v>0</v>
      </c>
      <c r="J827">
        <f>IF(Table245[[#This Row],[Category]]="Clothing",Table245[[#This Row],[Amount]],0)</f>
        <v>0</v>
      </c>
      <c r="K827">
        <f>IF(Table245[[#This Row],[Category]]="Clothing",Table245[[#This Row],[Qty]],0)</f>
        <v>0</v>
      </c>
    </row>
    <row r="828" spans="1:11" ht="14.25" customHeight="1">
      <c r="A828" s="30" t="s">
        <v>33</v>
      </c>
      <c r="B828" s="32">
        <v>12</v>
      </c>
      <c r="C828" s="30" t="s">
        <v>18</v>
      </c>
      <c r="D828" s="31">
        <v>266.76</v>
      </c>
      <c r="E828" s="48">
        <f>Table245[[#This Row],[Amount]]/Table245[[#This Row],[Qty]]</f>
        <v>22.23</v>
      </c>
      <c r="F828">
        <f>IF(Table245[[#This Row],[Category]]="Electronics",Table245[[#This Row],[Amount]],0)</f>
        <v>0</v>
      </c>
      <c r="G828">
        <f>IF(Table245[[#This Row],[Category]]="Electronics",Table245[[#This Row],[Qty]],0)</f>
        <v>0</v>
      </c>
      <c r="H828">
        <f>IF(Table245[[#This Row],[Category]]="Home Decor",Table245[[#This Row],[Amount]],0)</f>
        <v>0</v>
      </c>
      <c r="I828">
        <f>IF(Table245[[#This Row],[Category]]="Home Decor",Table245[[#This Row],[Qty]],0)</f>
        <v>0</v>
      </c>
      <c r="J828">
        <f>IF(Table245[[#This Row],[Category]]="Clothing",Table245[[#This Row],[Amount]],0)</f>
        <v>266.76</v>
      </c>
      <c r="K828">
        <f>IF(Table245[[#This Row],[Category]]="Clothing",Table245[[#This Row],[Qty]],0)</f>
        <v>12</v>
      </c>
    </row>
    <row r="829" spans="1:11" ht="14.25" customHeight="1">
      <c r="A829" s="30" t="s">
        <v>38</v>
      </c>
      <c r="B829" s="32">
        <v>99</v>
      </c>
      <c r="C829" s="30" t="s">
        <v>18</v>
      </c>
      <c r="D829" s="31">
        <v>594.29999999999995</v>
      </c>
      <c r="E829" s="48">
        <f>Table245[[#This Row],[Amount]]/Table245[[#This Row],[Qty]]</f>
        <v>6.0030303030303029</v>
      </c>
      <c r="F829">
        <f>IF(Table245[[#This Row],[Category]]="Electronics",Table245[[#This Row],[Amount]],0)</f>
        <v>594.29999999999995</v>
      </c>
      <c r="G829">
        <f>IF(Table245[[#This Row],[Category]]="Electronics",Table245[[#This Row],[Qty]],0)</f>
        <v>99</v>
      </c>
      <c r="H829">
        <f>IF(Table245[[#This Row],[Category]]="Home Decor",Table245[[#This Row],[Amount]],0)</f>
        <v>0</v>
      </c>
      <c r="I829">
        <f>IF(Table245[[#This Row],[Category]]="Home Decor",Table245[[#This Row],[Qty]],0)</f>
        <v>0</v>
      </c>
      <c r="J829">
        <f>IF(Table245[[#This Row],[Category]]="Clothing",Table245[[#This Row],[Amount]],0)</f>
        <v>0</v>
      </c>
      <c r="K829">
        <f>IF(Table245[[#This Row],[Category]]="Clothing",Table245[[#This Row],[Qty]],0)</f>
        <v>0</v>
      </c>
    </row>
    <row r="830" spans="1:11" ht="14.25" customHeight="1">
      <c r="A830" s="30" t="s">
        <v>33</v>
      </c>
      <c r="B830" s="32">
        <v>3</v>
      </c>
      <c r="C830" s="30" t="s">
        <v>18</v>
      </c>
      <c r="D830" s="31">
        <v>144.86000000000001</v>
      </c>
      <c r="E830" s="48">
        <f>Table245[[#This Row],[Amount]]/Table245[[#This Row],[Qty]]</f>
        <v>48.286666666666669</v>
      </c>
      <c r="F830">
        <f>IF(Table245[[#This Row],[Category]]="Electronics",Table245[[#This Row],[Amount]],0)</f>
        <v>0</v>
      </c>
      <c r="G830">
        <f>IF(Table245[[#This Row],[Category]]="Electronics",Table245[[#This Row],[Qty]],0)</f>
        <v>0</v>
      </c>
      <c r="H830">
        <f>IF(Table245[[#This Row],[Category]]="Home Decor",Table245[[#This Row],[Amount]],0)</f>
        <v>0</v>
      </c>
      <c r="I830">
        <f>IF(Table245[[#This Row],[Category]]="Home Decor",Table245[[#This Row],[Qty]],0)</f>
        <v>0</v>
      </c>
      <c r="J830">
        <f>IF(Table245[[#This Row],[Category]]="Clothing",Table245[[#This Row],[Amount]],0)</f>
        <v>144.86000000000001</v>
      </c>
      <c r="K830">
        <f>IF(Table245[[#This Row],[Category]]="Clothing",Table245[[#This Row],[Qty]],0)</f>
        <v>3</v>
      </c>
    </row>
    <row r="831" spans="1:11" ht="14.25" customHeight="1">
      <c r="A831" s="30" t="s">
        <v>38</v>
      </c>
      <c r="B831" s="32">
        <v>93</v>
      </c>
      <c r="C831" s="30" t="s">
        <v>18</v>
      </c>
      <c r="D831" s="31">
        <v>877.23</v>
      </c>
      <c r="E831" s="48">
        <f>Table245[[#This Row],[Amount]]/Table245[[#This Row],[Qty]]</f>
        <v>9.4325806451612912</v>
      </c>
      <c r="F831">
        <f>IF(Table245[[#This Row],[Category]]="Electronics",Table245[[#This Row],[Amount]],0)</f>
        <v>877.23</v>
      </c>
      <c r="G831">
        <f>IF(Table245[[#This Row],[Category]]="Electronics",Table245[[#This Row],[Qty]],0)</f>
        <v>93</v>
      </c>
      <c r="H831">
        <f>IF(Table245[[#This Row],[Category]]="Home Decor",Table245[[#This Row],[Amount]],0)</f>
        <v>0</v>
      </c>
      <c r="I831">
        <f>IF(Table245[[#This Row],[Category]]="Home Decor",Table245[[#This Row],[Qty]],0)</f>
        <v>0</v>
      </c>
      <c r="J831">
        <f>IF(Table245[[#This Row],[Category]]="Clothing",Table245[[#This Row],[Amount]],0)</f>
        <v>0</v>
      </c>
      <c r="K831">
        <f>IF(Table245[[#This Row],[Category]]="Clothing",Table245[[#This Row],[Qty]],0)</f>
        <v>0</v>
      </c>
    </row>
    <row r="832" spans="1:11" ht="14.25" customHeight="1">
      <c r="A832" s="30" t="s">
        <v>17</v>
      </c>
      <c r="B832" s="32">
        <v>85</v>
      </c>
      <c r="C832" s="30" t="s">
        <v>18</v>
      </c>
      <c r="D832" s="31">
        <v>805.54</v>
      </c>
      <c r="E832" s="48">
        <f>Table245[[#This Row],[Amount]]/Table245[[#This Row],[Qty]]</f>
        <v>9.4769411764705875</v>
      </c>
      <c r="F832">
        <f>IF(Table245[[#This Row],[Category]]="Electronics",Table245[[#This Row],[Amount]],0)</f>
        <v>0</v>
      </c>
      <c r="G832">
        <f>IF(Table245[[#This Row],[Category]]="Electronics",Table245[[#This Row],[Qty]],0)</f>
        <v>0</v>
      </c>
      <c r="H832">
        <f>IF(Table245[[#This Row],[Category]]="Home Decor",Table245[[#This Row],[Amount]],0)</f>
        <v>805.54</v>
      </c>
      <c r="I832">
        <f>IF(Table245[[#This Row],[Category]]="Home Decor",Table245[[#This Row],[Qty]],0)</f>
        <v>85</v>
      </c>
      <c r="J832">
        <f>IF(Table245[[#This Row],[Category]]="Clothing",Table245[[#This Row],[Amount]],0)</f>
        <v>0</v>
      </c>
      <c r="K832">
        <f>IF(Table245[[#This Row],[Category]]="Clothing",Table245[[#This Row],[Qty]],0)</f>
        <v>0</v>
      </c>
    </row>
    <row r="833" spans="1:11" ht="14.25" customHeight="1">
      <c r="A833" s="30" t="s">
        <v>17</v>
      </c>
      <c r="B833" s="32">
        <v>60</v>
      </c>
      <c r="C833" s="30" t="s">
        <v>18</v>
      </c>
      <c r="D833" s="31">
        <v>483.75</v>
      </c>
      <c r="E833" s="48">
        <f>Table245[[#This Row],[Amount]]/Table245[[#This Row],[Qty]]</f>
        <v>8.0625</v>
      </c>
      <c r="F833">
        <f>IF(Table245[[#This Row],[Category]]="Electronics",Table245[[#This Row],[Amount]],0)</f>
        <v>0</v>
      </c>
      <c r="G833">
        <f>IF(Table245[[#This Row],[Category]]="Electronics",Table245[[#This Row],[Qty]],0)</f>
        <v>0</v>
      </c>
      <c r="H833">
        <f>IF(Table245[[#This Row],[Category]]="Home Decor",Table245[[#This Row],[Amount]],0)</f>
        <v>483.75</v>
      </c>
      <c r="I833">
        <f>IF(Table245[[#This Row],[Category]]="Home Decor",Table245[[#This Row],[Qty]],0)</f>
        <v>60</v>
      </c>
      <c r="J833">
        <f>IF(Table245[[#This Row],[Category]]="Clothing",Table245[[#This Row],[Amount]],0)</f>
        <v>0</v>
      </c>
      <c r="K833">
        <f>IF(Table245[[#This Row],[Category]]="Clothing",Table245[[#This Row],[Qty]],0)</f>
        <v>0</v>
      </c>
    </row>
    <row r="834" spans="1:11" ht="14.25" customHeight="1">
      <c r="A834" s="30" t="s">
        <v>17</v>
      </c>
      <c r="B834" s="32">
        <v>31</v>
      </c>
      <c r="C834" s="30" t="s">
        <v>18</v>
      </c>
      <c r="D834" s="31">
        <v>396.42</v>
      </c>
      <c r="E834" s="48">
        <f>Table245[[#This Row],[Amount]]/Table245[[#This Row],[Qty]]</f>
        <v>12.787741935483872</v>
      </c>
      <c r="F834">
        <f>IF(Table245[[#This Row],[Category]]="Electronics",Table245[[#This Row],[Amount]],0)</f>
        <v>0</v>
      </c>
      <c r="G834">
        <f>IF(Table245[[#This Row],[Category]]="Electronics",Table245[[#This Row],[Qty]],0)</f>
        <v>0</v>
      </c>
      <c r="H834">
        <f>IF(Table245[[#This Row],[Category]]="Home Decor",Table245[[#This Row],[Amount]],0)</f>
        <v>396.42</v>
      </c>
      <c r="I834">
        <f>IF(Table245[[#This Row],[Category]]="Home Decor",Table245[[#This Row],[Qty]],0)</f>
        <v>31</v>
      </c>
      <c r="J834">
        <f>IF(Table245[[#This Row],[Category]]="Clothing",Table245[[#This Row],[Amount]],0)</f>
        <v>0</v>
      </c>
      <c r="K834">
        <f>IF(Table245[[#This Row],[Category]]="Clothing",Table245[[#This Row],[Qty]],0)</f>
        <v>0</v>
      </c>
    </row>
    <row r="835" spans="1:11" ht="14.25" customHeight="1">
      <c r="A835" s="30" t="s">
        <v>38</v>
      </c>
      <c r="B835" s="32">
        <v>80</v>
      </c>
      <c r="C835" s="30" t="s">
        <v>18</v>
      </c>
      <c r="D835" s="31">
        <v>209.46</v>
      </c>
      <c r="E835" s="48">
        <f>Table245[[#This Row],[Amount]]/Table245[[#This Row],[Qty]]</f>
        <v>2.6182500000000002</v>
      </c>
      <c r="F835">
        <f>IF(Table245[[#This Row],[Category]]="Electronics",Table245[[#This Row],[Amount]],0)</f>
        <v>209.46</v>
      </c>
      <c r="G835">
        <f>IF(Table245[[#This Row],[Category]]="Electronics",Table245[[#This Row],[Qty]],0)</f>
        <v>80</v>
      </c>
      <c r="H835">
        <f>IF(Table245[[#This Row],[Category]]="Home Decor",Table245[[#This Row],[Amount]],0)</f>
        <v>0</v>
      </c>
      <c r="I835">
        <f>IF(Table245[[#This Row],[Category]]="Home Decor",Table245[[#This Row],[Qty]],0)</f>
        <v>0</v>
      </c>
      <c r="J835">
        <f>IF(Table245[[#This Row],[Category]]="Clothing",Table245[[#This Row],[Amount]],0)</f>
        <v>0</v>
      </c>
      <c r="K835">
        <f>IF(Table245[[#This Row],[Category]]="Clothing",Table245[[#This Row],[Qty]],0)</f>
        <v>0</v>
      </c>
    </row>
    <row r="836" spans="1:11" ht="14.25" customHeight="1">
      <c r="A836" s="30" t="s">
        <v>33</v>
      </c>
      <c r="B836" s="32">
        <v>62</v>
      </c>
      <c r="C836" s="30" t="s">
        <v>18</v>
      </c>
      <c r="D836" s="31">
        <v>439.81</v>
      </c>
      <c r="E836" s="48">
        <f>Table245[[#This Row],[Amount]]/Table245[[#This Row],[Qty]]</f>
        <v>7.0937096774193549</v>
      </c>
      <c r="F836">
        <f>IF(Table245[[#This Row],[Category]]="Electronics",Table245[[#This Row],[Amount]],0)</f>
        <v>0</v>
      </c>
      <c r="G836">
        <f>IF(Table245[[#This Row],[Category]]="Electronics",Table245[[#This Row],[Qty]],0)</f>
        <v>0</v>
      </c>
      <c r="H836">
        <f>IF(Table245[[#This Row],[Category]]="Home Decor",Table245[[#This Row],[Amount]],0)</f>
        <v>0</v>
      </c>
      <c r="I836">
        <f>IF(Table245[[#This Row],[Category]]="Home Decor",Table245[[#This Row],[Qty]],0)</f>
        <v>0</v>
      </c>
      <c r="J836">
        <f>IF(Table245[[#This Row],[Category]]="Clothing",Table245[[#This Row],[Amount]],0)</f>
        <v>439.81</v>
      </c>
      <c r="K836">
        <f>IF(Table245[[#This Row],[Category]]="Clothing",Table245[[#This Row],[Qty]],0)</f>
        <v>62</v>
      </c>
    </row>
    <row r="837" spans="1:11" ht="14.25" customHeight="1">
      <c r="A837" s="30" t="s">
        <v>38</v>
      </c>
      <c r="B837" s="32">
        <v>27</v>
      </c>
      <c r="C837" s="30" t="s">
        <v>18</v>
      </c>
      <c r="D837" s="31">
        <v>358.27</v>
      </c>
      <c r="E837" s="48">
        <f>Table245[[#This Row],[Amount]]/Table245[[#This Row],[Qty]]</f>
        <v>13.269259259259259</v>
      </c>
      <c r="F837">
        <f>IF(Table245[[#This Row],[Category]]="Electronics",Table245[[#This Row],[Amount]],0)</f>
        <v>358.27</v>
      </c>
      <c r="G837">
        <f>IF(Table245[[#This Row],[Category]]="Electronics",Table245[[#This Row],[Qty]],0)</f>
        <v>27</v>
      </c>
      <c r="H837">
        <f>IF(Table245[[#This Row],[Category]]="Home Decor",Table245[[#This Row],[Amount]],0)</f>
        <v>0</v>
      </c>
      <c r="I837">
        <f>IF(Table245[[#This Row],[Category]]="Home Decor",Table245[[#This Row],[Qty]],0)</f>
        <v>0</v>
      </c>
      <c r="J837">
        <f>IF(Table245[[#This Row],[Category]]="Clothing",Table245[[#This Row],[Amount]],0)</f>
        <v>0</v>
      </c>
      <c r="K837">
        <f>IF(Table245[[#This Row],[Category]]="Clothing",Table245[[#This Row],[Qty]],0)</f>
        <v>0</v>
      </c>
    </row>
    <row r="838" spans="1:11" ht="14.25" customHeight="1">
      <c r="A838" s="30" t="s">
        <v>17</v>
      </c>
      <c r="B838" s="32">
        <v>37</v>
      </c>
      <c r="C838" s="30" t="s">
        <v>18</v>
      </c>
      <c r="D838" s="31">
        <v>545.5</v>
      </c>
      <c r="E838" s="48">
        <f>Table245[[#This Row],[Amount]]/Table245[[#This Row],[Qty]]</f>
        <v>14.743243243243244</v>
      </c>
      <c r="F838">
        <f>IF(Table245[[#This Row],[Category]]="Electronics",Table245[[#This Row],[Amount]],0)</f>
        <v>0</v>
      </c>
      <c r="G838">
        <f>IF(Table245[[#This Row],[Category]]="Electronics",Table245[[#This Row],[Qty]],0)</f>
        <v>0</v>
      </c>
      <c r="H838">
        <f>IF(Table245[[#This Row],[Category]]="Home Decor",Table245[[#This Row],[Amount]],0)</f>
        <v>545.5</v>
      </c>
      <c r="I838">
        <f>IF(Table245[[#This Row],[Category]]="Home Decor",Table245[[#This Row],[Qty]],0)</f>
        <v>37</v>
      </c>
      <c r="J838">
        <f>IF(Table245[[#This Row],[Category]]="Clothing",Table245[[#This Row],[Amount]],0)</f>
        <v>0</v>
      </c>
      <c r="K838">
        <f>IF(Table245[[#This Row],[Category]]="Clothing",Table245[[#This Row],[Qty]],0)</f>
        <v>0</v>
      </c>
    </row>
    <row r="839" spans="1:11" ht="14.25" customHeight="1">
      <c r="A839" s="30" t="s">
        <v>38</v>
      </c>
      <c r="B839" s="32">
        <v>65</v>
      </c>
      <c r="C839" s="30" t="s">
        <v>18</v>
      </c>
      <c r="D839" s="31">
        <v>725.26</v>
      </c>
      <c r="E839" s="48">
        <f>Table245[[#This Row],[Amount]]/Table245[[#This Row],[Qty]]</f>
        <v>11.157846153846153</v>
      </c>
      <c r="F839">
        <f>IF(Table245[[#This Row],[Category]]="Electronics",Table245[[#This Row],[Amount]],0)</f>
        <v>725.26</v>
      </c>
      <c r="G839">
        <f>IF(Table245[[#This Row],[Category]]="Electronics",Table245[[#This Row],[Qty]],0)</f>
        <v>65</v>
      </c>
      <c r="H839">
        <f>IF(Table245[[#This Row],[Category]]="Home Decor",Table245[[#This Row],[Amount]],0)</f>
        <v>0</v>
      </c>
      <c r="I839">
        <f>IF(Table245[[#This Row],[Category]]="Home Decor",Table245[[#This Row],[Qty]],0)</f>
        <v>0</v>
      </c>
      <c r="J839">
        <f>IF(Table245[[#This Row],[Category]]="Clothing",Table245[[#This Row],[Amount]],0)</f>
        <v>0</v>
      </c>
      <c r="K839">
        <f>IF(Table245[[#This Row],[Category]]="Clothing",Table245[[#This Row],[Qty]],0)</f>
        <v>0</v>
      </c>
    </row>
    <row r="840" spans="1:11" ht="14.25" customHeight="1">
      <c r="A840" s="30" t="s">
        <v>38</v>
      </c>
      <c r="B840" s="32">
        <v>17</v>
      </c>
      <c r="C840" s="30" t="s">
        <v>18</v>
      </c>
      <c r="D840" s="31">
        <v>408.32</v>
      </c>
      <c r="E840" s="48">
        <f>Table245[[#This Row],[Amount]]/Table245[[#This Row],[Qty]]</f>
        <v>24.018823529411765</v>
      </c>
      <c r="F840">
        <f>IF(Table245[[#This Row],[Category]]="Electronics",Table245[[#This Row],[Amount]],0)</f>
        <v>408.32</v>
      </c>
      <c r="G840">
        <f>IF(Table245[[#This Row],[Category]]="Electronics",Table245[[#This Row],[Qty]],0)</f>
        <v>17</v>
      </c>
      <c r="H840">
        <f>IF(Table245[[#This Row],[Category]]="Home Decor",Table245[[#This Row],[Amount]],0)</f>
        <v>0</v>
      </c>
      <c r="I840">
        <f>IF(Table245[[#This Row],[Category]]="Home Decor",Table245[[#This Row],[Qty]],0)</f>
        <v>0</v>
      </c>
      <c r="J840">
        <f>IF(Table245[[#This Row],[Category]]="Clothing",Table245[[#This Row],[Amount]],0)</f>
        <v>0</v>
      </c>
      <c r="K840">
        <f>IF(Table245[[#This Row],[Category]]="Clothing",Table245[[#This Row],[Qty]],0)</f>
        <v>0</v>
      </c>
    </row>
    <row r="841" spans="1:11" ht="14.25" customHeight="1">
      <c r="A841" s="30" t="s">
        <v>33</v>
      </c>
      <c r="B841" s="32">
        <v>66</v>
      </c>
      <c r="C841" s="30" t="s">
        <v>18</v>
      </c>
      <c r="D841" s="31">
        <v>518.87</v>
      </c>
      <c r="E841" s="48">
        <f>Table245[[#This Row],[Amount]]/Table245[[#This Row],[Qty]]</f>
        <v>7.8616666666666664</v>
      </c>
      <c r="F841">
        <f>IF(Table245[[#This Row],[Category]]="Electronics",Table245[[#This Row],[Amount]],0)</f>
        <v>0</v>
      </c>
      <c r="G841">
        <f>IF(Table245[[#This Row],[Category]]="Electronics",Table245[[#This Row],[Qty]],0)</f>
        <v>0</v>
      </c>
      <c r="H841">
        <f>IF(Table245[[#This Row],[Category]]="Home Decor",Table245[[#This Row],[Amount]],0)</f>
        <v>0</v>
      </c>
      <c r="I841">
        <f>IF(Table245[[#This Row],[Category]]="Home Decor",Table245[[#This Row],[Qty]],0)</f>
        <v>0</v>
      </c>
      <c r="J841">
        <f>IF(Table245[[#This Row],[Category]]="Clothing",Table245[[#This Row],[Amount]],0)</f>
        <v>518.87</v>
      </c>
      <c r="K841">
        <f>IF(Table245[[#This Row],[Category]]="Clothing",Table245[[#This Row],[Qty]],0)</f>
        <v>66</v>
      </c>
    </row>
    <row r="842" spans="1:11" ht="14.25" customHeight="1">
      <c r="A842" s="30" t="s">
        <v>38</v>
      </c>
      <c r="B842" s="32">
        <v>20</v>
      </c>
      <c r="C842" s="30" t="s">
        <v>18</v>
      </c>
      <c r="D842" s="31">
        <v>944.25</v>
      </c>
      <c r="E842" s="48">
        <f>Table245[[#This Row],[Amount]]/Table245[[#This Row],[Qty]]</f>
        <v>47.212499999999999</v>
      </c>
      <c r="F842">
        <f>IF(Table245[[#This Row],[Category]]="Electronics",Table245[[#This Row],[Amount]],0)</f>
        <v>944.25</v>
      </c>
      <c r="G842">
        <f>IF(Table245[[#This Row],[Category]]="Electronics",Table245[[#This Row],[Qty]],0)</f>
        <v>20</v>
      </c>
      <c r="H842">
        <f>IF(Table245[[#This Row],[Category]]="Home Decor",Table245[[#This Row],[Amount]],0)</f>
        <v>0</v>
      </c>
      <c r="I842">
        <f>IF(Table245[[#This Row],[Category]]="Home Decor",Table245[[#This Row],[Qty]],0)</f>
        <v>0</v>
      </c>
      <c r="J842">
        <f>IF(Table245[[#This Row],[Category]]="Clothing",Table245[[#This Row],[Amount]],0)</f>
        <v>0</v>
      </c>
      <c r="K842">
        <f>IF(Table245[[#This Row],[Category]]="Clothing",Table245[[#This Row],[Qty]],0)</f>
        <v>0</v>
      </c>
    </row>
    <row r="843" spans="1:11" ht="14.25" customHeight="1">
      <c r="A843" s="30" t="s">
        <v>17</v>
      </c>
      <c r="B843" s="32">
        <v>48</v>
      </c>
      <c r="C843" s="30" t="s">
        <v>18</v>
      </c>
      <c r="D843" s="31">
        <v>658.26</v>
      </c>
      <c r="E843" s="48">
        <f>Table245[[#This Row],[Amount]]/Table245[[#This Row],[Qty]]</f>
        <v>13.713749999999999</v>
      </c>
      <c r="F843">
        <f>IF(Table245[[#This Row],[Category]]="Electronics",Table245[[#This Row],[Amount]],0)</f>
        <v>0</v>
      </c>
      <c r="G843">
        <f>IF(Table245[[#This Row],[Category]]="Electronics",Table245[[#This Row],[Qty]],0)</f>
        <v>0</v>
      </c>
      <c r="H843">
        <f>IF(Table245[[#This Row],[Category]]="Home Decor",Table245[[#This Row],[Amount]],0)</f>
        <v>658.26</v>
      </c>
      <c r="I843">
        <f>IF(Table245[[#This Row],[Category]]="Home Decor",Table245[[#This Row],[Qty]],0)</f>
        <v>48</v>
      </c>
      <c r="J843">
        <f>IF(Table245[[#This Row],[Category]]="Clothing",Table245[[#This Row],[Amount]],0)</f>
        <v>0</v>
      </c>
      <c r="K843">
        <f>IF(Table245[[#This Row],[Category]]="Clothing",Table245[[#This Row],[Qty]],0)</f>
        <v>0</v>
      </c>
    </row>
    <row r="844" spans="1:11" ht="14.25" customHeight="1">
      <c r="A844" s="30" t="s">
        <v>17</v>
      </c>
      <c r="B844" s="32">
        <v>85</v>
      </c>
      <c r="C844" s="30" t="s">
        <v>18</v>
      </c>
      <c r="D844" s="31">
        <v>857.27</v>
      </c>
      <c r="E844" s="48">
        <f>Table245[[#This Row],[Amount]]/Table245[[#This Row],[Qty]]</f>
        <v>10.085529411764705</v>
      </c>
      <c r="F844">
        <f>IF(Table245[[#This Row],[Category]]="Electronics",Table245[[#This Row],[Amount]],0)</f>
        <v>0</v>
      </c>
      <c r="G844">
        <f>IF(Table245[[#This Row],[Category]]="Electronics",Table245[[#This Row],[Qty]],0)</f>
        <v>0</v>
      </c>
      <c r="H844">
        <f>IF(Table245[[#This Row],[Category]]="Home Decor",Table245[[#This Row],[Amount]],0)</f>
        <v>857.27</v>
      </c>
      <c r="I844">
        <f>IF(Table245[[#This Row],[Category]]="Home Decor",Table245[[#This Row],[Qty]],0)</f>
        <v>85</v>
      </c>
      <c r="J844">
        <f>IF(Table245[[#This Row],[Category]]="Clothing",Table245[[#This Row],[Amount]],0)</f>
        <v>0</v>
      </c>
      <c r="K844">
        <f>IF(Table245[[#This Row],[Category]]="Clothing",Table245[[#This Row],[Qty]],0)</f>
        <v>0</v>
      </c>
    </row>
    <row r="845" spans="1:11" ht="14.25" customHeight="1">
      <c r="A845" s="30" t="s">
        <v>38</v>
      </c>
      <c r="B845" s="32">
        <v>22</v>
      </c>
      <c r="C845" s="30" t="s">
        <v>18</v>
      </c>
      <c r="D845" s="31">
        <v>537.47</v>
      </c>
      <c r="E845" s="48">
        <f>Table245[[#This Row],[Amount]]/Table245[[#This Row],[Qty]]</f>
        <v>24.430454545454548</v>
      </c>
      <c r="F845">
        <f>IF(Table245[[#This Row],[Category]]="Electronics",Table245[[#This Row],[Amount]],0)</f>
        <v>537.47</v>
      </c>
      <c r="G845">
        <f>IF(Table245[[#This Row],[Category]]="Electronics",Table245[[#This Row],[Qty]],0)</f>
        <v>22</v>
      </c>
      <c r="H845">
        <f>IF(Table245[[#This Row],[Category]]="Home Decor",Table245[[#This Row],[Amount]],0)</f>
        <v>0</v>
      </c>
      <c r="I845">
        <f>IF(Table245[[#This Row],[Category]]="Home Decor",Table245[[#This Row],[Qty]],0)</f>
        <v>0</v>
      </c>
      <c r="J845">
        <f>IF(Table245[[#This Row],[Category]]="Clothing",Table245[[#This Row],[Amount]],0)</f>
        <v>0</v>
      </c>
      <c r="K845">
        <f>IF(Table245[[#This Row],[Category]]="Clothing",Table245[[#This Row],[Qty]],0)</f>
        <v>0</v>
      </c>
    </row>
    <row r="846" spans="1:11" ht="14.25" customHeight="1">
      <c r="A846" s="30" t="s">
        <v>38</v>
      </c>
      <c r="B846" s="32">
        <v>65</v>
      </c>
      <c r="C846" s="30" t="s">
        <v>18</v>
      </c>
      <c r="D846" s="31">
        <v>657.68</v>
      </c>
      <c r="E846" s="48">
        <f>Table245[[#This Row],[Amount]]/Table245[[#This Row],[Qty]]</f>
        <v>10.118153846153845</v>
      </c>
      <c r="F846">
        <f>IF(Table245[[#This Row],[Category]]="Electronics",Table245[[#This Row],[Amount]],0)</f>
        <v>657.68</v>
      </c>
      <c r="G846">
        <f>IF(Table245[[#This Row],[Category]]="Electronics",Table245[[#This Row],[Qty]],0)</f>
        <v>65</v>
      </c>
      <c r="H846">
        <f>IF(Table245[[#This Row],[Category]]="Home Decor",Table245[[#This Row],[Amount]],0)</f>
        <v>0</v>
      </c>
      <c r="I846">
        <f>IF(Table245[[#This Row],[Category]]="Home Decor",Table245[[#This Row],[Qty]],0)</f>
        <v>0</v>
      </c>
      <c r="J846">
        <f>IF(Table245[[#This Row],[Category]]="Clothing",Table245[[#This Row],[Amount]],0)</f>
        <v>0</v>
      </c>
      <c r="K846">
        <f>IF(Table245[[#This Row],[Category]]="Clothing",Table245[[#This Row],[Qty]],0)</f>
        <v>0</v>
      </c>
    </row>
    <row r="847" spans="1:11" ht="14.25" customHeight="1">
      <c r="A847" s="30" t="s">
        <v>17</v>
      </c>
      <c r="B847" s="32">
        <v>35</v>
      </c>
      <c r="C847" s="30" t="s">
        <v>18</v>
      </c>
      <c r="D847" s="31">
        <v>98.06</v>
      </c>
      <c r="E847" s="48">
        <f>Table245[[#This Row],[Amount]]/Table245[[#This Row],[Qty]]</f>
        <v>2.8017142857142856</v>
      </c>
      <c r="F847">
        <f>IF(Table245[[#This Row],[Category]]="Electronics",Table245[[#This Row],[Amount]],0)</f>
        <v>0</v>
      </c>
      <c r="G847">
        <f>IF(Table245[[#This Row],[Category]]="Electronics",Table245[[#This Row],[Qty]],0)</f>
        <v>0</v>
      </c>
      <c r="H847">
        <f>IF(Table245[[#This Row],[Category]]="Home Decor",Table245[[#This Row],[Amount]],0)</f>
        <v>98.06</v>
      </c>
      <c r="I847">
        <f>IF(Table245[[#This Row],[Category]]="Home Decor",Table245[[#This Row],[Qty]],0)</f>
        <v>35</v>
      </c>
      <c r="J847">
        <f>IF(Table245[[#This Row],[Category]]="Clothing",Table245[[#This Row],[Amount]],0)</f>
        <v>0</v>
      </c>
      <c r="K847">
        <f>IF(Table245[[#This Row],[Category]]="Clothing",Table245[[#This Row],[Qty]],0)</f>
        <v>0</v>
      </c>
    </row>
    <row r="848" spans="1:11" ht="14.25" customHeight="1">
      <c r="A848" s="30" t="s">
        <v>17</v>
      </c>
      <c r="B848" s="32">
        <v>35</v>
      </c>
      <c r="C848" s="30" t="s">
        <v>18</v>
      </c>
      <c r="D848" s="31">
        <v>524.19000000000005</v>
      </c>
      <c r="E848" s="48">
        <f>Table245[[#This Row],[Amount]]/Table245[[#This Row],[Qty]]</f>
        <v>14.976857142857144</v>
      </c>
      <c r="F848">
        <f>IF(Table245[[#This Row],[Category]]="Electronics",Table245[[#This Row],[Amount]],0)</f>
        <v>0</v>
      </c>
      <c r="G848">
        <f>IF(Table245[[#This Row],[Category]]="Electronics",Table245[[#This Row],[Qty]],0)</f>
        <v>0</v>
      </c>
      <c r="H848">
        <f>IF(Table245[[#This Row],[Category]]="Home Decor",Table245[[#This Row],[Amount]],0)</f>
        <v>524.19000000000005</v>
      </c>
      <c r="I848">
        <f>IF(Table245[[#This Row],[Category]]="Home Decor",Table245[[#This Row],[Qty]],0)</f>
        <v>35</v>
      </c>
      <c r="J848">
        <f>IF(Table245[[#This Row],[Category]]="Clothing",Table245[[#This Row],[Amount]],0)</f>
        <v>0</v>
      </c>
      <c r="K848">
        <f>IF(Table245[[#This Row],[Category]]="Clothing",Table245[[#This Row],[Qty]],0)</f>
        <v>0</v>
      </c>
    </row>
    <row r="849" spans="1:11" ht="14.25" customHeight="1">
      <c r="A849" s="30" t="s">
        <v>38</v>
      </c>
      <c r="B849" s="32">
        <v>78</v>
      </c>
      <c r="C849" s="30" t="s">
        <v>18</v>
      </c>
      <c r="D849" s="31">
        <v>231.47</v>
      </c>
      <c r="E849" s="48">
        <f>Table245[[#This Row],[Amount]]/Table245[[#This Row],[Qty]]</f>
        <v>2.9675641025641024</v>
      </c>
      <c r="F849">
        <f>IF(Table245[[#This Row],[Category]]="Electronics",Table245[[#This Row],[Amount]],0)</f>
        <v>231.47</v>
      </c>
      <c r="G849">
        <f>IF(Table245[[#This Row],[Category]]="Electronics",Table245[[#This Row],[Qty]],0)</f>
        <v>78</v>
      </c>
      <c r="H849">
        <f>IF(Table245[[#This Row],[Category]]="Home Decor",Table245[[#This Row],[Amount]],0)</f>
        <v>0</v>
      </c>
      <c r="I849">
        <f>IF(Table245[[#This Row],[Category]]="Home Decor",Table245[[#This Row],[Qty]],0)</f>
        <v>0</v>
      </c>
      <c r="J849">
        <f>IF(Table245[[#This Row],[Category]]="Clothing",Table245[[#This Row],[Amount]],0)</f>
        <v>0</v>
      </c>
      <c r="K849">
        <f>IF(Table245[[#This Row],[Category]]="Clothing",Table245[[#This Row],[Qty]],0)</f>
        <v>0</v>
      </c>
    </row>
    <row r="850" spans="1:11" ht="14.25" customHeight="1">
      <c r="A850" s="30" t="s">
        <v>38</v>
      </c>
      <c r="B850" s="32">
        <v>81</v>
      </c>
      <c r="C850" s="30" t="s">
        <v>18</v>
      </c>
      <c r="D850" s="31">
        <v>626.97</v>
      </c>
      <c r="E850" s="48">
        <f>Table245[[#This Row],[Amount]]/Table245[[#This Row],[Qty]]</f>
        <v>7.7403703703703703</v>
      </c>
      <c r="F850">
        <f>IF(Table245[[#This Row],[Category]]="Electronics",Table245[[#This Row],[Amount]],0)</f>
        <v>626.97</v>
      </c>
      <c r="G850">
        <f>IF(Table245[[#This Row],[Category]]="Electronics",Table245[[#This Row],[Qty]],0)</f>
        <v>81</v>
      </c>
      <c r="H850">
        <f>IF(Table245[[#This Row],[Category]]="Home Decor",Table245[[#This Row],[Amount]],0)</f>
        <v>0</v>
      </c>
      <c r="I850">
        <f>IF(Table245[[#This Row],[Category]]="Home Decor",Table245[[#This Row],[Qty]],0)</f>
        <v>0</v>
      </c>
      <c r="J850">
        <f>IF(Table245[[#This Row],[Category]]="Clothing",Table245[[#This Row],[Amount]],0)</f>
        <v>0</v>
      </c>
      <c r="K850">
        <f>IF(Table245[[#This Row],[Category]]="Clothing",Table245[[#This Row],[Qty]],0)</f>
        <v>0</v>
      </c>
    </row>
    <row r="851" spans="1:11" ht="14.25" customHeight="1">
      <c r="A851" s="30" t="s">
        <v>38</v>
      </c>
      <c r="B851" s="32">
        <v>14</v>
      </c>
      <c r="C851" s="30" t="s">
        <v>18</v>
      </c>
      <c r="D851" s="31">
        <v>124.93</v>
      </c>
      <c r="E851" s="48">
        <f>Table245[[#This Row],[Amount]]/Table245[[#This Row],[Qty]]</f>
        <v>8.9235714285714298</v>
      </c>
      <c r="F851">
        <f>IF(Table245[[#This Row],[Category]]="Electronics",Table245[[#This Row],[Amount]],0)</f>
        <v>124.93</v>
      </c>
      <c r="G851">
        <f>IF(Table245[[#This Row],[Category]]="Electronics",Table245[[#This Row],[Qty]],0)</f>
        <v>14</v>
      </c>
      <c r="H851">
        <f>IF(Table245[[#This Row],[Category]]="Home Decor",Table245[[#This Row],[Amount]],0)</f>
        <v>0</v>
      </c>
      <c r="I851">
        <f>IF(Table245[[#This Row],[Category]]="Home Decor",Table245[[#This Row],[Qty]],0)</f>
        <v>0</v>
      </c>
      <c r="J851">
        <f>IF(Table245[[#This Row],[Category]]="Clothing",Table245[[#This Row],[Amount]],0)</f>
        <v>0</v>
      </c>
      <c r="K851">
        <f>IF(Table245[[#This Row],[Category]]="Clothing",Table245[[#This Row],[Qty]],0)</f>
        <v>0</v>
      </c>
    </row>
    <row r="852" spans="1:11" ht="14.25" customHeight="1">
      <c r="A852" s="30" t="s">
        <v>33</v>
      </c>
      <c r="B852" s="32">
        <v>41</v>
      </c>
      <c r="C852" s="30" t="s">
        <v>18</v>
      </c>
      <c r="D852" s="31">
        <v>362.26</v>
      </c>
      <c r="E852" s="48">
        <f>Table245[[#This Row],[Amount]]/Table245[[#This Row],[Qty]]</f>
        <v>8.8356097560975613</v>
      </c>
      <c r="F852">
        <f>IF(Table245[[#This Row],[Category]]="Electronics",Table245[[#This Row],[Amount]],0)</f>
        <v>0</v>
      </c>
      <c r="G852">
        <f>IF(Table245[[#This Row],[Category]]="Electronics",Table245[[#This Row],[Qty]],0)</f>
        <v>0</v>
      </c>
      <c r="H852">
        <f>IF(Table245[[#This Row],[Category]]="Home Decor",Table245[[#This Row],[Amount]],0)</f>
        <v>0</v>
      </c>
      <c r="I852">
        <f>IF(Table245[[#This Row],[Category]]="Home Decor",Table245[[#This Row],[Qty]],0)</f>
        <v>0</v>
      </c>
      <c r="J852">
        <f>IF(Table245[[#This Row],[Category]]="Clothing",Table245[[#This Row],[Amount]],0)</f>
        <v>362.26</v>
      </c>
      <c r="K852">
        <f>IF(Table245[[#This Row],[Category]]="Clothing",Table245[[#This Row],[Qty]],0)</f>
        <v>41</v>
      </c>
    </row>
    <row r="853" spans="1:11" ht="14.25" customHeight="1">
      <c r="A853" s="30" t="s">
        <v>33</v>
      </c>
      <c r="B853" s="32">
        <v>2</v>
      </c>
      <c r="C853" s="30" t="s">
        <v>18</v>
      </c>
      <c r="D853" s="31">
        <v>788.46</v>
      </c>
      <c r="E853" s="48">
        <f>Table245[[#This Row],[Amount]]/Table245[[#This Row],[Qty]]</f>
        <v>394.23</v>
      </c>
      <c r="F853">
        <f>IF(Table245[[#This Row],[Category]]="Electronics",Table245[[#This Row],[Amount]],0)</f>
        <v>0</v>
      </c>
      <c r="G853">
        <f>IF(Table245[[#This Row],[Category]]="Electronics",Table245[[#This Row],[Qty]],0)</f>
        <v>0</v>
      </c>
      <c r="H853">
        <f>IF(Table245[[#This Row],[Category]]="Home Decor",Table245[[#This Row],[Amount]],0)</f>
        <v>0</v>
      </c>
      <c r="I853">
        <f>IF(Table245[[#This Row],[Category]]="Home Decor",Table245[[#This Row],[Qty]],0)</f>
        <v>0</v>
      </c>
      <c r="J853">
        <f>IF(Table245[[#This Row],[Category]]="Clothing",Table245[[#This Row],[Amount]],0)</f>
        <v>788.46</v>
      </c>
      <c r="K853">
        <f>IF(Table245[[#This Row],[Category]]="Clothing",Table245[[#This Row],[Qty]],0)</f>
        <v>2</v>
      </c>
    </row>
    <row r="854" spans="1:11" ht="14.25" customHeight="1">
      <c r="A854" s="30" t="s">
        <v>38</v>
      </c>
      <c r="B854" s="32">
        <v>91</v>
      </c>
      <c r="C854" s="30" t="s">
        <v>18</v>
      </c>
      <c r="D854" s="31">
        <v>835.6</v>
      </c>
      <c r="E854" s="48">
        <f>Table245[[#This Row],[Amount]]/Table245[[#This Row],[Qty]]</f>
        <v>9.1824175824175835</v>
      </c>
      <c r="F854">
        <f>IF(Table245[[#This Row],[Category]]="Electronics",Table245[[#This Row],[Amount]],0)</f>
        <v>835.6</v>
      </c>
      <c r="G854">
        <f>IF(Table245[[#This Row],[Category]]="Electronics",Table245[[#This Row],[Qty]],0)</f>
        <v>91</v>
      </c>
      <c r="H854">
        <f>IF(Table245[[#This Row],[Category]]="Home Decor",Table245[[#This Row],[Amount]],0)</f>
        <v>0</v>
      </c>
      <c r="I854">
        <f>IF(Table245[[#This Row],[Category]]="Home Decor",Table245[[#This Row],[Qty]],0)</f>
        <v>0</v>
      </c>
      <c r="J854">
        <f>IF(Table245[[#This Row],[Category]]="Clothing",Table245[[#This Row],[Amount]],0)</f>
        <v>0</v>
      </c>
      <c r="K854">
        <f>IF(Table245[[#This Row],[Category]]="Clothing",Table245[[#This Row],[Qty]],0)</f>
        <v>0</v>
      </c>
    </row>
    <row r="855" spans="1:11" ht="14.25" customHeight="1">
      <c r="A855" s="30" t="s">
        <v>17</v>
      </c>
      <c r="B855" s="32">
        <v>16</v>
      </c>
      <c r="C855" s="30" t="s">
        <v>18</v>
      </c>
      <c r="D855" s="31">
        <v>237.84</v>
      </c>
      <c r="E855" s="48">
        <f>Table245[[#This Row],[Amount]]/Table245[[#This Row],[Qty]]</f>
        <v>14.865</v>
      </c>
      <c r="F855">
        <f>IF(Table245[[#This Row],[Category]]="Electronics",Table245[[#This Row],[Amount]],0)</f>
        <v>0</v>
      </c>
      <c r="G855">
        <f>IF(Table245[[#This Row],[Category]]="Electronics",Table245[[#This Row],[Qty]],0)</f>
        <v>0</v>
      </c>
      <c r="H855">
        <f>IF(Table245[[#This Row],[Category]]="Home Decor",Table245[[#This Row],[Amount]],0)</f>
        <v>237.84</v>
      </c>
      <c r="I855">
        <f>IF(Table245[[#This Row],[Category]]="Home Decor",Table245[[#This Row],[Qty]],0)</f>
        <v>16</v>
      </c>
      <c r="J855">
        <f>IF(Table245[[#This Row],[Category]]="Clothing",Table245[[#This Row],[Amount]],0)</f>
        <v>0</v>
      </c>
      <c r="K855">
        <f>IF(Table245[[#This Row],[Category]]="Clothing",Table245[[#This Row],[Qty]],0)</f>
        <v>0</v>
      </c>
    </row>
    <row r="856" spans="1:11" ht="14.25" customHeight="1">
      <c r="A856" s="30" t="s">
        <v>33</v>
      </c>
      <c r="B856" s="32">
        <v>28</v>
      </c>
      <c r="C856" s="30" t="s">
        <v>18</v>
      </c>
      <c r="D856" s="31">
        <v>777.73</v>
      </c>
      <c r="E856" s="48">
        <f>Table245[[#This Row],[Amount]]/Table245[[#This Row],[Qty]]</f>
        <v>27.776071428571431</v>
      </c>
      <c r="F856">
        <f>IF(Table245[[#This Row],[Category]]="Electronics",Table245[[#This Row],[Amount]],0)</f>
        <v>0</v>
      </c>
      <c r="G856">
        <f>IF(Table245[[#This Row],[Category]]="Electronics",Table245[[#This Row],[Qty]],0)</f>
        <v>0</v>
      </c>
      <c r="H856">
        <f>IF(Table245[[#This Row],[Category]]="Home Decor",Table245[[#This Row],[Amount]],0)</f>
        <v>0</v>
      </c>
      <c r="I856">
        <f>IF(Table245[[#This Row],[Category]]="Home Decor",Table245[[#This Row],[Qty]],0)</f>
        <v>0</v>
      </c>
      <c r="J856">
        <f>IF(Table245[[#This Row],[Category]]="Clothing",Table245[[#This Row],[Amount]],0)</f>
        <v>777.73</v>
      </c>
      <c r="K856">
        <f>IF(Table245[[#This Row],[Category]]="Clothing",Table245[[#This Row],[Qty]],0)</f>
        <v>28</v>
      </c>
    </row>
    <row r="857" spans="1:11" ht="14.25" customHeight="1">
      <c r="A857" s="30" t="s">
        <v>17</v>
      </c>
      <c r="B857" s="32">
        <v>62</v>
      </c>
      <c r="C857" s="30" t="s">
        <v>18</v>
      </c>
      <c r="D857" s="31">
        <v>55.17</v>
      </c>
      <c r="E857" s="48">
        <f>Table245[[#This Row],[Amount]]/Table245[[#This Row],[Qty]]</f>
        <v>0.8898387096774194</v>
      </c>
      <c r="F857">
        <f>IF(Table245[[#This Row],[Category]]="Electronics",Table245[[#This Row],[Amount]],0)</f>
        <v>0</v>
      </c>
      <c r="G857">
        <f>IF(Table245[[#This Row],[Category]]="Electronics",Table245[[#This Row],[Qty]],0)</f>
        <v>0</v>
      </c>
      <c r="H857">
        <f>IF(Table245[[#This Row],[Category]]="Home Decor",Table245[[#This Row],[Amount]],0)</f>
        <v>55.17</v>
      </c>
      <c r="I857">
        <f>IF(Table245[[#This Row],[Category]]="Home Decor",Table245[[#This Row],[Qty]],0)</f>
        <v>62</v>
      </c>
      <c r="J857">
        <f>IF(Table245[[#This Row],[Category]]="Clothing",Table245[[#This Row],[Amount]],0)</f>
        <v>0</v>
      </c>
      <c r="K857">
        <f>IF(Table245[[#This Row],[Category]]="Clothing",Table245[[#This Row],[Qty]],0)</f>
        <v>0</v>
      </c>
    </row>
    <row r="858" spans="1:11" ht="14.25" customHeight="1">
      <c r="A858" s="30" t="s">
        <v>38</v>
      </c>
      <c r="B858" s="32">
        <v>32</v>
      </c>
      <c r="C858" s="30" t="s">
        <v>18</v>
      </c>
      <c r="D858" s="31">
        <v>702.83</v>
      </c>
      <c r="E858" s="48">
        <f>Table245[[#This Row],[Amount]]/Table245[[#This Row],[Qty]]</f>
        <v>21.963437500000001</v>
      </c>
      <c r="F858">
        <f>IF(Table245[[#This Row],[Category]]="Electronics",Table245[[#This Row],[Amount]],0)</f>
        <v>702.83</v>
      </c>
      <c r="G858">
        <f>IF(Table245[[#This Row],[Category]]="Electronics",Table245[[#This Row],[Qty]],0)</f>
        <v>32</v>
      </c>
      <c r="H858">
        <f>IF(Table245[[#This Row],[Category]]="Home Decor",Table245[[#This Row],[Amount]],0)</f>
        <v>0</v>
      </c>
      <c r="I858">
        <f>IF(Table245[[#This Row],[Category]]="Home Decor",Table245[[#This Row],[Qty]],0)</f>
        <v>0</v>
      </c>
      <c r="J858">
        <f>IF(Table245[[#This Row],[Category]]="Clothing",Table245[[#This Row],[Amount]],0)</f>
        <v>0</v>
      </c>
      <c r="K858">
        <f>IF(Table245[[#This Row],[Category]]="Clothing",Table245[[#This Row],[Qty]],0)</f>
        <v>0</v>
      </c>
    </row>
    <row r="859" spans="1:11" ht="14.25" customHeight="1">
      <c r="A859" s="30" t="s">
        <v>33</v>
      </c>
      <c r="B859" s="32">
        <v>47</v>
      </c>
      <c r="C859" s="30" t="s">
        <v>18</v>
      </c>
      <c r="D859" s="31">
        <v>199.28</v>
      </c>
      <c r="E859" s="48">
        <f>Table245[[#This Row],[Amount]]/Table245[[#This Row],[Qty]]</f>
        <v>4.24</v>
      </c>
      <c r="F859">
        <f>IF(Table245[[#This Row],[Category]]="Electronics",Table245[[#This Row],[Amount]],0)</f>
        <v>0</v>
      </c>
      <c r="G859">
        <f>IF(Table245[[#This Row],[Category]]="Electronics",Table245[[#This Row],[Qty]],0)</f>
        <v>0</v>
      </c>
      <c r="H859">
        <f>IF(Table245[[#This Row],[Category]]="Home Decor",Table245[[#This Row],[Amount]],0)</f>
        <v>0</v>
      </c>
      <c r="I859">
        <f>IF(Table245[[#This Row],[Category]]="Home Decor",Table245[[#This Row],[Qty]],0)</f>
        <v>0</v>
      </c>
      <c r="J859">
        <f>IF(Table245[[#This Row],[Category]]="Clothing",Table245[[#This Row],[Amount]],0)</f>
        <v>199.28</v>
      </c>
      <c r="K859">
        <f>IF(Table245[[#This Row],[Category]]="Clothing",Table245[[#This Row],[Qty]],0)</f>
        <v>47</v>
      </c>
    </row>
    <row r="860" spans="1:11" ht="14.25" customHeight="1">
      <c r="A860" s="30" t="s">
        <v>38</v>
      </c>
      <c r="B860" s="32">
        <v>52</v>
      </c>
      <c r="C860" s="30" t="s">
        <v>18</v>
      </c>
      <c r="D860" s="31">
        <v>117.07</v>
      </c>
      <c r="E860" s="48">
        <f>Table245[[#This Row],[Amount]]/Table245[[#This Row],[Qty]]</f>
        <v>2.2513461538461539</v>
      </c>
      <c r="F860">
        <f>IF(Table245[[#This Row],[Category]]="Electronics",Table245[[#This Row],[Amount]],0)</f>
        <v>117.07</v>
      </c>
      <c r="G860">
        <f>IF(Table245[[#This Row],[Category]]="Electronics",Table245[[#This Row],[Qty]],0)</f>
        <v>52</v>
      </c>
      <c r="H860">
        <f>IF(Table245[[#This Row],[Category]]="Home Decor",Table245[[#This Row],[Amount]],0)</f>
        <v>0</v>
      </c>
      <c r="I860">
        <f>IF(Table245[[#This Row],[Category]]="Home Decor",Table245[[#This Row],[Qty]],0)</f>
        <v>0</v>
      </c>
      <c r="J860">
        <f>IF(Table245[[#This Row],[Category]]="Clothing",Table245[[#This Row],[Amount]],0)</f>
        <v>0</v>
      </c>
      <c r="K860">
        <f>IF(Table245[[#This Row],[Category]]="Clothing",Table245[[#This Row],[Qty]],0)</f>
        <v>0</v>
      </c>
    </row>
    <row r="861" spans="1:11" ht="14.25" customHeight="1">
      <c r="A861" s="30" t="s">
        <v>38</v>
      </c>
      <c r="B861" s="32">
        <v>31</v>
      </c>
      <c r="C861" s="30" t="s">
        <v>18</v>
      </c>
      <c r="D861" s="31">
        <v>410.23</v>
      </c>
      <c r="E861" s="48">
        <f>Table245[[#This Row],[Amount]]/Table245[[#This Row],[Qty]]</f>
        <v>13.233225806451614</v>
      </c>
      <c r="F861">
        <f>IF(Table245[[#This Row],[Category]]="Electronics",Table245[[#This Row],[Amount]],0)</f>
        <v>410.23</v>
      </c>
      <c r="G861">
        <f>IF(Table245[[#This Row],[Category]]="Electronics",Table245[[#This Row],[Qty]],0)</f>
        <v>31</v>
      </c>
      <c r="H861">
        <f>IF(Table245[[#This Row],[Category]]="Home Decor",Table245[[#This Row],[Amount]],0)</f>
        <v>0</v>
      </c>
      <c r="I861">
        <f>IF(Table245[[#This Row],[Category]]="Home Decor",Table245[[#This Row],[Qty]],0)</f>
        <v>0</v>
      </c>
      <c r="J861">
        <f>IF(Table245[[#This Row],[Category]]="Clothing",Table245[[#This Row],[Amount]],0)</f>
        <v>0</v>
      </c>
      <c r="K861">
        <f>IF(Table245[[#This Row],[Category]]="Clothing",Table245[[#This Row],[Qty]],0)</f>
        <v>0</v>
      </c>
    </row>
    <row r="862" spans="1:11" ht="14.25" customHeight="1">
      <c r="A862" s="30" t="s">
        <v>17</v>
      </c>
      <c r="B862" s="32">
        <v>5</v>
      </c>
      <c r="C862" s="30" t="s">
        <v>18</v>
      </c>
      <c r="D862" s="31">
        <v>922.33</v>
      </c>
      <c r="E862" s="48">
        <f>Table245[[#This Row],[Amount]]/Table245[[#This Row],[Qty]]</f>
        <v>184.46600000000001</v>
      </c>
      <c r="F862">
        <f>IF(Table245[[#This Row],[Category]]="Electronics",Table245[[#This Row],[Amount]],0)</f>
        <v>0</v>
      </c>
      <c r="G862">
        <f>IF(Table245[[#This Row],[Category]]="Electronics",Table245[[#This Row],[Qty]],0)</f>
        <v>0</v>
      </c>
      <c r="H862">
        <f>IF(Table245[[#This Row],[Category]]="Home Decor",Table245[[#This Row],[Amount]],0)</f>
        <v>922.33</v>
      </c>
      <c r="I862">
        <f>IF(Table245[[#This Row],[Category]]="Home Decor",Table245[[#This Row],[Qty]],0)</f>
        <v>5</v>
      </c>
      <c r="J862">
        <f>IF(Table245[[#This Row],[Category]]="Clothing",Table245[[#This Row],[Amount]],0)</f>
        <v>0</v>
      </c>
      <c r="K862">
        <f>IF(Table245[[#This Row],[Category]]="Clothing",Table245[[#This Row],[Qty]],0)</f>
        <v>0</v>
      </c>
    </row>
    <row r="863" spans="1:11" ht="14.25" customHeight="1">
      <c r="A863" s="30" t="s">
        <v>17</v>
      </c>
      <c r="B863" s="32">
        <v>89</v>
      </c>
      <c r="C863" s="30" t="s">
        <v>18</v>
      </c>
      <c r="D863" s="31">
        <v>444.11</v>
      </c>
      <c r="E863" s="48">
        <f>Table245[[#This Row],[Amount]]/Table245[[#This Row],[Qty]]</f>
        <v>4.99</v>
      </c>
      <c r="F863">
        <f>IF(Table245[[#This Row],[Category]]="Electronics",Table245[[#This Row],[Amount]],0)</f>
        <v>0</v>
      </c>
      <c r="G863">
        <f>IF(Table245[[#This Row],[Category]]="Electronics",Table245[[#This Row],[Qty]],0)</f>
        <v>0</v>
      </c>
      <c r="H863">
        <f>IF(Table245[[#This Row],[Category]]="Home Decor",Table245[[#This Row],[Amount]],0)</f>
        <v>444.11</v>
      </c>
      <c r="I863">
        <f>IF(Table245[[#This Row],[Category]]="Home Decor",Table245[[#This Row],[Qty]],0)</f>
        <v>89</v>
      </c>
      <c r="J863">
        <f>IF(Table245[[#This Row],[Category]]="Clothing",Table245[[#This Row],[Amount]],0)</f>
        <v>0</v>
      </c>
      <c r="K863">
        <f>IF(Table245[[#This Row],[Category]]="Clothing",Table245[[#This Row],[Qty]],0)</f>
        <v>0</v>
      </c>
    </row>
    <row r="864" spans="1:11" ht="14.25" customHeight="1">
      <c r="A864" s="30" t="s">
        <v>38</v>
      </c>
      <c r="B864" s="32">
        <v>94</v>
      </c>
      <c r="C864" s="30" t="s">
        <v>18</v>
      </c>
      <c r="D864" s="31">
        <v>616</v>
      </c>
      <c r="E864" s="48">
        <f>Table245[[#This Row],[Amount]]/Table245[[#This Row],[Qty]]</f>
        <v>6.5531914893617023</v>
      </c>
      <c r="F864">
        <f>IF(Table245[[#This Row],[Category]]="Electronics",Table245[[#This Row],[Amount]],0)</f>
        <v>616</v>
      </c>
      <c r="G864">
        <f>IF(Table245[[#This Row],[Category]]="Electronics",Table245[[#This Row],[Qty]],0)</f>
        <v>94</v>
      </c>
      <c r="H864">
        <f>IF(Table245[[#This Row],[Category]]="Home Decor",Table245[[#This Row],[Amount]],0)</f>
        <v>0</v>
      </c>
      <c r="I864">
        <f>IF(Table245[[#This Row],[Category]]="Home Decor",Table245[[#This Row],[Qty]],0)</f>
        <v>0</v>
      </c>
      <c r="J864">
        <f>IF(Table245[[#This Row],[Category]]="Clothing",Table245[[#This Row],[Amount]],0)</f>
        <v>0</v>
      </c>
      <c r="K864">
        <f>IF(Table245[[#This Row],[Category]]="Clothing",Table245[[#This Row],[Qty]],0)</f>
        <v>0</v>
      </c>
    </row>
    <row r="865" spans="1:11" ht="14.25" customHeight="1">
      <c r="A865" s="30" t="s">
        <v>17</v>
      </c>
      <c r="B865" s="32">
        <v>53</v>
      </c>
      <c r="C865" s="30" t="s">
        <v>18</v>
      </c>
      <c r="D865" s="31">
        <v>252</v>
      </c>
      <c r="E865" s="48">
        <f>Table245[[#This Row],[Amount]]/Table245[[#This Row],[Qty]]</f>
        <v>4.7547169811320753</v>
      </c>
      <c r="F865">
        <f>IF(Table245[[#This Row],[Category]]="Electronics",Table245[[#This Row],[Amount]],0)</f>
        <v>0</v>
      </c>
      <c r="G865">
        <f>IF(Table245[[#This Row],[Category]]="Electronics",Table245[[#This Row],[Qty]],0)</f>
        <v>0</v>
      </c>
      <c r="H865">
        <f>IF(Table245[[#This Row],[Category]]="Home Decor",Table245[[#This Row],[Amount]],0)</f>
        <v>252</v>
      </c>
      <c r="I865">
        <f>IF(Table245[[#This Row],[Category]]="Home Decor",Table245[[#This Row],[Qty]],0)</f>
        <v>53</v>
      </c>
      <c r="J865">
        <f>IF(Table245[[#This Row],[Category]]="Clothing",Table245[[#This Row],[Amount]],0)</f>
        <v>0</v>
      </c>
      <c r="K865">
        <f>IF(Table245[[#This Row],[Category]]="Clothing",Table245[[#This Row],[Qty]],0)</f>
        <v>0</v>
      </c>
    </row>
    <row r="866" spans="1:11" ht="14.25" customHeight="1">
      <c r="A866" s="30" t="s">
        <v>38</v>
      </c>
      <c r="B866" s="32">
        <v>64</v>
      </c>
      <c r="C866" s="30" t="s">
        <v>18</v>
      </c>
      <c r="D866" s="31">
        <v>256.48</v>
      </c>
      <c r="E866" s="48">
        <f>Table245[[#This Row],[Amount]]/Table245[[#This Row],[Qty]]</f>
        <v>4.0075000000000003</v>
      </c>
      <c r="F866">
        <f>IF(Table245[[#This Row],[Category]]="Electronics",Table245[[#This Row],[Amount]],0)</f>
        <v>256.48</v>
      </c>
      <c r="G866">
        <f>IF(Table245[[#This Row],[Category]]="Electronics",Table245[[#This Row],[Qty]],0)</f>
        <v>64</v>
      </c>
      <c r="H866">
        <f>IF(Table245[[#This Row],[Category]]="Home Decor",Table245[[#This Row],[Amount]],0)</f>
        <v>0</v>
      </c>
      <c r="I866">
        <f>IF(Table245[[#This Row],[Category]]="Home Decor",Table245[[#This Row],[Qty]],0)</f>
        <v>0</v>
      </c>
      <c r="J866">
        <f>IF(Table245[[#This Row],[Category]]="Clothing",Table245[[#This Row],[Amount]],0)</f>
        <v>0</v>
      </c>
      <c r="K866">
        <f>IF(Table245[[#This Row],[Category]]="Clothing",Table245[[#This Row],[Qty]],0)</f>
        <v>0</v>
      </c>
    </row>
    <row r="867" spans="1:11" ht="14.25" customHeight="1">
      <c r="A867" s="30" t="s">
        <v>38</v>
      </c>
      <c r="B867" s="32">
        <v>73</v>
      </c>
      <c r="C867" s="30" t="s">
        <v>18</v>
      </c>
      <c r="D867" s="31">
        <v>726.8</v>
      </c>
      <c r="E867" s="48">
        <f>Table245[[#This Row],[Amount]]/Table245[[#This Row],[Qty]]</f>
        <v>9.956164383561644</v>
      </c>
      <c r="F867">
        <f>IF(Table245[[#This Row],[Category]]="Electronics",Table245[[#This Row],[Amount]],0)</f>
        <v>726.8</v>
      </c>
      <c r="G867">
        <f>IF(Table245[[#This Row],[Category]]="Electronics",Table245[[#This Row],[Qty]],0)</f>
        <v>73</v>
      </c>
      <c r="H867">
        <f>IF(Table245[[#This Row],[Category]]="Home Decor",Table245[[#This Row],[Amount]],0)</f>
        <v>0</v>
      </c>
      <c r="I867">
        <f>IF(Table245[[#This Row],[Category]]="Home Decor",Table245[[#This Row],[Qty]],0)</f>
        <v>0</v>
      </c>
      <c r="J867">
        <f>IF(Table245[[#This Row],[Category]]="Clothing",Table245[[#This Row],[Amount]],0)</f>
        <v>0</v>
      </c>
      <c r="K867">
        <f>IF(Table245[[#This Row],[Category]]="Clothing",Table245[[#This Row],[Qty]],0)</f>
        <v>0</v>
      </c>
    </row>
    <row r="868" spans="1:11" ht="14.25" customHeight="1">
      <c r="A868" s="30" t="s">
        <v>33</v>
      </c>
      <c r="B868" s="32">
        <v>11</v>
      </c>
      <c r="C868" s="30" t="s">
        <v>18</v>
      </c>
      <c r="D868" s="31">
        <v>575.49</v>
      </c>
      <c r="E868" s="48">
        <f>Table245[[#This Row],[Amount]]/Table245[[#This Row],[Qty]]</f>
        <v>52.31727272727273</v>
      </c>
      <c r="F868">
        <f>IF(Table245[[#This Row],[Category]]="Electronics",Table245[[#This Row],[Amount]],0)</f>
        <v>0</v>
      </c>
      <c r="G868">
        <f>IF(Table245[[#This Row],[Category]]="Electronics",Table245[[#This Row],[Qty]],0)</f>
        <v>0</v>
      </c>
      <c r="H868">
        <f>IF(Table245[[#This Row],[Category]]="Home Decor",Table245[[#This Row],[Amount]],0)</f>
        <v>0</v>
      </c>
      <c r="I868">
        <f>IF(Table245[[#This Row],[Category]]="Home Decor",Table245[[#This Row],[Qty]],0)</f>
        <v>0</v>
      </c>
      <c r="J868">
        <f>IF(Table245[[#This Row],[Category]]="Clothing",Table245[[#This Row],[Amount]],0)</f>
        <v>575.49</v>
      </c>
      <c r="K868">
        <f>IF(Table245[[#This Row],[Category]]="Clothing",Table245[[#This Row],[Qty]],0)</f>
        <v>11</v>
      </c>
    </row>
    <row r="869" spans="1:11" ht="14.25" customHeight="1">
      <c r="A869" s="30" t="s">
        <v>33</v>
      </c>
      <c r="B869" s="32">
        <v>89</v>
      </c>
      <c r="C869" s="30" t="s">
        <v>18</v>
      </c>
      <c r="D869" s="31">
        <v>683.78</v>
      </c>
      <c r="E869" s="48">
        <f>Table245[[#This Row],[Amount]]/Table245[[#This Row],[Qty]]</f>
        <v>7.6829213483146068</v>
      </c>
      <c r="F869">
        <f>IF(Table245[[#This Row],[Category]]="Electronics",Table245[[#This Row],[Amount]],0)</f>
        <v>0</v>
      </c>
      <c r="G869">
        <f>IF(Table245[[#This Row],[Category]]="Electronics",Table245[[#This Row],[Qty]],0)</f>
        <v>0</v>
      </c>
      <c r="H869">
        <f>IF(Table245[[#This Row],[Category]]="Home Decor",Table245[[#This Row],[Amount]],0)</f>
        <v>0</v>
      </c>
      <c r="I869">
        <f>IF(Table245[[#This Row],[Category]]="Home Decor",Table245[[#This Row],[Qty]],0)</f>
        <v>0</v>
      </c>
      <c r="J869">
        <f>IF(Table245[[#This Row],[Category]]="Clothing",Table245[[#This Row],[Amount]],0)</f>
        <v>683.78</v>
      </c>
      <c r="K869">
        <f>IF(Table245[[#This Row],[Category]]="Clothing",Table245[[#This Row],[Qty]],0)</f>
        <v>89</v>
      </c>
    </row>
    <row r="870" spans="1:11" ht="14.25" customHeight="1">
      <c r="A870" s="30" t="s">
        <v>38</v>
      </c>
      <c r="B870" s="32">
        <v>33</v>
      </c>
      <c r="C870" s="30" t="s">
        <v>18</v>
      </c>
      <c r="D870" s="31">
        <v>749.05</v>
      </c>
      <c r="E870" s="48">
        <f>Table245[[#This Row],[Amount]]/Table245[[#This Row],[Qty]]</f>
        <v>22.698484848484846</v>
      </c>
      <c r="F870">
        <f>IF(Table245[[#This Row],[Category]]="Electronics",Table245[[#This Row],[Amount]],0)</f>
        <v>749.05</v>
      </c>
      <c r="G870">
        <f>IF(Table245[[#This Row],[Category]]="Electronics",Table245[[#This Row],[Qty]],0)</f>
        <v>33</v>
      </c>
      <c r="H870">
        <f>IF(Table245[[#This Row],[Category]]="Home Decor",Table245[[#This Row],[Amount]],0)</f>
        <v>0</v>
      </c>
      <c r="I870">
        <f>IF(Table245[[#This Row],[Category]]="Home Decor",Table245[[#This Row],[Qty]],0)</f>
        <v>0</v>
      </c>
      <c r="J870">
        <f>IF(Table245[[#This Row],[Category]]="Clothing",Table245[[#This Row],[Amount]],0)</f>
        <v>0</v>
      </c>
      <c r="K870">
        <f>IF(Table245[[#This Row],[Category]]="Clothing",Table245[[#This Row],[Qty]],0)</f>
        <v>0</v>
      </c>
    </row>
    <row r="871" spans="1:11" ht="14.25" customHeight="1">
      <c r="A871" s="30" t="s">
        <v>17</v>
      </c>
      <c r="B871" s="32">
        <v>100</v>
      </c>
      <c r="C871" s="30" t="s">
        <v>18</v>
      </c>
      <c r="D871" s="31">
        <v>167.18</v>
      </c>
      <c r="E871" s="48">
        <f>Table245[[#This Row],[Amount]]/Table245[[#This Row],[Qty]]</f>
        <v>1.6718000000000002</v>
      </c>
      <c r="F871">
        <f>IF(Table245[[#This Row],[Category]]="Electronics",Table245[[#This Row],[Amount]],0)</f>
        <v>0</v>
      </c>
      <c r="G871">
        <f>IF(Table245[[#This Row],[Category]]="Electronics",Table245[[#This Row],[Qty]],0)</f>
        <v>0</v>
      </c>
      <c r="H871">
        <f>IF(Table245[[#This Row],[Category]]="Home Decor",Table245[[#This Row],[Amount]],0)</f>
        <v>167.18</v>
      </c>
      <c r="I871">
        <f>IF(Table245[[#This Row],[Category]]="Home Decor",Table245[[#This Row],[Qty]],0)</f>
        <v>100</v>
      </c>
      <c r="J871">
        <f>IF(Table245[[#This Row],[Category]]="Clothing",Table245[[#This Row],[Amount]],0)</f>
        <v>0</v>
      </c>
      <c r="K871">
        <f>IF(Table245[[#This Row],[Category]]="Clothing",Table245[[#This Row],[Qty]],0)</f>
        <v>0</v>
      </c>
    </row>
    <row r="872" spans="1:11" ht="14.25" customHeight="1">
      <c r="A872" s="30" t="s">
        <v>17</v>
      </c>
      <c r="B872" s="32">
        <v>64</v>
      </c>
      <c r="C872" s="30" t="s">
        <v>18</v>
      </c>
      <c r="D872" s="31">
        <v>155.78</v>
      </c>
      <c r="E872" s="48">
        <f>Table245[[#This Row],[Amount]]/Table245[[#This Row],[Qty]]</f>
        <v>2.4340625</v>
      </c>
      <c r="F872">
        <f>IF(Table245[[#This Row],[Category]]="Electronics",Table245[[#This Row],[Amount]],0)</f>
        <v>0</v>
      </c>
      <c r="G872">
        <f>IF(Table245[[#This Row],[Category]]="Electronics",Table245[[#This Row],[Qty]],0)</f>
        <v>0</v>
      </c>
      <c r="H872">
        <f>IF(Table245[[#This Row],[Category]]="Home Decor",Table245[[#This Row],[Amount]],0)</f>
        <v>155.78</v>
      </c>
      <c r="I872">
        <f>IF(Table245[[#This Row],[Category]]="Home Decor",Table245[[#This Row],[Qty]],0)</f>
        <v>64</v>
      </c>
      <c r="J872">
        <f>IF(Table245[[#This Row],[Category]]="Clothing",Table245[[#This Row],[Amount]],0)</f>
        <v>0</v>
      </c>
      <c r="K872">
        <f>IF(Table245[[#This Row],[Category]]="Clothing",Table245[[#This Row],[Qty]],0)</f>
        <v>0</v>
      </c>
    </row>
    <row r="873" spans="1:11" ht="14.25" customHeight="1">
      <c r="A873" s="30" t="s">
        <v>17</v>
      </c>
      <c r="B873" s="32">
        <v>66</v>
      </c>
      <c r="C873" s="30" t="s">
        <v>18</v>
      </c>
      <c r="D873" s="31">
        <v>142.41</v>
      </c>
      <c r="E873" s="48">
        <f>Table245[[#This Row],[Amount]]/Table245[[#This Row],[Qty]]</f>
        <v>2.1577272727272727</v>
      </c>
      <c r="F873">
        <f>IF(Table245[[#This Row],[Category]]="Electronics",Table245[[#This Row],[Amount]],0)</f>
        <v>0</v>
      </c>
      <c r="G873">
        <f>IF(Table245[[#This Row],[Category]]="Electronics",Table245[[#This Row],[Qty]],0)</f>
        <v>0</v>
      </c>
      <c r="H873">
        <f>IF(Table245[[#This Row],[Category]]="Home Decor",Table245[[#This Row],[Amount]],0)</f>
        <v>142.41</v>
      </c>
      <c r="I873">
        <f>IF(Table245[[#This Row],[Category]]="Home Decor",Table245[[#This Row],[Qty]],0)</f>
        <v>66</v>
      </c>
      <c r="J873">
        <f>IF(Table245[[#This Row],[Category]]="Clothing",Table245[[#This Row],[Amount]],0)</f>
        <v>0</v>
      </c>
      <c r="K873">
        <f>IF(Table245[[#This Row],[Category]]="Clothing",Table245[[#This Row],[Qty]],0)</f>
        <v>0</v>
      </c>
    </row>
    <row r="874" spans="1:11" ht="14.25" customHeight="1">
      <c r="A874" s="30" t="s">
        <v>17</v>
      </c>
      <c r="B874" s="32">
        <v>51</v>
      </c>
      <c r="C874" s="30" t="s">
        <v>18</v>
      </c>
      <c r="D874" s="31">
        <v>994.5</v>
      </c>
      <c r="E874" s="48">
        <f>Table245[[#This Row],[Amount]]/Table245[[#This Row],[Qty]]</f>
        <v>19.5</v>
      </c>
      <c r="F874">
        <f>IF(Table245[[#This Row],[Category]]="Electronics",Table245[[#This Row],[Amount]],0)</f>
        <v>0</v>
      </c>
      <c r="G874">
        <f>IF(Table245[[#This Row],[Category]]="Electronics",Table245[[#This Row],[Qty]],0)</f>
        <v>0</v>
      </c>
      <c r="H874">
        <f>IF(Table245[[#This Row],[Category]]="Home Decor",Table245[[#This Row],[Amount]],0)</f>
        <v>994.5</v>
      </c>
      <c r="I874">
        <f>IF(Table245[[#This Row],[Category]]="Home Decor",Table245[[#This Row],[Qty]],0)</f>
        <v>51</v>
      </c>
      <c r="J874">
        <f>IF(Table245[[#This Row],[Category]]="Clothing",Table245[[#This Row],[Amount]],0)</f>
        <v>0</v>
      </c>
      <c r="K874">
        <f>IF(Table245[[#This Row],[Category]]="Clothing",Table245[[#This Row],[Qty]],0)</f>
        <v>0</v>
      </c>
    </row>
    <row r="875" spans="1:11" ht="14.25" customHeight="1">
      <c r="A875" s="30" t="s">
        <v>33</v>
      </c>
      <c r="B875" s="32">
        <v>7</v>
      </c>
      <c r="C875" s="30" t="s">
        <v>18</v>
      </c>
      <c r="D875" s="31">
        <v>120.13</v>
      </c>
      <c r="E875" s="48">
        <f>Table245[[#This Row],[Amount]]/Table245[[#This Row],[Qty]]</f>
        <v>17.161428571428569</v>
      </c>
      <c r="F875">
        <f>IF(Table245[[#This Row],[Category]]="Electronics",Table245[[#This Row],[Amount]],0)</f>
        <v>0</v>
      </c>
      <c r="G875">
        <f>IF(Table245[[#This Row],[Category]]="Electronics",Table245[[#This Row],[Qty]],0)</f>
        <v>0</v>
      </c>
      <c r="H875">
        <f>IF(Table245[[#This Row],[Category]]="Home Decor",Table245[[#This Row],[Amount]],0)</f>
        <v>0</v>
      </c>
      <c r="I875">
        <f>IF(Table245[[#This Row],[Category]]="Home Decor",Table245[[#This Row],[Qty]],0)</f>
        <v>0</v>
      </c>
      <c r="J875">
        <f>IF(Table245[[#This Row],[Category]]="Clothing",Table245[[#This Row],[Amount]],0)</f>
        <v>120.13</v>
      </c>
      <c r="K875">
        <f>IF(Table245[[#This Row],[Category]]="Clothing",Table245[[#This Row],[Qty]],0)</f>
        <v>7</v>
      </c>
    </row>
    <row r="876" spans="1:11" ht="14.25" customHeight="1">
      <c r="A876" s="30" t="s">
        <v>17</v>
      </c>
      <c r="B876" s="32">
        <v>78</v>
      </c>
      <c r="C876" s="30" t="s">
        <v>18</v>
      </c>
      <c r="D876" s="31">
        <v>948.66</v>
      </c>
      <c r="E876" s="48">
        <f>Table245[[#This Row],[Amount]]/Table245[[#This Row],[Qty]]</f>
        <v>12.162307692307692</v>
      </c>
      <c r="F876">
        <f>IF(Table245[[#This Row],[Category]]="Electronics",Table245[[#This Row],[Amount]],0)</f>
        <v>0</v>
      </c>
      <c r="G876">
        <f>IF(Table245[[#This Row],[Category]]="Electronics",Table245[[#This Row],[Qty]],0)</f>
        <v>0</v>
      </c>
      <c r="H876">
        <f>IF(Table245[[#This Row],[Category]]="Home Decor",Table245[[#This Row],[Amount]],0)</f>
        <v>948.66</v>
      </c>
      <c r="I876">
        <f>IF(Table245[[#This Row],[Category]]="Home Decor",Table245[[#This Row],[Qty]],0)</f>
        <v>78</v>
      </c>
      <c r="J876">
        <f>IF(Table245[[#This Row],[Category]]="Clothing",Table245[[#This Row],[Amount]],0)</f>
        <v>0</v>
      </c>
      <c r="K876">
        <f>IF(Table245[[#This Row],[Category]]="Clothing",Table245[[#This Row],[Qty]],0)</f>
        <v>0</v>
      </c>
    </row>
    <row r="877" spans="1:11" ht="14.25" customHeight="1">
      <c r="A877" s="30" t="s">
        <v>33</v>
      </c>
      <c r="B877" s="32">
        <v>41</v>
      </c>
      <c r="C877" s="30" t="s">
        <v>18</v>
      </c>
      <c r="D877" s="31">
        <v>923.87</v>
      </c>
      <c r="E877" s="48">
        <f>Table245[[#This Row],[Amount]]/Table245[[#This Row],[Qty]]</f>
        <v>22.533414634146343</v>
      </c>
      <c r="F877">
        <f>IF(Table245[[#This Row],[Category]]="Electronics",Table245[[#This Row],[Amount]],0)</f>
        <v>0</v>
      </c>
      <c r="G877">
        <f>IF(Table245[[#This Row],[Category]]="Electronics",Table245[[#This Row],[Qty]],0)</f>
        <v>0</v>
      </c>
      <c r="H877">
        <f>IF(Table245[[#This Row],[Category]]="Home Decor",Table245[[#This Row],[Amount]],0)</f>
        <v>0</v>
      </c>
      <c r="I877">
        <f>IF(Table245[[#This Row],[Category]]="Home Decor",Table245[[#This Row],[Qty]],0)</f>
        <v>0</v>
      </c>
      <c r="J877">
        <f>IF(Table245[[#This Row],[Category]]="Clothing",Table245[[#This Row],[Amount]],0)</f>
        <v>923.87</v>
      </c>
      <c r="K877">
        <f>IF(Table245[[#This Row],[Category]]="Clothing",Table245[[#This Row],[Qty]],0)</f>
        <v>41</v>
      </c>
    </row>
    <row r="878" spans="1:11" ht="14.25" customHeight="1">
      <c r="A878" s="30" t="s">
        <v>33</v>
      </c>
      <c r="B878" s="32">
        <v>34</v>
      </c>
      <c r="C878" s="30" t="s">
        <v>18</v>
      </c>
      <c r="D878" s="31">
        <v>850.73</v>
      </c>
      <c r="E878" s="48">
        <f>Table245[[#This Row],[Amount]]/Table245[[#This Row],[Qty]]</f>
        <v>25.021470588235296</v>
      </c>
      <c r="F878">
        <f>IF(Table245[[#This Row],[Category]]="Electronics",Table245[[#This Row],[Amount]],0)</f>
        <v>0</v>
      </c>
      <c r="G878">
        <f>IF(Table245[[#This Row],[Category]]="Electronics",Table245[[#This Row],[Qty]],0)</f>
        <v>0</v>
      </c>
      <c r="H878">
        <f>IF(Table245[[#This Row],[Category]]="Home Decor",Table245[[#This Row],[Amount]],0)</f>
        <v>0</v>
      </c>
      <c r="I878">
        <f>IF(Table245[[#This Row],[Category]]="Home Decor",Table245[[#This Row],[Qty]],0)</f>
        <v>0</v>
      </c>
      <c r="J878">
        <f>IF(Table245[[#This Row],[Category]]="Clothing",Table245[[#This Row],[Amount]],0)</f>
        <v>850.73</v>
      </c>
      <c r="K878">
        <f>IF(Table245[[#This Row],[Category]]="Clothing",Table245[[#This Row],[Qty]],0)</f>
        <v>34</v>
      </c>
    </row>
    <row r="879" spans="1:11" ht="14.25" customHeight="1">
      <c r="A879" s="30" t="s">
        <v>33</v>
      </c>
      <c r="B879" s="32">
        <v>91</v>
      </c>
      <c r="C879" s="30" t="s">
        <v>18</v>
      </c>
      <c r="D879" s="31">
        <v>740.25</v>
      </c>
      <c r="E879" s="48">
        <f>Table245[[#This Row],[Amount]]/Table245[[#This Row],[Qty]]</f>
        <v>8.134615384615385</v>
      </c>
      <c r="F879">
        <f>IF(Table245[[#This Row],[Category]]="Electronics",Table245[[#This Row],[Amount]],0)</f>
        <v>0</v>
      </c>
      <c r="G879">
        <f>IF(Table245[[#This Row],[Category]]="Electronics",Table245[[#This Row],[Qty]],0)</f>
        <v>0</v>
      </c>
      <c r="H879">
        <f>IF(Table245[[#This Row],[Category]]="Home Decor",Table245[[#This Row],[Amount]],0)</f>
        <v>0</v>
      </c>
      <c r="I879">
        <f>IF(Table245[[#This Row],[Category]]="Home Decor",Table245[[#This Row],[Qty]],0)</f>
        <v>0</v>
      </c>
      <c r="J879">
        <f>IF(Table245[[#This Row],[Category]]="Clothing",Table245[[#This Row],[Amount]],0)</f>
        <v>740.25</v>
      </c>
      <c r="K879">
        <f>IF(Table245[[#This Row],[Category]]="Clothing",Table245[[#This Row],[Qty]],0)</f>
        <v>91</v>
      </c>
    </row>
    <row r="880" spans="1:11" ht="14.25" customHeight="1">
      <c r="A880" s="30" t="s">
        <v>17</v>
      </c>
      <c r="B880" s="32">
        <v>73</v>
      </c>
      <c r="C880" s="30" t="s">
        <v>18</v>
      </c>
      <c r="D880" s="31">
        <v>785.33</v>
      </c>
      <c r="E880" s="48">
        <f>Table245[[#This Row],[Amount]]/Table245[[#This Row],[Qty]]</f>
        <v>10.757945205479453</v>
      </c>
      <c r="F880">
        <f>IF(Table245[[#This Row],[Category]]="Electronics",Table245[[#This Row],[Amount]],0)</f>
        <v>0</v>
      </c>
      <c r="G880">
        <f>IF(Table245[[#This Row],[Category]]="Electronics",Table245[[#This Row],[Qty]],0)</f>
        <v>0</v>
      </c>
      <c r="H880">
        <f>IF(Table245[[#This Row],[Category]]="Home Decor",Table245[[#This Row],[Amount]],0)</f>
        <v>785.33</v>
      </c>
      <c r="I880">
        <f>IF(Table245[[#This Row],[Category]]="Home Decor",Table245[[#This Row],[Qty]],0)</f>
        <v>73</v>
      </c>
      <c r="J880">
        <f>IF(Table245[[#This Row],[Category]]="Clothing",Table245[[#This Row],[Amount]],0)</f>
        <v>0</v>
      </c>
      <c r="K880">
        <f>IF(Table245[[#This Row],[Category]]="Clothing",Table245[[#This Row],[Qty]],0)</f>
        <v>0</v>
      </c>
    </row>
    <row r="881" spans="1:11" ht="14.25" customHeight="1">
      <c r="A881" s="30" t="s">
        <v>17</v>
      </c>
      <c r="B881" s="32">
        <v>39</v>
      </c>
      <c r="C881" s="30" t="s">
        <v>18</v>
      </c>
      <c r="D881" s="31">
        <v>198.65</v>
      </c>
      <c r="E881" s="48">
        <f>Table245[[#This Row],[Amount]]/Table245[[#This Row],[Qty]]</f>
        <v>5.0935897435897441</v>
      </c>
      <c r="F881">
        <f>IF(Table245[[#This Row],[Category]]="Electronics",Table245[[#This Row],[Amount]],0)</f>
        <v>0</v>
      </c>
      <c r="G881">
        <f>IF(Table245[[#This Row],[Category]]="Electronics",Table245[[#This Row],[Qty]],0)</f>
        <v>0</v>
      </c>
      <c r="H881">
        <f>IF(Table245[[#This Row],[Category]]="Home Decor",Table245[[#This Row],[Amount]],0)</f>
        <v>198.65</v>
      </c>
      <c r="I881">
        <f>IF(Table245[[#This Row],[Category]]="Home Decor",Table245[[#This Row],[Qty]],0)</f>
        <v>39</v>
      </c>
      <c r="J881">
        <f>IF(Table245[[#This Row],[Category]]="Clothing",Table245[[#This Row],[Amount]],0)</f>
        <v>0</v>
      </c>
      <c r="K881">
        <f>IF(Table245[[#This Row],[Category]]="Clothing",Table245[[#This Row],[Qty]],0)</f>
        <v>0</v>
      </c>
    </row>
    <row r="882" spans="1:11" ht="14.25" customHeight="1">
      <c r="A882" s="30" t="s">
        <v>17</v>
      </c>
      <c r="B882" s="32">
        <v>80</v>
      </c>
      <c r="C882" s="30" t="s">
        <v>18</v>
      </c>
      <c r="D882" s="31">
        <v>290.39999999999998</v>
      </c>
      <c r="E882" s="48">
        <f>Table245[[#This Row],[Amount]]/Table245[[#This Row],[Qty]]</f>
        <v>3.63</v>
      </c>
      <c r="F882">
        <f>IF(Table245[[#This Row],[Category]]="Electronics",Table245[[#This Row],[Amount]],0)</f>
        <v>0</v>
      </c>
      <c r="G882">
        <f>IF(Table245[[#This Row],[Category]]="Electronics",Table245[[#This Row],[Qty]],0)</f>
        <v>0</v>
      </c>
      <c r="H882">
        <f>IF(Table245[[#This Row],[Category]]="Home Decor",Table245[[#This Row],[Amount]],0)</f>
        <v>290.39999999999998</v>
      </c>
      <c r="I882">
        <f>IF(Table245[[#This Row],[Category]]="Home Decor",Table245[[#This Row],[Qty]],0)</f>
        <v>80</v>
      </c>
      <c r="J882">
        <f>IF(Table245[[#This Row],[Category]]="Clothing",Table245[[#This Row],[Amount]],0)</f>
        <v>0</v>
      </c>
      <c r="K882">
        <f>IF(Table245[[#This Row],[Category]]="Clothing",Table245[[#This Row],[Qty]],0)</f>
        <v>0</v>
      </c>
    </row>
    <row r="883" spans="1:11" ht="14.25" customHeight="1">
      <c r="A883" s="30" t="s">
        <v>33</v>
      </c>
      <c r="B883" s="32">
        <v>19</v>
      </c>
      <c r="C883" s="30" t="s">
        <v>18</v>
      </c>
      <c r="D883" s="31">
        <v>74.87</v>
      </c>
      <c r="E883" s="48">
        <f>Table245[[#This Row],[Amount]]/Table245[[#This Row],[Qty]]</f>
        <v>3.9405263157894739</v>
      </c>
      <c r="F883">
        <f>IF(Table245[[#This Row],[Category]]="Electronics",Table245[[#This Row],[Amount]],0)</f>
        <v>0</v>
      </c>
      <c r="G883">
        <f>IF(Table245[[#This Row],[Category]]="Electronics",Table245[[#This Row],[Qty]],0)</f>
        <v>0</v>
      </c>
      <c r="H883">
        <f>IF(Table245[[#This Row],[Category]]="Home Decor",Table245[[#This Row],[Amount]],0)</f>
        <v>0</v>
      </c>
      <c r="I883">
        <f>IF(Table245[[#This Row],[Category]]="Home Decor",Table245[[#This Row],[Qty]],0)</f>
        <v>0</v>
      </c>
      <c r="J883">
        <f>IF(Table245[[#This Row],[Category]]="Clothing",Table245[[#This Row],[Amount]],0)</f>
        <v>74.87</v>
      </c>
      <c r="K883">
        <f>IF(Table245[[#This Row],[Category]]="Clothing",Table245[[#This Row],[Qty]],0)</f>
        <v>19</v>
      </c>
    </row>
    <row r="884" spans="1:11" ht="14.25" customHeight="1">
      <c r="A884" s="30" t="s">
        <v>38</v>
      </c>
      <c r="B884" s="32">
        <v>53</v>
      </c>
      <c r="C884" s="30" t="s">
        <v>18</v>
      </c>
      <c r="D884" s="31">
        <v>635.4</v>
      </c>
      <c r="E884" s="48">
        <f>Table245[[#This Row],[Amount]]/Table245[[#This Row],[Qty]]</f>
        <v>11.988679245283018</v>
      </c>
      <c r="F884">
        <f>IF(Table245[[#This Row],[Category]]="Electronics",Table245[[#This Row],[Amount]],0)</f>
        <v>635.4</v>
      </c>
      <c r="G884">
        <f>IF(Table245[[#This Row],[Category]]="Electronics",Table245[[#This Row],[Qty]],0)</f>
        <v>53</v>
      </c>
      <c r="H884">
        <f>IF(Table245[[#This Row],[Category]]="Home Decor",Table245[[#This Row],[Amount]],0)</f>
        <v>0</v>
      </c>
      <c r="I884">
        <f>IF(Table245[[#This Row],[Category]]="Home Decor",Table245[[#This Row],[Qty]],0)</f>
        <v>0</v>
      </c>
      <c r="J884">
        <f>IF(Table245[[#This Row],[Category]]="Clothing",Table245[[#This Row],[Amount]],0)</f>
        <v>0</v>
      </c>
      <c r="K884">
        <f>IF(Table245[[#This Row],[Category]]="Clothing",Table245[[#This Row],[Qty]],0)</f>
        <v>0</v>
      </c>
    </row>
    <row r="885" spans="1:11" ht="14.25" customHeight="1">
      <c r="A885" s="30" t="s">
        <v>38</v>
      </c>
      <c r="B885" s="32">
        <v>84</v>
      </c>
      <c r="C885" s="30" t="s">
        <v>18</v>
      </c>
      <c r="D885" s="31">
        <v>409.08</v>
      </c>
      <c r="E885" s="48">
        <f>Table245[[#This Row],[Amount]]/Table245[[#This Row],[Qty]]</f>
        <v>4.87</v>
      </c>
      <c r="F885">
        <f>IF(Table245[[#This Row],[Category]]="Electronics",Table245[[#This Row],[Amount]],0)</f>
        <v>409.08</v>
      </c>
      <c r="G885">
        <f>IF(Table245[[#This Row],[Category]]="Electronics",Table245[[#This Row],[Qty]],0)</f>
        <v>84</v>
      </c>
      <c r="H885">
        <f>IF(Table245[[#This Row],[Category]]="Home Decor",Table245[[#This Row],[Amount]],0)</f>
        <v>0</v>
      </c>
      <c r="I885">
        <f>IF(Table245[[#This Row],[Category]]="Home Decor",Table245[[#This Row],[Qty]],0)</f>
        <v>0</v>
      </c>
      <c r="J885">
        <f>IF(Table245[[#This Row],[Category]]="Clothing",Table245[[#This Row],[Amount]],0)</f>
        <v>0</v>
      </c>
      <c r="K885">
        <f>IF(Table245[[#This Row],[Category]]="Clothing",Table245[[#This Row],[Qty]],0)</f>
        <v>0</v>
      </c>
    </row>
    <row r="886" spans="1:11" ht="14.25" customHeight="1">
      <c r="A886" s="30" t="s">
        <v>33</v>
      </c>
      <c r="B886" s="32">
        <v>62</v>
      </c>
      <c r="C886" s="30" t="s">
        <v>18</v>
      </c>
      <c r="D886" s="31">
        <v>808.25</v>
      </c>
      <c r="E886" s="48">
        <f>Table245[[#This Row],[Amount]]/Table245[[#This Row],[Qty]]</f>
        <v>13.036290322580646</v>
      </c>
      <c r="F886">
        <f>IF(Table245[[#This Row],[Category]]="Electronics",Table245[[#This Row],[Amount]],0)</f>
        <v>0</v>
      </c>
      <c r="G886">
        <f>IF(Table245[[#This Row],[Category]]="Electronics",Table245[[#This Row],[Qty]],0)</f>
        <v>0</v>
      </c>
      <c r="H886">
        <f>IF(Table245[[#This Row],[Category]]="Home Decor",Table245[[#This Row],[Amount]],0)</f>
        <v>0</v>
      </c>
      <c r="I886">
        <f>IF(Table245[[#This Row],[Category]]="Home Decor",Table245[[#This Row],[Qty]],0)</f>
        <v>0</v>
      </c>
      <c r="J886">
        <f>IF(Table245[[#This Row],[Category]]="Clothing",Table245[[#This Row],[Amount]],0)</f>
        <v>808.25</v>
      </c>
      <c r="K886">
        <f>IF(Table245[[#This Row],[Category]]="Clothing",Table245[[#This Row],[Qty]],0)</f>
        <v>62</v>
      </c>
    </row>
    <row r="887" spans="1:11" ht="14.25" customHeight="1">
      <c r="A887" s="30" t="s">
        <v>33</v>
      </c>
      <c r="B887" s="32">
        <v>58</v>
      </c>
      <c r="C887" s="30" t="s">
        <v>18</v>
      </c>
      <c r="D887" s="31">
        <v>285.19</v>
      </c>
      <c r="E887" s="48">
        <f>Table245[[#This Row],[Amount]]/Table245[[#This Row],[Qty]]</f>
        <v>4.9170689655172417</v>
      </c>
      <c r="F887">
        <f>IF(Table245[[#This Row],[Category]]="Electronics",Table245[[#This Row],[Amount]],0)</f>
        <v>0</v>
      </c>
      <c r="G887">
        <f>IF(Table245[[#This Row],[Category]]="Electronics",Table245[[#This Row],[Qty]],0)</f>
        <v>0</v>
      </c>
      <c r="H887">
        <f>IF(Table245[[#This Row],[Category]]="Home Decor",Table245[[#This Row],[Amount]],0)</f>
        <v>0</v>
      </c>
      <c r="I887">
        <f>IF(Table245[[#This Row],[Category]]="Home Decor",Table245[[#This Row],[Qty]],0)</f>
        <v>0</v>
      </c>
      <c r="J887">
        <f>IF(Table245[[#This Row],[Category]]="Clothing",Table245[[#This Row],[Amount]],0)</f>
        <v>285.19</v>
      </c>
      <c r="K887">
        <f>IF(Table245[[#This Row],[Category]]="Clothing",Table245[[#This Row],[Qty]],0)</f>
        <v>58</v>
      </c>
    </row>
    <row r="888" spans="1:11" ht="14.25" customHeight="1">
      <c r="A888" s="30" t="s">
        <v>38</v>
      </c>
      <c r="B888" s="32">
        <v>33</v>
      </c>
      <c r="C888" s="30" t="s">
        <v>18</v>
      </c>
      <c r="D888" s="31">
        <v>317.85000000000002</v>
      </c>
      <c r="E888" s="48">
        <f>Table245[[#This Row],[Amount]]/Table245[[#This Row],[Qty]]</f>
        <v>9.6318181818181827</v>
      </c>
      <c r="F888">
        <f>IF(Table245[[#This Row],[Category]]="Electronics",Table245[[#This Row],[Amount]],0)</f>
        <v>317.85000000000002</v>
      </c>
      <c r="G888">
        <f>IF(Table245[[#This Row],[Category]]="Electronics",Table245[[#This Row],[Qty]],0)</f>
        <v>33</v>
      </c>
      <c r="H888">
        <f>IF(Table245[[#This Row],[Category]]="Home Decor",Table245[[#This Row],[Amount]],0)</f>
        <v>0</v>
      </c>
      <c r="I888">
        <f>IF(Table245[[#This Row],[Category]]="Home Decor",Table245[[#This Row],[Qty]],0)</f>
        <v>0</v>
      </c>
      <c r="J888">
        <f>IF(Table245[[#This Row],[Category]]="Clothing",Table245[[#This Row],[Amount]],0)</f>
        <v>0</v>
      </c>
      <c r="K888">
        <f>IF(Table245[[#This Row],[Category]]="Clothing",Table245[[#This Row],[Qty]],0)</f>
        <v>0</v>
      </c>
    </row>
    <row r="889" spans="1:11" ht="14.25" customHeight="1">
      <c r="A889" s="30" t="s">
        <v>38</v>
      </c>
      <c r="B889" s="32">
        <v>15</v>
      </c>
      <c r="C889" s="30" t="s">
        <v>18</v>
      </c>
      <c r="D889" s="31">
        <v>437.9</v>
      </c>
      <c r="E889" s="48">
        <f>Table245[[#This Row],[Amount]]/Table245[[#This Row],[Qty]]</f>
        <v>29.193333333333332</v>
      </c>
      <c r="F889">
        <f>IF(Table245[[#This Row],[Category]]="Electronics",Table245[[#This Row],[Amount]],0)</f>
        <v>437.9</v>
      </c>
      <c r="G889">
        <f>IF(Table245[[#This Row],[Category]]="Electronics",Table245[[#This Row],[Qty]],0)</f>
        <v>15</v>
      </c>
      <c r="H889">
        <f>IF(Table245[[#This Row],[Category]]="Home Decor",Table245[[#This Row],[Amount]],0)</f>
        <v>0</v>
      </c>
      <c r="I889">
        <f>IF(Table245[[#This Row],[Category]]="Home Decor",Table245[[#This Row],[Qty]],0)</f>
        <v>0</v>
      </c>
      <c r="J889">
        <f>IF(Table245[[#This Row],[Category]]="Clothing",Table245[[#This Row],[Amount]],0)</f>
        <v>0</v>
      </c>
      <c r="K889">
        <f>IF(Table245[[#This Row],[Category]]="Clothing",Table245[[#This Row],[Qty]],0)</f>
        <v>0</v>
      </c>
    </row>
    <row r="890" spans="1:11" ht="14.25" customHeight="1">
      <c r="A890" s="30" t="s">
        <v>17</v>
      </c>
      <c r="B890" s="32">
        <v>80</v>
      </c>
      <c r="C890" s="30" t="s">
        <v>18</v>
      </c>
      <c r="D890" s="31">
        <v>241.91</v>
      </c>
      <c r="E890" s="48">
        <f>Table245[[#This Row],[Amount]]/Table245[[#This Row],[Qty]]</f>
        <v>3.0238749999999999</v>
      </c>
      <c r="F890">
        <f>IF(Table245[[#This Row],[Category]]="Electronics",Table245[[#This Row],[Amount]],0)</f>
        <v>0</v>
      </c>
      <c r="G890">
        <f>IF(Table245[[#This Row],[Category]]="Electronics",Table245[[#This Row],[Qty]],0)</f>
        <v>0</v>
      </c>
      <c r="H890">
        <f>IF(Table245[[#This Row],[Category]]="Home Decor",Table245[[#This Row],[Amount]],0)</f>
        <v>241.91</v>
      </c>
      <c r="I890">
        <f>IF(Table245[[#This Row],[Category]]="Home Decor",Table245[[#This Row],[Qty]],0)</f>
        <v>80</v>
      </c>
      <c r="J890">
        <f>IF(Table245[[#This Row],[Category]]="Clothing",Table245[[#This Row],[Amount]],0)</f>
        <v>0</v>
      </c>
      <c r="K890">
        <f>IF(Table245[[#This Row],[Category]]="Clothing",Table245[[#This Row],[Qty]],0)</f>
        <v>0</v>
      </c>
    </row>
    <row r="891" spans="1:11" ht="14.25" customHeight="1">
      <c r="A891" s="30" t="s">
        <v>38</v>
      </c>
      <c r="B891" s="32">
        <v>99</v>
      </c>
      <c r="C891" s="30" t="s">
        <v>18</v>
      </c>
      <c r="D891" s="31">
        <v>3.58</v>
      </c>
      <c r="E891" s="48">
        <f>Table245[[#This Row],[Amount]]/Table245[[#This Row],[Qty]]</f>
        <v>3.6161616161616165E-2</v>
      </c>
      <c r="F891">
        <f>IF(Table245[[#This Row],[Category]]="Electronics",Table245[[#This Row],[Amount]],0)</f>
        <v>3.58</v>
      </c>
      <c r="G891">
        <f>IF(Table245[[#This Row],[Category]]="Electronics",Table245[[#This Row],[Qty]],0)</f>
        <v>99</v>
      </c>
      <c r="H891">
        <f>IF(Table245[[#This Row],[Category]]="Home Decor",Table245[[#This Row],[Amount]],0)</f>
        <v>0</v>
      </c>
      <c r="I891">
        <f>IF(Table245[[#This Row],[Category]]="Home Decor",Table245[[#This Row],[Qty]],0)</f>
        <v>0</v>
      </c>
      <c r="J891">
        <f>IF(Table245[[#This Row],[Category]]="Clothing",Table245[[#This Row],[Amount]],0)</f>
        <v>0</v>
      </c>
      <c r="K891">
        <f>IF(Table245[[#This Row],[Category]]="Clothing",Table245[[#This Row],[Qty]],0)</f>
        <v>0</v>
      </c>
    </row>
    <row r="892" spans="1:11" ht="14.25" customHeight="1">
      <c r="A892" s="30" t="s">
        <v>17</v>
      </c>
      <c r="B892" s="32">
        <v>36</v>
      </c>
      <c r="C892" s="30" t="s">
        <v>18</v>
      </c>
      <c r="D892" s="31">
        <v>174.58</v>
      </c>
      <c r="E892" s="48">
        <f>Table245[[#This Row],[Amount]]/Table245[[#This Row],[Qty]]</f>
        <v>4.8494444444444449</v>
      </c>
      <c r="F892">
        <f>IF(Table245[[#This Row],[Category]]="Electronics",Table245[[#This Row],[Amount]],0)</f>
        <v>0</v>
      </c>
      <c r="G892">
        <f>IF(Table245[[#This Row],[Category]]="Electronics",Table245[[#This Row],[Qty]],0)</f>
        <v>0</v>
      </c>
      <c r="H892">
        <f>IF(Table245[[#This Row],[Category]]="Home Decor",Table245[[#This Row],[Amount]],0)</f>
        <v>174.58</v>
      </c>
      <c r="I892">
        <f>IF(Table245[[#This Row],[Category]]="Home Decor",Table245[[#This Row],[Qty]],0)</f>
        <v>36</v>
      </c>
      <c r="J892">
        <f>IF(Table245[[#This Row],[Category]]="Clothing",Table245[[#This Row],[Amount]],0)</f>
        <v>0</v>
      </c>
      <c r="K892">
        <f>IF(Table245[[#This Row],[Category]]="Clothing",Table245[[#This Row],[Qty]],0)</f>
        <v>0</v>
      </c>
    </row>
    <row r="893" spans="1:11" ht="14.25" customHeight="1">
      <c r="A893" s="30" t="s">
        <v>33</v>
      </c>
      <c r="B893" s="32">
        <v>77</v>
      </c>
      <c r="C893" s="30" t="s">
        <v>18</v>
      </c>
      <c r="D893" s="31">
        <v>602.24</v>
      </c>
      <c r="E893" s="48">
        <f>Table245[[#This Row],[Amount]]/Table245[[#This Row],[Qty]]</f>
        <v>7.8212987012987014</v>
      </c>
      <c r="F893">
        <f>IF(Table245[[#This Row],[Category]]="Electronics",Table245[[#This Row],[Amount]],0)</f>
        <v>0</v>
      </c>
      <c r="G893">
        <f>IF(Table245[[#This Row],[Category]]="Electronics",Table245[[#This Row],[Qty]],0)</f>
        <v>0</v>
      </c>
      <c r="H893">
        <f>IF(Table245[[#This Row],[Category]]="Home Decor",Table245[[#This Row],[Amount]],0)</f>
        <v>0</v>
      </c>
      <c r="I893">
        <f>IF(Table245[[#This Row],[Category]]="Home Decor",Table245[[#This Row],[Qty]],0)</f>
        <v>0</v>
      </c>
      <c r="J893">
        <f>IF(Table245[[#This Row],[Category]]="Clothing",Table245[[#This Row],[Amount]],0)</f>
        <v>602.24</v>
      </c>
      <c r="K893">
        <f>IF(Table245[[#This Row],[Category]]="Clothing",Table245[[#This Row],[Qty]],0)</f>
        <v>77</v>
      </c>
    </row>
    <row r="894" spans="1:11" ht="14.25" customHeight="1">
      <c r="A894" s="30" t="s">
        <v>38</v>
      </c>
      <c r="B894" s="32">
        <v>18</v>
      </c>
      <c r="C894" s="30" t="s">
        <v>18</v>
      </c>
      <c r="D894" s="31">
        <v>287.83</v>
      </c>
      <c r="E894" s="48">
        <f>Table245[[#This Row],[Amount]]/Table245[[#This Row],[Qty]]</f>
        <v>15.990555555555554</v>
      </c>
      <c r="F894">
        <f>IF(Table245[[#This Row],[Category]]="Electronics",Table245[[#This Row],[Amount]],0)</f>
        <v>287.83</v>
      </c>
      <c r="G894">
        <f>IF(Table245[[#This Row],[Category]]="Electronics",Table245[[#This Row],[Qty]],0)</f>
        <v>18</v>
      </c>
      <c r="H894">
        <f>IF(Table245[[#This Row],[Category]]="Home Decor",Table245[[#This Row],[Amount]],0)</f>
        <v>0</v>
      </c>
      <c r="I894">
        <f>IF(Table245[[#This Row],[Category]]="Home Decor",Table245[[#This Row],[Qty]],0)</f>
        <v>0</v>
      </c>
      <c r="J894">
        <f>IF(Table245[[#This Row],[Category]]="Clothing",Table245[[#This Row],[Amount]],0)</f>
        <v>0</v>
      </c>
      <c r="K894">
        <f>IF(Table245[[#This Row],[Category]]="Clothing",Table245[[#This Row],[Qty]],0)</f>
        <v>0</v>
      </c>
    </row>
    <row r="895" spans="1:11" ht="14.25" customHeight="1">
      <c r="A895" s="30" t="s">
        <v>17</v>
      </c>
      <c r="B895" s="32">
        <v>75</v>
      </c>
      <c r="C895" s="30" t="s">
        <v>18</v>
      </c>
      <c r="D895" s="31">
        <v>451.18</v>
      </c>
      <c r="E895" s="48">
        <f>Table245[[#This Row],[Amount]]/Table245[[#This Row],[Qty]]</f>
        <v>6.0157333333333334</v>
      </c>
      <c r="F895">
        <f>IF(Table245[[#This Row],[Category]]="Electronics",Table245[[#This Row],[Amount]],0)</f>
        <v>0</v>
      </c>
      <c r="G895">
        <f>IF(Table245[[#This Row],[Category]]="Electronics",Table245[[#This Row],[Qty]],0)</f>
        <v>0</v>
      </c>
      <c r="H895">
        <f>IF(Table245[[#This Row],[Category]]="Home Decor",Table245[[#This Row],[Amount]],0)</f>
        <v>451.18</v>
      </c>
      <c r="I895">
        <f>IF(Table245[[#This Row],[Category]]="Home Decor",Table245[[#This Row],[Qty]],0)</f>
        <v>75</v>
      </c>
      <c r="J895">
        <f>IF(Table245[[#This Row],[Category]]="Clothing",Table245[[#This Row],[Amount]],0)</f>
        <v>0</v>
      </c>
      <c r="K895">
        <f>IF(Table245[[#This Row],[Category]]="Clothing",Table245[[#This Row],[Qty]],0)</f>
        <v>0</v>
      </c>
    </row>
    <row r="896" spans="1:11" ht="14.25" customHeight="1">
      <c r="A896" s="30" t="s">
        <v>38</v>
      </c>
      <c r="B896" s="32">
        <v>93</v>
      </c>
      <c r="C896" s="30" t="s">
        <v>18</v>
      </c>
      <c r="D896" s="31">
        <v>415.81</v>
      </c>
      <c r="E896" s="48">
        <f>Table245[[#This Row],[Amount]]/Table245[[#This Row],[Qty]]</f>
        <v>4.471075268817204</v>
      </c>
      <c r="F896">
        <f>IF(Table245[[#This Row],[Category]]="Electronics",Table245[[#This Row],[Amount]],0)</f>
        <v>415.81</v>
      </c>
      <c r="G896">
        <f>IF(Table245[[#This Row],[Category]]="Electronics",Table245[[#This Row],[Qty]],0)</f>
        <v>93</v>
      </c>
      <c r="H896">
        <f>IF(Table245[[#This Row],[Category]]="Home Decor",Table245[[#This Row],[Amount]],0)</f>
        <v>0</v>
      </c>
      <c r="I896">
        <f>IF(Table245[[#This Row],[Category]]="Home Decor",Table245[[#This Row],[Qty]],0)</f>
        <v>0</v>
      </c>
      <c r="J896">
        <f>IF(Table245[[#This Row],[Category]]="Clothing",Table245[[#This Row],[Amount]],0)</f>
        <v>0</v>
      </c>
      <c r="K896">
        <f>IF(Table245[[#This Row],[Category]]="Clothing",Table245[[#This Row],[Qty]],0)</f>
        <v>0</v>
      </c>
    </row>
    <row r="897" spans="1:11" ht="14.25" customHeight="1">
      <c r="A897" s="30" t="s">
        <v>38</v>
      </c>
      <c r="B897" s="32">
        <v>90</v>
      </c>
      <c r="C897" s="30" t="s">
        <v>18</v>
      </c>
      <c r="D897" s="31">
        <v>425.82</v>
      </c>
      <c r="E897" s="48">
        <f>Table245[[#This Row],[Amount]]/Table245[[#This Row],[Qty]]</f>
        <v>4.7313333333333336</v>
      </c>
      <c r="F897">
        <f>IF(Table245[[#This Row],[Category]]="Electronics",Table245[[#This Row],[Amount]],0)</f>
        <v>425.82</v>
      </c>
      <c r="G897">
        <f>IF(Table245[[#This Row],[Category]]="Electronics",Table245[[#This Row],[Qty]],0)</f>
        <v>90</v>
      </c>
      <c r="H897">
        <f>IF(Table245[[#This Row],[Category]]="Home Decor",Table245[[#This Row],[Amount]],0)</f>
        <v>0</v>
      </c>
      <c r="I897">
        <f>IF(Table245[[#This Row],[Category]]="Home Decor",Table245[[#This Row],[Qty]],0)</f>
        <v>0</v>
      </c>
      <c r="J897">
        <f>IF(Table245[[#This Row],[Category]]="Clothing",Table245[[#This Row],[Amount]],0)</f>
        <v>0</v>
      </c>
      <c r="K897">
        <f>IF(Table245[[#This Row],[Category]]="Clothing",Table245[[#This Row],[Qty]],0)</f>
        <v>0</v>
      </c>
    </row>
    <row r="898" spans="1:11" ht="14.25" customHeight="1">
      <c r="A898" s="30" t="s">
        <v>17</v>
      </c>
      <c r="B898" s="32">
        <v>4</v>
      </c>
      <c r="C898" s="30" t="s">
        <v>18</v>
      </c>
      <c r="D898" s="31">
        <v>943.06</v>
      </c>
      <c r="E898" s="48">
        <f>Table245[[#This Row],[Amount]]/Table245[[#This Row],[Qty]]</f>
        <v>235.76499999999999</v>
      </c>
      <c r="F898">
        <f>IF(Table245[[#This Row],[Category]]="Electronics",Table245[[#This Row],[Amount]],0)</f>
        <v>0</v>
      </c>
      <c r="G898">
        <f>IF(Table245[[#This Row],[Category]]="Electronics",Table245[[#This Row],[Qty]],0)</f>
        <v>0</v>
      </c>
      <c r="H898">
        <f>IF(Table245[[#This Row],[Category]]="Home Decor",Table245[[#This Row],[Amount]],0)</f>
        <v>943.06</v>
      </c>
      <c r="I898">
        <f>IF(Table245[[#This Row],[Category]]="Home Decor",Table245[[#This Row],[Qty]],0)</f>
        <v>4</v>
      </c>
      <c r="J898">
        <f>IF(Table245[[#This Row],[Category]]="Clothing",Table245[[#This Row],[Amount]],0)</f>
        <v>0</v>
      </c>
      <c r="K898">
        <f>IF(Table245[[#This Row],[Category]]="Clothing",Table245[[#This Row],[Qty]],0)</f>
        <v>0</v>
      </c>
    </row>
    <row r="899" spans="1:11" ht="14.25" customHeight="1">
      <c r="A899" s="30" t="s">
        <v>17</v>
      </c>
      <c r="B899" s="32">
        <v>80</v>
      </c>
      <c r="C899" s="30" t="s">
        <v>18</v>
      </c>
      <c r="D899" s="31">
        <v>757.87</v>
      </c>
      <c r="E899" s="48">
        <f>Table245[[#This Row],[Amount]]/Table245[[#This Row],[Qty]]</f>
        <v>9.4733750000000008</v>
      </c>
      <c r="F899">
        <f>IF(Table245[[#This Row],[Category]]="Electronics",Table245[[#This Row],[Amount]],0)</f>
        <v>0</v>
      </c>
      <c r="G899">
        <f>IF(Table245[[#This Row],[Category]]="Electronics",Table245[[#This Row],[Qty]],0)</f>
        <v>0</v>
      </c>
      <c r="H899">
        <f>IF(Table245[[#This Row],[Category]]="Home Decor",Table245[[#This Row],[Amount]],0)</f>
        <v>757.87</v>
      </c>
      <c r="I899">
        <f>IF(Table245[[#This Row],[Category]]="Home Decor",Table245[[#This Row],[Qty]],0)</f>
        <v>80</v>
      </c>
      <c r="J899">
        <f>IF(Table245[[#This Row],[Category]]="Clothing",Table245[[#This Row],[Amount]],0)</f>
        <v>0</v>
      </c>
      <c r="K899">
        <f>IF(Table245[[#This Row],[Category]]="Clothing",Table245[[#This Row],[Qty]],0)</f>
        <v>0</v>
      </c>
    </row>
    <row r="900" spans="1:11" ht="14.25" customHeight="1">
      <c r="A900" s="30" t="s">
        <v>33</v>
      </c>
      <c r="B900" s="32">
        <v>56</v>
      </c>
      <c r="C900" s="30" t="s">
        <v>18</v>
      </c>
      <c r="D900" s="31">
        <v>151.07</v>
      </c>
      <c r="E900" s="48">
        <f>Table245[[#This Row],[Amount]]/Table245[[#This Row],[Qty]]</f>
        <v>2.6976785714285714</v>
      </c>
      <c r="F900">
        <f>IF(Table245[[#This Row],[Category]]="Electronics",Table245[[#This Row],[Amount]],0)</f>
        <v>0</v>
      </c>
      <c r="G900">
        <f>IF(Table245[[#This Row],[Category]]="Electronics",Table245[[#This Row],[Qty]],0)</f>
        <v>0</v>
      </c>
      <c r="H900">
        <f>IF(Table245[[#This Row],[Category]]="Home Decor",Table245[[#This Row],[Amount]],0)</f>
        <v>0</v>
      </c>
      <c r="I900">
        <f>IF(Table245[[#This Row],[Category]]="Home Decor",Table245[[#This Row],[Qty]],0)</f>
        <v>0</v>
      </c>
      <c r="J900">
        <f>IF(Table245[[#This Row],[Category]]="Clothing",Table245[[#This Row],[Amount]],0)</f>
        <v>151.07</v>
      </c>
      <c r="K900">
        <f>IF(Table245[[#This Row],[Category]]="Clothing",Table245[[#This Row],[Qty]],0)</f>
        <v>56</v>
      </c>
    </row>
    <row r="901" spans="1:11" ht="14.25" customHeight="1">
      <c r="A901" s="30" t="s">
        <v>17</v>
      </c>
      <c r="B901" s="32">
        <v>2</v>
      </c>
      <c r="C901" s="30" t="s">
        <v>18</v>
      </c>
      <c r="D901" s="31">
        <v>276.66000000000003</v>
      </c>
      <c r="E901" s="48">
        <f>Table245[[#This Row],[Amount]]/Table245[[#This Row],[Qty]]</f>
        <v>138.33000000000001</v>
      </c>
      <c r="F901">
        <f>IF(Table245[[#This Row],[Category]]="Electronics",Table245[[#This Row],[Amount]],0)</f>
        <v>0</v>
      </c>
      <c r="G901">
        <f>IF(Table245[[#This Row],[Category]]="Electronics",Table245[[#This Row],[Qty]],0)</f>
        <v>0</v>
      </c>
      <c r="H901">
        <f>IF(Table245[[#This Row],[Category]]="Home Decor",Table245[[#This Row],[Amount]],0)</f>
        <v>276.66000000000003</v>
      </c>
      <c r="I901">
        <f>IF(Table245[[#This Row],[Category]]="Home Decor",Table245[[#This Row],[Qty]],0)</f>
        <v>2</v>
      </c>
      <c r="J901">
        <f>IF(Table245[[#This Row],[Category]]="Clothing",Table245[[#This Row],[Amount]],0)</f>
        <v>0</v>
      </c>
      <c r="K901">
        <f>IF(Table245[[#This Row],[Category]]="Clothing",Table245[[#This Row],[Qty]],0)</f>
        <v>0</v>
      </c>
    </row>
    <row r="902" spans="1:11" ht="14.25" customHeight="1">
      <c r="A902" s="30" t="s">
        <v>33</v>
      </c>
      <c r="B902" s="32">
        <v>2</v>
      </c>
      <c r="C902" s="30" t="s">
        <v>18</v>
      </c>
      <c r="D902" s="31">
        <v>206.26</v>
      </c>
      <c r="E902" s="48">
        <f>Table245[[#This Row],[Amount]]/Table245[[#This Row],[Qty]]</f>
        <v>103.13</v>
      </c>
      <c r="F902">
        <f>IF(Table245[[#This Row],[Category]]="Electronics",Table245[[#This Row],[Amount]],0)</f>
        <v>0</v>
      </c>
      <c r="G902">
        <f>IF(Table245[[#This Row],[Category]]="Electronics",Table245[[#This Row],[Qty]],0)</f>
        <v>0</v>
      </c>
      <c r="H902">
        <f>IF(Table245[[#This Row],[Category]]="Home Decor",Table245[[#This Row],[Amount]],0)</f>
        <v>0</v>
      </c>
      <c r="I902">
        <f>IF(Table245[[#This Row],[Category]]="Home Decor",Table245[[#This Row],[Qty]],0)</f>
        <v>0</v>
      </c>
      <c r="J902">
        <f>IF(Table245[[#This Row],[Category]]="Clothing",Table245[[#This Row],[Amount]],0)</f>
        <v>206.26</v>
      </c>
      <c r="K902">
        <f>IF(Table245[[#This Row],[Category]]="Clothing",Table245[[#This Row],[Qty]],0)</f>
        <v>2</v>
      </c>
    </row>
    <row r="903" spans="1:11" ht="14.25" customHeight="1">
      <c r="A903" s="30" t="s">
        <v>38</v>
      </c>
      <c r="B903" s="32">
        <v>99</v>
      </c>
      <c r="C903" s="30" t="s">
        <v>18</v>
      </c>
      <c r="D903" s="31">
        <v>32.200000000000003</v>
      </c>
      <c r="E903" s="48">
        <f>Table245[[#This Row],[Amount]]/Table245[[#This Row],[Qty]]</f>
        <v>0.32525252525252529</v>
      </c>
      <c r="F903">
        <f>IF(Table245[[#This Row],[Category]]="Electronics",Table245[[#This Row],[Amount]],0)</f>
        <v>32.200000000000003</v>
      </c>
      <c r="G903">
        <f>IF(Table245[[#This Row],[Category]]="Electronics",Table245[[#This Row],[Qty]],0)</f>
        <v>99</v>
      </c>
      <c r="H903">
        <f>IF(Table245[[#This Row],[Category]]="Home Decor",Table245[[#This Row],[Amount]],0)</f>
        <v>0</v>
      </c>
      <c r="I903">
        <f>IF(Table245[[#This Row],[Category]]="Home Decor",Table245[[#This Row],[Qty]],0)</f>
        <v>0</v>
      </c>
      <c r="J903">
        <f>IF(Table245[[#This Row],[Category]]="Clothing",Table245[[#This Row],[Amount]],0)</f>
        <v>0</v>
      </c>
      <c r="K903">
        <f>IF(Table245[[#This Row],[Category]]="Clothing",Table245[[#This Row],[Qty]],0)</f>
        <v>0</v>
      </c>
    </row>
    <row r="904" spans="1:11" ht="14.25" customHeight="1">
      <c r="A904" s="30" t="s">
        <v>38</v>
      </c>
      <c r="B904" s="32">
        <v>68</v>
      </c>
      <c r="C904" s="30" t="s">
        <v>18</v>
      </c>
      <c r="D904" s="31">
        <v>556.84</v>
      </c>
      <c r="E904" s="48">
        <f>Table245[[#This Row],[Amount]]/Table245[[#This Row],[Qty]]</f>
        <v>8.1888235294117653</v>
      </c>
      <c r="F904">
        <f>IF(Table245[[#This Row],[Category]]="Electronics",Table245[[#This Row],[Amount]],0)</f>
        <v>556.84</v>
      </c>
      <c r="G904">
        <f>IF(Table245[[#This Row],[Category]]="Electronics",Table245[[#This Row],[Qty]],0)</f>
        <v>68</v>
      </c>
      <c r="H904">
        <f>IF(Table245[[#This Row],[Category]]="Home Decor",Table245[[#This Row],[Amount]],0)</f>
        <v>0</v>
      </c>
      <c r="I904">
        <f>IF(Table245[[#This Row],[Category]]="Home Decor",Table245[[#This Row],[Qty]],0)</f>
        <v>0</v>
      </c>
      <c r="J904">
        <f>IF(Table245[[#This Row],[Category]]="Clothing",Table245[[#This Row],[Amount]],0)</f>
        <v>0</v>
      </c>
      <c r="K904">
        <f>IF(Table245[[#This Row],[Category]]="Clothing",Table245[[#This Row],[Qty]],0)</f>
        <v>0</v>
      </c>
    </row>
    <row r="905" spans="1:11" ht="14.25" customHeight="1">
      <c r="A905" s="30" t="s">
        <v>33</v>
      </c>
      <c r="B905" s="32">
        <v>38</v>
      </c>
      <c r="C905" s="30" t="s">
        <v>18</v>
      </c>
      <c r="D905" s="31">
        <v>10.29</v>
      </c>
      <c r="E905" s="48">
        <f>Table245[[#This Row],[Amount]]/Table245[[#This Row],[Qty]]</f>
        <v>0.27078947368421052</v>
      </c>
      <c r="F905">
        <f>IF(Table245[[#This Row],[Category]]="Electronics",Table245[[#This Row],[Amount]],0)</f>
        <v>0</v>
      </c>
      <c r="G905">
        <f>IF(Table245[[#This Row],[Category]]="Electronics",Table245[[#This Row],[Qty]],0)</f>
        <v>0</v>
      </c>
      <c r="H905">
        <f>IF(Table245[[#This Row],[Category]]="Home Decor",Table245[[#This Row],[Amount]],0)</f>
        <v>0</v>
      </c>
      <c r="I905">
        <f>IF(Table245[[#This Row],[Category]]="Home Decor",Table245[[#This Row],[Qty]],0)</f>
        <v>0</v>
      </c>
      <c r="J905">
        <f>IF(Table245[[#This Row],[Category]]="Clothing",Table245[[#This Row],[Amount]],0)</f>
        <v>10.29</v>
      </c>
      <c r="K905">
        <f>IF(Table245[[#This Row],[Category]]="Clothing",Table245[[#This Row],[Qty]],0)</f>
        <v>38</v>
      </c>
    </row>
    <row r="906" spans="1:11" ht="14.25" customHeight="1">
      <c r="A906" s="30" t="s">
        <v>33</v>
      </c>
      <c r="B906" s="32">
        <v>29</v>
      </c>
      <c r="C906" s="30" t="s">
        <v>18</v>
      </c>
      <c r="D906" s="31">
        <v>763.67</v>
      </c>
      <c r="E906" s="48">
        <f>Table245[[#This Row],[Amount]]/Table245[[#This Row],[Qty]]</f>
        <v>26.333448275862068</v>
      </c>
      <c r="F906">
        <f>IF(Table245[[#This Row],[Category]]="Electronics",Table245[[#This Row],[Amount]],0)</f>
        <v>0</v>
      </c>
      <c r="G906">
        <f>IF(Table245[[#This Row],[Category]]="Electronics",Table245[[#This Row],[Qty]],0)</f>
        <v>0</v>
      </c>
      <c r="H906">
        <f>IF(Table245[[#This Row],[Category]]="Home Decor",Table245[[#This Row],[Amount]],0)</f>
        <v>0</v>
      </c>
      <c r="I906">
        <f>IF(Table245[[#This Row],[Category]]="Home Decor",Table245[[#This Row],[Qty]],0)</f>
        <v>0</v>
      </c>
      <c r="J906">
        <f>IF(Table245[[#This Row],[Category]]="Clothing",Table245[[#This Row],[Amount]],0)</f>
        <v>763.67</v>
      </c>
      <c r="K906">
        <f>IF(Table245[[#This Row],[Category]]="Clothing",Table245[[#This Row],[Qty]],0)</f>
        <v>29</v>
      </c>
    </row>
    <row r="907" spans="1:11" ht="14.25" customHeight="1">
      <c r="A907" s="30" t="s">
        <v>17</v>
      </c>
      <c r="B907" s="32">
        <v>24</v>
      </c>
      <c r="C907" s="30" t="s">
        <v>18</v>
      </c>
      <c r="D907" s="31">
        <v>475.8</v>
      </c>
      <c r="E907" s="48">
        <f>Table245[[#This Row],[Amount]]/Table245[[#This Row],[Qty]]</f>
        <v>19.824999999999999</v>
      </c>
      <c r="F907">
        <f>IF(Table245[[#This Row],[Category]]="Electronics",Table245[[#This Row],[Amount]],0)</f>
        <v>0</v>
      </c>
      <c r="G907">
        <f>IF(Table245[[#This Row],[Category]]="Electronics",Table245[[#This Row],[Qty]],0)</f>
        <v>0</v>
      </c>
      <c r="H907">
        <f>IF(Table245[[#This Row],[Category]]="Home Decor",Table245[[#This Row],[Amount]],0)</f>
        <v>475.8</v>
      </c>
      <c r="I907">
        <f>IF(Table245[[#This Row],[Category]]="Home Decor",Table245[[#This Row],[Qty]],0)</f>
        <v>24</v>
      </c>
      <c r="J907">
        <f>IF(Table245[[#This Row],[Category]]="Clothing",Table245[[#This Row],[Amount]],0)</f>
        <v>0</v>
      </c>
      <c r="K907">
        <f>IF(Table245[[#This Row],[Category]]="Clothing",Table245[[#This Row],[Qty]],0)</f>
        <v>0</v>
      </c>
    </row>
    <row r="908" spans="1:11" ht="14.25" customHeight="1">
      <c r="A908" s="30" t="s">
        <v>33</v>
      </c>
      <c r="B908" s="32">
        <v>87</v>
      </c>
      <c r="C908" s="30" t="s">
        <v>18</v>
      </c>
      <c r="D908" s="31">
        <v>794.84</v>
      </c>
      <c r="E908" s="48">
        <f>Table245[[#This Row],[Amount]]/Table245[[#This Row],[Qty]]</f>
        <v>9.136091954022989</v>
      </c>
      <c r="F908">
        <f>IF(Table245[[#This Row],[Category]]="Electronics",Table245[[#This Row],[Amount]],0)</f>
        <v>0</v>
      </c>
      <c r="G908">
        <f>IF(Table245[[#This Row],[Category]]="Electronics",Table245[[#This Row],[Qty]],0)</f>
        <v>0</v>
      </c>
      <c r="H908">
        <f>IF(Table245[[#This Row],[Category]]="Home Decor",Table245[[#This Row],[Amount]],0)</f>
        <v>0</v>
      </c>
      <c r="I908">
        <f>IF(Table245[[#This Row],[Category]]="Home Decor",Table245[[#This Row],[Qty]],0)</f>
        <v>0</v>
      </c>
      <c r="J908">
        <f>IF(Table245[[#This Row],[Category]]="Clothing",Table245[[#This Row],[Amount]],0)</f>
        <v>794.84</v>
      </c>
      <c r="K908">
        <f>IF(Table245[[#This Row],[Category]]="Clothing",Table245[[#This Row],[Qty]],0)</f>
        <v>87</v>
      </c>
    </row>
    <row r="909" spans="1:11" ht="14.25" customHeight="1">
      <c r="A909" s="30" t="s">
        <v>17</v>
      </c>
      <c r="B909" s="32">
        <v>90</v>
      </c>
      <c r="C909" s="30" t="s">
        <v>18</v>
      </c>
      <c r="D909" s="31">
        <v>597.67999999999995</v>
      </c>
      <c r="E909" s="48">
        <f>Table245[[#This Row],[Amount]]/Table245[[#This Row],[Qty]]</f>
        <v>6.6408888888888882</v>
      </c>
      <c r="F909">
        <f>IF(Table245[[#This Row],[Category]]="Electronics",Table245[[#This Row],[Amount]],0)</f>
        <v>0</v>
      </c>
      <c r="G909">
        <f>IF(Table245[[#This Row],[Category]]="Electronics",Table245[[#This Row],[Qty]],0)</f>
        <v>0</v>
      </c>
      <c r="H909">
        <f>IF(Table245[[#This Row],[Category]]="Home Decor",Table245[[#This Row],[Amount]],0)</f>
        <v>597.67999999999995</v>
      </c>
      <c r="I909">
        <f>IF(Table245[[#This Row],[Category]]="Home Decor",Table245[[#This Row],[Qty]],0)</f>
        <v>90</v>
      </c>
      <c r="J909">
        <f>IF(Table245[[#This Row],[Category]]="Clothing",Table245[[#This Row],[Amount]],0)</f>
        <v>0</v>
      </c>
      <c r="K909">
        <f>IF(Table245[[#This Row],[Category]]="Clothing",Table245[[#This Row],[Qty]],0)</f>
        <v>0</v>
      </c>
    </row>
    <row r="910" spans="1:11" ht="14.25" customHeight="1">
      <c r="A910" s="30" t="s">
        <v>38</v>
      </c>
      <c r="B910" s="32">
        <v>84</v>
      </c>
      <c r="C910" s="30" t="s">
        <v>18</v>
      </c>
      <c r="D910" s="31">
        <v>953.92</v>
      </c>
      <c r="E910" s="48">
        <f>Table245[[#This Row],[Amount]]/Table245[[#This Row],[Qty]]</f>
        <v>11.356190476190475</v>
      </c>
      <c r="F910">
        <f>IF(Table245[[#This Row],[Category]]="Electronics",Table245[[#This Row],[Amount]],0)</f>
        <v>953.92</v>
      </c>
      <c r="G910">
        <f>IF(Table245[[#This Row],[Category]]="Electronics",Table245[[#This Row],[Qty]],0)</f>
        <v>84</v>
      </c>
      <c r="H910">
        <f>IF(Table245[[#This Row],[Category]]="Home Decor",Table245[[#This Row],[Amount]],0)</f>
        <v>0</v>
      </c>
      <c r="I910">
        <f>IF(Table245[[#This Row],[Category]]="Home Decor",Table245[[#This Row],[Qty]],0)</f>
        <v>0</v>
      </c>
      <c r="J910">
        <f>IF(Table245[[#This Row],[Category]]="Clothing",Table245[[#This Row],[Amount]],0)</f>
        <v>0</v>
      </c>
      <c r="K910">
        <f>IF(Table245[[#This Row],[Category]]="Clothing",Table245[[#This Row],[Qty]],0)</f>
        <v>0</v>
      </c>
    </row>
    <row r="911" spans="1:11" ht="14.25" customHeight="1">
      <c r="A911" s="30" t="s">
        <v>17</v>
      </c>
      <c r="B911" s="32">
        <v>31</v>
      </c>
      <c r="C911" s="30" t="s">
        <v>18</v>
      </c>
      <c r="D911" s="31">
        <v>68.430000000000007</v>
      </c>
      <c r="E911" s="48">
        <f>Table245[[#This Row],[Amount]]/Table245[[#This Row],[Qty]]</f>
        <v>2.2074193548387098</v>
      </c>
      <c r="F911">
        <f>IF(Table245[[#This Row],[Category]]="Electronics",Table245[[#This Row],[Amount]],0)</f>
        <v>0</v>
      </c>
      <c r="G911">
        <f>IF(Table245[[#This Row],[Category]]="Electronics",Table245[[#This Row],[Qty]],0)</f>
        <v>0</v>
      </c>
      <c r="H911">
        <f>IF(Table245[[#This Row],[Category]]="Home Decor",Table245[[#This Row],[Amount]],0)</f>
        <v>68.430000000000007</v>
      </c>
      <c r="I911">
        <f>IF(Table245[[#This Row],[Category]]="Home Decor",Table245[[#This Row],[Qty]],0)</f>
        <v>31</v>
      </c>
      <c r="J911">
        <f>IF(Table245[[#This Row],[Category]]="Clothing",Table245[[#This Row],[Amount]],0)</f>
        <v>0</v>
      </c>
      <c r="K911">
        <f>IF(Table245[[#This Row],[Category]]="Clothing",Table245[[#This Row],[Qty]],0)</f>
        <v>0</v>
      </c>
    </row>
    <row r="912" spans="1:11" ht="14.25" customHeight="1">
      <c r="A912" s="30" t="s">
        <v>38</v>
      </c>
      <c r="B912" s="32">
        <v>18</v>
      </c>
      <c r="C912" s="30" t="s">
        <v>18</v>
      </c>
      <c r="D912" s="31">
        <v>212.38</v>
      </c>
      <c r="E912" s="48">
        <f>Table245[[#This Row],[Amount]]/Table245[[#This Row],[Qty]]</f>
        <v>11.798888888888889</v>
      </c>
      <c r="F912">
        <f>IF(Table245[[#This Row],[Category]]="Electronics",Table245[[#This Row],[Amount]],0)</f>
        <v>212.38</v>
      </c>
      <c r="G912">
        <f>IF(Table245[[#This Row],[Category]]="Electronics",Table245[[#This Row],[Qty]],0)</f>
        <v>18</v>
      </c>
      <c r="H912">
        <f>IF(Table245[[#This Row],[Category]]="Home Decor",Table245[[#This Row],[Amount]],0)</f>
        <v>0</v>
      </c>
      <c r="I912">
        <f>IF(Table245[[#This Row],[Category]]="Home Decor",Table245[[#This Row],[Qty]],0)</f>
        <v>0</v>
      </c>
      <c r="J912">
        <f>IF(Table245[[#This Row],[Category]]="Clothing",Table245[[#This Row],[Amount]],0)</f>
        <v>0</v>
      </c>
      <c r="K912">
        <f>IF(Table245[[#This Row],[Category]]="Clothing",Table245[[#This Row],[Qty]],0)</f>
        <v>0</v>
      </c>
    </row>
    <row r="913" spans="1:11" ht="14.25" customHeight="1">
      <c r="A913" s="30" t="s">
        <v>33</v>
      </c>
      <c r="B913" s="32">
        <v>67</v>
      </c>
      <c r="C913" s="30" t="s">
        <v>18</v>
      </c>
      <c r="D913" s="31">
        <v>892.35</v>
      </c>
      <c r="E913" s="48">
        <f>Table245[[#This Row],[Amount]]/Table245[[#This Row],[Qty]]</f>
        <v>13.318656716417911</v>
      </c>
      <c r="F913">
        <f>IF(Table245[[#This Row],[Category]]="Electronics",Table245[[#This Row],[Amount]],0)</f>
        <v>0</v>
      </c>
      <c r="G913">
        <f>IF(Table245[[#This Row],[Category]]="Electronics",Table245[[#This Row],[Qty]],0)</f>
        <v>0</v>
      </c>
      <c r="H913">
        <f>IF(Table245[[#This Row],[Category]]="Home Decor",Table245[[#This Row],[Amount]],0)</f>
        <v>0</v>
      </c>
      <c r="I913">
        <f>IF(Table245[[#This Row],[Category]]="Home Decor",Table245[[#This Row],[Qty]],0)</f>
        <v>0</v>
      </c>
      <c r="J913">
        <f>IF(Table245[[#This Row],[Category]]="Clothing",Table245[[#This Row],[Amount]],0)</f>
        <v>892.35</v>
      </c>
      <c r="K913">
        <f>IF(Table245[[#This Row],[Category]]="Clothing",Table245[[#This Row],[Qty]],0)</f>
        <v>67</v>
      </c>
    </row>
    <row r="914" spans="1:11" ht="14.25" customHeight="1">
      <c r="A914" s="30" t="s">
        <v>17</v>
      </c>
      <c r="B914" s="32">
        <v>69</v>
      </c>
      <c r="C914" s="30" t="s">
        <v>18</v>
      </c>
      <c r="D914" s="31">
        <v>443.92</v>
      </c>
      <c r="E914" s="48">
        <f>Table245[[#This Row],[Amount]]/Table245[[#This Row],[Qty]]</f>
        <v>6.4336231884057975</v>
      </c>
      <c r="F914">
        <f>IF(Table245[[#This Row],[Category]]="Electronics",Table245[[#This Row],[Amount]],0)</f>
        <v>0</v>
      </c>
      <c r="G914">
        <f>IF(Table245[[#This Row],[Category]]="Electronics",Table245[[#This Row],[Qty]],0)</f>
        <v>0</v>
      </c>
      <c r="H914">
        <f>IF(Table245[[#This Row],[Category]]="Home Decor",Table245[[#This Row],[Amount]],0)</f>
        <v>443.92</v>
      </c>
      <c r="I914">
        <f>IF(Table245[[#This Row],[Category]]="Home Decor",Table245[[#This Row],[Qty]],0)</f>
        <v>69</v>
      </c>
      <c r="J914">
        <f>IF(Table245[[#This Row],[Category]]="Clothing",Table245[[#This Row],[Amount]],0)</f>
        <v>0</v>
      </c>
      <c r="K914">
        <f>IF(Table245[[#This Row],[Category]]="Clothing",Table245[[#This Row],[Qty]],0)</f>
        <v>0</v>
      </c>
    </row>
    <row r="915" spans="1:11" ht="14.25" customHeight="1">
      <c r="A915" s="30" t="s">
        <v>38</v>
      </c>
      <c r="B915" s="32">
        <v>32</v>
      </c>
      <c r="C915" s="30" t="s">
        <v>18</v>
      </c>
      <c r="D915" s="31">
        <v>842.12</v>
      </c>
      <c r="E915" s="48">
        <f>Table245[[#This Row],[Amount]]/Table245[[#This Row],[Qty]]</f>
        <v>26.31625</v>
      </c>
      <c r="F915">
        <f>IF(Table245[[#This Row],[Category]]="Electronics",Table245[[#This Row],[Amount]],0)</f>
        <v>842.12</v>
      </c>
      <c r="G915">
        <f>IF(Table245[[#This Row],[Category]]="Electronics",Table245[[#This Row],[Qty]],0)</f>
        <v>32</v>
      </c>
      <c r="H915">
        <f>IF(Table245[[#This Row],[Category]]="Home Decor",Table245[[#This Row],[Amount]],0)</f>
        <v>0</v>
      </c>
      <c r="I915">
        <f>IF(Table245[[#This Row],[Category]]="Home Decor",Table245[[#This Row],[Qty]],0)</f>
        <v>0</v>
      </c>
      <c r="J915">
        <f>IF(Table245[[#This Row],[Category]]="Clothing",Table245[[#This Row],[Amount]],0)</f>
        <v>0</v>
      </c>
      <c r="K915">
        <f>IF(Table245[[#This Row],[Category]]="Clothing",Table245[[#This Row],[Qty]],0)</f>
        <v>0</v>
      </c>
    </row>
    <row r="916" spans="1:11" ht="14.25" customHeight="1">
      <c r="A916" s="30" t="s">
        <v>17</v>
      </c>
      <c r="B916" s="32">
        <v>21</v>
      </c>
      <c r="C916" s="30" t="s">
        <v>18</v>
      </c>
      <c r="D916" s="31">
        <v>644.72</v>
      </c>
      <c r="E916" s="48">
        <f>Table245[[#This Row],[Amount]]/Table245[[#This Row],[Qty]]</f>
        <v>30.700952380952383</v>
      </c>
      <c r="F916">
        <f>IF(Table245[[#This Row],[Category]]="Electronics",Table245[[#This Row],[Amount]],0)</f>
        <v>0</v>
      </c>
      <c r="G916">
        <f>IF(Table245[[#This Row],[Category]]="Electronics",Table245[[#This Row],[Qty]],0)</f>
        <v>0</v>
      </c>
      <c r="H916">
        <f>IF(Table245[[#This Row],[Category]]="Home Decor",Table245[[#This Row],[Amount]],0)</f>
        <v>644.72</v>
      </c>
      <c r="I916">
        <f>IF(Table245[[#This Row],[Category]]="Home Decor",Table245[[#This Row],[Qty]],0)</f>
        <v>21</v>
      </c>
      <c r="J916">
        <f>IF(Table245[[#This Row],[Category]]="Clothing",Table245[[#This Row],[Amount]],0)</f>
        <v>0</v>
      </c>
      <c r="K916">
        <f>IF(Table245[[#This Row],[Category]]="Clothing",Table245[[#This Row],[Qty]],0)</f>
        <v>0</v>
      </c>
    </row>
    <row r="917" spans="1:11" ht="14.25" customHeight="1">
      <c r="A917" s="30" t="s">
        <v>33</v>
      </c>
      <c r="B917" s="32">
        <v>68</v>
      </c>
      <c r="C917" s="30" t="s">
        <v>18</v>
      </c>
      <c r="D917" s="31">
        <v>492.8</v>
      </c>
      <c r="E917" s="48">
        <f>Table245[[#This Row],[Amount]]/Table245[[#This Row],[Qty]]</f>
        <v>7.2470588235294118</v>
      </c>
      <c r="F917">
        <f>IF(Table245[[#This Row],[Category]]="Electronics",Table245[[#This Row],[Amount]],0)</f>
        <v>0</v>
      </c>
      <c r="G917">
        <f>IF(Table245[[#This Row],[Category]]="Electronics",Table245[[#This Row],[Qty]],0)</f>
        <v>0</v>
      </c>
      <c r="H917">
        <f>IF(Table245[[#This Row],[Category]]="Home Decor",Table245[[#This Row],[Amount]],0)</f>
        <v>0</v>
      </c>
      <c r="I917">
        <f>IF(Table245[[#This Row],[Category]]="Home Decor",Table245[[#This Row],[Qty]],0)</f>
        <v>0</v>
      </c>
      <c r="J917">
        <f>IF(Table245[[#This Row],[Category]]="Clothing",Table245[[#This Row],[Amount]],0)</f>
        <v>492.8</v>
      </c>
      <c r="K917">
        <f>IF(Table245[[#This Row],[Category]]="Clothing",Table245[[#This Row],[Qty]],0)</f>
        <v>68</v>
      </c>
    </row>
    <row r="918" spans="1:11" ht="14.25" customHeight="1">
      <c r="A918" s="30" t="s">
        <v>17</v>
      </c>
      <c r="B918" s="32">
        <v>97</v>
      </c>
      <c r="C918" s="30" t="s">
        <v>18</v>
      </c>
      <c r="D918" s="31">
        <v>44.65</v>
      </c>
      <c r="E918" s="48">
        <f>Table245[[#This Row],[Amount]]/Table245[[#This Row],[Qty]]</f>
        <v>0.46030927835051544</v>
      </c>
      <c r="F918">
        <f>IF(Table245[[#This Row],[Category]]="Electronics",Table245[[#This Row],[Amount]],0)</f>
        <v>0</v>
      </c>
      <c r="G918">
        <f>IF(Table245[[#This Row],[Category]]="Electronics",Table245[[#This Row],[Qty]],0)</f>
        <v>0</v>
      </c>
      <c r="H918">
        <f>IF(Table245[[#This Row],[Category]]="Home Decor",Table245[[#This Row],[Amount]],0)</f>
        <v>44.65</v>
      </c>
      <c r="I918">
        <f>IF(Table245[[#This Row],[Category]]="Home Decor",Table245[[#This Row],[Qty]],0)</f>
        <v>97</v>
      </c>
      <c r="J918">
        <f>IF(Table245[[#This Row],[Category]]="Clothing",Table245[[#This Row],[Amount]],0)</f>
        <v>0</v>
      </c>
      <c r="K918">
        <f>IF(Table245[[#This Row],[Category]]="Clothing",Table245[[#This Row],[Qty]],0)</f>
        <v>0</v>
      </c>
    </row>
    <row r="919" spans="1:11" ht="14.25" customHeight="1">
      <c r="A919" s="30" t="s">
        <v>33</v>
      </c>
      <c r="B919" s="32">
        <v>25</v>
      </c>
      <c r="C919" s="30" t="s">
        <v>18</v>
      </c>
      <c r="D919" s="31">
        <v>833.85</v>
      </c>
      <c r="E919" s="48">
        <f>Table245[[#This Row],[Amount]]/Table245[[#This Row],[Qty]]</f>
        <v>33.353999999999999</v>
      </c>
      <c r="F919">
        <f>IF(Table245[[#This Row],[Category]]="Electronics",Table245[[#This Row],[Amount]],0)</f>
        <v>0</v>
      </c>
      <c r="G919">
        <f>IF(Table245[[#This Row],[Category]]="Electronics",Table245[[#This Row],[Qty]],0)</f>
        <v>0</v>
      </c>
      <c r="H919">
        <f>IF(Table245[[#This Row],[Category]]="Home Decor",Table245[[#This Row],[Amount]],0)</f>
        <v>0</v>
      </c>
      <c r="I919">
        <f>IF(Table245[[#This Row],[Category]]="Home Decor",Table245[[#This Row],[Qty]],0)</f>
        <v>0</v>
      </c>
      <c r="J919">
        <f>IF(Table245[[#This Row],[Category]]="Clothing",Table245[[#This Row],[Amount]],0)</f>
        <v>833.85</v>
      </c>
      <c r="K919">
        <f>IF(Table245[[#This Row],[Category]]="Clothing",Table245[[#This Row],[Qty]],0)</f>
        <v>25</v>
      </c>
    </row>
    <row r="920" spans="1:11" ht="14.25" customHeight="1">
      <c r="A920" s="30" t="s">
        <v>38</v>
      </c>
      <c r="B920" s="32">
        <v>30</v>
      </c>
      <c r="C920" s="30" t="s">
        <v>18</v>
      </c>
      <c r="D920" s="31">
        <v>764.06</v>
      </c>
      <c r="E920" s="48">
        <f>Table245[[#This Row],[Amount]]/Table245[[#This Row],[Qty]]</f>
        <v>25.468666666666664</v>
      </c>
      <c r="F920">
        <f>IF(Table245[[#This Row],[Category]]="Electronics",Table245[[#This Row],[Amount]],0)</f>
        <v>764.06</v>
      </c>
      <c r="G920">
        <f>IF(Table245[[#This Row],[Category]]="Electronics",Table245[[#This Row],[Qty]],0)</f>
        <v>30</v>
      </c>
      <c r="H920">
        <f>IF(Table245[[#This Row],[Category]]="Home Decor",Table245[[#This Row],[Amount]],0)</f>
        <v>0</v>
      </c>
      <c r="I920">
        <f>IF(Table245[[#This Row],[Category]]="Home Decor",Table245[[#This Row],[Qty]],0)</f>
        <v>0</v>
      </c>
      <c r="J920">
        <f>IF(Table245[[#This Row],[Category]]="Clothing",Table245[[#This Row],[Amount]],0)</f>
        <v>0</v>
      </c>
      <c r="K920">
        <f>IF(Table245[[#This Row],[Category]]="Clothing",Table245[[#This Row],[Qty]],0)</f>
        <v>0</v>
      </c>
    </row>
    <row r="921" spans="1:11" ht="14.25" customHeight="1">
      <c r="A921" s="30" t="s">
        <v>38</v>
      </c>
      <c r="B921" s="32">
        <v>66</v>
      </c>
      <c r="C921" s="30" t="s">
        <v>18</v>
      </c>
      <c r="D921" s="31">
        <v>934.04</v>
      </c>
      <c r="E921" s="48">
        <f>Table245[[#This Row],[Amount]]/Table245[[#This Row],[Qty]]</f>
        <v>14.152121212121212</v>
      </c>
      <c r="F921">
        <f>IF(Table245[[#This Row],[Category]]="Electronics",Table245[[#This Row],[Amount]],0)</f>
        <v>934.04</v>
      </c>
      <c r="G921">
        <f>IF(Table245[[#This Row],[Category]]="Electronics",Table245[[#This Row],[Qty]],0)</f>
        <v>66</v>
      </c>
      <c r="H921">
        <f>IF(Table245[[#This Row],[Category]]="Home Decor",Table245[[#This Row],[Amount]],0)</f>
        <v>0</v>
      </c>
      <c r="I921">
        <f>IF(Table245[[#This Row],[Category]]="Home Decor",Table245[[#This Row],[Qty]],0)</f>
        <v>0</v>
      </c>
      <c r="J921">
        <f>IF(Table245[[#This Row],[Category]]="Clothing",Table245[[#This Row],[Amount]],0)</f>
        <v>0</v>
      </c>
      <c r="K921">
        <f>IF(Table245[[#This Row],[Category]]="Clothing",Table245[[#This Row],[Qty]],0)</f>
        <v>0</v>
      </c>
    </row>
    <row r="922" spans="1:11" ht="14.25" customHeight="1">
      <c r="A922" s="30" t="s">
        <v>33</v>
      </c>
      <c r="B922" s="32">
        <v>55</v>
      </c>
      <c r="C922" s="30" t="s">
        <v>18</v>
      </c>
      <c r="D922" s="31">
        <v>36.770000000000003</v>
      </c>
      <c r="E922" s="48">
        <f>Table245[[#This Row],[Amount]]/Table245[[#This Row],[Qty]]</f>
        <v>0.66854545454545455</v>
      </c>
      <c r="F922">
        <f>IF(Table245[[#This Row],[Category]]="Electronics",Table245[[#This Row],[Amount]],0)</f>
        <v>0</v>
      </c>
      <c r="G922">
        <f>IF(Table245[[#This Row],[Category]]="Electronics",Table245[[#This Row],[Qty]],0)</f>
        <v>0</v>
      </c>
      <c r="H922">
        <f>IF(Table245[[#This Row],[Category]]="Home Decor",Table245[[#This Row],[Amount]],0)</f>
        <v>0</v>
      </c>
      <c r="I922">
        <f>IF(Table245[[#This Row],[Category]]="Home Decor",Table245[[#This Row],[Qty]],0)</f>
        <v>0</v>
      </c>
      <c r="J922">
        <f>IF(Table245[[#This Row],[Category]]="Clothing",Table245[[#This Row],[Amount]],0)</f>
        <v>36.770000000000003</v>
      </c>
      <c r="K922">
        <f>IF(Table245[[#This Row],[Category]]="Clothing",Table245[[#This Row],[Qty]],0)</f>
        <v>55</v>
      </c>
    </row>
    <row r="923" spans="1:11" ht="14.25" customHeight="1">
      <c r="A923" s="30" t="s">
        <v>17</v>
      </c>
      <c r="B923" s="32">
        <v>25</v>
      </c>
      <c r="C923" s="30" t="s">
        <v>18</v>
      </c>
      <c r="D923" s="31">
        <v>124.1</v>
      </c>
      <c r="E923" s="48">
        <f>Table245[[#This Row],[Amount]]/Table245[[#This Row],[Qty]]</f>
        <v>4.9639999999999995</v>
      </c>
      <c r="F923">
        <f>IF(Table245[[#This Row],[Category]]="Electronics",Table245[[#This Row],[Amount]],0)</f>
        <v>0</v>
      </c>
      <c r="G923">
        <f>IF(Table245[[#This Row],[Category]]="Electronics",Table245[[#This Row],[Qty]],0)</f>
        <v>0</v>
      </c>
      <c r="H923">
        <f>IF(Table245[[#This Row],[Category]]="Home Decor",Table245[[#This Row],[Amount]],0)</f>
        <v>124.1</v>
      </c>
      <c r="I923">
        <f>IF(Table245[[#This Row],[Category]]="Home Decor",Table245[[#This Row],[Qty]],0)</f>
        <v>25</v>
      </c>
      <c r="J923">
        <f>IF(Table245[[#This Row],[Category]]="Clothing",Table245[[#This Row],[Amount]],0)</f>
        <v>0</v>
      </c>
      <c r="K923">
        <f>IF(Table245[[#This Row],[Category]]="Clothing",Table245[[#This Row],[Qty]],0)</f>
        <v>0</v>
      </c>
    </row>
    <row r="924" spans="1:11" ht="14.25" customHeight="1">
      <c r="A924" s="30" t="s">
        <v>38</v>
      </c>
      <c r="B924" s="32">
        <v>43</v>
      </c>
      <c r="C924" s="30" t="s">
        <v>18</v>
      </c>
      <c r="D924" s="31">
        <v>439.59</v>
      </c>
      <c r="E924" s="48">
        <f>Table245[[#This Row],[Amount]]/Table245[[#This Row],[Qty]]</f>
        <v>10.223023255813953</v>
      </c>
      <c r="F924">
        <f>IF(Table245[[#This Row],[Category]]="Electronics",Table245[[#This Row],[Amount]],0)</f>
        <v>439.59</v>
      </c>
      <c r="G924">
        <f>IF(Table245[[#This Row],[Category]]="Electronics",Table245[[#This Row],[Qty]],0)</f>
        <v>43</v>
      </c>
      <c r="H924">
        <f>IF(Table245[[#This Row],[Category]]="Home Decor",Table245[[#This Row],[Amount]],0)</f>
        <v>0</v>
      </c>
      <c r="I924">
        <f>IF(Table245[[#This Row],[Category]]="Home Decor",Table245[[#This Row],[Qty]],0)</f>
        <v>0</v>
      </c>
      <c r="J924">
        <f>IF(Table245[[#This Row],[Category]]="Clothing",Table245[[#This Row],[Amount]],0)</f>
        <v>0</v>
      </c>
      <c r="K924">
        <f>IF(Table245[[#This Row],[Category]]="Clothing",Table245[[#This Row],[Qty]],0)</f>
        <v>0</v>
      </c>
    </row>
    <row r="925" spans="1:11" ht="14.25" customHeight="1">
      <c r="A925" s="30" t="s">
        <v>17</v>
      </c>
      <c r="B925" s="32">
        <v>67</v>
      </c>
      <c r="C925" s="30" t="s">
        <v>18</v>
      </c>
      <c r="D925" s="31">
        <v>189.82</v>
      </c>
      <c r="E925" s="48">
        <f>Table245[[#This Row],[Amount]]/Table245[[#This Row],[Qty]]</f>
        <v>2.8331343283582089</v>
      </c>
      <c r="F925">
        <f>IF(Table245[[#This Row],[Category]]="Electronics",Table245[[#This Row],[Amount]],0)</f>
        <v>0</v>
      </c>
      <c r="G925">
        <f>IF(Table245[[#This Row],[Category]]="Electronics",Table245[[#This Row],[Qty]],0)</f>
        <v>0</v>
      </c>
      <c r="H925">
        <f>IF(Table245[[#This Row],[Category]]="Home Decor",Table245[[#This Row],[Amount]],0)</f>
        <v>189.82</v>
      </c>
      <c r="I925">
        <f>IF(Table245[[#This Row],[Category]]="Home Decor",Table245[[#This Row],[Qty]],0)</f>
        <v>67</v>
      </c>
      <c r="J925">
        <f>IF(Table245[[#This Row],[Category]]="Clothing",Table245[[#This Row],[Amount]],0)</f>
        <v>0</v>
      </c>
      <c r="K925">
        <f>IF(Table245[[#This Row],[Category]]="Clothing",Table245[[#This Row],[Qty]],0)</f>
        <v>0</v>
      </c>
    </row>
    <row r="926" spans="1:11" ht="14.25" customHeight="1">
      <c r="A926" s="30" t="s">
        <v>38</v>
      </c>
      <c r="B926" s="32">
        <v>85</v>
      </c>
      <c r="C926" s="30" t="s">
        <v>18</v>
      </c>
      <c r="D926" s="31">
        <v>193.38</v>
      </c>
      <c r="E926" s="48">
        <f>Table245[[#This Row],[Amount]]/Table245[[#This Row],[Qty]]</f>
        <v>2.2750588235294118</v>
      </c>
      <c r="F926">
        <f>IF(Table245[[#This Row],[Category]]="Electronics",Table245[[#This Row],[Amount]],0)</f>
        <v>193.38</v>
      </c>
      <c r="G926">
        <f>IF(Table245[[#This Row],[Category]]="Electronics",Table245[[#This Row],[Qty]],0)</f>
        <v>85</v>
      </c>
      <c r="H926">
        <f>IF(Table245[[#This Row],[Category]]="Home Decor",Table245[[#This Row],[Amount]],0)</f>
        <v>0</v>
      </c>
      <c r="I926">
        <f>IF(Table245[[#This Row],[Category]]="Home Decor",Table245[[#This Row],[Qty]],0)</f>
        <v>0</v>
      </c>
      <c r="J926">
        <f>IF(Table245[[#This Row],[Category]]="Clothing",Table245[[#This Row],[Amount]],0)</f>
        <v>0</v>
      </c>
      <c r="K926">
        <f>IF(Table245[[#This Row],[Category]]="Clothing",Table245[[#This Row],[Qty]],0)</f>
        <v>0</v>
      </c>
    </row>
    <row r="927" spans="1:11" ht="14.25" customHeight="1">
      <c r="A927" s="30" t="s">
        <v>38</v>
      </c>
      <c r="B927" s="32">
        <v>25</v>
      </c>
      <c r="C927" s="30" t="s">
        <v>18</v>
      </c>
      <c r="D927" s="31">
        <v>865.2</v>
      </c>
      <c r="E927" s="48">
        <f>Table245[[#This Row],[Amount]]/Table245[[#This Row],[Qty]]</f>
        <v>34.608000000000004</v>
      </c>
      <c r="F927">
        <f>IF(Table245[[#This Row],[Category]]="Electronics",Table245[[#This Row],[Amount]],0)</f>
        <v>865.2</v>
      </c>
      <c r="G927">
        <f>IF(Table245[[#This Row],[Category]]="Electronics",Table245[[#This Row],[Qty]],0)</f>
        <v>25</v>
      </c>
      <c r="H927">
        <f>IF(Table245[[#This Row],[Category]]="Home Decor",Table245[[#This Row],[Amount]],0)</f>
        <v>0</v>
      </c>
      <c r="I927">
        <f>IF(Table245[[#This Row],[Category]]="Home Decor",Table245[[#This Row],[Qty]],0)</f>
        <v>0</v>
      </c>
      <c r="J927">
        <f>IF(Table245[[#This Row],[Category]]="Clothing",Table245[[#This Row],[Amount]],0)</f>
        <v>0</v>
      </c>
      <c r="K927">
        <f>IF(Table245[[#This Row],[Category]]="Clothing",Table245[[#This Row],[Qty]],0)</f>
        <v>0</v>
      </c>
    </row>
    <row r="928" spans="1:11" ht="14.25" customHeight="1">
      <c r="A928" s="30" t="s">
        <v>33</v>
      </c>
      <c r="B928" s="32">
        <v>87</v>
      </c>
      <c r="C928" s="30" t="s">
        <v>18</v>
      </c>
      <c r="D928" s="31">
        <v>449.55</v>
      </c>
      <c r="E928" s="48">
        <f>Table245[[#This Row],[Amount]]/Table245[[#This Row],[Qty]]</f>
        <v>5.1672413793103447</v>
      </c>
      <c r="F928">
        <f>IF(Table245[[#This Row],[Category]]="Electronics",Table245[[#This Row],[Amount]],0)</f>
        <v>0</v>
      </c>
      <c r="G928">
        <f>IF(Table245[[#This Row],[Category]]="Electronics",Table245[[#This Row],[Qty]],0)</f>
        <v>0</v>
      </c>
      <c r="H928">
        <f>IF(Table245[[#This Row],[Category]]="Home Decor",Table245[[#This Row],[Amount]],0)</f>
        <v>0</v>
      </c>
      <c r="I928">
        <f>IF(Table245[[#This Row],[Category]]="Home Decor",Table245[[#This Row],[Qty]],0)</f>
        <v>0</v>
      </c>
      <c r="J928">
        <f>IF(Table245[[#This Row],[Category]]="Clothing",Table245[[#This Row],[Amount]],0)</f>
        <v>449.55</v>
      </c>
      <c r="K928">
        <f>IF(Table245[[#This Row],[Category]]="Clothing",Table245[[#This Row],[Qty]],0)</f>
        <v>87</v>
      </c>
    </row>
    <row r="929" spans="1:11" ht="14.25" customHeight="1">
      <c r="A929" s="30" t="s">
        <v>33</v>
      </c>
      <c r="B929" s="32">
        <v>6</v>
      </c>
      <c r="C929" s="30" t="s">
        <v>18</v>
      </c>
      <c r="D929" s="31">
        <v>633.38</v>
      </c>
      <c r="E929" s="48">
        <f>Table245[[#This Row],[Amount]]/Table245[[#This Row],[Qty]]</f>
        <v>105.56333333333333</v>
      </c>
      <c r="F929">
        <f>IF(Table245[[#This Row],[Category]]="Electronics",Table245[[#This Row],[Amount]],0)</f>
        <v>0</v>
      </c>
      <c r="G929">
        <f>IF(Table245[[#This Row],[Category]]="Electronics",Table245[[#This Row],[Qty]],0)</f>
        <v>0</v>
      </c>
      <c r="H929">
        <f>IF(Table245[[#This Row],[Category]]="Home Decor",Table245[[#This Row],[Amount]],0)</f>
        <v>0</v>
      </c>
      <c r="I929">
        <f>IF(Table245[[#This Row],[Category]]="Home Decor",Table245[[#This Row],[Qty]],0)</f>
        <v>0</v>
      </c>
      <c r="J929">
        <f>IF(Table245[[#This Row],[Category]]="Clothing",Table245[[#This Row],[Amount]],0)</f>
        <v>633.38</v>
      </c>
      <c r="K929">
        <f>IF(Table245[[#This Row],[Category]]="Clothing",Table245[[#This Row],[Qty]],0)</f>
        <v>6</v>
      </c>
    </row>
    <row r="930" spans="1:11" ht="14.25" customHeight="1">
      <c r="A930" s="30" t="s">
        <v>38</v>
      </c>
      <c r="B930" s="32">
        <v>12</v>
      </c>
      <c r="C930" s="30" t="s">
        <v>18</v>
      </c>
      <c r="D930" s="31">
        <v>10.4</v>
      </c>
      <c r="E930" s="48">
        <f>Table245[[#This Row],[Amount]]/Table245[[#This Row],[Qty]]</f>
        <v>0.8666666666666667</v>
      </c>
      <c r="F930">
        <f>IF(Table245[[#This Row],[Category]]="Electronics",Table245[[#This Row],[Amount]],0)</f>
        <v>10.4</v>
      </c>
      <c r="G930">
        <f>IF(Table245[[#This Row],[Category]]="Electronics",Table245[[#This Row],[Qty]],0)</f>
        <v>12</v>
      </c>
      <c r="H930">
        <f>IF(Table245[[#This Row],[Category]]="Home Decor",Table245[[#This Row],[Amount]],0)</f>
        <v>0</v>
      </c>
      <c r="I930">
        <f>IF(Table245[[#This Row],[Category]]="Home Decor",Table245[[#This Row],[Qty]],0)</f>
        <v>0</v>
      </c>
      <c r="J930">
        <f>IF(Table245[[#This Row],[Category]]="Clothing",Table245[[#This Row],[Amount]],0)</f>
        <v>0</v>
      </c>
      <c r="K930">
        <f>IF(Table245[[#This Row],[Category]]="Clothing",Table245[[#This Row],[Qty]],0)</f>
        <v>0</v>
      </c>
    </row>
    <row r="931" spans="1:11" ht="14.25" customHeight="1">
      <c r="A931" s="30" t="s">
        <v>38</v>
      </c>
      <c r="B931" s="32">
        <v>91</v>
      </c>
      <c r="C931" s="30" t="s">
        <v>18</v>
      </c>
      <c r="D931" s="31">
        <v>551.69000000000005</v>
      </c>
      <c r="E931" s="48">
        <f>Table245[[#This Row],[Amount]]/Table245[[#This Row],[Qty]]</f>
        <v>6.0625274725274734</v>
      </c>
      <c r="F931">
        <f>IF(Table245[[#This Row],[Category]]="Electronics",Table245[[#This Row],[Amount]],0)</f>
        <v>551.69000000000005</v>
      </c>
      <c r="G931">
        <f>IF(Table245[[#This Row],[Category]]="Electronics",Table245[[#This Row],[Qty]],0)</f>
        <v>91</v>
      </c>
      <c r="H931">
        <f>IF(Table245[[#This Row],[Category]]="Home Decor",Table245[[#This Row],[Amount]],0)</f>
        <v>0</v>
      </c>
      <c r="I931">
        <f>IF(Table245[[#This Row],[Category]]="Home Decor",Table245[[#This Row],[Qty]],0)</f>
        <v>0</v>
      </c>
      <c r="J931">
        <f>IF(Table245[[#This Row],[Category]]="Clothing",Table245[[#This Row],[Amount]],0)</f>
        <v>0</v>
      </c>
      <c r="K931">
        <f>IF(Table245[[#This Row],[Category]]="Clothing",Table245[[#This Row],[Qty]],0)</f>
        <v>0</v>
      </c>
    </row>
    <row r="932" spans="1:11" ht="14.25" customHeight="1">
      <c r="A932" s="30" t="s">
        <v>38</v>
      </c>
      <c r="B932" s="32">
        <v>6</v>
      </c>
      <c r="C932" s="30" t="s">
        <v>18</v>
      </c>
      <c r="D932" s="31">
        <v>180.96</v>
      </c>
      <c r="E932" s="48">
        <f>Table245[[#This Row],[Amount]]/Table245[[#This Row],[Qty]]</f>
        <v>30.16</v>
      </c>
      <c r="F932">
        <f>IF(Table245[[#This Row],[Category]]="Electronics",Table245[[#This Row],[Amount]],0)</f>
        <v>180.96</v>
      </c>
      <c r="G932">
        <f>IF(Table245[[#This Row],[Category]]="Electronics",Table245[[#This Row],[Qty]],0)</f>
        <v>6</v>
      </c>
      <c r="H932">
        <f>IF(Table245[[#This Row],[Category]]="Home Decor",Table245[[#This Row],[Amount]],0)</f>
        <v>0</v>
      </c>
      <c r="I932">
        <f>IF(Table245[[#This Row],[Category]]="Home Decor",Table245[[#This Row],[Qty]],0)</f>
        <v>0</v>
      </c>
      <c r="J932">
        <f>IF(Table245[[#This Row],[Category]]="Clothing",Table245[[#This Row],[Amount]],0)</f>
        <v>0</v>
      </c>
      <c r="K932">
        <f>IF(Table245[[#This Row],[Category]]="Clothing",Table245[[#This Row],[Qty]],0)</f>
        <v>0</v>
      </c>
    </row>
    <row r="933" spans="1:11" ht="14.25" customHeight="1">
      <c r="A933" s="30" t="s">
        <v>17</v>
      </c>
      <c r="B933" s="32">
        <v>82</v>
      </c>
      <c r="C933" s="30" t="s">
        <v>18</v>
      </c>
      <c r="D933" s="31">
        <v>205.15</v>
      </c>
      <c r="E933" s="48">
        <f>Table245[[#This Row],[Amount]]/Table245[[#This Row],[Qty]]</f>
        <v>2.501829268292683</v>
      </c>
      <c r="F933">
        <f>IF(Table245[[#This Row],[Category]]="Electronics",Table245[[#This Row],[Amount]],0)</f>
        <v>0</v>
      </c>
      <c r="G933">
        <f>IF(Table245[[#This Row],[Category]]="Electronics",Table245[[#This Row],[Qty]],0)</f>
        <v>0</v>
      </c>
      <c r="H933">
        <f>IF(Table245[[#This Row],[Category]]="Home Decor",Table245[[#This Row],[Amount]],0)</f>
        <v>205.15</v>
      </c>
      <c r="I933">
        <f>IF(Table245[[#This Row],[Category]]="Home Decor",Table245[[#This Row],[Qty]],0)</f>
        <v>82</v>
      </c>
      <c r="J933">
        <f>IF(Table245[[#This Row],[Category]]="Clothing",Table245[[#This Row],[Amount]],0)</f>
        <v>0</v>
      </c>
      <c r="K933">
        <f>IF(Table245[[#This Row],[Category]]="Clothing",Table245[[#This Row],[Qty]],0)</f>
        <v>0</v>
      </c>
    </row>
    <row r="934" spans="1:11" ht="14.25" customHeight="1">
      <c r="A934" s="30" t="s">
        <v>33</v>
      </c>
      <c r="B934" s="32">
        <v>52</v>
      </c>
      <c r="C934" s="30" t="s">
        <v>18</v>
      </c>
      <c r="D934" s="31">
        <v>633.75</v>
      </c>
      <c r="E934" s="48">
        <f>Table245[[#This Row],[Amount]]/Table245[[#This Row],[Qty]]</f>
        <v>12.1875</v>
      </c>
      <c r="F934">
        <f>IF(Table245[[#This Row],[Category]]="Electronics",Table245[[#This Row],[Amount]],0)</f>
        <v>0</v>
      </c>
      <c r="G934">
        <f>IF(Table245[[#This Row],[Category]]="Electronics",Table245[[#This Row],[Qty]],0)</f>
        <v>0</v>
      </c>
      <c r="H934">
        <f>IF(Table245[[#This Row],[Category]]="Home Decor",Table245[[#This Row],[Amount]],0)</f>
        <v>0</v>
      </c>
      <c r="I934">
        <f>IF(Table245[[#This Row],[Category]]="Home Decor",Table245[[#This Row],[Qty]],0)</f>
        <v>0</v>
      </c>
      <c r="J934">
        <f>IF(Table245[[#This Row],[Category]]="Clothing",Table245[[#This Row],[Amount]],0)</f>
        <v>633.75</v>
      </c>
      <c r="K934">
        <f>IF(Table245[[#This Row],[Category]]="Clothing",Table245[[#This Row],[Qty]],0)</f>
        <v>52</v>
      </c>
    </row>
    <row r="935" spans="1:11" ht="14.25" customHeight="1">
      <c r="A935" s="30" t="s">
        <v>33</v>
      </c>
      <c r="B935" s="32">
        <v>50</v>
      </c>
      <c r="C935" s="30" t="s">
        <v>18</v>
      </c>
      <c r="D935" s="31">
        <v>376.26</v>
      </c>
      <c r="E935" s="48">
        <f>Table245[[#This Row],[Amount]]/Table245[[#This Row],[Qty]]</f>
        <v>7.5251999999999999</v>
      </c>
      <c r="F935">
        <f>IF(Table245[[#This Row],[Category]]="Electronics",Table245[[#This Row],[Amount]],0)</f>
        <v>0</v>
      </c>
      <c r="G935">
        <f>IF(Table245[[#This Row],[Category]]="Electronics",Table245[[#This Row],[Qty]],0)</f>
        <v>0</v>
      </c>
      <c r="H935">
        <f>IF(Table245[[#This Row],[Category]]="Home Decor",Table245[[#This Row],[Amount]],0)</f>
        <v>0</v>
      </c>
      <c r="I935">
        <f>IF(Table245[[#This Row],[Category]]="Home Decor",Table245[[#This Row],[Qty]],0)</f>
        <v>0</v>
      </c>
      <c r="J935">
        <f>IF(Table245[[#This Row],[Category]]="Clothing",Table245[[#This Row],[Amount]],0)</f>
        <v>376.26</v>
      </c>
      <c r="K935">
        <f>IF(Table245[[#This Row],[Category]]="Clothing",Table245[[#This Row],[Qty]],0)</f>
        <v>50</v>
      </c>
    </row>
    <row r="936" spans="1:11" ht="14.25" customHeight="1">
      <c r="A936" s="30" t="s">
        <v>17</v>
      </c>
      <c r="B936" s="32">
        <v>38</v>
      </c>
      <c r="C936" s="30" t="s">
        <v>18</v>
      </c>
      <c r="D936" s="31">
        <v>919.76</v>
      </c>
      <c r="E936" s="48">
        <f>Table245[[#This Row],[Amount]]/Table245[[#This Row],[Qty]]</f>
        <v>24.204210526315791</v>
      </c>
      <c r="F936">
        <f>IF(Table245[[#This Row],[Category]]="Electronics",Table245[[#This Row],[Amount]],0)</f>
        <v>0</v>
      </c>
      <c r="G936">
        <f>IF(Table245[[#This Row],[Category]]="Electronics",Table245[[#This Row],[Qty]],0)</f>
        <v>0</v>
      </c>
      <c r="H936">
        <f>IF(Table245[[#This Row],[Category]]="Home Decor",Table245[[#This Row],[Amount]],0)</f>
        <v>919.76</v>
      </c>
      <c r="I936">
        <f>IF(Table245[[#This Row],[Category]]="Home Decor",Table245[[#This Row],[Qty]],0)</f>
        <v>38</v>
      </c>
      <c r="J936">
        <f>IF(Table245[[#This Row],[Category]]="Clothing",Table245[[#This Row],[Amount]],0)</f>
        <v>0</v>
      </c>
      <c r="K936">
        <f>IF(Table245[[#This Row],[Category]]="Clothing",Table245[[#This Row],[Qty]],0)</f>
        <v>0</v>
      </c>
    </row>
    <row r="937" spans="1:11" ht="14.25" customHeight="1">
      <c r="A937" s="30" t="s">
        <v>38</v>
      </c>
      <c r="B937" s="32">
        <v>11</v>
      </c>
      <c r="C937" s="30" t="s">
        <v>18</v>
      </c>
      <c r="D937" s="31">
        <v>412.81</v>
      </c>
      <c r="E937" s="48">
        <f>Table245[[#This Row],[Amount]]/Table245[[#This Row],[Qty]]</f>
        <v>37.528181818181821</v>
      </c>
      <c r="F937">
        <f>IF(Table245[[#This Row],[Category]]="Electronics",Table245[[#This Row],[Amount]],0)</f>
        <v>412.81</v>
      </c>
      <c r="G937">
        <f>IF(Table245[[#This Row],[Category]]="Electronics",Table245[[#This Row],[Qty]],0)</f>
        <v>11</v>
      </c>
      <c r="H937">
        <f>IF(Table245[[#This Row],[Category]]="Home Decor",Table245[[#This Row],[Amount]],0)</f>
        <v>0</v>
      </c>
      <c r="I937">
        <f>IF(Table245[[#This Row],[Category]]="Home Decor",Table245[[#This Row],[Qty]],0)</f>
        <v>0</v>
      </c>
      <c r="J937">
        <f>IF(Table245[[#This Row],[Category]]="Clothing",Table245[[#This Row],[Amount]],0)</f>
        <v>0</v>
      </c>
      <c r="K937">
        <f>IF(Table245[[#This Row],[Category]]="Clothing",Table245[[#This Row],[Qty]],0)</f>
        <v>0</v>
      </c>
    </row>
    <row r="938" spans="1:11" ht="14.25" customHeight="1">
      <c r="A938" s="30" t="s">
        <v>33</v>
      </c>
      <c r="B938" s="32">
        <v>41</v>
      </c>
      <c r="C938" s="30" t="s">
        <v>18</v>
      </c>
      <c r="D938" s="31">
        <v>419.79</v>
      </c>
      <c r="E938" s="48">
        <f>Table245[[#This Row],[Amount]]/Table245[[#This Row],[Qty]]</f>
        <v>10.238780487804879</v>
      </c>
      <c r="F938">
        <f>IF(Table245[[#This Row],[Category]]="Electronics",Table245[[#This Row],[Amount]],0)</f>
        <v>0</v>
      </c>
      <c r="G938">
        <f>IF(Table245[[#This Row],[Category]]="Electronics",Table245[[#This Row],[Qty]],0)</f>
        <v>0</v>
      </c>
      <c r="H938">
        <f>IF(Table245[[#This Row],[Category]]="Home Decor",Table245[[#This Row],[Amount]],0)</f>
        <v>0</v>
      </c>
      <c r="I938">
        <f>IF(Table245[[#This Row],[Category]]="Home Decor",Table245[[#This Row],[Qty]],0)</f>
        <v>0</v>
      </c>
      <c r="J938">
        <f>IF(Table245[[#This Row],[Category]]="Clothing",Table245[[#This Row],[Amount]],0)</f>
        <v>419.79</v>
      </c>
      <c r="K938">
        <f>IF(Table245[[#This Row],[Category]]="Clothing",Table245[[#This Row],[Qty]],0)</f>
        <v>41</v>
      </c>
    </row>
    <row r="939" spans="1:11" ht="14.25" customHeight="1">
      <c r="A939" s="30" t="s">
        <v>33</v>
      </c>
      <c r="B939" s="32">
        <v>73</v>
      </c>
      <c r="C939" s="30" t="s">
        <v>18</v>
      </c>
      <c r="D939" s="31">
        <v>123.65</v>
      </c>
      <c r="E939" s="48">
        <f>Table245[[#This Row],[Amount]]/Table245[[#This Row],[Qty]]</f>
        <v>1.6938356164383563</v>
      </c>
      <c r="F939">
        <f>IF(Table245[[#This Row],[Category]]="Electronics",Table245[[#This Row],[Amount]],0)</f>
        <v>0</v>
      </c>
      <c r="G939">
        <f>IF(Table245[[#This Row],[Category]]="Electronics",Table245[[#This Row],[Qty]],0)</f>
        <v>0</v>
      </c>
      <c r="H939">
        <f>IF(Table245[[#This Row],[Category]]="Home Decor",Table245[[#This Row],[Amount]],0)</f>
        <v>0</v>
      </c>
      <c r="I939">
        <f>IF(Table245[[#This Row],[Category]]="Home Decor",Table245[[#This Row],[Qty]],0)</f>
        <v>0</v>
      </c>
      <c r="J939">
        <f>IF(Table245[[#This Row],[Category]]="Clothing",Table245[[#This Row],[Amount]],0)</f>
        <v>123.65</v>
      </c>
      <c r="K939">
        <f>IF(Table245[[#This Row],[Category]]="Clothing",Table245[[#This Row],[Qty]],0)</f>
        <v>73</v>
      </c>
    </row>
    <row r="940" spans="1:11" ht="14.25" customHeight="1">
      <c r="A940" s="30" t="s">
        <v>38</v>
      </c>
      <c r="B940" s="32">
        <v>79</v>
      </c>
      <c r="C940" s="30" t="s">
        <v>18</v>
      </c>
      <c r="D940" s="31">
        <v>996.25</v>
      </c>
      <c r="E940" s="48">
        <f>Table245[[#This Row],[Amount]]/Table245[[#This Row],[Qty]]</f>
        <v>12.610759493670885</v>
      </c>
      <c r="F940">
        <f>IF(Table245[[#This Row],[Category]]="Electronics",Table245[[#This Row],[Amount]],0)</f>
        <v>996.25</v>
      </c>
      <c r="G940">
        <f>IF(Table245[[#This Row],[Category]]="Electronics",Table245[[#This Row],[Qty]],0)</f>
        <v>79</v>
      </c>
      <c r="H940">
        <f>IF(Table245[[#This Row],[Category]]="Home Decor",Table245[[#This Row],[Amount]],0)</f>
        <v>0</v>
      </c>
      <c r="I940">
        <f>IF(Table245[[#This Row],[Category]]="Home Decor",Table245[[#This Row],[Qty]],0)</f>
        <v>0</v>
      </c>
      <c r="J940">
        <f>IF(Table245[[#This Row],[Category]]="Clothing",Table245[[#This Row],[Amount]],0)</f>
        <v>0</v>
      </c>
      <c r="K940">
        <f>IF(Table245[[#This Row],[Category]]="Clothing",Table245[[#This Row],[Qty]],0)</f>
        <v>0</v>
      </c>
    </row>
    <row r="941" spans="1:11" ht="14.25" customHeight="1">
      <c r="A941" s="30" t="s">
        <v>38</v>
      </c>
      <c r="B941" s="32">
        <v>13</v>
      </c>
      <c r="C941" s="30" t="s">
        <v>18</v>
      </c>
      <c r="D941" s="31">
        <v>570.41999999999996</v>
      </c>
      <c r="E941" s="48">
        <f>Table245[[#This Row],[Amount]]/Table245[[#This Row],[Qty]]</f>
        <v>43.878461538461536</v>
      </c>
      <c r="F941">
        <f>IF(Table245[[#This Row],[Category]]="Electronics",Table245[[#This Row],[Amount]],0)</f>
        <v>570.41999999999996</v>
      </c>
      <c r="G941">
        <f>IF(Table245[[#This Row],[Category]]="Electronics",Table245[[#This Row],[Qty]],0)</f>
        <v>13</v>
      </c>
      <c r="H941">
        <f>IF(Table245[[#This Row],[Category]]="Home Decor",Table245[[#This Row],[Amount]],0)</f>
        <v>0</v>
      </c>
      <c r="I941">
        <f>IF(Table245[[#This Row],[Category]]="Home Decor",Table245[[#This Row],[Qty]],0)</f>
        <v>0</v>
      </c>
      <c r="J941">
        <f>IF(Table245[[#This Row],[Category]]="Clothing",Table245[[#This Row],[Amount]],0)</f>
        <v>0</v>
      </c>
      <c r="K941">
        <f>IF(Table245[[#This Row],[Category]]="Clothing",Table245[[#This Row],[Qty]],0)</f>
        <v>0</v>
      </c>
    </row>
    <row r="942" spans="1:11" ht="14.25" customHeight="1">
      <c r="A942" s="30" t="s">
        <v>38</v>
      </c>
      <c r="B942" s="32">
        <v>84</v>
      </c>
      <c r="C942" s="30" t="s">
        <v>18</v>
      </c>
      <c r="D942" s="31">
        <v>468.7</v>
      </c>
      <c r="E942" s="48">
        <f>Table245[[#This Row],[Amount]]/Table245[[#This Row],[Qty]]</f>
        <v>5.5797619047619049</v>
      </c>
      <c r="F942">
        <f>IF(Table245[[#This Row],[Category]]="Electronics",Table245[[#This Row],[Amount]],0)</f>
        <v>468.7</v>
      </c>
      <c r="G942">
        <f>IF(Table245[[#This Row],[Category]]="Electronics",Table245[[#This Row],[Qty]],0)</f>
        <v>84</v>
      </c>
      <c r="H942">
        <f>IF(Table245[[#This Row],[Category]]="Home Decor",Table245[[#This Row],[Amount]],0)</f>
        <v>0</v>
      </c>
      <c r="I942">
        <f>IF(Table245[[#This Row],[Category]]="Home Decor",Table245[[#This Row],[Qty]],0)</f>
        <v>0</v>
      </c>
      <c r="J942">
        <f>IF(Table245[[#This Row],[Category]]="Clothing",Table245[[#This Row],[Amount]],0)</f>
        <v>0</v>
      </c>
      <c r="K942">
        <f>IF(Table245[[#This Row],[Category]]="Clothing",Table245[[#This Row],[Qty]],0)</f>
        <v>0</v>
      </c>
    </row>
    <row r="943" spans="1:11" ht="14.25" customHeight="1">
      <c r="A943" s="30" t="s">
        <v>38</v>
      </c>
      <c r="B943" s="32">
        <v>79</v>
      </c>
      <c r="C943" s="30" t="s">
        <v>18</v>
      </c>
      <c r="D943" s="31">
        <v>697.04</v>
      </c>
      <c r="E943" s="48">
        <f>Table245[[#This Row],[Amount]]/Table245[[#This Row],[Qty]]</f>
        <v>8.8232911392405065</v>
      </c>
      <c r="F943">
        <f>IF(Table245[[#This Row],[Category]]="Electronics",Table245[[#This Row],[Amount]],0)</f>
        <v>697.04</v>
      </c>
      <c r="G943">
        <f>IF(Table245[[#This Row],[Category]]="Electronics",Table245[[#This Row],[Qty]],0)</f>
        <v>79</v>
      </c>
      <c r="H943">
        <f>IF(Table245[[#This Row],[Category]]="Home Decor",Table245[[#This Row],[Amount]],0)</f>
        <v>0</v>
      </c>
      <c r="I943">
        <f>IF(Table245[[#This Row],[Category]]="Home Decor",Table245[[#This Row],[Qty]],0)</f>
        <v>0</v>
      </c>
      <c r="J943">
        <f>IF(Table245[[#This Row],[Category]]="Clothing",Table245[[#This Row],[Amount]],0)</f>
        <v>0</v>
      </c>
      <c r="K943">
        <f>IF(Table245[[#This Row],[Category]]="Clothing",Table245[[#This Row],[Qty]],0)</f>
        <v>0</v>
      </c>
    </row>
    <row r="944" spans="1:11" ht="14.25" customHeight="1">
      <c r="A944" s="30" t="s">
        <v>17</v>
      </c>
      <c r="B944" s="32">
        <v>94</v>
      </c>
      <c r="C944" s="30" t="s">
        <v>18</v>
      </c>
      <c r="D944" s="31">
        <v>810.77</v>
      </c>
      <c r="E944" s="48">
        <f>Table245[[#This Row],[Amount]]/Table245[[#This Row],[Qty]]</f>
        <v>8.6252127659574462</v>
      </c>
      <c r="F944">
        <f>IF(Table245[[#This Row],[Category]]="Electronics",Table245[[#This Row],[Amount]],0)</f>
        <v>0</v>
      </c>
      <c r="G944">
        <f>IF(Table245[[#This Row],[Category]]="Electronics",Table245[[#This Row],[Qty]],0)</f>
        <v>0</v>
      </c>
      <c r="H944">
        <f>IF(Table245[[#This Row],[Category]]="Home Decor",Table245[[#This Row],[Amount]],0)</f>
        <v>810.77</v>
      </c>
      <c r="I944">
        <f>IF(Table245[[#This Row],[Category]]="Home Decor",Table245[[#This Row],[Qty]],0)</f>
        <v>94</v>
      </c>
      <c r="J944">
        <f>IF(Table245[[#This Row],[Category]]="Clothing",Table245[[#This Row],[Amount]],0)</f>
        <v>0</v>
      </c>
      <c r="K944">
        <f>IF(Table245[[#This Row],[Category]]="Clothing",Table245[[#This Row],[Qty]],0)</f>
        <v>0</v>
      </c>
    </row>
    <row r="945" spans="1:11" ht="14.25" customHeight="1">
      <c r="A945" s="30" t="s">
        <v>17</v>
      </c>
      <c r="B945" s="32">
        <v>6</v>
      </c>
      <c r="C945" s="30" t="s">
        <v>18</v>
      </c>
      <c r="D945" s="31">
        <v>526.91999999999996</v>
      </c>
      <c r="E945" s="48">
        <f>Table245[[#This Row],[Amount]]/Table245[[#This Row],[Qty]]</f>
        <v>87.82</v>
      </c>
      <c r="F945">
        <f>IF(Table245[[#This Row],[Category]]="Electronics",Table245[[#This Row],[Amount]],0)</f>
        <v>0</v>
      </c>
      <c r="G945">
        <f>IF(Table245[[#This Row],[Category]]="Electronics",Table245[[#This Row],[Qty]],0)</f>
        <v>0</v>
      </c>
      <c r="H945">
        <f>IF(Table245[[#This Row],[Category]]="Home Decor",Table245[[#This Row],[Amount]],0)</f>
        <v>526.91999999999996</v>
      </c>
      <c r="I945">
        <f>IF(Table245[[#This Row],[Category]]="Home Decor",Table245[[#This Row],[Qty]],0)</f>
        <v>6</v>
      </c>
      <c r="J945">
        <f>IF(Table245[[#This Row],[Category]]="Clothing",Table245[[#This Row],[Amount]],0)</f>
        <v>0</v>
      </c>
      <c r="K945">
        <f>IF(Table245[[#This Row],[Category]]="Clothing",Table245[[#This Row],[Qty]],0)</f>
        <v>0</v>
      </c>
    </row>
    <row r="946" spans="1:11" ht="14.25" customHeight="1">
      <c r="A946" s="30" t="s">
        <v>17</v>
      </c>
      <c r="B946" s="32">
        <v>82</v>
      </c>
      <c r="C946" s="30" t="s">
        <v>18</v>
      </c>
      <c r="D946" s="31">
        <v>147.97</v>
      </c>
      <c r="E946" s="48">
        <f>Table245[[#This Row],[Amount]]/Table245[[#This Row],[Qty]]</f>
        <v>1.8045121951219512</v>
      </c>
      <c r="F946">
        <f>IF(Table245[[#This Row],[Category]]="Electronics",Table245[[#This Row],[Amount]],0)</f>
        <v>0</v>
      </c>
      <c r="G946">
        <f>IF(Table245[[#This Row],[Category]]="Electronics",Table245[[#This Row],[Qty]],0)</f>
        <v>0</v>
      </c>
      <c r="H946">
        <f>IF(Table245[[#This Row],[Category]]="Home Decor",Table245[[#This Row],[Amount]],0)</f>
        <v>147.97</v>
      </c>
      <c r="I946">
        <f>IF(Table245[[#This Row],[Category]]="Home Decor",Table245[[#This Row],[Qty]],0)</f>
        <v>82</v>
      </c>
      <c r="J946">
        <f>IF(Table245[[#This Row],[Category]]="Clothing",Table245[[#This Row],[Amount]],0)</f>
        <v>0</v>
      </c>
      <c r="K946">
        <f>IF(Table245[[#This Row],[Category]]="Clothing",Table245[[#This Row],[Qty]],0)</f>
        <v>0</v>
      </c>
    </row>
    <row r="947" spans="1:11" ht="14.25" customHeight="1">
      <c r="A947" s="30" t="s">
        <v>33</v>
      </c>
      <c r="B947" s="32">
        <v>94</v>
      </c>
      <c r="C947" s="30" t="s">
        <v>18</v>
      </c>
      <c r="D947" s="31">
        <v>477.02</v>
      </c>
      <c r="E947" s="48">
        <f>Table245[[#This Row],[Amount]]/Table245[[#This Row],[Qty]]</f>
        <v>5.0746808510638299</v>
      </c>
      <c r="F947">
        <f>IF(Table245[[#This Row],[Category]]="Electronics",Table245[[#This Row],[Amount]],0)</f>
        <v>0</v>
      </c>
      <c r="G947">
        <f>IF(Table245[[#This Row],[Category]]="Electronics",Table245[[#This Row],[Qty]],0)</f>
        <v>0</v>
      </c>
      <c r="H947">
        <f>IF(Table245[[#This Row],[Category]]="Home Decor",Table245[[#This Row],[Amount]],0)</f>
        <v>0</v>
      </c>
      <c r="I947">
        <f>IF(Table245[[#This Row],[Category]]="Home Decor",Table245[[#This Row],[Qty]],0)</f>
        <v>0</v>
      </c>
      <c r="J947">
        <f>IF(Table245[[#This Row],[Category]]="Clothing",Table245[[#This Row],[Amount]],0)</f>
        <v>477.02</v>
      </c>
      <c r="K947">
        <f>IF(Table245[[#This Row],[Category]]="Clothing",Table245[[#This Row],[Qty]],0)</f>
        <v>94</v>
      </c>
    </row>
    <row r="948" spans="1:11" ht="14.25" customHeight="1">
      <c r="A948" s="30" t="s">
        <v>38</v>
      </c>
      <c r="B948" s="32">
        <v>35</v>
      </c>
      <c r="C948" s="30" t="s">
        <v>18</v>
      </c>
      <c r="D948" s="31">
        <v>859.77</v>
      </c>
      <c r="E948" s="48">
        <f>Table245[[#This Row],[Amount]]/Table245[[#This Row],[Qty]]</f>
        <v>24.564857142857143</v>
      </c>
      <c r="F948">
        <f>IF(Table245[[#This Row],[Category]]="Electronics",Table245[[#This Row],[Amount]],0)</f>
        <v>859.77</v>
      </c>
      <c r="G948">
        <f>IF(Table245[[#This Row],[Category]]="Electronics",Table245[[#This Row],[Qty]],0)</f>
        <v>35</v>
      </c>
      <c r="H948">
        <f>IF(Table245[[#This Row],[Category]]="Home Decor",Table245[[#This Row],[Amount]],0)</f>
        <v>0</v>
      </c>
      <c r="I948">
        <f>IF(Table245[[#This Row],[Category]]="Home Decor",Table245[[#This Row],[Qty]],0)</f>
        <v>0</v>
      </c>
      <c r="J948">
        <f>IF(Table245[[#This Row],[Category]]="Clothing",Table245[[#This Row],[Amount]],0)</f>
        <v>0</v>
      </c>
      <c r="K948">
        <f>IF(Table245[[#This Row],[Category]]="Clothing",Table245[[#This Row],[Qty]],0)</f>
        <v>0</v>
      </c>
    </row>
    <row r="949" spans="1:11" ht="14.25" customHeight="1">
      <c r="A949" s="30" t="s">
        <v>33</v>
      </c>
      <c r="B949" s="32">
        <v>73</v>
      </c>
      <c r="C949" s="30" t="s">
        <v>18</v>
      </c>
      <c r="D949" s="31">
        <v>317.45999999999998</v>
      </c>
      <c r="E949" s="48">
        <f>Table245[[#This Row],[Amount]]/Table245[[#This Row],[Qty]]</f>
        <v>4.3487671232876712</v>
      </c>
      <c r="F949">
        <f>IF(Table245[[#This Row],[Category]]="Electronics",Table245[[#This Row],[Amount]],0)</f>
        <v>0</v>
      </c>
      <c r="G949">
        <f>IF(Table245[[#This Row],[Category]]="Electronics",Table245[[#This Row],[Qty]],0)</f>
        <v>0</v>
      </c>
      <c r="H949">
        <f>IF(Table245[[#This Row],[Category]]="Home Decor",Table245[[#This Row],[Amount]],0)</f>
        <v>0</v>
      </c>
      <c r="I949">
        <f>IF(Table245[[#This Row],[Category]]="Home Decor",Table245[[#This Row],[Qty]],0)</f>
        <v>0</v>
      </c>
      <c r="J949">
        <f>IF(Table245[[#This Row],[Category]]="Clothing",Table245[[#This Row],[Amount]],0)</f>
        <v>317.45999999999998</v>
      </c>
      <c r="K949">
        <f>IF(Table245[[#This Row],[Category]]="Clothing",Table245[[#This Row],[Qty]],0)</f>
        <v>73</v>
      </c>
    </row>
    <row r="950" spans="1:11" ht="14.25" customHeight="1">
      <c r="A950" s="30" t="s">
        <v>38</v>
      </c>
      <c r="B950" s="32">
        <v>80</v>
      </c>
      <c r="C950" s="30" t="s">
        <v>18</v>
      </c>
      <c r="D950" s="31">
        <v>216.44</v>
      </c>
      <c r="E950" s="48">
        <f>Table245[[#This Row],[Amount]]/Table245[[#This Row],[Qty]]</f>
        <v>2.7054999999999998</v>
      </c>
      <c r="F950">
        <f>IF(Table245[[#This Row],[Category]]="Electronics",Table245[[#This Row],[Amount]],0)</f>
        <v>216.44</v>
      </c>
      <c r="G950">
        <f>IF(Table245[[#This Row],[Category]]="Electronics",Table245[[#This Row],[Qty]],0)</f>
        <v>80</v>
      </c>
      <c r="H950">
        <f>IF(Table245[[#This Row],[Category]]="Home Decor",Table245[[#This Row],[Amount]],0)</f>
        <v>0</v>
      </c>
      <c r="I950">
        <f>IF(Table245[[#This Row],[Category]]="Home Decor",Table245[[#This Row],[Qty]],0)</f>
        <v>0</v>
      </c>
      <c r="J950">
        <f>IF(Table245[[#This Row],[Category]]="Clothing",Table245[[#This Row],[Amount]],0)</f>
        <v>0</v>
      </c>
      <c r="K950">
        <f>IF(Table245[[#This Row],[Category]]="Clothing",Table245[[#This Row],[Qty]],0)</f>
        <v>0</v>
      </c>
    </row>
    <row r="951" spans="1:11" ht="14.25" customHeight="1">
      <c r="A951" s="30" t="s">
        <v>38</v>
      </c>
      <c r="B951" s="32">
        <v>90</v>
      </c>
      <c r="C951" s="30" t="s">
        <v>18</v>
      </c>
      <c r="D951" s="31">
        <v>717.29</v>
      </c>
      <c r="E951" s="48">
        <f>Table245[[#This Row],[Amount]]/Table245[[#This Row],[Qty]]</f>
        <v>7.9698888888888888</v>
      </c>
      <c r="F951">
        <f>IF(Table245[[#This Row],[Category]]="Electronics",Table245[[#This Row],[Amount]],0)</f>
        <v>717.29</v>
      </c>
      <c r="G951">
        <f>IF(Table245[[#This Row],[Category]]="Electronics",Table245[[#This Row],[Qty]],0)</f>
        <v>90</v>
      </c>
      <c r="H951">
        <f>IF(Table245[[#This Row],[Category]]="Home Decor",Table245[[#This Row],[Amount]],0)</f>
        <v>0</v>
      </c>
      <c r="I951">
        <f>IF(Table245[[#This Row],[Category]]="Home Decor",Table245[[#This Row],[Qty]],0)</f>
        <v>0</v>
      </c>
      <c r="J951">
        <f>IF(Table245[[#This Row],[Category]]="Clothing",Table245[[#This Row],[Amount]],0)</f>
        <v>0</v>
      </c>
      <c r="K951">
        <f>IF(Table245[[#This Row],[Category]]="Clothing",Table245[[#This Row],[Qty]],0)</f>
        <v>0</v>
      </c>
    </row>
    <row r="952" spans="1:11" ht="14.25" customHeight="1">
      <c r="A952" s="30" t="s">
        <v>17</v>
      </c>
      <c r="B952" s="32">
        <v>70</v>
      </c>
      <c r="C952" s="30" t="s">
        <v>18</v>
      </c>
      <c r="D952" s="31">
        <v>654.91999999999996</v>
      </c>
      <c r="E952" s="48">
        <f>Table245[[#This Row],[Amount]]/Table245[[#This Row],[Qty]]</f>
        <v>9.3559999999999999</v>
      </c>
      <c r="F952">
        <f>IF(Table245[[#This Row],[Category]]="Electronics",Table245[[#This Row],[Amount]],0)</f>
        <v>0</v>
      </c>
      <c r="G952">
        <f>IF(Table245[[#This Row],[Category]]="Electronics",Table245[[#This Row],[Qty]],0)</f>
        <v>0</v>
      </c>
      <c r="H952">
        <f>IF(Table245[[#This Row],[Category]]="Home Decor",Table245[[#This Row],[Amount]],0)</f>
        <v>654.91999999999996</v>
      </c>
      <c r="I952">
        <f>IF(Table245[[#This Row],[Category]]="Home Decor",Table245[[#This Row],[Qty]],0)</f>
        <v>70</v>
      </c>
      <c r="J952">
        <f>IF(Table245[[#This Row],[Category]]="Clothing",Table245[[#This Row],[Amount]],0)</f>
        <v>0</v>
      </c>
      <c r="K952">
        <f>IF(Table245[[#This Row],[Category]]="Clothing",Table245[[#This Row],[Qty]],0)</f>
        <v>0</v>
      </c>
    </row>
    <row r="953" spans="1:11" ht="14.25" customHeight="1">
      <c r="A953" s="30" t="s">
        <v>38</v>
      </c>
      <c r="B953" s="32">
        <v>76</v>
      </c>
      <c r="C953" s="30" t="s">
        <v>18</v>
      </c>
      <c r="D953" s="31">
        <v>289.24</v>
      </c>
      <c r="E953" s="48">
        <f>Table245[[#This Row],[Amount]]/Table245[[#This Row],[Qty]]</f>
        <v>3.8057894736842108</v>
      </c>
      <c r="F953">
        <f>IF(Table245[[#This Row],[Category]]="Electronics",Table245[[#This Row],[Amount]],0)</f>
        <v>289.24</v>
      </c>
      <c r="G953">
        <f>IF(Table245[[#This Row],[Category]]="Electronics",Table245[[#This Row],[Qty]],0)</f>
        <v>76</v>
      </c>
      <c r="H953">
        <f>IF(Table245[[#This Row],[Category]]="Home Decor",Table245[[#This Row],[Amount]],0)</f>
        <v>0</v>
      </c>
      <c r="I953">
        <f>IF(Table245[[#This Row],[Category]]="Home Decor",Table245[[#This Row],[Qty]],0)</f>
        <v>0</v>
      </c>
      <c r="J953">
        <f>IF(Table245[[#This Row],[Category]]="Clothing",Table245[[#This Row],[Amount]],0)</f>
        <v>0</v>
      </c>
      <c r="K953">
        <f>IF(Table245[[#This Row],[Category]]="Clothing",Table245[[#This Row],[Qty]],0)</f>
        <v>0</v>
      </c>
    </row>
    <row r="954" spans="1:11" ht="14.25" customHeight="1">
      <c r="A954" s="30" t="s">
        <v>17</v>
      </c>
      <c r="B954" s="32">
        <v>47</v>
      </c>
      <c r="C954" s="30" t="s">
        <v>18</v>
      </c>
      <c r="D954" s="31">
        <v>7.4</v>
      </c>
      <c r="E954" s="48">
        <f>Table245[[#This Row],[Amount]]/Table245[[#This Row],[Qty]]</f>
        <v>0.1574468085106383</v>
      </c>
      <c r="F954">
        <f>IF(Table245[[#This Row],[Category]]="Electronics",Table245[[#This Row],[Amount]],0)</f>
        <v>0</v>
      </c>
      <c r="G954">
        <f>IF(Table245[[#This Row],[Category]]="Electronics",Table245[[#This Row],[Qty]],0)</f>
        <v>0</v>
      </c>
      <c r="H954">
        <f>IF(Table245[[#This Row],[Category]]="Home Decor",Table245[[#This Row],[Amount]],0)</f>
        <v>7.4</v>
      </c>
      <c r="I954">
        <f>IF(Table245[[#This Row],[Category]]="Home Decor",Table245[[#This Row],[Qty]],0)</f>
        <v>47</v>
      </c>
      <c r="J954">
        <f>IF(Table245[[#This Row],[Category]]="Clothing",Table245[[#This Row],[Amount]],0)</f>
        <v>0</v>
      </c>
      <c r="K954">
        <f>IF(Table245[[#This Row],[Category]]="Clothing",Table245[[#This Row],[Qty]],0)</f>
        <v>0</v>
      </c>
    </row>
    <row r="955" spans="1:11" ht="14.25" customHeight="1">
      <c r="A955" s="30" t="s">
        <v>38</v>
      </c>
      <c r="B955" s="32">
        <v>73</v>
      </c>
      <c r="C955" s="30" t="s">
        <v>18</v>
      </c>
      <c r="D955" s="31">
        <v>964.71</v>
      </c>
      <c r="E955" s="48">
        <f>Table245[[#This Row],[Amount]]/Table245[[#This Row],[Qty]]</f>
        <v>13.215205479452056</v>
      </c>
      <c r="F955">
        <f>IF(Table245[[#This Row],[Category]]="Electronics",Table245[[#This Row],[Amount]],0)</f>
        <v>964.71</v>
      </c>
      <c r="G955">
        <f>IF(Table245[[#This Row],[Category]]="Electronics",Table245[[#This Row],[Qty]],0)</f>
        <v>73</v>
      </c>
      <c r="H955">
        <f>IF(Table245[[#This Row],[Category]]="Home Decor",Table245[[#This Row],[Amount]],0)</f>
        <v>0</v>
      </c>
      <c r="I955">
        <f>IF(Table245[[#This Row],[Category]]="Home Decor",Table245[[#This Row],[Qty]],0)</f>
        <v>0</v>
      </c>
      <c r="J955">
        <f>IF(Table245[[#This Row],[Category]]="Clothing",Table245[[#This Row],[Amount]],0)</f>
        <v>0</v>
      </c>
      <c r="K955">
        <f>IF(Table245[[#This Row],[Category]]="Clothing",Table245[[#This Row],[Qty]],0)</f>
        <v>0</v>
      </c>
    </row>
    <row r="956" spans="1:11" ht="14.25" customHeight="1">
      <c r="A956" s="30" t="s">
        <v>17</v>
      </c>
      <c r="B956" s="32">
        <v>28</v>
      </c>
      <c r="C956" s="30" t="s">
        <v>18</v>
      </c>
      <c r="D956" s="31">
        <v>64.08</v>
      </c>
      <c r="E956" s="48">
        <f>Table245[[#This Row],[Amount]]/Table245[[#This Row],[Qty]]</f>
        <v>2.2885714285714287</v>
      </c>
      <c r="F956">
        <f>IF(Table245[[#This Row],[Category]]="Electronics",Table245[[#This Row],[Amount]],0)</f>
        <v>0</v>
      </c>
      <c r="G956">
        <f>IF(Table245[[#This Row],[Category]]="Electronics",Table245[[#This Row],[Qty]],0)</f>
        <v>0</v>
      </c>
      <c r="H956">
        <f>IF(Table245[[#This Row],[Category]]="Home Decor",Table245[[#This Row],[Amount]],0)</f>
        <v>64.08</v>
      </c>
      <c r="I956">
        <f>IF(Table245[[#This Row],[Category]]="Home Decor",Table245[[#This Row],[Qty]],0)</f>
        <v>28</v>
      </c>
      <c r="J956">
        <f>IF(Table245[[#This Row],[Category]]="Clothing",Table245[[#This Row],[Amount]],0)</f>
        <v>0</v>
      </c>
      <c r="K956">
        <f>IF(Table245[[#This Row],[Category]]="Clothing",Table245[[#This Row],[Qty]],0)</f>
        <v>0</v>
      </c>
    </row>
    <row r="957" spans="1:11" ht="14.25" customHeight="1">
      <c r="A957" s="30" t="s">
        <v>38</v>
      </c>
      <c r="B957" s="32">
        <v>46</v>
      </c>
      <c r="C957" s="30" t="s">
        <v>18</v>
      </c>
      <c r="D957" s="31">
        <v>154.69999999999999</v>
      </c>
      <c r="E957" s="48">
        <f>Table245[[#This Row],[Amount]]/Table245[[#This Row],[Qty]]</f>
        <v>3.3630434782608694</v>
      </c>
      <c r="F957">
        <f>IF(Table245[[#This Row],[Category]]="Electronics",Table245[[#This Row],[Amount]],0)</f>
        <v>154.69999999999999</v>
      </c>
      <c r="G957">
        <f>IF(Table245[[#This Row],[Category]]="Electronics",Table245[[#This Row],[Qty]],0)</f>
        <v>46</v>
      </c>
      <c r="H957">
        <f>IF(Table245[[#This Row],[Category]]="Home Decor",Table245[[#This Row],[Amount]],0)</f>
        <v>0</v>
      </c>
      <c r="I957">
        <f>IF(Table245[[#This Row],[Category]]="Home Decor",Table245[[#This Row],[Qty]],0)</f>
        <v>0</v>
      </c>
      <c r="J957">
        <f>IF(Table245[[#This Row],[Category]]="Clothing",Table245[[#This Row],[Amount]],0)</f>
        <v>0</v>
      </c>
      <c r="K957">
        <f>IF(Table245[[#This Row],[Category]]="Clothing",Table245[[#This Row],[Qty]],0)</f>
        <v>0</v>
      </c>
    </row>
    <row r="958" spans="1:11" ht="14.25" customHeight="1">
      <c r="A958" s="30" t="s">
        <v>38</v>
      </c>
      <c r="B958" s="32">
        <v>28</v>
      </c>
      <c r="C958" s="30" t="s">
        <v>18</v>
      </c>
      <c r="D958" s="31">
        <v>331.38</v>
      </c>
      <c r="E958" s="48">
        <f>Table245[[#This Row],[Amount]]/Table245[[#This Row],[Qty]]</f>
        <v>11.834999999999999</v>
      </c>
      <c r="F958">
        <f>IF(Table245[[#This Row],[Category]]="Electronics",Table245[[#This Row],[Amount]],0)</f>
        <v>331.38</v>
      </c>
      <c r="G958">
        <f>IF(Table245[[#This Row],[Category]]="Electronics",Table245[[#This Row],[Qty]],0)</f>
        <v>28</v>
      </c>
      <c r="H958">
        <f>IF(Table245[[#This Row],[Category]]="Home Decor",Table245[[#This Row],[Amount]],0)</f>
        <v>0</v>
      </c>
      <c r="I958">
        <f>IF(Table245[[#This Row],[Category]]="Home Decor",Table245[[#This Row],[Qty]],0)</f>
        <v>0</v>
      </c>
      <c r="J958">
        <f>IF(Table245[[#This Row],[Category]]="Clothing",Table245[[#This Row],[Amount]],0)</f>
        <v>0</v>
      </c>
      <c r="K958">
        <f>IF(Table245[[#This Row],[Category]]="Clothing",Table245[[#This Row],[Qty]],0)</f>
        <v>0</v>
      </c>
    </row>
    <row r="959" spans="1:11" ht="14.25" customHeight="1">
      <c r="A959" s="30" t="s">
        <v>17</v>
      </c>
      <c r="B959" s="32">
        <v>83</v>
      </c>
      <c r="C959" s="30" t="s">
        <v>18</v>
      </c>
      <c r="D959" s="31">
        <v>800.14</v>
      </c>
      <c r="E959" s="48">
        <f>Table245[[#This Row],[Amount]]/Table245[[#This Row],[Qty]]</f>
        <v>9.6402409638554207</v>
      </c>
      <c r="F959">
        <f>IF(Table245[[#This Row],[Category]]="Electronics",Table245[[#This Row],[Amount]],0)</f>
        <v>0</v>
      </c>
      <c r="G959">
        <f>IF(Table245[[#This Row],[Category]]="Electronics",Table245[[#This Row],[Qty]],0)</f>
        <v>0</v>
      </c>
      <c r="H959">
        <f>IF(Table245[[#This Row],[Category]]="Home Decor",Table245[[#This Row],[Amount]],0)</f>
        <v>800.14</v>
      </c>
      <c r="I959">
        <f>IF(Table245[[#This Row],[Category]]="Home Decor",Table245[[#This Row],[Qty]],0)</f>
        <v>83</v>
      </c>
      <c r="J959">
        <f>IF(Table245[[#This Row],[Category]]="Clothing",Table245[[#This Row],[Amount]],0)</f>
        <v>0</v>
      </c>
      <c r="K959">
        <f>IF(Table245[[#This Row],[Category]]="Clothing",Table245[[#This Row],[Qty]],0)</f>
        <v>0</v>
      </c>
    </row>
    <row r="960" spans="1:11" ht="14.25" customHeight="1">
      <c r="A960" s="30" t="s">
        <v>33</v>
      </c>
      <c r="B960" s="32">
        <v>41</v>
      </c>
      <c r="C960" s="30" t="s">
        <v>18</v>
      </c>
      <c r="D960" s="31">
        <v>171.68</v>
      </c>
      <c r="E960" s="48">
        <f>Table245[[#This Row],[Amount]]/Table245[[#This Row],[Qty]]</f>
        <v>4.1873170731707319</v>
      </c>
      <c r="F960">
        <f>IF(Table245[[#This Row],[Category]]="Electronics",Table245[[#This Row],[Amount]],0)</f>
        <v>0</v>
      </c>
      <c r="G960">
        <f>IF(Table245[[#This Row],[Category]]="Electronics",Table245[[#This Row],[Qty]],0)</f>
        <v>0</v>
      </c>
      <c r="H960">
        <f>IF(Table245[[#This Row],[Category]]="Home Decor",Table245[[#This Row],[Amount]],0)</f>
        <v>0</v>
      </c>
      <c r="I960">
        <f>IF(Table245[[#This Row],[Category]]="Home Decor",Table245[[#This Row],[Qty]],0)</f>
        <v>0</v>
      </c>
      <c r="J960">
        <f>IF(Table245[[#This Row],[Category]]="Clothing",Table245[[#This Row],[Amount]],0)</f>
        <v>171.68</v>
      </c>
      <c r="K960">
        <f>IF(Table245[[#This Row],[Category]]="Clothing",Table245[[#This Row],[Qty]],0)</f>
        <v>41</v>
      </c>
    </row>
    <row r="961" spans="1:11" ht="14.25" customHeight="1">
      <c r="A961" s="30" t="s">
        <v>33</v>
      </c>
      <c r="B961" s="32">
        <v>68</v>
      </c>
      <c r="C961" s="30" t="s">
        <v>18</v>
      </c>
      <c r="D961" s="31">
        <v>213.49</v>
      </c>
      <c r="E961" s="48">
        <f>Table245[[#This Row],[Amount]]/Table245[[#This Row],[Qty]]</f>
        <v>3.1395588235294118</v>
      </c>
      <c r="F961">
        <f>IF(Table245[[#This Row],[Category]]="Electronics",Table245[[#This Row],[Amount]],0)</f>
        <v>0</v>
      </c>
      <c r="G961">
        <f>IF(Table245[[#This Row],[Category]]="Electronics",Table245[[#This Row],[Qty]],0)</f>
        <v>0</v>
      </c>
      <c r="H961">
        <f>IF(Table245[[#This Row],[Category]]="Home Decor",Table245[[#This Row],[Amount]],0)</f>
        <v>0</v>
      </c>
      <c r="I961">
        <f>IF(Table245[[#This Row],[Category]]="Home Decor",Table245[[#This Row],[Qty]],0)</f>
        <v>0</v>
      </c>
      <c r="J961">
        <f>IF(Table245[[#This Row],[Category]]="Clothing",Table245[[#This Row],[Amount]],0)</f>
        <v>213.49</v>
      </c>
      <c r="K961">
        <f>IF(Table245[[#This Row],[Category]]="Clothing",Table245[[#This Row],[Qty]],0)</f>
        <v>68</v>
      </c>
    </row>
    <row r="962" spans="1:11" ht="14.25" customHeight="1">
      <c r="A962" s="30" t="s">
        <v>38</v>
      </c>
      <c r="B962" s="32">
        <v>26</v>
      </c>
      <c r="C962" s="30" t="s">
        <v>18</v>
      </c>
      <c r="D962" s="31">
        <v>302.17</v>
      </c>
      <c r="E962" s="48">
        <f>Table245[[#This Row],[Amount]]/Table245[[#This Row],[Qty]]</f>
        <v>11.621923076923078</v>
      </c>
      <c r="F962">
        <f>IF(Table245[[#This Row],[Category]]="Electronics",Table245[[#This Row],[Amount]],0)</f>
        <v>302.17</v>
      </c>
      <c r="G962">
        <f>IF(Table245[[#This Row],[Category]]="Electronics",Table245[[#This Row],[Qty]],0)</f>
        <v>26</v>
      </c>
      <c r="H962">
        <f>IF(Table245[[#This Row],[Category]]="Home Decor",Table245[[#This Row],[Amount]],0)</f>
        <v>0</v>
      </c>
      <c r="I962">
        <f>IF(Table245[[#This Row],[Category]]="Home Decor",Table245[[#This Row],[Qty]],0)</f>
        <v>0</v>
      </c>
      <c r="J962">
        <f>IF(Table245[[#This Row],[Category]]="Clothing",Table245[[#This Row],[Amount]],0)</f>
        <v>0</v>
      </c>
      <c r="K962">
        <f>IF(Table245[[#This Row],[Category]]="Clothing",Table245[[#This Row],[Qty]],0)</f>
        <v>0</v>
      </c>
    </row>
    <row r="963" spans="1:11" ht="14.25" customHeight="1">
      <c r="A963" s="30" t="s">
        <v>33</v>
      </c>
      <c r="B963" s="32">
        <v>85</v>
      </c>
      <c r="C963" s="30" t="s">
        <v>18</v>
      </c>
      <c r="D963" s="31">
        <v>960.78</v>
      </c>
      <c r="E963" s="48">
        <f>Table245[[#This Row],[Amount]]/Table245[[#This Row],[Qty]]</f>
        <v>11.303294117647059</v>
      </c>
      <c r="F963">
        <f>IF(Table245[[#This Row],[Category]]="Electronics",Table245[[#This Row],[Amount]],0)</f>
        <v>0</v>
      </c>
      <c r="G963">
        <f>IF(Table245[[#This Row],[Category]]="Electronics",Table245[[#This Row],[Qty]],0)</f>
        <v>0</v>
      </c>
      <c r="H963">
        <f>IF(Table245[[#This Row],[Category]]="Home Decor",Table245[[#This Row],[Amount]],0)</f>
        <v>0</v>
      </c>
      <c r="I963">
        <f>IF(Table245[[#This Row],[Category]]="Home Decor",Table245[[#This Row],[Qty]],0)</f>
        <v>0</v>
      </c>
      <c r="J963">
        <f>IF(Table245[[#This Row],[Category]]="Clothing",Table245[[#This Row],[Amount]],0)</f>
        <v>960.78</v>
      </c>
      <c r="K963">
        <f>IF(Table245[[#This Row],[Category]]="Clothing",Table245[[#This Row],[Qty]],0)</f>
        <v>85</v>
      </c>
    </row>
    <row r="964" spans="1:11" ht="14.25" customHeight="1">
      <c r="A964" s="30" t="s">
        <v>17</v>
      </c>
      <c r="B964" s="32">
        <v>84</v>
      </c>
      <c r="C964" s="30" t="s">
        <v>18</v>
      </c>
      <c r="D964" s="31">
        <v>583.54999999999995</v>
      </c>
      <c r="E964" s="48">
        <f>Table245[[#This Row],[Amount]]/Table245[[#This Row],[Qty]]</f>
        <v>6.9470238095238086</v>
      </c>
      <c r="F964">
        <f>IF(Table245[[#This Row],[Category]]="Electronics",Table245[[#This Row],[Amount]],0)</f>
        <v>0</v>
      </c>
      <c r="G964">
        <f>IF(Table245[[#This Row],[Category]]="Electronics",Table245[[#This Row],[Qty]],0)</f>
        <v>0</v>
      </c>
      <c r="H964">
        <f>IF(Table245[[#This Row],[Category]]="Home Decor",Table245[[#This Row],[Amount]],0)</f>
        <v>583.54999999999995</v>
      </c>
      <c r="I964">
        <f>IF(Table245[[#This Row],[Category]]="Home Decor",Table245[[#This Row],[Qty]],0)</f>
        <v>84</v>
      </c>
      <c r="J964">
        <f>IF(Table245[[#This Row],[Category]]="Clothing",Table245[[#This Row],[Amount]],0)</f>
        <v>0</v>
      </c>
      <c r="K964">
        <f>IF(Table245[[#This Row],[Category]]="Clothing",Table245[[#This Row],[Qty]],0)</f>
        <v>0</v>
      </c>
    </row>
    <row r="965" spans="1:11" ht="14.25" customHeight="1">
      <c r="A965" s="30" t="s">
        <v>33</v>
      </c>
      <c r="B965" s="32">
        <v>18</v>
      </c>
      <c r="C965" s="30" t="s">
        <v>18</v>
      </c>
      <c r="D965" s="31">
        <v>448.16</v>
      </c>
      <c r="E965" s="48">
        <f>Table245[[#This Row],[Amount]]/Table245[[#This Row],[Qty]]</f>
        <v>24.89777777777778</v>
      </c>
      <c r="F965">
        <f>IF(Table245[[#This Row],[Category]]="Electronics",Table245[[#This Row],[Amount]],0)</f>
        <v>0</v>
      </c>
      <c r="G965">
        <f>IF(Table245[[#This Row],[Category]]="Electronics",Table245[[#This Row],[Qty]],0)</f>
        <v>0</v>
      </c>
      <c r="H965">
        <f>IF(Table245[[#This Row],[Category]]="Home Decor",Table245[[#This Row],[Amount]],0)</f>
        <v>0</v>
      </c>
      <c r="I965">
        <f>IF(Table245[[#This Row],[Category]]="Home Decor",Table245[[#This Row],[Qty]],0)</f>
        <v>0</v>
      </c>
      <c r="J965">
        <f>IF(Table245[[#This Row],[Category]]="Clothing",Table245[[#This Row],[Amount]],0)</f>
        <v>448.16</v>
      </c>
      <c r="K965">
        <f>IF(Table245[[#This Row],[Category]]="Clothing",Table245[[#This Row],[Qty]],0)</f>
        <v>18</v>
      </c>
    </row>
    <row r="966" spans="1:11" ht="14.25" customHeight="1">
      <c r="A966" s="30" t="s">
        <v>38</v>
      </c>
      <c r="B966" s="32">
        <v>15</v>
      </c>
      <c r="C966" s="30" t="s">
        <v>18</v>
      </c>
      <c r="D966" s="31">
        <v>575.54999999999995</v>
      </c>
      <c r="E966" s="48">
        <f>Table245[[#This Row],[Amount]]/Table245[[#This Row],[Qty]]</f>
        <v>38.369999999999997</v>
      </c>
      <c r="F966">
        <f>IF(Table245[[#This Row],[Category]]="Electronics",Table245[[#This Row],[Amount]],0)</f>
        <v>575.54999999999995</v>
      </c>
      <c r="G966">
        <f>IF(Table245[[#This Row],[Category]]="Electronics",Table245[[#This Row],[Qty]],0)</f>
        <v>15</v>
      </c>
      <c r="H966">
        <f>IF(Table245[[#This Row],[Category]]="Home Decor",Table245[[#This Row],[Amount]],0)</f>
        <v>0</v>
      </c>
      <c r="I966">
        <f>IF(Table245[[#This Row],[Category]]="Home Decor",Table245[[#This Row],[Qty]],0)</f>
        <v>0</v>
      </c>
      <c r="J966">
        <f>IF(Table245[[#This Row],[Category]]="Clothing",Table245[[#This Row],[Amount]],0)</f>
        <v>0</v>
      </c>
      <c r="K966">
        <f>IF(Table245[[#This Row],[Category]]="Clothing",Table245[[#This Row],[Qty]],0)</f>
        <v>0</v>
      </c>
    </row>
    <row r="967" spans="1:11" ht="14.25" customHeight="1">
      <c r="A967" s="30" t="s">
        <v>38</v>
      </c>
      <c r="B967" s="32">
        <v>98</v>
      </c>
      <c r="C967" s="30" t="s">
        <v>18</v>
      </c>
      <c r="D967" s="31">
        <v>132.69</v>
      </c>
      <c r="E967" s="48">
        <f>Table245[[#This Row],[Amount]]/Table245[[#This Row],[Qty]]</f>
        <v>1.3539795918367348</v>
      </c>
      <c r="F967">
        <f>IF(Table245[[#This Row],[Category]]="Electronics",Table245[[#This Row],[Amount]],0)</f>
        <v>132.69</v>
      </c>
      <c r="G967">
        <f>IF(Table245[[#This Row],[Category]]="Electronics",Table245[[#This Row],[Qty]],0)</f>
        <v>98</v>
      </c>
      <c r="H967">
        <f>IF(Table245[[#This Row],[Category]]="Home Decor",Table245[[#This Row],[Amount]],0)</f>
        <v>0</v>
      </c>
      <c r="I967">
        <f>IF(Table245[[#This Row],[Category]]="Home Decor",Table245[[#This Row],[Qty]],0)</f>
        <v>0</v>
      </c>
      <c r="J967">
        <f>IF(Table245[[#This Row],[Category]]="Clothing",Table245[[#This Row],[Amount]],0)</f>
        <v>0</v>
      </c>
      <c r="K967">
        <f>IF(Table245[[#This Row],[Category]]="Clothing",Table245[[#This Row],[Qty]],0)</f>
        <v>0</v>
      </c>
    </row>
    <row r="968" spans="1:11" ht="14.25" customHeight="1">
      <c r="A968" s="30" t="s">
        <v>17</v>
      </c>
      <c r="B968" s="32">
        <v>75</v>
      </c>
      <c r="C968" s="30" t="s">
        <v>18</v>
      </c>
      <c r="D968" s="31">
        <v>511.89</v>
      </c>
      <c r="E968" s="48">
        <f>Table245[[#This Row],[Amount]]/Table245[[#This Row],[Qty]]</f>
        <v>6.8251999999999997</v>
      </c>
      <c r="F968">
        <f>IF(Table245[[#This Row],[Category]]="Electronics",Table245[[#This Row],[Amount]],0)</f>
        <v>0</v>
      </c>
      <c r="G968">
        <f>IF(Table245[[#This Row],[Category]]="Electronics",Table245[[#This Row],[Qty]],0)</f>
        <v>0</v>
      </c>
      <c r="H968">
        <f>IF(Table245[[#This Row],[Category]]="Home Decor",Table245[[#This Row],[Amount]],0)</f>
        <v>511.89</v>
      </c>
      <c r="I968">
        <f>IF(Table245[[#This Row],[Category]]="Home Decor",Table245[[#This Row],[Qty]],0)</f>
        <v>75</v>
      </c>
      <c r="J968">
        <f>IF(Table245[[#This Row],[Category]]="Clothing",Table245[[#This Row],[Amount]],0)</f>
        <v>0</v>
      </c>
      <c r="K968">
        <f>IF(Table245[[#This Row],[Category]]="Clothing",Table245[[#This Row],[Qty]],0)</f>
        <v>0</v>
      </c>
    </row>
    <row r="969" spans="1:11" ht="14.25" customHeight="1">
      <c r="A969" s="30" t="s">
        <v>33</v>
      </c>
      <c r="B969" s="32">
        <v>33</v>
      </c>
      <c r="C969" s="30" t="s">
        <v>18</v>
      </c>
      <c r="D969" s="31">
        <v>206.86</v>
      </c>
      <c r="E969" s="48">
        <f>Table245[[#This Row],[Amount]]/Table245[[#This Row],[Qty]]</f>
        <v>6.2684848484848485</v>
      </c>
      <c r="F969">
        <f>IF(Table245[[#This Row],[Category]]="Electronics",Table245[[#This Row],[Amount]],0)</f>
        <v>0</v>
      </c>
      <c r="G969">
        <f>IF(Table245[[#This Row],[Category]]="Electronics",Table245[[#This Row],[Qty]],0)</f>
        <v>0</v>
      </c>
      <c r="H969">
        <f>IF(Table245[[#This Row],[Category]]="Home Decor",Table245[[#This Row],[Amount]],0)</f>
        <v>0</v>
      </c>
      <c r="I969">
        <f>IF(Table245[[#This Row],[Category]]="Home Decor",Table245[[#This Row],[Qty]],0)</f>
        <v>0</v>
      </c>
      <c r="J969">
        <f>IF(Table245[[#This Row],[Category]]="Clothing",Table245[[#This Row],[Amount]],0)</f>
        <v>206.86</v>
      </c>
      <c r="K969">
        <f>IF(Table245[[#This Row],[Category]]="Clothing",Table245[[#This Row],[Qty]],0)</f>
        <v>33</v>
      </c>
    </row>
    <row r="970" spans="1:11" ht="14.25" customHeight="1">
      <c r="A970" s="30" t="s">
        <v>17</v>
      </c>
      <c r="B970" s="32">
        <v>17</v>
      </c>
      <c r="C970" s="30" t="s">
        <v>18</v>
      </c>
      <c r="D970" s="31">
        <v>346.15</v>
      </c>
      <c r="E970" s="48">
        <f>Table245[[#This Row],[Amount]]/Table245[[#This Row],[Qty]]</f>
        <v>20.361764705882351</v>
      </c>
      <c r="F970">
        <f>IF(Table245[[#This Row],[Category]]="Electronics",Table245[[#This Row],[Amount]],0)</f>
        <v>0</v>
      </c>
      <c r="G970">
        <f>IF(Table245[[#This Row],[Category]]="Electronics",Table245[[#This Row],[Qty]],0)</f>
        <v>0</v>
      </c>
      <c r="H970">
        <f>IF(Table245[[#This Row],[Category]]="Home Decor",Table245[[#This Row],[Amount]],0)</f>
        <v>346.15</v>
      </c>
      <c r="I970">
        <f>IF(Table245[[#This Row],[Category]]="Home Decor",Table245[[#This Row],[Qty]],0)</f>
        <v>17</v>
      </c>
      <c r="J970">
        <f>IF(Table245[[#This Row],[Category]]="Clothing",Table245[[#This Row],[Amount]],0)</f>
        <v>0</v>
      </c>
      <c r="K970">
        <f>IF(Table245[[#This Row],[Category]]="Clothing",Table245[[#This Row],[Qty]],0)</f>
        <v>0</v>
      </c>
    </row>
    <row r="971" spans="1:11" ht="14.25" customHeight="1">
      <c r="A971" s="30" t="s">
        <v>33</v>
      </c>
      <c r="B971" s="32">
        <v>28</v>
      </c>
      <c r="C971" s="30" t="s">
        <v>18</v>
      </c>
      <c r="D971" s="31">
        <v>971.92</v>
      </c>
      <c r="E971" s="48">
        <f>Table245[[#This Row],[Amount]]/Table245[[#This Row],[Qty]]</f>
        <v>34.71142857142857</v>
      </c>
      <c r="F971">
        <f>IF(Table245[[#This Row],[Category]]="Electronics",Table245[[#This Row],[Amount]],0)</f>
        <v>0</v>
      </c>
      <c r="G971">
        <f>IF(Table245[[#This Row],[Category]]="Electronics",Table245[[#This Row],[Qty]],0)</f>
        <v>0</v>
      </c>
      <c r="H971">
        <f>IF(Table245[[#This Row],[Category]]="Home Decor",Table245[[#This Row],[Amount]],0)</f>
        <v>0</v>
      </c>
      <c r="I971">
        <f>IF(Table245[[#This Row],[Category]]="Home Decor",Table245[[#This Row],[Qty]],0)</f>
        <v>0</v>
      </c>
      <c r="J971">
        <f>IF(Table245[[#This Row],[Category]]="Clothing",Table245[[#This Row],[Amount]],0)</f>
        <v>971.92</v>
      </c>
      <c r="K971">
        <f>IF(Table245[[#This Row],[Category]]="Clothing",Table245[[#This Row],[Qty]],0)</f>
        <v>28</v>
      </c>
    </row>
    <row r="972" spans="1:11" ht="14.25" customHeight="1">
      <c r="A972" s="30" t="s">
        <v>17</v>
      </c>
      <c r="B972" s="32">
        <v>86</v>
      </c>
      <c r="C972" s="30" t="s">
        <v>18</v>
      </c>
      <c r="D972" s="31">
        <v>799.11</v>
      </c>
      <c r="E972" s="48">
        <f>Table245[[#This Row],[Amount]]/Table245[[#This Row],[Qty]]</f>
        <v>9.2919767441860461</v>
      </c>
      <c r="F972">
        <f>IF(Table245[[#This Row],[Category]]="Electronics",Table245[[#This Row],[Amount]],0)</f>
        <v>0</v>
      </c>
      <c r="G972">
        <f>IF(Table245[[#This Row],[Category]]="Electronics",Table245[[#This Row],[Qty]],0)</f>
        <v>0</v>
      </c>
      <c r="H972">
        <f>IF(Table245[[#This Row],[Category]]="Home Decor",Table245[[#This Row],[Amount]],0)</f>
        <v>799.11</v>
      </c>
      <c r="I972">
        <f>IF(Table245[[#This Row],[Category]]="Home Decor",Table245[[#This Row],[Qty]],0)</f>
        <v>86</v>
      </c>
      <c r="J972">
        <f>IF(Table245[[#This Row],[Category]]="Clothing",Table245[[#This Row],[Amount]],0)</f>
        <v>0</v>
      </c>
      <c r="K972">
        <f>IF(Table245[[#This Row],[Category]]="Clothing",Table245[[#This Row],[Qty]],0)</f>
        <v>0</v>
      </c>
    </row>
    <row r="973" spans="1:11" ht="14.25" customHeight="1">
      <c r="A973" s="30" t="s">
        <v>33</v>
      </c>
      <c r="B973" s="32">
        <v>21</v>
      </c>
      <c r="C973" s="30" t="s">
        <v>18</v>
      </c>
      <c r="D973" s="31">
        <v>861.82</v>
      </c>
      <c r="E973" s="48">
        <f>Table245[[#This Row],[Amount]]/Table245[[#This Row],[Qty]]</f>
        <v>41.039047619047622</v>
      </c>
      <c r="F973">
        <f>IF(Table245[[#This Row],[Category]]="Electronics",Table245[[#This Row],[Amount]],0)</f>
        <v>0</v>
      </c>
      <c r="G973">
        <f>IF(Table245[[#This Row],[Category]]="Electronics",Table245[[#This Row],[Qty]],0)</f>
        <v>0</v>
      </c>
      <c r="H973">
        <f>IF(Table245[[#This Row],[Category]]="Home Decor",Table245[[#This Row],[Amount]],0)</f>
        <v>0</v>
      </c>
      <c r="I973">
        <f>IF(Table245[[#This Row],[Category]]="Home Decor",Table245[[#This Row],[Qty]],0)</f>
        <v>0</v>
      </c>
      <c r="J973">
        <f>IF(Table245[[#This Row],[Category]]="Clothing",Table245[[#This Row],[Amount]],0)</f>
        <v>861.82</v>
      </c>
      <c r="K973">
        <f>IF(Table245[[#This Row],[Category]]="Clothing",Table245[[#This Row],[Qty]],0)</f>
        <v>21</v>
      </c>
    </row>
    <row r="974" spans="1:11" ht="14.25" customHeight="1">
      <c r="A974" s="30" t="s">
        <v>33</v>
      </c>
      <c r="B974" s="32">
        <v>94</v>
      </c>
      <c r="C974" s="30" t="s">
        <v>18</v>
      </c>
      <c r="D974" s="31">
        <v>486.3</v>
      </c>
      <c r="E974" s="48">
        <f>Table245[[#This Row],[Amount]]/Table245[[#This Row],[Qty]]</f>
        <v>5.1734042553191495</v>
      </c>
      <c r="F974">
        <f>IF(Table245[[#This Row],[Category]]="Electronics",Table245[[#This Row],[Amount]],0)</f>
        <v>0</v>
      </c>
      <c r="G974">
        <f>IF(Table245[[#This Row],[Category]]="Electronics",Table245[[#This Row],[Qty]],0)</f>
        <v>0</v>
      </c>
      <c r="H974">
        <f>IF(Table245[[#This Row],[Category]]="Home Decor",Table245[[#This Row],[Amount]],0)</f>
        <v>0</v>
      </c>
      <c r="I974">
        <f>IF(Table245[[#This Row],[Category]]="Home Decor",Table245[[#This Row],[Qty]],0)</f>
        <v>0</v>
      </c>
      <c r="J974">
        <f>IF(Table245[[#This Row],[Category]]="Clothing",Table245[[#This Row],[Amount]],0)</f>
        <v>486.3</v>
      </c>
      <c r="K974">
        <f>IF(Table245[[#This Row],[Category]]="Clothing",Table245[[#This Row],[Qty]],0)</f>
        <v>94</v>
      </c>
    </row>
    <row r="975" spans="1:11" ht="14.25" customHeight="1">
      <c r="A975" s="30" t="s">
        <v>33</v>
      </c>
      <c r="B975" s="32">
        <v>63</v>
      </c>
      <c r="C975" s="30" t="s">
        <v>18</v>
      </c>
      <c r="D975" s="31">
        <v>415.7</v>
      </c>
      <c r="E975" s="48">
        <f>Table245[[#This Row],[Amount]]/Table245[[#This Row],[Qty]]</f>
        <v>6.5984126984126981</v>
      </c>
      <c r="F975">
        <f>IF(Table245[[#This Row],[Category]]="Electronics",Table245[[#This Row],[Amount]],0)</f>
        <v>0</v>
      </c>
      <c r="G975">
        <f>IF(Table245[[#This Row],[Category]]="Electronics",Table245[[#This Row],[Qty]],0)</f>
        <v>0</v>
      </c>
      <c r="H975">
        <f>IF(Table245[[#This Row],[Category]]="Home Decor",Table245[[#This Row],[Amount]],0)</f>
        <v>0</v>
      </c>
      <c r="I975">
        <f>IF(Table245[[#This Row],[Category]]="Home Decor",Table245[[#This Row],[Qty]],0)</f>
        <v>0</v>
      </c>
      <c r="J975">
        <f>IF(Table245[[#This Row],[Category]]="Clothing",Table245[[#This Row],[Amount]],0)</f>
        <v>415.7</v>
      </c>
      <c r="K975">
        <f>IF(Table245[[#This Row],[Category]]="Clothing",Table245[[#This Row],[Qty]],0)</f>
        <v>63</v>
      </c>
    </row>
    <row r="976" spans="1:11" ht="14.25" customHeight="1">
      <c r="A976" s="30" t="s">
        <v>33</v>
      </c>
      <c r="B976" s="32">
        <v>65</v>
      </c>
      <c r="C976" s="30" t="s">
        <v>18</v>
      </c>
      <c r="D976" s="31">
        <v>351.49</v>
      </c>
      <c r="E976" s="48">
        <f>Table245[[#This Row],[Amount]]/Table245[[#This Row],[Qty]]</f>
        <v>5.4075384615384614</v>
      </c>
      <c r="F976">
        <f>IF(Table245[[#This Row],[Category]]="Electronics",Table245[[#This Row],[Amount]],0)</f>
        <v>0</v>
      </c>
      <c r="G976">
        <f>IF(Table245[[#This Row],[Category]]="Electronics",Table245[[#This Row],[Qty]],0)</f>
        <v>0</v>
      </c>
      <c r="H976">
        <f>IF(Table245[[#This Row],[Category]]="Home Decor",Table245[[#This Row],[Amount]],0)</f>
        <v>0</v>
      </c>
      <c r="I976">
        <f>IF(Table245[[#This Row],[Category]]="Home Decor",Table245[[#This Row],[Qty]],0)</f>
        <v>0</v>
      </c>
      <c r="J976">
        <f>IF(Table245[[#This Row],[Category]]="Clothing",Table245[[#This Row],[Amount]],0)</f>
        <v>351.49</v>
      </c>
      <c r="K976">
        <f>IF(Table245[[#This Row],[Category]]="Clothing",Table245[[#This Row],[Qty]],0)</f>
        <v>65</v>
      </c>
    </row>
    <row r="977" spans="1:11" ht="14.25" customHeight="1">
      <c r="A977" s="30" t="s">
        <v>38</v>
      </c>
      <c r="B977" s="32">
        <v>85</v>
      </c>
      <c r="C977" s="30" t="s">
        <v>18</v>
      </c>
      <c r="D977" s="31">
        <v>588.61</v>
      </c>
      <c r="E977" s="48">
        <f>Table245[[#This Row],[Amount]]/Table245[[#This Row],[Qty]]</f>
        <v>6.924823529411765</v>
      </c>
      <c r="F977">
        <f>IF(Table245[[#This Row],[Category]]="Electronics",Table245[[#This Row],[Amount]],0)</f>
        <v>588.61</v>
      </c>
      <c r="G977">
        <f>IF(Table245[[#This Row],[Category]]="Electronics",Table245[[#This Row],[Qty]],0)</f>
        <v>85</v>
      </c>
      <c r="H977">
        <f>IF(Table245[[#This Row],[Category]]="Home Decor",Table245[[#This Row],[Amount]],0)</f>
        <v>0</v>
      </c>
      <c r="I977">
        <f>IF(Table245[[#This Row],[Category]]="Home Decor",Table245[[#This Row],[Qty]],0)</f>
        <v>0</v>
      </c>
      <c r="J977">
        <f>IF(Table245[[#This Row],[Category]]="Clothing",Table245[[#This Row],[Amount]],0)</f>
        <v>0</v>
      </c>
      <c r="K977">
        <f>IF(Table245[[#This Row],[Category]]="Clothing",Table245[[#This Row],[Qty]],0)</f>
        <v>0</v>
      </c>
    </row>
    <row r="978" spans="1:11" ht="14.25" customHeight="1">
      <c r="A978" s="30" t="s">
        <v>38</v>
      </c>
      <c r="B978" s="32">
        <v>53</v>
      </c>
      <c r="C978" s="30" t="s">
        <v>18</v>
      </c>
      <c r="D978" s="31">
        <v>625.72</v>
      </c>
      <c r="E978" s="48">
        <f>Table245[[#This Row],[Amount]]/Table245[[#This Row],[Qty]]</f>
        <v>11.806037735849056</v>
      </c>
      <c r="F978">
        <f>IF(Table245[[#This Row],[Category]]="Electronics",Table245[[#This Row],[Amount]],0)</f>
        <v>625.72</v>
      </c>
      <c r="G978">
        <f>IF(Table245[[#This Row],[Category]]="Electronics",Table245[[#This Row],[Qty]],0)</f>
        <v>53</v>
      </c>
      <c r="H978">
        <f>IF(Table245[[#This Row],[Category]]="Home Decor",Table245[[#This Row],[Amount]],0)</f>
        <v>0</v>
      </c>
      <c r="I978">
        <f>IF(Table245[[#This Row],[Category]]="Home Decor",Table245[[#This Row],[Qty]],0)</f>
        <v>0</v>
      </c>
      <c r="J978">
        <f>IF(Table245[[#This Row],[Category]]="Clothing",Table245[[#This Row],[Amount]],0)</f>
        <v>0</v>
      </c>
      <c r="K978">
        <f>IF(Table245[[#This Row],[Category]]="Clothing",Table245[[#This Row],[Qty]],0)</f>
        <v>0</v>
      </c>
    </row>
    <row r="979" spans="1:11" ht="14.25" customHeight="1">
      <c r="A979" s="30" t="s">
        <v>33</v>
      </c>
      <c r="B979" s="32">
        <v>97</v>
      </c>
      <c r="C979" s="30" t="s">
        <v>18</v>
      </c>
      <c r="D979" s="31">
        <v>654.89</v>
      </c>
      <c r="E979" s="48">
        <f>Table245[[#This Row],[Amount]]/Table245[[#This Row],[Qty]]</f>
        <v>6.7514432989690718</v>
      </c>
      <c r="F979">
        <f>IF(Table245[[#This Row],[Category]]="Electronics",Table245[[#This Row],[Amount]],0)</f>
        <v>0</v>
      </c>
      <c r="G979">
        <f>IF(Table245[[#This Row],[Category]]="Electronics",Table245[[#This Row],[Qty]],0)</f>
        <v>0</v>
      </c>
      <c r="H979">
        <f>IF(Table245[[#This Row],[Category]]="Home Decor",Table245[[#This Row],[Amount]],0)</f>
        <v>0</v>
      </c>
      <c r="I979">
        <f>IF(Table245[[#This Row],[Category]]="Home Decor",Table245[[#This Row],[Qty]],0)</f>
        <v>0</v>
      </c>
      <c r="J979">
        <f>IF(Table245[[#This Row],[Category]]="Clothing",Table245[[#This Row],[Amount]],0)</f>
        <v>654.89</v>
      </c>
      <c r="K979">
        <f>IF(Table245[[#This Row],[Category]]="Clothing",Table245[[#This Row],[Qty]],0)</f>
        <v>97</v>
      </c>
    </row>
    <row r="980" spans="1:11" ht="14.25" customHeight="1">
      <c r="A980" s="30" t="s">
        <v>33</v>
      </c>
      <c r="B980" s="32">
        <v>19</v>
      </c>
      <c r="C980" s="30" t="s">
        <v>18</v>
      </c>
      <c r="D980" s="31">
        <v>278.93</v>
      </c>
      <c r="E980" s="48">
        <f>Table245[[#This Row],[Amount]]/Table245[[#This Row],[Qty]]</f>
        <v>14.680526315789473</v>
      </c>
      <c r="F980">
        <f>IF(Table245[[#This Row],[Category]]="Electronics",Table245[[#This Row],[Amount]],0)</f>
        <v>0</v>
      </c>
      <c r="G980">
        <f>IF(Table245[[#This Row],[Category]]="Electronics",Table245[[#This Row],[Qty]],0)</f>
        <v>0</v>
      </c>
      <c r="H980">
        <f>IF(Table245[[#This Row],[Category]]="Home Decor",Table245[[#This Row],[Amount]],0)</f>
        <v>0</v>
      </c>
      <c r="I980">
        <f>IF(Table245[[#This Row],[Category]]="Home Decor",Table245[[#This Row],[Qty]],0)</f>
        <v>0</v>
      </c>
      <c r="J980">
        <f>IF(Table245[[#This Row],[Category]]="Clothing",Table245[[#This Row],[Amount]],0)</f>
        <v>278.93</v>
      </c>
      <c r="K980">
        <f>IF(Table245[[#This Row],[Category]]="Clothing",Table245[[#This Row],[Qty]],0)</f>
        <v>19</v>
      </c>
    </row>
    <row r="981" spans="1:11" ht="14.25" customHeight="1">
      <c r="A981" s="30" t="s">
        <v>38</v>
      </c>
      <c r="B981" s="32">
        <v>58</v>
      </c>
      <c r="C981" s="30" t="s">
        <v>18</v>
      </c>
      <c r="D981" s="31">
        <v>346.14</v>
      </c>
      <c r="E981" s="48">
        <f>Table245[[#This Row],[Amount]]/Table245[[#This Row],[Qty]]</f>
        <v>5.9679310344827581</v>
      </c>
      <c r="F981">
        <f>IF(Table245[[#This Row],[Category]]="Electronics",Table245[[#This Row],[Amount]],0)</f>
        <v>346.14</v>
      </c>
      <c r="G981">
        <f>IF(Table245[[#This Row],[Category]]="Electronics",Table245[[#This Row],[Qty]],0)</f>
        <v>58</v>
      </c>
      <c r="H981">
        <f>IF(Table245[[#This Row],[Category]]="Home Decor",Table245[[#This Row],[Amount]],0)</f>
        <v>0</v>
      </c>
      <c r="I981">
        <f>IF(Table245[[#This Row],[Category]]="Home Decor",Table245[[#This Row],[Qty]],0)</f>
        <v>0</v>
      </c>
      <c r="J981">
        <f>IF(Table245[[#This Row],[Category]]="Clothing",Table245[[#This Row],[Amount]],0)</f>
        <v>0</v>
      </c>
      <c r="K981">
        <f>IF(Table245[[#This Row],[Category]]="Clothing",Table245[[#This Row],[Qty]],0)</f>
        <v>0</v>
      </c>
    </row>
    <row r="982" spans="1:11" ht="14.25" customHeight="1">
      <c r="A982" s="30" t="s">
        <v>17</v>
      </c>
      <c r="B982" s="32">
        <v>20</v>
      </c>
      <c r="C982" s="30" t="s">
        <v>18</v>
      </c>
      <c r="D982" s="31">
        <v>824.49</v>
      </c>
      <c r="E982" s="48">
        <f>Table245[[#This Row],[Amount]]/Table245[[#This Row],[Qty]]</f>
        <v>41.224499999999999</v>
      </c>
      <c r="F982">
        <f>IF(Table245[[#This Row],[Category]]="Electronics",Table245[[#This Row],[Amount]],0)</f>
        <v>0</v>
      </c>
      <c r="G982">
        <f>IF(Table245[[#This Row],[Category]]="Electronics",Table245[[#This Row],[Qty]],0)</f>
        <v>0</v>
      </c>
      <c r="H982">
        <f>IF(Table245[[#This Row],[Category]]="Home Decor",Table245[[#This Row],[Amount]],0)</f>
        <v>824.49</v>
      </c>
      <c r="I982">
        <f>IF(Table245[[#This Row],[Category]]="Home Decor",Table245[[#This Row],[Qty]],0)</f>
        <v>20</v>
      </c>
      <c r="J982">
        <f>IF(Table245[[#This Row],[Category]]="Clothing",Table245[[#This Row],[Amount]],0)</f>
        <v>0</v>
      </c>
      <c r="K982">
        <f>IF(Table245[[#This Row],[Category]]="Clothing",Table245[[#This Row],[Qty]],0)</f>
        <v>0</v>
      </c>
    </row>
    <row r="983" spans="1:11" ht="14.25" customHeight="1">
      <c r="A983" s="30" t="s">
        <v>33</v>
      </c>
      <c r="B983" s="32">
        <v>16</v>
      </c>
      <c r="C983" s="30" t="s">
        <v>18</v>
      </c>
      <c r="D983" s="31">
        <v>198.33</v>
      </c>
      <c r="E983" s="48">
        <f>Table245[[#This Row],[Amount]]/Table245[[#This Row],[Qty]]</f>
        <v>12.395625000000001</v>
      </c>
      <c r="F983">
        <f>IF(Table245[[#This Row],[Category]]="Electronics",Table245[[#This Row],[Amount]],0)</f>
        <v>0</v>
      </c>
      <c r="G983">
        <f>IF(Table245[[#This Row],[Category]]="Electronics",Table245[[#This Row],[Qty]],0)</f>
        <v>0</v>
      </c>
      <c r="H983">
        <f>IF(Table245[[#This Row],[Category]]="Home Decor",Table245[[#This Row],[Amount]],0)</f>
        <v>0</v>
      </c>
      <c r="I983">
        <f>IF(Table245[[#This Row],[Category]]="Home Decor",Table245[[#This Row],[Qty]],0)</f>
        <v>0</v>
      </c>
      <c r="J983">
        <f>IF(Table245[[#This Row],[Category]]="Clothing",Table245[[#This Row],[Amount]],0)</f>
        <v>198.33</v>
      </c>
      <c r="K983">
        <f>IF(Table245[[#This Row],[Category]]="Clothing",Table245[[#This Row],[Qty]],0)</f>
        <v>16</v>
      </c>
    </row>
    <row r="984" spans="1:11" ht="14.25" customHeight="1">
      <c r="A984" s="30" t="s">
        <v>33</v>
      </c>
      <c r="B984" s="32">
        <v>64</v>
      </c>
      <c r="C984" s="30" t="s">
        <v>18</v>
      </c>
      <c r="D984" s="31">
        <v>380.1</v>
      </c>
      <c r="E984" s="48">
        <f>Table245[[#This Row],[Amount]]/Table245[[#This Row],[Qty]]</f>
        <v>5.9390625000000004</v>
      </c>
      <c r="F984">
        <f>IF(Table245[[#This Row],[Category]]="Electronics",Table245[[#This Row],[Amount]],0)</f>
        <v>0</v>
      </c>
      <c r="G984">
        <f>IF(Table245[[#This Row],[Category]]="Electronics",Table245[[#This Row],[Qty]],0)</f>
        <v>0</v>
      </c>
      <c r="H984">
        <f>IF(Table245[[#This Row],[Category]]="Home Decor",Table245[[#This Row],[Amount]],0)</f>
        <v>0</v>
      </c>
      <c r="I984">
        <f>IF(Table245[[#This Row],[Category]]="Home Decor",Table245[[#This Row],[Qty]],0)</f>
        <v>0</v>
      </c>
      <c r="J984">
        <f>IF(Table245[[#This Row],[Category]]="Clothing",Table245[[#This Row],[Amount]],0)</f>
        <v>380.1</v>
      </c>
      <c r="K984">
        <f>IF(Table245[[#This Row],[Category]]="Clothing",Table245[[#This Row],[Qty]],0)</f>
        <v>64</v>
      </c>
    </row>
    <row r="985" spans="1:11" ht="14.25" customHeight="1">
      <c r="A985" s="30" t="s">
        <v>38</v>
      </c>
      <c r="B985" s="32">
        <v>71</v>
      </c>
      <c r="C985" s="30" t="s">
        <v>18</v>
      </c>
      <c r="D985" s="31">
        <v>446.97</v>
      </c>
      <c r="E985" s="48">
        <f>Table245[[#This Row],[Amount]]/Table245[[#This Row],[Qty]]</f>
        <v>6.2953521126760563</v>
      </c>
      <c r="F985">
        <f>IF(Table245[[#This Row],[Category]]="Electronics",Table245[[#This Row],[Amount]],0)</f>
        <v>446.97</v>
      </c>
      <c r="G985">
        <f>IF(Table245[[#This Row],[Category]]="Electronics",Table245[[#This Row],[Qty]],0)</f>
        <v>71</v>
      </c>
      <c r="H985">
        <f>IF(Table245[[#This Row],[Category]]="Home Decor",Table245[[#This Row],[Amount]],0)</f>
        <v>0</v>
      </c>
      <c r="I985">
        <f>IF(Table245[[#This Row],[Category]]="Home Decor",Table245[[#This Row],[Qty]],0)</f>
        <v>0</v>
      </c>
      <c r="J985">
        <f>IF(Table245[[#This Row],[Category]]="Clothing",Table245[[#This Row],[Amount]],0)</f>
        <v>0</v>
      </c>
      <c r="K985">
        <f>IF(Table245[[#This Row],[Category]]="Clothing",Table245[[#This Row],[Qty]],0)</f>
        <v>0</v>
      </c>
    </row>
    <row r="986" spans="1:11" ht="14.25" customHeight="1">
      <c r="A986" s="30" t="s">
        <v>33</v>
      </c>
      <c r="B986" s="32">
        <v>86</v>
      </c>
      <c r="C986" s="30" t="s">
        <v>18</v>
      </c>
      <c r="D986" s="31">
        <v>644.88</v>
      </c>
      <c r="E986" s="48">
        <f>Table245[[#This Row],[Amount]]/Table245[[#This Row],[Qty]]</f>
        <v>7.4986046511627906</v>
      </c>
      <c r="F986">
        <f>IF(Table245[[#This Row],[Category]]="Electronics",Table245[[#This Row],[Amount]],0)</f>
        <v>0</v>
      </c>
      <c r="G986">
        <f>IF(Table245[[#This Row],[Category]]="Electronics",Table245[[#This Row],[Qty]],0)</f>
        <v>0</v>
      </c>
      <c r="H986">
        <f>IF(Table245[[#This Row],[Category]]="Home Decor",Table245[[#This Row],[Amount]],0)</f>
        <v>0</v>
      </c>
      <c r="I986">
        <f>IF(Table245[[#This Row],[Category]]="Home Decor",Table245[[#This Row],[Qty]],0)</f>
        <v>0</v>
      </c>
      <c r="J986">
        <f>IF(Table245[[#This Row],[Category]]="Clothing",Table245[[#This Row],[Amount]],0)</f>
        <v>644.88</v>
      </c>
      <c r="K986">
        <f>IF(Table245[[#This Row],[Category]]="Clothing",Table245[[#This Row],[Qty]],0)</f>
        <v>86</v>
      </c>
    </row>
    <row r="987" spans="1:11" ht="14.25" customHeight="1">
      <c r="A987" s="30" t="s">
        <v>33</v>
      </c>
      <c r="B987" s="32">
        <v>68</v>
      </c>
      <c r="C987" s="30" t="s">
        <v>18</v>
      </c>
      <c r="D987" s="31">
        <v>317.86</v>
      </c>
      <c r="E987" s="48">
        <f>Table245[[#This Row],[Amount]]/Table245[[#This Row],[Qty]]</f>
        <v>4.6744117647058827</v>
      </c>
      <c r="F987">
        <f>IF(Table245[[#This Row],[Category]]="Electronics",Table245[[#This Row],[Amount]],0)</f>
        <v>0</v>
      </c>
      <c r="G987">
        <f>IF(Table245[[#This Row],[Category]]="Electronics",Table245[[#This Row],[Qty]],0)</f>
        <v>0</v>
      </c>
      <c r="H987">
        <f>IF(Table245[[#This Row],[Category]]="Home Decor",Table245[[#This Row],[Amount]],0)</f>
        <v>0</v>
      </c>
      <c r="I987">
        <f>IF(Table245[[#This Row],[Category]]="Home Decor",Table245[[#This Row],[Qty]],0)</f>
        <v>0</v>
      </c>
      <c r="J987">
        <f>IF(Table245[[#This Row],[Category]]="Clothing",Table245[[#This Row],[Amount]],0)</f>
        <v>317.86</v>
      </c>
      <c r="K987">
        <f>IF(Table245[[#This Row],[Category]]="Clothing",Table245[[#This Row],[Qty]],0)</f>
        <v>68</v>
      </c>
    </row>
    <row r="988" spans="1:11" ht="14.25" customHeight="1">
      <c r="A988" s="30" t="s">
        <v>17</v>
      </c>
      <c r="B988" s="32">
        <v>75</v>
      </c>
      <c r="C988" s="30" t="s">
        <v>18</v>
      </c>
      <c r="D988" s="31">
        <v>242.45</v>
      </c>
      <c r="E988" s="48">
        <f>Table245[[#This Row],[Amount]]/Table245[[#This Row],[Qty]]</f>
        <v>3.2326666666666664</v>
      </c>
      <c r="F988">
        <f>IF(Table245[[#This Row],[Category]]="Electronics",Table245[[#This Row],[Amount]],0)</f>
        <v>0</v>
      </c>
      <c r="G988">
        <f>IF(Table245[[#This Row],[Category]]="Electronics",Table245[[#This Row],[Qty]],0)</f>
        <v>0</v>
      </c>
      <c r="H988">
        <f>IF(Table245[[#This Row],[Category]]="Home Decor",Table245[[#This Row],[Amount]],0)</f>
        <v>242.45</v>
      </c>
      <c r="I988">
        <f>IF(Table245[[#This Row],[Category]]="Home Decor",Table245[[#This Row],[Qty]],0)</f>
        <v>75</v>
      </c>
      <c r="J988">
        <f>IF(Table245[[#This Row],[Category]]="Clothing",Table245[[#This Row],[Amount]],0)</f>
        <v>0</v>
      </c>
      <c r="K988">
        <f>IF(Table245[[#This Row],[Category]]="Clothing",Table245[[#This Row],[Qty]],0)</f>
        <v>0</v>
      </c>
    </row>
    <row r="989" spans="1:11" ht="14.25" customHeight="1">
      <c r="A989" s="30" t="s">
        <v>17</v>
      </c>
      <c r="B989" s="32">
        <v>61</v>
      </c>
      <c r="C989" s="30" t="s">
        <v>18</v>
      </c>
      <c r="D989" s="31">
        <v>779.05</v>
      </c>
      <c r="E989" s="48">
        <f>Table245[[#This Row],[Amount]]/Table245[[#This Row],[Qty]]</f>
        <v>12.771311475409835</v>
      </c>
      <c r="F989">
        <f>IF(Table245[[#This Row],[Category]]="Electronics",Table245[[#This Row],[Amount]],0)</f>
        <v>0</v>
      </c>
      <c r="G989">
        <f>IF(Table245[[#This Row],[Category]]="Electronics",Table245[[#This Row],[Qty]],0)</f>
        <v>0</v>
      </c>
      <c r="H989">
        <f>IF(Table245[[#This Row],[Category]]="Home Decor",Table245[[#This Row],[Amount]],0)</f>
        <v>779.05</v>
      </c>
      <c r="I989">
        <f>IF(Table245[[#This Row],[Category]]="Home Decor",Table245[[#This Row],[Qty]],0)</f>
        <v>61</v>
      </c>
      <c r="J989">
        <f>IF(Table245[[#This Row],[Category]]="Clothing",Table245[[#This Row],[Amount]],0)</f>
        <v>0</v>
      </c>
      <c r="K989">
        <f>IF(Table245[[#This Row],[Category]]="Clothing",Table245[[#This Row],[Qty]],0)</f>
        <v>0</v>
      </c>
    </row>
    <row r="990" spans="1:11" ht="14.25" customHeight="1">
      <c r="A990" s="30" t="s">
        <v>17</v>
      </c>
      <c r="B990" s="32">
        <v>94</v>
      </c>
      <c r="C990" s="30" t="s">
        <v>18</v>
      </c>
      <c r="D990" s="31">
        <v>619.30999999999995</v>
      </c>
      <c r="E990" s="48">
        <f>Table245[[#This Row],[Amount]]/Table245[[#This Row],[Qty]]</f>
        <v>6.5884042553191486</v>
      </c>
      <c r="F990">
        <f>IF(Table245[[#This Row],[Category]]="Electronics",Table245[[#This Row],[Amount]],0)</f>
        <v>0</v>
      </c>
      <c r="G990">
        <f>IF(Table245[[#This Row],[Category]]="Electronics",Table245[[#This Row],[Qty]],0)</f>
        <v>0</v>
      </c>
      <c r="H990">
        <f>IF(Table245[[#This Row],[Category]]="Home Decor",Table245[[#This Row],[Amount]],0)</f>
        <v>619.30999999999995</v>
      </c>
      <c r="I990">
        <f>IF(Table245[[#This Row],[Category]]="Home Decor",Table245[[#This Row],[Qty]],0)</f>
        <v>94</v>
      </c>
      <c r="J990">
        <f>IF(Table245[[#This Row],[Category]]="Clothing",Table245[[#This Row],[Amount]],0)</f>
        <v>0</v>
      </c>
      <c r="K990">
        <f>IF(Table245[[#This Row],[Category]]="Clothing",Table245[[#This Row],[Qty]],0)</f>
        <v>0</v>
      </c>
    </row>
    <row r="991" spans="1:11" ht="14.25" customHeight="1">
      <c r="A991" s="30" t="s">
        <v>38</v>
      </c>
      <c r="B991" s="32">
        <v>5</v>
      </c>
      <c r="C991" s="30" t="s">
        <v>18</v>
      </c>
      <c r="D991" s="31">
        <v>570.52</v>
      </c>
      <c r="E991" s="48">
        <f>Table245[[#This Row],[Amount]]/Table245[[#This Row],[Qty]]</f>
        <v>114.104</v>
      </c>
      <c r="F991">
        <f>IF(Table245[[#This Row],[Category]]="Electronics",Table245[[#This Row],[Amount]],0)</f>
        <v>570.52</v>
      </c>
      <c r="G991">
        <f>IF(Table245[[#This Row],[Category]]="Electronics",Table245[[#This Row],[Qty]],0)</f>
        <v>5</v>
      </c>
      <c r="H991">
        <f>IF(Table245[[#This Row],[Category]]="Home Decor",Table245[[#This Row],[Amount]],0)</f>
        <v>0</v>
      </c>
      <c r="I991">
        <f>IF(Table245[[#This Row],[Category]]="Home Decor",Table245[[#This Row],[Qty]],0)</f>
        <v>0</v>
      </c>
      <c r="J991">
        <f>IF(Table245[[#This Row],[Category]]="Clothing",Table245[[#This Row],[Amount]],0)</f>
        <v>0</v>
      </c>
      <c r="K991">
        <f>IF(Table245[[#This Row],[Category]]="Clothing",Table245[[#This Row],[Qty]],0)</f>
        <v>0</v>
      </c>
    </row>
    <row r="992" spans="1:11" ht="14.25" customHeight="1">
      <c r="A992" s="30" t="s">
        <v>38</v>
      </c>
      <c r="B992" s="32">
        <v>89</v>
      </c>
      <c r="C992" s="30" t="s">
        <v>18</v>
      </c>
      <c r="D992" s="31">
        <v>673.45</v>
      </c>
      <c r="E992" s="48">
        <f>Table245[[#This Row],[Amount]]/Table245[[#This Row],[Qty]]</f>
        <v>7.5668539325842703</v>
      </c>
      <c r="F992">
        <f>IF(Table245[[#This Row],[Category]]="Electronics",Table245[[#This Row],[Amount]],0)</f>
        <v>673.45</v>
      </c>
      <c r="G992">
        <f>IF(Table245[[#This Row],[Category]]="Electronics",Table245[[#This Row],[Qty]],0)</f>
        <v>89</v>
      </c>
      <c r="H992">
        <f>IF(Table245[[#This Row],[Category]]="Home Decor",Table245[[#This Row],[Amount]],0)</f>
        <v>0</v>
      </c>
      <c r="I992">
        <f>IF(Table245[[#This Row],[Category]]="Home Decor",Table245[[#This Row],[Qty]],0)</f>
        <v>0</v>
      </c>
      <c r="J992">
        <f>IF(Table245[[#This Row],[Category]]="Clothing",Table245[[#This Row],[Amount]],0)</f>
        <v>0</v>
      </c>
      <c r="K992">
        <f>IF(Table245[[#This Row],[Category]]="Clothing",Table245[[#This Row],[Qty]],0)</f>
        <v>0</v>
      </c>
    </row>
    <row r="993" spans="1:11" ht="14.25" customHeight="1">
      <c r="A993" s="30" t="s">
        <v>33</v>
      </c>
      <c r="B993" s="32">
        <v>71</v>
      </c>
      <c r="C993" s="30" t="s">
        <v>18</v>
      </c>
      <c r="D993" s="31">
        <v>104.76</v>
      </c>
      <c r="E993" s="48">
        <f>Table245[[#This Row],[Amount]]/Table245[[#This Row],[Qty]]</f>
        <v>1.475492957746479</v>
      </c>
      <c r="F993">
        <f>IF(Table245[[#This Row],[Category]]="Electronics",Table245[[#This Row],[Amount]],0)</f>
        <v>0</v>
      </c>
      <c r="G993">
        <f>IF(Table245[[#This Row],[Category]]="Electronics",Table245[[#This Row],[Qty]],0)</f>
        <v>0</v>
      </c>
      <c r="H993">
        <f>IF(Table245[[#This Row],[Category]]="Home Decor",Table245[[#This Row],[Amount]],0)</f>
        <v>0</v>
      </c>
      <c r="I993">
        <f>IF(Table245[[#This Row],[Category]]="Home Decor",Table245[[#This Row],[Qty]],0)</f>
        <v>0</v>
      </c>
      <c r="J993">
        <f>IF(Table245[[#This Row],[Category]]="Clothing",Table245[[#This Row],[Amount]],0)</f>
        <v>104.76</v>
      </c>
      <c r="K993">
        <f>IF(Table245[[#This Row],[Category]]="Clothing",Table245[[#This Row],[Qty]],0)</f>
        <v>71</v>
      </c>
    </row>
    <row r="994" spans="1:11" ht="14.25" customHeight="1">
      <c r="A994" s="30" t="s">
        <v>33</v>
      </c>
      <c r="B994" s="32">
        <v>71</v>
      </c>
      <c r="C994" s="30" t="s">
        <v>18</v>
      </c>
      <c r="D994" s="31">
        <v>479.7</v>
      </c>
      <c r="E994" s="48">
        <f>Table245[[#This Row],[Amount]]/Table245[[#This Row],[Qty]]</f>
        <v>6.7563380281690142</v>
      </c>
      <c r="F994">
        <f>IF(Table245[[#This Row],[Category]]="Electronics",Table245[[#This Row],[Amount]],0)</f>
        <v>0</v>
      </c>
      <c r="G994">
        <f>IF(Table245[[#This Row],[Category]]="Electronics",Table245[[#This Row],[Qty]],0)</f>
        <v>0</v>
      </c>
      <c r="H994">
        <f>IF(Table245[[#This Row],[Category]]="Home Decor",Table245[[#This Row],[Amount]],0)</f>
        <v>0</v>
      </c>
      <c r="I994">
        <f>IF(Table245[[#This Row],[Category]]="Home Decor",Table245[[#This Row],[Qty]],0)</f>
        <v>0</v>
      </c>
      <c r="J994">
        <f>IF(Table245[[#This Row],[Category]]="Clothing",Table245[[#This Row],[Amount]],0)</f>
        <v>479.7</v>
      </c>
      <c r="K994">
        <f>IF(Table245[[#This Row],[Category]]="Clothing",Table245[[#This Row],[Qty]],0)</f>
        <v>71</v>
      </c>
    </row>
    <row r="995" spans="1:11" ht="14.25" customHeight="1">
      <c r="A995" s="30" t="s">
        <v>38</v>
      </c>
      <c r="B995" s="32">
        <v>78</v>
      </c>
      <c r="C995" s="30" t="s">
        <v>18</v>
      </c>
      <c r="D995" s="31">
        <v>114.92</v>
      </c>
      <c r="E995" s="48">
        <f>Table245[[#This Row],[Amount]]/Table245[[#This Row],[Qty]]</f>
        <v>1.4733333333333334</v>
      </c>
      <c r="F995">
        <f>IF(Table245[[#This Row],[Category]]="Electronics",Table245[[#This Row],[Amount]],0)</f>
        <v>114.92</v>
      </c>
      <c r="G995">
        <f>IF(Table245[[#This Row],[Category]]="Electronics",Table245[[#This Row],[Qty]],0)</f>
        <v>78</v>
      </c>
      <c r="H995">
        <f>IF(Table245[[#This Row],[Category]]="Home Decor",Table245[[#This Row],[Amount]],0)</f>
        <v>0</v>
      </c>
      <c r="I995">
        <f>IF(Table245[[#This Row],[Category]]="Home Decor",Table245[[#This Row],[Qty]],0)</f>
        <v>0</v>
      </c>
      <c r="J995">
        <f>IF(Table245[[#This Row],[Category]]="Clothing",Table245[[#This Row],[Amount]],0)</f>
        <v>0</v>
      </c>
      <c r="K995">
        <f>IF(Table245[[#This Row],[Category]]="Clothing",Table245[[#This Row],[Qty]],0)</f>
        <v>0</v>
      </c>
    </row>
    <row r="996" spans="1:11" ht="14.25" customHeight="1">
      <c r="A996" s="30" t="s">
        <v>33</v>
      </c>
      <c r="B996" s="32">
        <v>85</v>
      </c>
      <c r="C996" s="30" t="s">
        <v>18</v>
      </c>
      <c r="D996" s="31">
        <v>572.25</v>
      </c>
      <c r="E996" s="48">
        <f>Table245[[#This Row],[Amount]]/Table245[[#This Row],[Qty]]</f>
        <v>6.7323529411764707</v>
      </c>
      <c r="F996">
        <f>IF(Table245[[#This Row],[Category]]="Electronics",Table245[[#This Row],[Amount]],0)</f>
        <v>0</v>
      </c>
      <c r="G996">
        <f>IF(Table245[[#This Row],[Category]]="Electronics",Table245[[#This Row],[Qty]],0)</f>
        <v>0</v>
      </c>
      <c r="H996">
        <f>IF(Table245[[#This Row],[Category]]="Home Decor",Table245[[#This Row],[Amount]],0)</f>
        <v>0</v>
      </c>
      <c r="I996">
        <f>IF(Table245[[#This Row],[Category]]="Home Decor",Table245[[#This Row],[Qty]],0)</f>
        <v>0</v>
      </c>
      <c r="J996">
        <f>IF(Table245[[#This Row],[Category]]="Clothing",Table245[[#This Row],[Amount]],0)</f>
        <v>572.25</v>
      </c>
      <c r="K996">
        <f>IF(Table245[[#This Row],[Category]]="Clothing",Table245[[#This Row],[Qty]],0)</f>
        <v>85</v>
      </c>
    </row>
    <row r="997" spans="1:11" ht="14.25" customHeight="1">
      <c r="A997" s="30" t="s">
        <v>17</v>
      </c>
      <c r="B997" s="32">
        <v>18</v>
      </c>
      <c r="C997" s="30" t="s">
        <v>18</v>
      </c>
      <c r="D997" s="31">
        <v>676.17</v>
      </c>
      <c r="E997" s="48">
        <f>Table245[[#This Row],[Amount]]/Table245[[#This Row],[Qty]]</f>
        <v>37.564999999999998</v>
      </c>
      <c r="F997">
        <f>IF(Table245[[#This Row],[Category]]="Electronics",Table245[[#This Row],[Amount]],0)</f>
        <v>0</v>
      </c>
      <c r="G997">
        <f>IF(Table245[[#This Row],[Category]]="Electronics",Table245[[#This Row],[Qty]],0)</f>
        <v>0</v>
      </c>
      <c r="H997">
        <f>IF(Table245[[#This Row],[Category]]="Home Decor",Table245[[#This Row],[Amount]],0)</f>
        <v>676.17</v>
      </c>
      <c r="I997">
        <f>IF(Table245[[#This Row],[Category]]="Home Decor",Table245[[#This Row],[Qty]],0)</f>
        <v>18</v>
      </c>
      <c r="J997">
        <f>IF(Table245[[#This Row],[Category]]="Clothing",Table245[[#This Row],[Amount]],0)</f>
        <v>0</v>
      </c>
      <c r="K997">
        <f>IF(Table245[[#This Row],[Category]]="Clothing",Table245[[#This Row],[Qty]],0)</f>
        <v>0</v>
      </c>
    </row>
    <row r="998" spans="1:11" ht="14.25" customHeight="1">
      <c r="A998" s="30" t="s">
        <v>33</v>
      </c>
      <c r="B998" s="32">
        <v>79</v>
      </c>
      <c r="C998" s="30" t="s">
        <v>18</v>
      </c>
      <c r="D998" s="31">
        <v>80.08</v>
      </c>
      <c r="E998" s="48">
        <f>Table245[[#This Row],[Amount]]/Table245[[#This Row],[Qty]]</f>
        <v>1.0136708860759494</v>
      </c>
      <c r="F998">
        <f>IF(Table245[[#This Row],[Category]]="Electronics",Table245[[#This Row],[Amount]],0)</f>
        <v>0</v>
      </c>
      <c r="G998">
        <f>IF(Table245[[#This Row],[Category]]="Electronics",Table245[[#This Row],[Qty]],0)</f>
        <v>0</v>
      </c>
      <c r="H998">
        <f>IF(Table245[[#This Row],[Category]]="Home Decor",Table245[[#This Row],[Amount]],0)</f>
        <v>0</v>
      </c>
      <c r="I998">
        <f>IF(Table245[[#This Row],[Category]]="Home Decor",Table245[[#This Row],[Qty]],0)</f>
        <v>0</v>
      </c>
      <c r="J998">
        <f>IF(Table245[[#This Row],[Category]]="Clothing",Table245[[#This Row],[Amount]],0)</f>
        <v>80.08</v>
      </c>
      <c r="K998">
        <f>IF(Table245[[#This Row],[Category]]="Clothing",Table245[[#This Row],[Qty]],0)</f>
        <v>79</v>
      </c>
    </row>
    <row r="999" spans="1:11" ht="14.25" customHeight="1">
      <c r="A999" s="30" t="s">
        <v>17</v>
      </c>
      <c r="B999" s="32">
        <v>10</v>
      </c>
      <c r="C999" s="30" t="s">
        <v>18</v>
      </c>
      <c r="D999" s="31">
        <v>221.54</v>
      </c>
      <c r="E999" s="48">
        <f>Table245[[#This Row],[Amount]]/Table245[[#This Row],[Qty]]</f>
        <v>22.154</v>
      </c>
      <c r="F999">
        <f>IF(Table245[[#This Row],[Category]]="Electronics",Table245[[#This Row],[Amount]],0)</f>
        <v>0</v>
      </c>
      <c r="G999">
        <f>IF(Table245[[#This Row],[Category]]="Electronics",Table245[[#This Row],[Qty]],0)</f>
        <v>0</v>
      </c>
      <c r="H999">
        <f>IF(Table245[[#This Row],[Category]]="Home Decor",Table245[[#This Row],[Amount]],0)</f>
        <v>221.54</v>
      </c>
      <c r="I999">
        <f>IF(Table245[[#This Row],[Category]]="Home Decor",Table245[[#This Row],[Qty]],0)</f>
        <v>10</v>
      </c>
      <c r="J999">
        <f>IF(Table245[[#This Row],[Category]]="Clothing",Table245[[#This Row],[Amount]],0)</f>
        <v>0</v>
      </c>
      <c r="K999">
        <f>IF(Table245[[#This Row],[Category]]="Clothing",Table245[[#This Row],[Qty]],0)</f>
        <v>0</v>
      </c>
    </row>
    <row r="1000" spans="1:11" ht="14.25" customHeight="1">
      <c r="A1000" s="30" t="s">
        <v>33</v>
      </c>
      <c r="B1000" s="32">
        <v>36</v>
      </c>
      <c r="C1000" s="30" t="s">
        <v>18</v>
      </c>
      <c r="D1000" s="31">
        <v>906.8</v>
      </c>
      <c r="E1000" s="48">
        <f>Table245[[#This Row],[Amount]]/Table245[[#This Row],[Qty]]</f>
        <v>25.188888888888886</v>
      </c>
      <c r="F1000">
        <f>IF(Table245[[#This Row],[Category]]="Electronics",Table245[[#This Row],[Amount]],0)</f>
        <v>0</v>
      </c>
      <c r="G1000">
        <f>IF(Table245[[#This Row],[Category]]="Electronics",Table245[[#This Row],[Qty]],0)</f>
        <v>0</v>
      </c>
      <c r="H1000">
        <f>IF(Table245[[#This Row],[Category]]="Home Decor",Table245[[#This Row],[Amount]],0)</f>
        <v>0</v>
      </c>
      <c r="I1000">
        <f>IF(Table245[[#This Row],[Category]]="Home Decor",Table245[[#This Row],[Qty]],0)</f>
        <v>0</v>
      </c>
      <c r="J1000">
        <f>IF(Table245[[#This Row],[Category]]="Clothing",Table245[[#This Row],[Amount]],0)</f>
        <v>906.8</v>
      </c>
      <c r="K1000">
        <f>IF(Table245[[#This Row],[Category]]="Clothing",Table245[[#This Row],[Qty]],0)</f>
        <v>36</v>
      </c>
    </row>
    <row r="1001" spans="1:11" ht="14.25" customHeight="1">
      <c r="A1001" s="30" t="s">
        <v>17</v>
      </c>
      <c r="B1001" s="32">
        <v>56</v>
      </c>
      <c r="C1001" s="30" t="s">
        <v>18</v>
      </c>
      <c r="D1001" s="31">
        <v>819.83</v>
      </c>
      <c r="E1001" s="48">
        <f>Table245[[#This Row],[Amount]]/Table245[[#This Row],[Qty]]</f>
        <v>14.639821428571429</v>
      </c>
      <c r="F1001">
        <f>IF(Table245[[#This Row],[Category]]="Electronics",Table245[[#This Row],[Amount]],0)</f>
        <v>0</v>
      </c>
      <c r="G1001">
        <f>IF(Table245[[#This Row],[Category]]="Electronics",Table245[[#This Row],[Qty]],0)</f>
        <v>0</v>
      </c>
      <c r="H1001">
        <f>IF(Table245[[#This Row],[Category]]="Home Decor",Table245[[#This Row],[Amount]],0)</f>
        <v>819.83</v>
      </c>
      <c r="I1001">
        <f>IF(Table245[[#This Row],[Category]]="Home Decor",Table245[[#This Row],[Qty]],0)</f>
        <v>56</v>
      </c>
      <c r="J1001">
        <f>IF(Table245[[#This Row],[Category]]="Clothing",Table245[[#This Row],[Amount]],0)</f>
        <v>0</v>
      </c>
      <c r="K1001">
        <f>IF(Table245[[#This Row],[Category]]="Clothing",Table245[[#This Row],[Qty]],0)</f>
        <v>0</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6398-C15E-40E9-93B1-D0BF2AE49010}">
  <dimension ref="A1:S126"/>
  <sheetViews>
    <sheetView tabSelected="1" topLeftCell="D1" zoomScale="145" zoomScaleNormal="145" workbookViewId="0">
      <selection activeCell="I2" sqref="I2"/>
    </sheetView>
  </sheetViews>
  <sheetFormatPr defaultRowHeight="14.4"/>
  <cols>
    <col min="1" max="1" width="16.77734375" bestFit="1" customWidth="1"/>
    <col min="2" max="2" width="18.44140625" customWidth="1"/>
    <col min="3" max="3" width="9.6640625" bestFit="1" customWidth="1"/>
    <col min="4" max="4" width="10" bestFit="1" customWidth="1"/>
    <col min="5" max="5" width="10.6640625" bestFit="1" customWidth="1"/>
    <col min="6" max="6" width="10" bestFit="1" customWidth="1"/>
    <col min="7" max="9" width="12.44140625" bestFit="1" customWidth="1"/>
    <col min="10" max="10" width="31" bestFit="1" customWidth="1"/>
    <col min="11" max="11" width="10" bestFit="1" customWidth="1"/>
    <col min="12" max="12" width="8.5546875" bestFit="1" customWidth="1"/>
    <col min="13" max="13" width="12.44140625" bestFit="1" customWidth="1"/>
    <col min="14" max="14" width="10" bestFit="1" customWidth="1"/>
    <col min="15" max="15" width="6.6640625" bestFit="1" customWidth="1"/>
    <col min="16" max="16" width="10" bestFit="1" customWidth="1"/>
    <col min="17" max="17" width="6.6640625" bestFit="1" customWidth="1"/>
    <col min="18" max="18" width="12.44140625" bestFit="1" customWidth="1"/>
    <col min="19" max="19" width="11.109375" bestFit="1" customWidth="1"/>
  </cols>
  <sheetData>
    <row r="1" spans="1:14">
      <c r="A1" t="s">
        <v>588</v>
      </c>
      <c r="C1" t="s">
        <v>589</v>
      </c>
      <c r="E1" t="s">
        <v>744</v>
      </c>
      <c r="G1" t="s">
        <v>590</v>
      </c>
      <c r="I1" t="s">
        <v>740</v>
      </c>
      <c r="M1" s="4" t="s">
        <v>385</v>
      </c>
      <c r="N1" t="s">
        <v>687</v>
      </c>
    </row>
    <row r="2" spans="1:14">
      <c r="A2" s="60">
        <v>505445.98</v>
      </c>
      <c r="C2" s="6">
        <v>1000</v>
      </c>
      <c r="E2" s="6">
        <v>52244</v>
      </c>
      <c r="G2" s="32">
        <f>A2/C2</f>
        <v>505.44597999999996</v>
      </c>
      <c r="I2" s="32">
        <f>E2/C2</f>
        <v>52.244</v>
      </c>
      <c r="M2" s="5" t="s">
        <v>388</v>
      </c>
    </row>
    <row r="3" spans="1:14">
      <c r="M3" s="8" t="s">
        <v>390</v>
      </c>
      <c r="N3">
        <v>21910.48</v>
      </c>
    </row>
    <row r="4" spans="1:14">
      <c r="A4" t="s">
        <v>798</v>
      </c>
      <c r="H4" s="4" t="s">
        <v>385</v>
      </c>
      <c r="I4" t="s">
        <v>588</v>
      </c>
      <c r="J4" t="s">
        <v>741</v>
      </c>
      <c r="K4" t="s">
        <v>859</v>
      </c>
      <c r="M4" s="8" t="s">
        <v>391</v>
      </c>
      <c r="N4">
        <v>14183.91</v>
      </c>
    </row>
    <row r="5" spans="1:14">
      <c r="H5" s="5" t="s">
        <v>388</v>
      </c>
      <c r="I5" s="32">
        <v>253423.73</v>
      </c>
      <c r="J5">
        <v>514</v>
      </c>
      <c r="K5" s="46">
        <f>(I6-I5)/-I5</f>
        <v>5.5301845647998723E-3</v>
      </c>
      <c r="M5" s="8" t="s">
        <v>392</v>
      </c>
      <c r="N5">
        <v>18833.849999999999</v>
      </c>
    </row>
    <row r="6" spans="1:14">
      <c r="A6" s="4" t="s">
        <v>385</v>
      </c>
      <c r="B6" t="s">
        <v>687</v>
      </c>
      <c r="D6" s="4" t="s">
        <v>385</v>
      </c>
      <c r="E6" t="s">
        <v>687</v>
      </c>
      <c r="H6" s="5" t="s">
        <v>389</v>
      </c>
      <c r="I6" s="32">
        <v>252022.25</v>
      </c>
      <c r="J6">
        <v>486</v>
      </c>
      <c r="K6" t="str">
        <f>IF(K5&gt;=0,"▲","▼")</f>
        <v>▲</v>
      </c>
      <c r="M6" s="8" t="s">
        <v>393</v>
      </c>
      <c r="N6">
        <v>28558.84</v>
      </c>
    </row>
    <row r="7" spans="1:14">
      <c r="A7" s="5" t="s">
        <v>388</v>
      </c>
      <c r="B7">
        <v>253423.73</v>
      </c>
      <c r="D7" s="5" t="s">
        <v>765</v>
      </c>
      <c r="E7">
        <v>120446.9</v>
      </c>
      <c r="H7" s="5" t="s">
        <v>384</v>
      </c>
      <c r="I7" s="32">
        <v>505445.98</v>
      </c>
      <c r="J7">
        <v>1000</v>
      </c>
      <c r="M7" s="8" t="s">
        <v>394</v>
      </c>
      <c r="N7">
        <v>19820.12</v>
      </c>
    </row>
    <row r="8" spans="1:14">
      <c r="A8" s="5" t="s">
        <v>389</v>
      </c>
      <c r="B8">
        <v>252022.25</v>
      </c>
      <c r="D8" s="5" t="s">
        <v>766</v>
      </c>
      <c r="E8">
        <v>135646.73000000001</v>
      </c>
      <c r="M8" s="8" t="s">
        <v>395</v>
      </c>
      <c r="N8">
        <v>22350.09</v>
      </c>
    </row>
    <row r="9" spans="1:14">
      <c r="A9" s="5" t="s">
        <v>384</v>
      </c>
      <c r="B9">
        <v>505445.98</v>
      </c>
      <c r="D9" s="5" t="s">
        <v>767</v>
      </c>
      <c r="E9">
        <v>123864</v>
      </c>
      <c r="M9" s="8" t="s">
        <v>396</v>
      </c>
      <c r="N9">
        <v>22371.040000000001</v>
      </c>
    </row>
    <row r="10" spans="1:14">
      <c r="D10" s="5" t="s">
        <v>768</v>
      </c>
      <c r="E10">
        <v>125488.35</v>
      </c>
      <c r="I10" s="32">
        <v>253423.73</v>
      </c>
      <c r="J10" s="46"/>
      <c r="M10" s="8" t="s">
        <v>397</v>
      </c>
      <c r="N10">
        <v>20625.2</v>
      </c>
    </row>
    <row r="11" spans="1:14">
      <c r="D11" s="5" t="s">
        <v>384</v>
      </c>
      <c r="E11">
        <v>505445.98</v>
      </c>
      <c r="I11" s="32">
        <v>252022.25</v>
      </c>
      <c r="J11" s="46"/>
      <c r="M11" s="8" t="s">
        <v>398</v>
      </c>
      <c r="N11">
        <v>23041.63</v>
      </c>
    </row>
    <row r="12" spans="1:14">
      <c r="M12" s="8" t="s">
        <v>399</v>
      </c>
      <c r="N12">
        <v>15795.46</v>
      </c>
    </row>
    <row r="13" spans="1:14">
      <c r="M13" s="8" t="s">
        <v>400</v>
      </c>
      <c r="N13">
        <v>23488.1</v>
      </c>
    </row>
    <row r="14" spans="1:14">
      <c r="A14" s="4" t="s">
        <v>385</v>
      </c>
      <c r="B14" t="s">
        <v>743</v>
      </c>
      <c r="D14" s="4" t="s">
        <v>385</v>
      </c>
      <c r="E14" t="s">
        <v>589</v>
      </c>
      <c r="M14" s="8" t="s">
        <v>401</v>
      </c>
      <c r="N14">
        <v>22445.01</v>
      </c>
    </row>
    <row r="15" spans="1:14">
      <c r="A15" s="5" t="s">
        <v>388</v>
      </c>
      <c r="B15">
        <v>514</v>
      </c>
      <c r="D15" s="5" t="s">
        <v>765</v>
      </c>
      <c r="E15">
        <v>242</v>
      </c>
      <c r="M15" s="5" t="s">
        <v>389</v>
      </c>
    </row>
    <row r="16" spans="1:14">
      <c r="A16" s="5" t="s">
        <v>389</v>
      </c>
      <c r="B16">
        <v>486</v>
      </c>
      <c r="D16" s="5" t="s">
        <v>766</v>
      </c>
      <c r="E16">
        <v>248</v>
      </c>
      <c r="M16" s="8" t="s">
        <v>390</v>
      </c>
      <c r="N16">
        <v>25789.38</v>
      </c>
    </row>
    <row r="17" spans="1:14">
      <c r="A17" s="5" t="s">
        <v>384</v>
      </c>
      <c r="B17">
        <v>1000</v>
      </c>
      <c r="D17" s="5" t="s">
        <v>767</v>
      </c>
      <c r="E17">
        <v>241</v>
      </c>
      <c r="M17" s="8" t="s">
        <v>391</v>
      </c>
      <c r="N17">
        <v>22899.26</v>
      </c>
    </row>
    <row r="18" spans="1:14">
      <c r="D18" s="5" t="s">
        <v>768</v>
      </c>
      <c r="E18">
        <v>269</v>
      </c>
      <c r="M18" s="8" t="s">
        <v>392</v>
      </c>
      <c r="N18">
        <v>16830.02</v>
      </c>
    </row>
    <row r="19" spans="1:14">
      <c r="D19" s="5" t="s">
        <v>384</v>
      </c>
      <c r="E19">
        <v>1000</v>
      </c>
      <c r="M19" s="8" t="s">
        <v>393</v>
      </c>
      <c r="N19">
        <v>22495.21</v>
      </c>
    </row>
    <row r="20" spans="1:14">
      <c r="M20" s="8" t="s">
        <v>394</v>
      </c>
      <c r="N20">
        <v>17937.54</v>
      </c>
    </row>
    <row r="21" spans="1:14">
      <c r="M21" s="8" t="s">
        <v>395</v>
      </c>
      <c r="N21">
        <v>24484.93</v>
      </c>
    </row>
    <row r="22" spans="1:14">
      <c r="A22" s="4" t="s">
        <v>385</v>
      </c>
      <c r="B22" t="s">
        <v>743</v>
      </c>
      <c r="D22" s="4" t="s">
        <v>385</v>
      </c>
      <c r="E22" t="s">
        <v>742</v>
      </c>
      <c r="G22" s="4" t="s">
        <v>385</v>
      </c>
      <c r="H22" t="s">
        <v>742</v>
      </c>
      <c r="J22" s="4" t="s">
        <v>385</v>
      </c>
      <c r="K22" t="s">
        <v>742</v>
      </c>
      <c r="M22" s="8" t="s">
        <v>396</v>
      </c>
      <c r="N22">
        <v>19790.900000000001</v>
      </c>
    </row>
    <row r="23" spans="1:14">
      <c r="A23" s="5" t="s">
        <v>390</v>
      </c>
      <c r="B23">
        <v>91</v>
      </c>
      <c r="D23" s="5" t="s">
        <v>388</v>
      </c>
      <c r="E23">
        <v>27282</v>
      </c>
      <c r="G23" s="5" t="s">
        <v>765</v>
      </c>
      <c r="H23">
        <v>13116</v>
      </c>
      <c r="J23" s="5" t="s">
        <v>390</v>
      </c>
      <c r="K23">
        <v>4880</v>
      </c>
      <c r="M23" s="8" t="s">
        <v>397</v>
      </c>
      <c r="N23">
        <v>18211.419999999998</v>
      </c>
    </row>
    <row r="24" spans="1:14">
      <c r="A24" s="5" t="s">
        <v>391</v>
      </c>
      <c r="B24">
        <v>77</v>
      </c>
      <c r="D24" s="5" t="s">
        <v>389</v>
      </c>
      <c r="E24">
        <v>24962</v>
      </c>
      <c r="G24" s="5" t="s">
        <v>766</v>
      </c>
      <c r="H24">
        <v>12907</v>
      </c>
      <c r="J24" s="5" t="s">
        <v>391</v>
      </c>
      <c r="K24">
        <v>4342</v>
      </c>
      <c r="M24" s="8" t="s">
        <v>398</v>
      </c>
      <c r="N24">
        <v>19823.810000000001</v>
      </c>
    </row>
    <row r="25" spans="1:14">
      <c r="A25" s="5" t="s">
        <v>392</v>
      </c>
      <c r="B25">
        <v>74</v>
      </c>
      <c r="D25" s="5" t="s">
        <v>384</v>
      </c>
      <c r="E25">
        <v>52244</v>
      </c>
      <c r="G25" s="5" t="s">
        <v>767</v>
      </c>
      <c r="H25">
        <v>12596</v>
      </c>
      <c r="J25" s="5" t="s">
        <v>392</v>
      </c>
      <c r="K25">
        <v>3894</v>
      </c>
      <c r="M25" s="8" t="s">
        <v>399</v>
      </c>
      <c r="N25">
        <v>19355.080000000002</v>
      </c>
    </row>
    <row r="26" spans="1:14">
      <c r="A26" s="5" t="s">
        <v>393</v>
      </c>
      <c r="B26">
        <v>92</v>
      </c>
      <c r="G26" s="5" t="s">
        <v>768</v>
      </c>
      <c r="H26">
        <v>13625</v>
      </c>
      <c r="J26" s="5" t="s">
        <v>393</v>
      </c>
      <c r="K26">
        <v>4808</v>
      </c>
      <c r="M26" s="8" t="s">
        <v>400</v>
      </c>
      <c r="N26">
        <v>23129.81</v>
      </c>
    </row>
    <row r="27" spans="1:14">
      <c r="A27" s="5" t="s">
        <v>394</v>
      </c>
      <c r="B27">
        <v>71</v>
      </c>
      <c r="G27" s="5" t="s">
        <v>384</v>
      </c>
      <c r="H27">
        <v>52244</v>
      </c>
      <c r="J27" s="5" t="s">
        <v>394</v>
      </c>
      <c r="K27">
        <v>3367</v>
      </c>
      <c r="M27" s="8" t="s">
        <v>401</v>
      </c>
      <c r="N27">
        <v>21274.89</v>
      </c>
    </row>
    <row r="28" spans="1:14">
      <c r="A28" s="5" t="s">
        <v>395</v>
      </c>
      <c r="B28">
        <v>85</v>
      </c>
      <c r="J28" s="5" t="s">
        <v>395</v>
      </c>
      <c r="K28">
        <v>4732</v>
      </c>
      <c r="M28" s="5" t="s">
        <v>384</v>
      </c>
      <c r="N28">
        <v>505445.98</v>
      </c>
    </row>
    <row r="29" spans="1:14">
      <c r="A29" s="5" t="s">
        <v>396</v>
      </c>
      <c r="B29">
        <v>72</v>
      </c>
      <c r="J29" s="5" t="s">
        <v>396</v>
      </c>
      <c r="K29">
        <v>3825</v>
      </c>
    </row>
    <row r="30" spans="1:14">
      <c r="A30" s="5" t="s">
        <v>397</v>
      </c>
      <c r="B30">
        <v>80</v>
      </c>
      <c r="J30" s="5" t="s">
        <v>397</v>
      </c>
      <c r="K30">
        <v>4184</v>
      </c>
    </row>
    <row r="31" spans="1:14">
      <c r="A31" s="5" t="s">
        <v>398</v>
      </c>
      <c r="B31">
        <v>89</v>
      </c>
      <c r="J31" s="5" t="s">
        <v>398</v>
      </c>
      <c r="K31">
        <v>4587</v>
      </c>
    </row>
    <row r="32" spans="1:14">
      <c r="A32" s="5" t="s">
        <v>399</v>
      </c>
      <c r="B32">
        <v>75</v>
      </c>
      <c r="J32" s="5" t="s">
        <v>399</v>
      </c>
      <c r="K32">
        <v>3974</v>
      </c>
    </row>
    <row r="33" spans="1:11">
      <c r="A33" s="5" t="s">
        <v>400</v>
      </c>
      <c r="B33">
        <v>103</v>
      </c>
      <c r="J33" s="5" t="s">
        <v>400</v>
      </c>
      <c r="K33">
        <v>5138</v>
      </c>
    </row>
    <row r="34" spans="1:11">
      <c r="A34" s="5" t="s">
        <v>401</v>
      </c>
      <c r="B34">
        <v>91</v>
      </c>
      <c r="J34" s="5" t="s">
        <v>401</v>
      </c>
      <c r="K34">
        <v>4513</v>
      </c>
    </row>
    <row r="35" spans="1:11">
      <c r="A35" s="5" t="s">
        <v>384</v>
      </c>
      <c r="B35">
        <v>1000</v>
      </c>
      <c r="J35" s="5" t="s">
        <v>384</v>
      </c>
      <c r="K35">
        <v>52244</v>
      </c>
    </row>
    <row r="38" spans="1:11">
      <c r="A38" t="s">
        <v>746</v>
      </c>
    </row>
    <row r="40" spans="1:11">
      <c r="A40" s="4" t="s">
        <v>385</v>
      </c>
      <c r="B40" t="s">
        <v>687</v>
      </c>
      <c r="C40" t="s">
        <v>422</v>
      </c>
      <c r="D40" t="s">
        <v>744</v>
      </c>
      <c r="E40" t="s">
        <v>590</v>
      </c>
      <c r="F40" t="s">
        <v>740</v>
      </c>
    </row>
    <row r="41" spans="1:11">
      <c r="A41" s="5" t="s">
        <v>33</v>
      </c>
      <c r="B41">
        <v>162058.72</v>
      </c>
      <c r="C41">
        <v>327</v>
      </c>
      <c r="D41">
        <v>17220</v>
      </c>
      <c r="E41">
        <f>B41/C41</f>
        <v>495.59241590214066</v>
      </c>
      <c r="F41">
        <f>D41/C41</f>
        <v>52.660550458715598</v>
      </c>
    </row>
    <row r="42" spans="1:11">
      <c r="A42" s="5" t="s">
        <v>38</v>
      </c>
      <c r="B42">
        <v>182303.68</v>
      </c>
      <c r="C42">
        <v>343</v>
      </c>
      <c r="D42">
        <v>17889</v>
      </c>
      <c r="E42">
        <f>B42/C42</f>
        <v>531.49760932944605</v>
      </c>
      <c r="F42">
        <f>D42/C42</f>
        <v>52.154518950437321</v>
      </c>
    </row>
    <row r="43" spans="1:11">
      <c r="A43" s="5" t="s">
        <v>17</v>
      </c>
      <c r="B43">
        <v>161083.57999999999</v>
      </c>
      <c r="C43">
        <v>330</v>
      </c>
      <c r="D43">
        <v>17135</v>
      </c>
      <c r="E43">
        <f>B43/C43</f>
        <v>488.13206060606058</v>
      </c>
      <c r="F43">
        <f>D43/C43</f>
        <v>51.924242424242422</v>
      </c>
    </row>
    <row r="44" spans="1:11">
      <c r="A44" s="5" t="s">
        <v>384</v>
      </c>
      <c r="B44">
        <v>505445.98</v>
      </c>
      <c r="C44">
        <v>1000</v>
      </c>
      <c r="D44">
        <v>52244</v>
      </c>
    </row>
    <row r="47" spans="1:11">
      <c r="A47" t="s">
        <v>747</v>
      </c>
    </row>
    <row r="49" spans="1:19">
      <c r="A49" s="4" t="s">
        <v>385</v>
      </c>
      <c r="B49" t="s">
        <v>687</v>
      </c>
      <c r="C49" t="s">
        <v>422</v>
      </c>
      <c r="D49" t="s">
        <v>742</v>
      </c>
      <c r="E49" t="s">
        <v>590</v>
      </c>
      <c r="F49" t="s">
        <v>740</v>
      </c>
      <c r="H49" s="4" t="s">
        <v>412</v>
      </c>
    </row>
    <row r="50" spans="1:19">
      <c r="A50" s="5" t="s">
        <v>24</v>
      </c>
      <c r="B50">
        <v>171261.23</v>
      </c>
      <c r="C50">
        <v>336</v>
      </c>
      <c r="D50">
        <v>18311</v>
      </c>
      <c r="E50">
        <f>B50/C50</f>
        <v>509.70604166666669</v>
      </c>
      <c r="F50">
        <f>D50/C50</f>
        <v>54.49702380952381</v>
      </c>
      <c r="H50" t="s">
        <v>23</v>
      </c>
      <c r="J50" t="s">
        <v>14</v>
      </c>
      <c r="L50" t="s">
        <v>54</v>
      </c>
      <c r="N50" t="s">
        <v>32</v>
      </c>
      <c r="P50" t="s">
        <v>36</v>
      </c>
      <c r="R50" t="s">
        <v>588</v>
      </c>
      <c r="S50" t="s">
        <v>589</v>
      </c>
    </row>
    <row r="51" spans="1:19">
      <c r="A51" s="5" t="s">
        <v>47</v>
      </c>
      <c r="B51">
        <v>180052.57</v>
      </c>
      <c r="C51">
        <v>360</v>
      </c>
      <c r="D51">
        <v>18032</v>
      </c>
      <c r="E51">
        <f>B51/C51</f>
        <v>500.14602777777782</v>
      </c>
      <c r="F51">
        <f>D51/C51</f>
        <v>50.088888888888889</v>
      </c>
      <c r="G51" s="4" t="s">
        <v>385</v>
      </c>
      <c r="H51" t="s">
        <v>687</v>
      </c>
      <c r="I51" t="s">
        <v>422</v>
      </c>
      <c r="J51" t="s">
        <v>687</v>
      </c>
      <c r="K51" t="s">
        <v>422</v>
      </c>
      <c r="L51" t="s">
        <v>687</v>
      </c>
      <c r="M51" t="s">
        <v>422</v>
      </c>
      <c r="N51" t="s">
        <v>687</v>
      </c>
      <c r="O51" t="s">
        <v>422</v>
      </c>
      <c r="P51" t="s">
        <v>687</v>
      </c>
      <c r="Q51" t="s">
        <v>422</v>
      </c>
    </row>
    <row r="52" spans="1:19">
      <c r="A52" s="5" t="s">
        <v>15</v>
      </c>
      <c r="B52">
        <v>154132.18</v>
      </c>
      <c r="C52">
        <v>304</v>
      </c>
      <c r="D52">
        <v>15901</v>
      </c>
      <c r="E52">
        <f>B52/C52</f>
        <v>507.01374999999996</v>
      </c>
      <c r="F52">
        <f>D52/C52</f>
        <v>52.305921052631582</v>
      </c>
      <c r="G52" s="5" t="s">
        <v>24</v>
      </c>
      <c r="H52">
        <v>29089.07</v>
      </c>
      <c r="I52">
        <v>61</v>
      </c>
      <c r="J52">
        <v>26638.28</v>
      </c>
      <c r="K52">
        <v>54</v>
      </c>
      <c r="L52">
        <v>37600.65</v>
      </c>
      <c r="M52">
        <v>70</v>
      </c>
      <c r="N52">
        <v>37998.01</v>
      </c>
      <c r="O52">
        <v>77</v>
      </c>
      <c r="P52">
        <v>39935.22</v>
      </c>
      <c r="Q52">
        <v>74</v>
      </c>
      <c r="R52">
        <v>171261.23</v>
      </c>
      <c r="S52">
        <v>336</v>
      </c>
    </row>
    <row r="53" spans="1:19">
      <c r="A53" s="5" t="s">
        <v>384</v>
      </c>
      <c r="B53">
        <v>505445.98</v>
      </c>
      <c r="C53">
        <v>1000</v>
      </c>
      <c r="D53">
        <v>52244</v>
      </c>
      <c r="G53" s="5" t="s">
        <v>47</v>
      </c>
      <c r="H53">
        <v>34959.33</v>
      </c>
      <c r="I53">
        <v>74</v>
      </c>
      <c r="J53">
        <v>32649.8</v>
      </c>
      <c r="K53">
        <v>69</v>
      </c>
      <c r="L53">
        <v>39665.339999999997</v>
      </c>
      <c r="M53">
        <v>74</v>
      </c>
      <c r="N53">
        <v>33321.599999999999</v>
      </c>
      <c r="O53">
        <v>65</v>
      </c>
      <c r="P53">
        <v>39456.5</v>
      </c>
      <c r="Q53">
        <v>78</v>
      </c>
      <c r="R53">
        <v>180052.57</v>
      </c>
      <c r="S53">
        <v>360</v>
      </c>
    </row>
    <row r="54" spans="1:19">
      <c r="G54" s="5" t="s">
        <v>15</v>
      </c>
      <c r="H54">
        <v>30987.13</v>
      </c>
      <c r="I54">
        <v>58</v>
      </c>
      <c r="J54">
        <v>27678.240000000002</v>
      </c>
      <c r="K54">
        <v>56</v>
      </c>
      <c r="L54">
        <v>35961.050000000003</v>
      </c>
      <c r="M54">
        <v>63</v>
      </c>
      <c r="N54">
        <v>28304.39</v>
      </c>
      <c r="O54">
        <v>58</v>
      </c>
      <c r="P54">
        <v>31201.37</v>
      </c>
      <c r="Q54">
        <v>69</v>
      </c>
      <c r="R54">
        <v>154132.18</v>
      </c>
      <c r="S54">
        <v>304</v>
      </c>
    </row>
    <row r="55" spans="1:19">
      <c r="G55" s="5" t="s">
        <v>384</v>
      </c>
      <c r="H55">
        <v>95035.53</v>
      </c>
      <c r="I55">
        <v>193</v>
      </c>
      <c r="J55">
        <v>86966.32</v>
      </c>
      <c r="K55">
        <v>179</v>
      </c>
      <c r="L55">
        <v>113227.04</v>
      </c>
      <c r="M55">
        <v>207</v>
      </c>
      <c r="N55">
        <v>99624</v>
      </c>
      <c r="O55">
        <v>200</v>
      </c>
      <c r="P55">
        <v>110593.09</v>
      </c>
      <c r="Q55">
        <v>221</v>
      </c>
      <c r="R55">
        <v>505445.98</v>
      </c>
      <c r="S55">
        <v>1000</v>
      </c>
    </row>
    <row r="57" spans="1:19">
      <c r="A57" t="s">
        <v>799</v>
      </c>
    </row>
    <row r="59" spans="1:19">
      <c r="A59" s="4" t="s">
        <v>385</v>
      </c>
      <c r="B59" t="s">
        <v>738</v>
      </c>
      <c r="C59" t="s">
        <v>769</v>
      </c>
    </row>
    <row r="60" spans="1:19">
      <c r="A60" s="5" t="s">
        <v>23</v>
      </c>
      <c r="B60">
        <v>193</v>
      </c>
      <c r="C60">
        <v>95035.53</v>
      </c>
      <c r="F60" t="s">
        <v>491</v>
      </c>
      <c r="G60" s="46">
        <f>B60/B65</f>
        <v>0.193</v>
      </c>
      <c r="I60" t="s">
        <v>801</v>
      </c>
    </row>
    <row r="61" spans="1:19">
      <c r="A61" s="5" t="s">
        <v>14</v>
      </c>
      <c r="B61">
        <v>179</v>
      </c>
      <c r="C61">
        <v>86966.32</v>
      </c>
      <c r="F61" t="s">
        <v>800</v>
      </c>
      <c r="G61" s="46">
        <f>(B61+B62)/B65</f>
        <v>0.38600000000000001</v>
      </c>
      <c r="I61" s="46">
        <f>(C61+C62)/C65</f>
        <v>0.39607271186527193</v>
      </c>
      <c r="J61" t="s">
        <v>802</v>
      </c>
    </row>
    <row r="62" spans="1:19">
      <c r="A62" s="5" t="s">
        <v>54</v>
      </c>
      <c r="B62">
        <v>207</v>
      </c>
      <c r="C62">
        <v>113227.04</v>
      </c>
      <c r="G62" s="46"/>
    </row>
    <row r="63" spans="1:19">
      <c r="A63" s="5" t="s">
        <v>32</v>
      </c>
      <c r="B63">
        <v>200</v>
      </c>
      <c r="C63">
        <v>99624</v>
      </c>
      <c r="F63" t="s">
        <v>492</v>
      </c>
      <c r="G63" s="46">
        <f>B63/B65</f>
        <v>0.2</v>
      </c>
    </row>
    <row r="64" spans="1:19">
      <c r="A64" s="5" t="s">
        <v>36</v>
      </c>
      <c r="B64">
        <v>221</v>
      </c>
      <c r="C64">
        <v>110593.09</v>
      </c>
    </row>
    <row r="65" spans="1:14">
      <c r="A65" s="5" t="s">
        <v>384</v>
      </c>
      <c r="B65">
        <v>1000</v>
      </c>
      <c r="C65">
        <v>505445.98</v>
      </c>
    </row>
    <row r="67" spans="1:14">
      <c r="A67" t="s">
        <v>803</v>
      </c>
    </row>
    <row r="69" spans="1:14">
      <c r="A69" s="4" t="s">
        <v>385</v>
      </c>
      <c r="B69" t="s">
        <v>422</v>
      </c>
      <c r="C69" t="s">
        <v>742</v>
      </c>
      <c r="D69" t="s">
        <v>769</v>
      </c>
      <c r="E69" t="s">
        <v>590</v>
      </c>
      <c r="F69" t="s">
        <v>740</v>
      </c>
      <c r="H69" s="4" t="s">
        <v>804</v>
      </c>
      <c r="I69" s="4" t="s">
        <v>412</v>
      </c>
    </row>
    <row r="70" spans="1:14">
      <c r="A70" s="5" t="s">
        <v>37</v>
      </c>
      <c r="B70">
        <v>313</v>
      </c>
      <c r="C70">
        <v>16728</v>
      </c>
      <c r="D70">
        <v>155712.35</v>
      </c>
      <c r="E70">
        <f>D70/B70</f>
        <v>497.48354632587859</v>
      </c>
      <c r="F70">
        <f>C70/B70</f>
        <v>53.444089456869008</v>
      </c>
      <c r="H70" s="4" t="s">
        <v>385</v>
      </c>
      <c r="I70" t="s">
        <v>23</v>
      </c>
      <c r="J70" t="s">
        <v>14</v>
      </c>
      <c r="K70" t="s">
        <v>54</v>
      </c>
      <c r="L70" t="s">
        <v>32</v>
      </c>
      <c r="M70" t="s">
        <v>36</v>
      </c>
      <c r="N70" t="s">
        <v>384</v>
      </c>
    </row>
    <row r="71" spans="1:14">
      <c r="A71" s="5" t="s">
        <v>16</v>
      </c>
      <c r="B71">
        <v>355</v>
      </c>
      <c r="C71">
        <v>18155</v>
      </c>
      <c r="D71">
        <v>177282.78</v>
      </c>
      <c r="E71">
        <f>D71/B71</f>
        <v>499.38811267605632</v>
      </c>
      <c r="F71">
        <f>C71/B71</f>
        <v>51.140845070422536</v>
      </c>
      <c r="H71" s="5" t="s">
        <v>37</v>
      </c>
      <c r="I71">
        <v>57</v>
      </c>
      <c r="J71">
        <v>59</v>
      </c>
      <c r="K71">
        <v>67</v>
      </c>
      <c r="L71">
        <v>60</v>
      </c>
      <c r="M71">
        <v>70</v>
      </c>
      <c r="N71">
        <v>313</v>
      </c>
    </row>
    <row r="72" spans="1:14">
      <c r="A72" s="5" t="s">
        <v>25</v>
      </c>
      <c r="B72">
        <v>332</v>
      </c>
      <c r="C72">
        <v>17361</v>
      </c>
      <c r="D72">
        <v>172450.85</v>
      </c>
      <c r="E72">
        <f>D72/B72</f>
        <v>519.43027108433739</v>
      </c>
      <c r="F72">
        <f>C72/B72</f>
        <v>52.292168674698793</v>
      </c>
      <c r="H72" s="5" t="s">
        <v>16</v>
      </c>
      <c r="I72">
        <v>59</v>
      </c>
      <c r="J72">
        <v>62</v>
      </c>
      <c r="K72">
        <v>75</v>
      </c>
      <c r="L72">
        <v>73</v>
      </c>
      <c r="M72">
        <v>86</v>
      </c>
      <c r="N72">
        <v>355</v>
      </c>
    </row>
    <row r="73" spans="1:14">
      <c r="A73" s="5" t="s">
        <v>384</v>
      </c>
      <c r="B73">
        <v>1000</v>
      </c>
      <c r="C73">
        <v>52244</v>
      </c>
      <c r="D73">
        <v>505445.98</v>
      </c>
      <c r="H73" s="5" t="s">
        <v>25</v>
      </c>
      <c r="I73">
        <v>77</v>
      </c>
      <c r="J73">
        <v>58</v>
      </c>
      <c r="K73">
        <v>65</v>
      </c>
      <c r="L73">
        <v>67</v>
      </c>
      <c r="M73">
        <v>65</v>
      </c>
      <c r="N73">
        <v>332</v>
      </c>
    </row>
    <row r="74" spans="1:14">
      <c r="H74" s="5" t="s">
        <v>384</v>
      </c>
      <c r="I74">
        <v>193</v>
      </c>
      <c r="J74">
        <v>179</v>
      </c>
      <c r="K74">
        <v>207</v>
      </c>
      <c r="L74">
        <v>200</v>
      </c>
      <c r="M74">
        <v>221</v>
      </c>
      <c r="N74">
        <v>1000</v>
      </c>
    </row>
    <row r="76" spans="1:14">
      <c r="A76" t="s">
        <v>805</v>
      </c>
      <c r="H76" s="4" t="s">
        <v>759</v>
      </c>
      <c r="I76" t="s" vm="6">
        <v>758</v>
      </c>
    </row>
    <row r="78" spans="1:14">
      <c r="A78" s="4" t="s">
        <v>385</v>
      </c>
      <c r="B78" t="s">
        <v>422</v>
      </c>
      <c r="C78" t="s">
        <v>742</v>
      </c>
      <c r="D78" t="s">
        <v>687</v>
      </c>
      <c r="E78" t="s">
        <v>590</v>
      </c>
      <c r="F78" t="s">
        <v>740</v>
      </c>
      <c r="H78" s="4" t="s">
        <v>385</v>
      </c>
      <c r="I78" t="s">
        <v>422</v>
      </c>
      <c r="J78" t="s">
        <v>588</v>
      </c>
      <c r="K78" t="s">
        <v>590</v>
      </c>
    </row>
    <row r="79" spans="1:14">
      <c r="A79" s="5" t="s">
        <v>20</v>
      </c>
      <c r="B79">
        <v>111</v>
      </c>
      <c r="C79">
        <v>5799</v>
      </c>
      <c r="D79">
        <v>55974.49</v>
      </c>
      <c r="E79">
        <f>D79/B79</f>
        <v>504.27468468468464</v>
      </c>
      <c r="F79">
        <f>C79/B79</f>
        <v>52.243243243243242</v>
      </c>
      <c r="H79" s="5" t="s">
        <v>27</v>
      </c>
      <c r="I79">
        <v>122</v>
      </c>
      <c r="J79">
        <v>58937.53</v>
      </c>
      <c r="K79">
        <f>J79/I79</f>
        <v>483.09450819672128</v>
      </c>
    </row>
    <row r="80" spans="1:14">
      <c r="A80" s="5" t="s">
        <v>64</v>
      </c>
      <c r="B80">
        <v>110</v>
      </c>
      <c r="C80">
        <v>6127</v>
      </c>
      <c r="D80">
        <v>54997.65</v>
      </c>
      <c r="E80">
        <f t="shared" ref="E80:E125" si="0">D80/B80</f>
        <v>499.97863636363638</v>
      </c>
      <c r="F80">
        <f t="shared" ref="F80:F125" si="1">C80/B80</f>
        <v>55.7</v>
      </c>
      <c r="H80" s="5" t="s">
        <v>44</v>
      </c>
      <c r="I80">
        <v>132</v>
      </c>
      <c r="J80">
        <v>73519.360000000001</v>
      </c>
      <c r="K80">
        <f>J80/I80</f>
        <v>556.96484848484852</v>
      </c>
    </row>
    <row r="81" spans="1:11">
      <c r="A81" s="5" t="s">
        <v>58</v>
      </c>
      <c r="B81">
        <v>90</v>
      </c>
      <c r="C81">
        <v>5033</v>
      </c>
      <c r="D81">
        <v>46102.34</v>
      </c>
      <c r="E81">
        <f t="shared" si="0"/>
        <v>512.24822222222224</v>
      </c>
      <c r="F81">
        <f t="shared" si="1"/>
        <v>55.922222222222224</v>
      </c>
      <c r="H81" s="5" t="s">
        <v>31</v>
      </c>
      <c r="I81">
        <v>117</v>
      </c>
      <c r="J81">
        <v>57178.81</v>
      </c>
      <c r="K81">
        <f>J81/I81</f>
        <v>488.70777777777778</v>
      </c>
    </row>
    <row r="82" spans="1:11">
      <c r="A82" s="5" t="s">
        <v>89</v>
      </c>
      <c r="B82">
        <v>57</v>
      </c>
      <c r="C82">
        <v>2976</v>
      </c>
      <c r="D82">
        <v>26222.58</v>
      </c>
      <c r="E82">
        <f t="shared" si="0"/>
        <v>460.04526315789479</v>
      </c>
      <c r="F82">
        <f t="shared" si="1"/>
        <v>52.210526315789473</v>
      </c>
      <c r="H82" s="5" t="s">
        <v>21</v>
      </c>
      <c r="I82">
        <v>139</v>
      </c>
      <c r="J82">
        <v>68442.75</v>
      </c>
      <c r="K82">
        <f>J82/I82</f>
        <v>492.39388489208631</v>
      </c>
    </row>
    <row r="83" spans="1:11">
      <c r="A83" s="5" t="s">
        <v>51</v>
      </c>
      <c r="B83">
        <v>33</v>
      </c>
      <c r="C83">
        <v>1740</v>
      </c>
      <c r="D83">
        <v>18048.82</v>
      </c>
      <c r="E83">
        <f t="shared" si="0"/>
        <v>546.93393939393934</v>
      </c>
      <c r="F83">
        <f t="shared" si="1"/>
        <v>52.727272727272727</v>
      </c>
      <c r="H83" s="5" t="s">
        <v>384</v>
      </c>
      <c r="I83">
        <v>510</v>
      </c>
      <c r="J83">
        <v>258078.45</v>
      </c>
    </row>
    <row r="84" spans="1:11">
      <c r="A84" s="5" t="s">
        <v>93</v>
      </c>
      <c r="B84">
        <v>35</v>
      </c>
      <c r="C84">
        <v>1806</v>
      </c>
      <c r="D84">
        <v>16531.419999999998</v>
      </c>
      <c r="E84">
        <f t="shared" si="0"/>
        <v>472.32628571428569</v>
      </c>
      <c r="F84">
        <f t="shared" si="1"/>
        <v>51.6</v>
      </c>
    </row>
    <row r="85" spans="1:11">
      <c r="A85" s="5" t="s">
        <v>46</v>
      </c>
      <c r="B85">
        <v>27</v>
      </c>
      <c r="C85">
        <v>1671</v>
      </c>
      <c r="D85">
        <v>16144.53</v>
      </c>
      <c r="E85">
        <f t="shared" si="0"/>
        <v>597.94555555555553</v>
      </c>
      <c r="F85">
        <f t="shared" si="1"/>
        <v>61.888888888888886</v>
      </c>
    </row>
    <row r="86" spans="1:11">
      <c r="A86" s="5" t="s">
        <v>50</v>
      </c>
      <c r="B86">
        <v>29</v>
      </c>
      <c r="C86">
        <v>1696</v>
      </c>
      <c r="D86">
        <v>15445.47</v>
      </c>
      <c r="E86">
        <f t="shared" si="0"/>
        <v>532.60241379310344</v>
      </c>
      <c r="F86">
        <f t="shared" si="1"/>
        <v>58.482758620689658</v>
      </c>
    </row>
    <row r="87" spans="1:11">
      <c r="A87" s="5" t="s">
        <v>77</v>
      </c>
      <c r="B87">
        <v>31</v>
      </c>
      <c r="C87">
        <v>1599</v>
      </c>
      <c r="D87">
        <v>15256.99</v>
      </c>
      <c r="E87">
        <f t="shared" si="0"/>
        <v>492.16096774193545</v>
      </c>
      <c r="F87">
        <f t="shared" si="1"/>
        <v>51.58064516129032</v>
      </c>
    </row>
    <row r="88" spans="1:11">
      <c r="A88" s="5" t="s">
        <v>153</v>
      </c>
      <c r="B88">
        <v>28</v>
      </c>
      <c r="C88">
        <v>1344</v>
      </c>
      <c r="D88">
        <v>14956.14</v>
      </c>
      <c r="E88">
        <f t="shared" si="0"/>
        <v>534.14785714285711</v>
      </c>
      <c r="F88">
        <f t="shared" si="1"/>
        <v>48</v>
      </c>
    </row>
    <row r="89" spans="1:11">
      <c r="A89" s="5" t="s">
        <v>85</v>
      </c>
      <c r="B89">
        <v>29</v>
      </c>
      <c r="C89">
        <v>1613</v>
      </c>
      <c r="D89">
        <v>14231.55</v>
      </c>
      <c r="E89">
        <f t="shared" si="0"/>
        <v>490.74310344827586</v>
      </c>
      <c r="F89">
        <f t="shared" si="1"/>
        <v>55.620689655172413</v>
      </c>
    </row>
    <row r="90" spans="1:11">
      <c r="A90" s="5" t="s">
        <v>106</v>
      </c>
      <c r="B90">
        <v>27</v>
      </c>
      <c r="C90">
        <v>1121</v>
      </c>
      <c r="D90">
        <v>13498.59</v>
      </c>
      <c r="E90">
        <f t="shared" si="0"/>
        <v>499.94777777777779</v>
      </c>
      <c r="F90">
        <f t="shared" si="1"/>
        <v>41.518518518518519</v>
      </c>
    </row>
    <row r="91" spans="1:11">
      <c r="A91" s="5" t="s">
        <v>87</v>
      </c>
      <c r="B91">
        <v>26</v>
      </c>
      <c r="C91">
        <v>1290</v>
      </c>
      <c r="D91">
        <v>13441.58</v>
      </c>
      <c r="E91">
        <f t="shared" si="0"/>
        <v>516.98384615384612</v>
      </c>
      <c r="F91">
        <f t="shared" si="1"/>
        <v>49.615384615384613</v>
      </c>
    </row>
    <row r="92" spans="1:11">
      <c r="A92" s="5" t="s">
        <v>137</v>
      </c>
      <c r="B92">
        <v>23</v>
      </c>
      <c r="C92">
        <v>1099</v>
      </c>
      <c r="D92">
        <v>13145.38</v>
      </c>
      <c r="E92">
        <f t="shared" si="0"/>
        <v>571.53826086956519</v>
      </c>
      <c r="F92">
        <f t="shared" si="1"/>
        <v>47.782608695652172</v>
      </c>
    </row>
    <row r="93" spans="1:11">
      <c r="A93" s="5" t="s">
        <v>74</v>
      </c>
      <c r="B93">
        <v>21</v>
      </c>
      <c r="C93">
        <v>1085</v>
      </c>
      <c r="D93">
        <v>12840.78</v>
      </c>
      <c r="E93">
        <f t="shared" si="0"/>
        <v>611.46571428571428</v>
      </c>
      <c r="F93">
        <f t="shared" si="1"/>
        <v>51.666666666666664</v>
      </c>
    </row>
    <row r="94" spans="1:11">
      <c r="A94" s="5" t="s">
        <v>124</v>
      </c>
      <c r="B94">
        <v>25</v>
      </c>
      <c r="C94">
        <v>1293</v>
      </c>
      <c r="D94">
        <v>12533.77</v>
      </c>
      <c r="E94">
        <f t="shared" si="0"/>
        <v>501.35079999999999</v>
      </c>
      <c r="F94">
        <f t="shared" si="1"/>
        <v>51.72</v>
      </c>
    </row>
    <row r="95" spans="1:11">
      <c r="A95" s="5" t="s">
        <v>91</v>
      </c>
      <c r="B95">
        <v>22</v>
      </c>
      <c r="C95">
        <v>1086</v>
      </c>
      <c r="D95">
        <v>10561.86</v>
      </c>
      <c r="E95">
        <f t="shared" si="0"/>
        <v>480.08454545454549</v>
      </c>
      <c r="F95">
        <f t="shared" si="1"/>
        <v>49.363636363636367</v>
      </c>
    </row>
    <row r="96" spans="1:11">
      <c r="A96" s="5" t="s">
        <v>30</v>
      </c>
      <c r="B96">
        <v>21</v>
      </c>
      <c r="C96">
        <v>1008</v>
      </c>
      <c r="D96">
        <v>10305.58</v>
      </c>
      <c r="E96">
        <f t="shared" si="0"/>
        <v>490.74190476190478</v>
      </c>
      <c r="F96">
        <f t="shared" si="1"/>
        <v>48</v>
      </c>
    </row>
    <row r="97" spans="1:6">
      <c r="A97" s="5" t="s">
        <v>66</v>
      </c>
      <c r="B97">
        <v>23</v>
      </c>
      <c r="C97">
        <v>1017</v>
      </c>
      <c r="D97">
        <v>9917.3799999999992</v>
      </c>
      <c r="E97">
        <f t="shared" si="0"/>
        <v>431.19043478260863</v>
      </c>
      <c r="F97">
        <f t="shared" si="1"/>
        <v>44.217391304347828</v>
      </c>
    </row>
    <row r="98" spans="1:6">
      <c r="A98" s="5" t="s">
        <v>147</v>
      </c>
      <c r="B98">
        <v>17</v>
      </c>
      <c r="C98">
        <v>886</v>
      </c>
      <c r="D98">
        <v>9369.1</v>
      </c>
      <c r="E98">
        <f t="shared" si="0"/>
        <v>551.12352941176471</v>
      </c>
      <c r="F98">
        <f t="shared" si="1"/>
        <v>52.117647058823529</v>
      </c>
    </row>
    <row r="99" spans="1:6">
      <c r="A99" s="5" t="s">
        <v>53</v>
      </c>
      <c r="B99">
        <v>19</v>
      </c>
      <c r="C99">
        <v>1009</v>
      </c>
      <c r="D99">
        <v>9222.81</v>
      </c>
      <c r="E99">
        <f t="shared" si="0"/>
        <v>485.41105263157891</v>
      </c>
      <c r="F99">
        <f t="shared" si="1"/>
        <v>53.10526315789474</v>
      </c>
    </row>
    <row r="100" spans="1:6">
      <c r="A100" s="5" t="s">
        <v>43</v>
      </c>
      <c r="B100">
        <v>17</v>
      </c>
      <c r="C100">
        <v>780</v>
      </c>
      <c r="D100">
        <v>9069.92</v>
      </c>
      <c r="E100">
        <f t="shared" si="0"/>
        <v>533.52470588235292</v>
      </c>
      <c r="F100">
        <f t="shared" si="1"/>
        <v>45.882352941176471</v>
      </c>
    </row>
    <row r="101" spans="1:6">
      <c r="A101" s="5" t="s">
        <v>35</v>
      </c>
      <c r="B101">
        <v>14</v>
      </c>
      <c r="C101">
        <v>680</v>
      </c>
      <c r="D101">
        <v>7487.14</v>
      </c>
      <c r="E101">
        <f t="shared" si="0"/>
        <v>534.79571428571433</v>
      </c>
      <c r="F101">
        <f t="shared" si="1"/>
        <v>48.571428571428569</v>
      </c>
    </row>
    <row r="102" spans="1:6">
      <c r="A102" s="5" t="s">
        <v>61</v>
      </c>
      <c r="B102">
        <v>17</v>
      </c>
      <c r="C102">
        <v>952</v>
      </c>
      <c r="D102">
        <v>7229.77</v>
      </c>
      <c r="E102">
        <f t="shared" si="0"/>
        <v>425.28058823529415</v>
      </c>
      <c r="F102">
        <f t="shared" si="1"/>
        <v>56</v>
      </c>
    </row>
    <row r="103" spans="1:6">
      <c r="A103" s="5" t="s">
        <v>49</v>
      </c>
      <c r="B103">
        <v>17</v>
      </c>
      <c r="C103">
        <v>627</v>
      </c>
      <c r="D103">
        <v>6998.68</v>
      </c>
      <c r="E103">
        <f t="shared" si="0"/>
        <v>411.68705882352941</v>
      </c>
      <c r="F103">
        <f t="shared" si="1"/>
        <v>36.882352941176471</v>
      </c>
    </row>
    <row r="104" spans="1:6">
      <c r="A104" s="5" t="s">
        <v>104</v>
      </c>
      <c r="B104">
        <v>12</v>
      </c>
      <c r="C104">
        <v>670</v>
      </c>
      <c r="D104">
        <v>6282.14</v>
      </c>
      <c r="E104">
        <f t="shared" si="0"/>
        <v>523.51166666666666</v>
      </c>
      <c r="F104">
        <f t="shared" si="1"/>
        <v>55.833333333333336</v>
      </c>
    </row>
    <row r="105" spans="1:6">
      <c r="A105" s="5" t="s">
        <v>99</v>
      </c>
      <c r="B105">
        <v>12</v>
      </c>
      <c r="C105">
        <v>545</v>
      </c>
      <c r="D105">
        <v>6268.79</v>
      </c>
      <c r="E105">
        <f t="shared" si="0"/>
        <v>522.3991666666667</v>
      </c>
      <c r="F105">
        <f t="shared" si="1"/>
        <v>45.416666666666664</v>
      </c>
    </row>
    <row r="106" spans="1:6">
      <c r="A106" s="5" t="s">
        <v>236</v>
      </c>
      <c r="B106">
        <v>9</v>
      </c>
      <c r="C106">
        <v>562</v>
      </c>
      <c r="D106">
        <v>4815.76</v>
      </c>
      <c r="E106">
        <f t="shared" si="0"/>
        <v>535.08444444444444</v>
      </c>
      <c r="F106">
        <f t="shared" si="1"/>
        <v>62.444444444444443</v>
      </c>
    </row>
    <row r="107" spans="1:6">
      <c r="A107" s="5" t="s">
        <v>121</v>
      </c>
      <c r="B107">
        <v>7</v>
      </c>
      <c r="C107">
        <v>334</v>
      </c>
      <c r="D107">
        <v>4553.84</v>
      </c>
      <c r="E107">
        <f t="shared" si="0"/>
        <v>650.54857142857145</v>
      </c>
      <c r="F107">
        <f t="shared" si="1"/>
        <v>47.714285714285715</v>
      </c>
    </row>
    <row r="108" spans="1:6">
      <c r="A108" s="5" t="s">
        <v>129</v>
      </c>
      <c r="B108">
        <v>9</v>
      </c>
      <c r="C108">
        <v>533</v>
      </c>
      <c r="D108">
        <v>4389.83</v>
      </c>
      <c r="E108">
        <f t="shared" si="0"/>
        <v>487.75888888888886</v>
      </c>
      <c r="F108">
        <f t="shared" si="1"/>
        <v>59.222222222222221</v>
      </c>
    </row>
    <row r="109" spans="1:6">
      <c r="A109" s="5" t="s">
        <v>101</v>
      </c>
      <c r="B109">
        <v>8</v>
      </c>
      <c r="C109">
        <v>385</v>
      </c>
      <c r="D109">
        <v>4264.6899999999996</v>
      </c>
      <c r="E109">
        <f t="shared" si="0"/>
        <v>533.08624999999995</v>
      </c>
      <c r="F109">
        <f t="shared" si="1"/>
        <v>48.125</v>
      </c>
    </row>
    <row r="110" spans="1:6">
      <c r="A110" s="5" t="s">
        <v>40</v>
      </c>
      <c r="B110">
        <v>8</v>
      </c>
      <c r="C110">
        <v>483</v>
      </c>
      <c r="D110">
        <v>3926.28</v>
      </c>
      <c r="E110">
        <f t="shared" si="0"/>
        <v>490.78500000000003</v>
      </c>
      <c r="F110">
        <f t="shared" si="1"/>
        <v>60.375</v>
      </c>
    </row>
    <row r="111" spans="1:6">
      <c r="A111" s="5" t="s">
        <v>56</v>
      </c>
      <c r="B111">
        <v>9</v>
      </c>
      <c r="C111">
        <v>520</v>
      </c>
      <c r="D111">
        <v>3826.83</v>
      </c>
      <c r="E111">
        <f t="shared" si="0"/>
        <v>425.20333333333332</v>
      </c>
      <c r="F111">
        <f t="shared" si="1"/>
        <v>57.777777777777779</v>
      </c>
    </row>
    <row r="112" spans="1:6">
      <c r="A112" s="5" t="s">
        <v>172</v>
      </c>
      <c r="B112">
        <v>7</v>
      </c>
      <c r="C112">
        <v>399</v>
      </c>
      <c r="D112">
        <v>3759.14</v>
      </c>
      <c r="E112">
        <f t="shared" si="0"/>
        <v>537.02</v>
      </c>
      <c r="F112">
        <f t="shared" si="1"/>
        <v>57</v>
      </c>
    </row>
    <row r="113" spans="1:6">
      <c r="A113" s="5" t="s">
        <v>139</v>
      </c>
      <c r="B113">
        <v>10</v>
      </c>
      <c r="C113">
        <v>443</v>
      </c>
      <c r="D113">
        <v>3533.23</v>
      </c>
      <c r="E113">
        <f t="shared" si="0"/>
        <v>353.32299999999998</v>
      </c>
      <c r="F113">
        <f t="shared" si="1"/>
        <v>44.3</v>
      </c>
    </row>
    <row r="114" spans="1:6">
      <c r="A114" s="5" t="s">
        <v>175</v>
      </c>
      <c r="B114">
        <v>7</v>
      </c>
      <c r="C114">
        <v>350</v>
      </c>
      <c r="D114">
        <v>3463.49</v>
      </c>
      <c r="E114">
        <f t="shared" si="0"/>
        <v>494.78428571428566</v>
      </c>
      <c r="F114">
        <f t="shared" si="1"/>
        <v>50</v>
      </c>
    </row>
    <row r="115" spans="1:6">
      <c r="A115" s="5" t="s">
        <v>79</v>
      </c>
      <c r="B115">
        <v>6</v>
      </c>
      <c r="C115">
        <v>258</v>
      </c>
      <c r="D115">
        <v>2922.17</v>
      </c>
      <c r="E115">
        <f t="shared" si="0"/>
        <v>487.02833333333336</v>
      </c>
      <c r="F115">
        <f t="shared" si="1"/>
        <v>43</v>
      </c>
    </row>
    <row r="116" spans="1:6">
      <c r="A116" s="5" t="s">
        <v>224</v>
      </c>
      <c r="B116">
        <v>4</v>
      </c>
      <c r="C116">
        <v>173</v>
      </c>
      <c r="D116">
        <v>2779.27</v>
      </c>
      <c r="E116">
        <f t="shared" si="0"/>
        <v>694.8175</v>
      </c>
      <c r="F116">
        <f t="shared" si="1"/>
        <v>43.25</v>
      </c>
    </row>
    <row r="117" spans="1:6">
      <c r="A117" s="5" t="s">
        <v>202</v>
      </c>
      <c r="B117">
        <v>6</v>
      </c>
      <c r="C117">
        <v>303</v>
      </c>
      <c r="D117">
        <v>2750.99</v>
      </c>
      <c r="E117">
        <f t="shared" si="0"/>
        <v>458.49833333333328</v>
      </c>
      <c r="F117">
        <f t="shared" si="1"/>
        <v>50.5</v>
      </c>
    </row>
    <row r="118" spans="1:6">
      <c r="A118" s="5" t="s">
        <v>240</v>
      </c>
      <c r="B118">
        <v>3</v>
      </c>
      <c r="C118">
        <v>169</v>
      </c>
      <c r="D118">
        <v>2474.56</v>
      </c>
      <c r="E118">
        <f t="shared" si="0"/>
        <v>824.85333333333335</v>
      </c>
      <c r="F118">
        <f t="shared" si="1"/>
        <v>56.333333333333336</v>
      </c>
    </row>
    <row r="119" spans="1:6">
      <c r="A119" s="5" t="s">
        <v>97</v>
      </c>
      <c r="B119">
        <v>6</v>
      </c>
      <c r="C119">
        <v>398</v>
      </c>
      <c r="D119">
        <v>2308.06</v>
      </c>
      <c r="E119">
        <f t="shared" si="0"/>
        <v>384.67666666666668</v>
      </c>
      <c r="F119">
        <f t="shared" si="1"/>
        <v>66.333333333333329</v>
      </c>
    </row>
    <row r="120" spans="1:6">
      <c r="A120" s="5" t="s">
        <v>167</v>
      </c>
      <c r="B120">
        <v>3</v>
      </c>
      <c r="C120">
        <v>152</v>
      </c>
      <c r="D120">
        <v>1373.8</v>
      </c>
      <c r="E120">
        <f t="shared" si="0"/>
        <v>457.93333333333334</v>
      </c>
      <c r="F120">
        <f t="shared" si="1"/>
        <v>50.666666666666664</v>
      </c>
    </row>
    <row r="121" spans="1:6">
      <c r="A121" s="5" t="s">
        <v>249</v>
      </c>
      <c r="B121">
        <v>1</v>
      </c>
      <c r="C121">
        <v>8</v>
      </c>
      <c r="D121">
        <v>883.32</v>
      </c>
      <c r="E121">
        <f t="shared" si="0"/>
        <v>883.32</v>
      </c>
      <c r="F121">
        <f t="shared" si="1"/>
        <v>8</v>
      </c>
    </row>
    <row r="122" spans="1:6">
      <c r="A122" s="5" t="s">
        <v>307</v>
      </c>
      <c r="B122">
        <v>1</v>
      </c>
      <c r="C122">
        <v>90</v>
      </c>
      <c r="D122">
        <v>632.4</v>
      </c>
      <c r="E122">
        <f t="shared" si="0"/>
        <v>632.4</v>
      </c>
      <c r="F122">
        <f t="shared" si="1"/>
        <v>90</v>
      </c>
    </row>
    <row r="123" spans="1:6">
      <c r="A123" s="5" t="s">
        <v>111</v>
      </c>
      <c r="B123">
        <v>1</v>
      </c>
      <c r="C123">
        <v>56</v>
      </c>
      <c r="D123">
        <v>376.18</v>
      </c>
      <c r="E123">
        <f t="shared" si="0"/>
        <v>376.18</v>
      </c>
      <c r="F123">
        <f t="shared" si="1"/>
        <v>56</v>
      </c>
    </row>
    <row r="124" spans="1:6">
      <c r="A124" s="5" t="s">
        <v>325</v>
      </c>
      <c r="B124">
        <v>1</v>
      </c>
      <c r="C124">
        <v>54</v>
      </c>
      <c r="D124">
        <v>207.24</v>
      </c>
      <c r="E124">
        <f t="shared" si="0"/>
        <v>207.24</v>
      </c>
      <c r="F124">
        <f t="shared" si="1"/>
        <v>54</v>
      </c>
    </row>
    <row r="125" spans="1:6">
      <c r="A125" s="5" t="s">
        <v>289</v>
      </c>
      <c r="B125">
        <v>1</v>
      </c>
      <c r="C125">
        <v>22</v>
      </c>
      <c r="D125">
        <v>119.65</v>
      </c>
      <c r="E125">
        <f t="shared" si="0"/>
        <v>119.65</v>
      </c>
      <c r="F125">
        <f t="shared" si="1"/>
        <v>22</v>
      </c>
    </row>
    <row r="126" spans="1:6">
      <c r="A126" s="5" t="s">
        <v>384</v>
      </c>
      <c r="B126">
        <v>1000</v>
      </c>
      <c r="C126">
        <v>52244</v>
      </c>
      <c r="D126">
        <v>505445.98</v>
      </c>
    </row>
  </sheetData>
  <conditionalFormatting sqref="K6">
    <cfRule type="cellIs" dxfId="3" priority="1" operator="equal">
      <formula>"▼"</formula>
    </cfRule>
    <cfRule type="cellIs" dxfId="2" priority="2" operator="equal">
      <formul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C6B53-20D8-437C-856B-59D7EFC50AB1}">
  <dimension ref="A1:M188"/>
  <sheetViews>
    <sheetView topLeftCell="A188" workbookViewId="0">
      <selection activeCell="C171" sqref="C171"/>
    </sheetView>
  </sheetViews>
  <sheetFormatPr defaultRowHeight="14.4"/>
  <cols>
    <col min="1" max="2" width="12.44140625" bestFit="1" customWidth="1"/>
    <col min="3" max="3" width="11.77734375" bestFit="1" customWidth="1"/>
    <col min="4" max="4" width="12.44140625" bestFit="1" customWidth="1"/>
    <col min="5" max="5" width="14.88671875" bestFit="1" customWidth="1"/>
    <col min="6" max="6" width="16.5546875" bestFit="1" customWidth="1"/>
    <col min="7" max="7" width="11.77734375" bestFit="1" customWidth="1"/>
    <col min="8" max="9" width="12.44140625" bestFit="1" customWidth="1"/>
    <col min="10" max="10" width="11.77734375" bestFit="1" customWidth="1"/>
    <col min="11" max="11" width="12.44140625" bestFit="1" customWidth="1"/>
  </cols>
  <sheetData>
    <row r="1" spans="1:12">
      <c r="E1" s="3" t="s">
        <v>810</v>
      </c>
    </row>
    <row r="2" spans="1:12">
      <c r="A2" t="s">
        <v>806</v>
      </c>
    </row>
    <row r="3" spans="1:12">
      <c r="A3" t="s">
        <v>812</v>
      </c>
    </row>
    <row r="4" spans="1:12">
      <c r="A4" s="4" t="s">
        <v>385</v>
      </c>
      <c r="B4" t="s">
        <v>808</v>
      </c>
      <c r="C4" t="s">
        <v>809</v>
      </c>
      <c r="D4" t="s">
        <v>588</v>
      </c>
      <c r="E4" t="s">
        <v>845</v>
      </c>
      <c r="F4" t="s">
        <v>858</v>
      </c>
      <c r="I4" s="4" t="s">
        <v>385</v>
      </c>
      <c r="J4" t="s">
        <v>809</v>
      </c>
      <c r="K4" t="s">
        <v>588</v>
      </c>
      <c r="L4" t="s">
        <v>815</v>
      </c>
    </row>
    <row r="5" spans="1:12">
      <c r="A5" s="5" t="s">
        <v>33</v>
      </c>
      <c r="B5" s="54">
        <v>0.19571865443425077</v>
      </c>
      <c r="C5">
        <v>31104.920000000002</v>
      </c>
      <c r="D5">
        <v>162058.71999999991</v>
      </c>
      <c r="E5" s="31">
        <v>71224.89</v>
      </c>
      <c r="F5" s="31">
        <v>59728.910000000011</v>
      </c>
      <c r="I5" s="5" t="s">
        <v>33</v>
      </c>
      <c r="J5">
        <v>31104.920000000002</v>
      </c>
      <c r="K5">
        <v>162058.71999999991</v>
      </c>
      <c r="L5" s="46">
        <f>J5/K5</f>
        <v>0.19193610809711453</v>
      </c>
    </row>
    <row r="6" spans="1:12">
      <c r="A6" s="5" t="s">
        <v>38</v>
      </c>
      <c r="B6" s="54">
        <v>0.1924198250728863</v>
      </c>
      <c r="C6">
        <v>34170.869999999995</v>
      </c>
      <c r="D6">
        <v>182303.68000000011</v>
      </c>
      <c r="E6" s="31">
        <v>78027.249999999942</v>
      </c>
      <c r="F6" s="31">
        <v>70105.559999999983</v>
      </c>
      <c r="I6" s="5" t="s">
        <v>38</v>
      </c>
      <c r="J6">
        <v>34170.869999999995</v>
      </c>
      <c r="K6">
        <v>182303.68000000011</v>
      </c>
      <c r="L6" s="46">
        <f>J6/K6</f>
        <v>0.18743927714459727</v>
      </c>
    </row>
    <row r="7" spans="1:12">
      <c r="A7" s="5" t="s">
        <v>17</v>
      </c>
      <c r="B7" s="54">
        <v>0.21212121212121213</v>
      </c>
      <c r="C7">
        <v>34348.21</v>
      </c>
      <c r="D7">
        <v>161083.57999999996</v>
      </c>
      <c r="E7" s="31">
        <v>50941.219999999994</v>
      </c>
      <c r="F7" s="31">
        <v>75794.149999999994</v>
      </c>
      <c r="I7" s="5" t="s">
        <v>17</v>
      </c>
      <c r="J7">
        <v>34348.21</v>
      </c>
      <c r="K7">
        <v>161083.57999999996</v>
      </c>
      <c r="L7" s="46">
        <f>J7/K7</f>
        <v>0.21323222391754645</v>
      </c>
    </row>
    <row r="8" spans="1:12">
      <c r="A8" s="5" t="s">
        <v>384</v>
      </c>
      <c r="B8" s="54">
        <v>0.2</v>
      </c>
      <c r="C8">
        <v>99623.999999999971</v>
      </c>
      <c r="D8">
        <v>505445.97999999946</v>
      </c>
      <c r="E8" s="31">
        <v>200193.36000000022</v>
      </c>
      <c r="F8" s="31">
        <v>205628.62</v>
      </c>
      <c r="I8" s="5" t="s">
        <v>384</v>
      </c>
      <c r="J8">
        <v>99624</v>
      </c>
      <c r="K8">
        <v>505445.98</v>
      </c>
    </row>
    <row r="11" spans="1:12">
      <c r="A11" s="5" t="s">
        <v>5</v>
      </c>
      <c r="B11" t="s">
        <v>809</v>
      </c>
      <c r="C11" t="s">
        <v>811</v>
      </c>
    </row>
    <row r="12" spans="1:12">
      <c r="A12" s="5" t="s">
        <v>33</v>
      </c>
      <c r="B12">
        <f>GETPIVOTDATA("Revenue Lost",$I$4,"Category","Clothing")</f>
        <v>31104.920000000002</v>
      </c>
      <c r="C12" s="46">
        <f>GETPIVOTDATA("Rate of Return",$A$4,"Category","Clothing")</f>
        <v>0.19571865443425077</v>
      </c>
    </row>
    <row r="13" spans="1:12">
      <c r="A13" s="5" t="s">
        <v>38</v>
      </c>
      <c r="B13">
        <f>GETPIVOTDATA("Revenue Lost",$I$4,"Category","Electronics")</f>
        <v>34170.869999999995</v>
      </c>
      <c r="C13" s="46">
        <f>GETPIVOTDATA("Rate of Return",$A$4,"Category","Electronics")</f>
        <v>0.1924198250728863</v>
      </c>
    </row>
    <row r="14" spans="1:12">
      <c r="A14" s="5" t="s">
        <v>17</v>
      </c>
      <c r="B14">
        <f>GETPIVOTDATA("Revenue Lost",$I$4,"Category","Home Decor")</f>
        <v>34348.21</v>
      </c>
      <c r="C14" s="46">
        <f>GETPIVOTDATA("Rate of Return",$A$4,"Category","Home Decor")</f>
        <v>0.21212121212121213</v>
      </c>
    </row>
    <row r="16" spans="1:12">
      <c r="A16" s="5" t="s">
        <v>813</v>
      </c>
    </row>
    <row r="17" spans="1:11">
      <c r="A17" s="4" t="s">
        <v>385</v>
      </c>
      <c r="B17" t="s">
        <v>808</v>
      </c>
      <c r="C17" t="s">
        <v>809</v>
      </c>
      <c r="D17" t="s">
        <v>588</v>
      </c>
      <c r="E17" t="s">
        <v>845</v>
      </c>
      <c r="F17" t="s">
        <v>858</v>
      </c>
      <c r="H17" s="4" t="s">
        <v>385</v>
      </c>
      <c r="I17" t="s">
        <v>809</v>
      </c>
      <c r="J17" t="s">
        <v>588</v>
      </c>
      <c r="K17" t="s">
        <v>814</v>
      </c>
    </row>
    <row r="18" spans="1:11">
      <c r="A18" s="5" t="s">
        <v>24</v>
      </c>
      <c r="B18" s="54">
        <v>0.22916666666666666</v>
      </c>
      <c r="C18">
        <v>37998.01</v>
      </c>
      <c r="D18">
        <v>171261.22999999984</v>
      </c>
      <c r="E18" s="31">
        <v>64238.929999999993</v>
      </c>
      <c r="F18" s="31">
        <v>69024.289999999979</v>
      </c>
      <c r="H18" s="5" t="s">
        <v>24</v>
      </c>
      <c r="I18">
        <v>37998.01</v>
      </c>
      <c r="J18">
        <v>171261.22999999984</v>
      </c>
      <c r="K18" s="46">
        <f>I18/J18</f>
        <v>0.22187164018382935</v>
      </c>
    </row>
    <row r="19" spans="1:11">
      <c r="A19" s="5" t="s">
        <v>47</v>
      </c>
      <c r="B19" s="54">
        <v>0.18055555555555555</v>
      </c>
      <c r="C19">
        <v>33321.600000000006</v>
      </c>
      <c r="D19">
        <v>180052.57</v>
      </c>
      <c r="E19" s="31">
        <v>72315.14</v>
      </c>
      <c r="F19" s="31">
        <v>74415.830000000031</v>
      </c>
      <c r="H19" s="5" t="s">
        <v>47</v>
      </c>
      <c r="I19">
        <v>33321.600000000006</v>
      </c>
      <c r="J19">
        <v>180052.57</v>
      </c>
      <c r="K19" s="46">
        <f>I19/J19</f>
        <v>0.18506595046102373</v>
      </c>
    </row>
    <row r="20" spans="1:11">
      <c r="A20" s="5" t="s">
        <v>15</v>
      </c>
      <c r="B20" s="54">
        <v>0.19078947368421054</v>
      </c>
      <c r="C20">
        <v>28304.390000000007</v>
      </c>
      <c r="D20">
        <v>154132.18000000005</v>
      </c>
      <c r="E20" s="31">
        <v>63639.289999999979</v>
      </c>
      <c r="F20" s="31">
        <v>62188.5</v>
      </c>
      <c r="H20" s="5" t="s">
        <v>15</v>
      </c>
      <c r="I20">
        <v>28304.390000000007</v>
      </c>
      <c r="J20">
        <v>154132.18000000005</v>
      </c>
      <c r="K20" s="46">
        <f>I20/J20</f>
        <v>0.18363712237120111</v>
      </c>
    </row>
    <row r="21" spans="1:11">
      <c r="A21" s="5" t="s">
        <v>384</v>
      </c>
      <c r="B21" s="54">
        <v>0.2</v>
      </c>
      <c r="C21">
        <v>99624.000000000029</v>
      </c>
      <c r="D21">
        <v>505445.9799999994</v>
      </c>
      <c r="E21" s="31">
        <v>200193.35999999993</v>
      </c>
      <c r="F21" s="31">
        <v>205628.61999999997</v>
      </c>
      <c r="H21" s="5" t="s">
        <v>384</v>
      </c>
      <c r="I21">
        <v>99624.000000000029</v>
      </c>
      <c r="J21">
        <v>505445.97999999986</v>
      </c>
    </row>
    <row r="24" spans="1:11">
      <c r="A24" s="5" t="s">
        <v>5</v>
      </c>
      <c r="B24" t="s">
        <v>809</v>
      </c>
      <c r="C24" t="s">
        <v>811</v>
      </c>
    </row>
    <row r="25" spans="1:11">
      <c r="A25" s="5" t="s">
        <v>24</v>
      </c>
      <c r="B25">
        <f>GETPIVOTDATA("Revenue Lost",$A$17,"Sales Channel","Online")</f>
        <v>37998.01</v>
      </c>
      <c r="C25" s="46">
        <f>GETPIVOTDATA("Rate of Return",$A$17,"Sales Channel","Online")</f>
        <v>0.22916666666666666</v>
      </c>
    </row>
    <row r="26" spans="1:11">
      <c r="A26" s="5" t="s">
        <v>47</v>
      </c>
      <c r="B26">
        <f>GETPIVOTDATA("Revenue Lost",$A$17,"Sales Channel","Retail")</f>
        <v>33321.600000000006</v>
      </c>
      <c r="C26" s="46">
        <f>GETPIVOTDATA("Rate of Return",$A$17,"Sales Channel","Retail")</f>
        <v>0.18055555555555555</v>
      </c>
    </row>
    <row r="27" spans="1:11">
      <c r="A27" s="5" t="s">
        <v>15</v>
      </c>
      <c r="B27">
        <f>GETPIVOTDATA("Revenue Lost",$A$17,"Sales Channel","Wholesale")</f>
        <v>28304.390000000007</v>
      </c>
      <c r="C27" s="46">
        <f>GETPIVOTDATA("Rate of Return",$A$17,"Sales Channel","Wholesale")</f>
        <v>0.19078947368421054</v>
      </c>
    </row>
    <row r="30" spans="1:11">
      <c r="A30" s="5" t="s">
        <v>816</v>
      </c>
    </row>
    <row r="31" spans="1:11">
      <c r="A31" s="4" t="s">
        <v>385</v>
      </c>
      <c r="B31" t="s">
        <v>808</v>
      </c>
      <c r="C31" t="s">
        <v>809</v>
      </c>
      <c r="D31" t="s">
        <v>588</v>
      </c>
      <c r="E31" t="s">
        <v>845</v>
      </c>
      <c r="F31" t="s">
        <v>858</v>
      </c>
      <c r="H31" s="4" t="s">
        <v>385</v>
      </c>
      <c r="I31" t="s">
        <v>809</v>
      </c>
      <c r="J31" t="s">
        <v>588</v>
      </c>
      <c r="K31" t="s">
        <v>814</v>
      </c>
    </row>
    <row r="32" spans="1:11">
      <c r="A32" s="5" t="s">
        <v>37</v>
      </c>
      <c r="B32" s="54">
        <v>0.19169329073482427</v>
      </c>
      <c r="C32">
        <v>31859.729999999996</v>
      </c>
      <c r="D32">
        <v>155712.34999999989</v>
      </c>
      <c r="E32" s="31">
        <v>60877.179999999986</v>
      </c>
      <c r="F32" s="31">
        <v>62975.44</v>
      </c>
      <c r="H32" s="5" t="s">
        <v>37</v>
      </c>
      <c r="I32">
        <v>31859.729999999996</v>
      </c>
      <c r="J32">
        <v>155712.34999999989</v>
      </c>
      <c r="K32" s="46">
        <f>I32/J32</f>
        <v>0.20460631414271263</v>
      </c>
    </row>
    <row r="33" spans="1:12">
      <c r="A33" s="5" t="s">
        <v>16</v>
      </c>
      <c r="B33" s="54">
        <v>0.20563380281690141</v>
      </c>
      <c r="C33">
        <v>37000.049999999996</v>
      </c>
      <c r="D33">
        <v>177282.78000000017</v>
      </c>
      <c r="E33" s="31">
        <v>72106.259999999995</v>
      </c>
      <c r="F33" s="31">
        <v>68176.469999999987</v>
      </c>
      <c r="H33" s="5" t="s">
        <v>16</v>
      </c>
      <c r="I33">
        <v>37000.049999999996</v>
      </c>
      <c r="J33">
        <v>177282.78000000017</v>
      </c>
      <c r="K33" s="46">
        <f>I33/J33</f>
        <v>0.20870639551117123</v>
      </c>
    </row>
    <row r="34" spans="1:12">
      <c r="A34" s="5" t="s">
        <v>25</v>
      </c>
      <c r="B34" s="54">
        <v>0.20180722891566266</v>
      </c>
      <c r="C34">
        <v>30764.220000000012</v>
      </c>
      <c r="D34">
        <v>172450.84999999992</v>
      </c>
      <c r="E34" s="31">
        <v>67209.919999999969</v>
      </c>
      <c r="F34" s="31">
        <v>74476.709999999992</v>
      </c>
      <c r="H34" s="5" t="s">
        <v>25</v>
      </c>
      <c r="I34">
        <v>30764.220000000012</v>
      </c>
      <c r="J34">
        <v>172450.84999999992</v>
      </c>
      <c r="K34" s="46">
        <f>I34/J34</f>
        <v>0.17839413374883351</v>
      </c>
    </row>
    <row r="35" spans="1:12">
      <c r="A35" s="5" t="s">
        <v>384</v>
      </c>
      <c r="B35" s="54">
        <v>0.2</v>
      </c>
      <c r="C35">
        <v>99623.999999999985</v>
      </c>
      <c r="D35">
        <v>505445.97999999981</v>
      </c>
      <c r="E35" s="31">
        <v>200193.36000000002</v>
      </c>
      <c r="F35" s="31">
        <v>205628.61999999985</v>
      </c>
      <c r="H35" s="5" t="s">
        <v>384</v>
      </c>
      <c r="I35">
        <v>99624.000000000015</v>
      </c>
      <c r="J35">
        <v>505445.98</v>
      </c>
    </row>
    <row r="38" spans="1:12">
      <c r="A38" s="5" t="s">
        <v>5</v>
      </c>
      <c r="B38" t="s">
        <v>809</v>
      </c>
      <c r="C38" t="s">
        <v>811</v>
      </c>
    </row>
    <row r="39" spans="1:12">
      <c r="A39" s="5" t="s">
        <v>37</v>
      </c>
      <c r="B39">
        <f>GETPIVOTDATA("Revenue Lost",$A$31,"ship-service-level","Express")</f>
        <v>31859.729999999996</v>
      </c>
      <c r="C39" s="46">
        <f>GETPIVOTDATA("Rate of Return",$A$31,"ship-service-level","Express")</f>
        <v>0.19169329073482427</v>
      </c>
    </row>
    <row r="40" spans="1:12">
      <c r="A40" s="5" t="s">
        <v>16</v>
      </c>
      <c r="B40">
        <f>GETPIVOTDATA("Revenue Lost",$A$31,"ship-service-level","Next Day")</f>
        <v>37000.049999999996</v>
      </c>
      <c r="C40" s="46">
        <f>GETPIVOTDATA("Rate of Return",$A$31,"ship-service-level","Next Day")</f>
        <v>0.20563380281690141</v>
      </c>
    </row>
    <row r="41" spans="1:12">
      <c r="A41" s="5" t="s">
        <v>25</v>
      </c>
      <c r="B41">
        <f>GETPIVOTDATA("Revenue Lost",$A$31,"ship-service-level","Standard")</f>
        <v>30764.220000000012</v>
      </c>
      <c r="C41" s="46">
        <f>GETPIVOTDATA("Rate of Return",$A$31,"ship-service-level","Standard")</f>
        <v>0.20180722891566266</v>
      </c>
    </row>
    <row r="47" spans="1:12">
      <c r="A47" s="5" t="s">
        <v>817</v>
      </c>
    </row>
    <row r="48" spans="1:12">
      <c r="A48" s="4" t="s">
        <v>385</v>
      </c>
      <c r="B48" t="s">
        <v>808</v>
      </c>
      <c r="C48" t="s">
        <v>809</v>
      </c>
      <c r="D48" t="s">
        <v>588</v>
      </c>
      <c r="E48" t="s">
        <v>845</v>
      </c>
      <c r="F48" t="s">
        <v>858</v>
      </c>
      <c r="I48" s="4" t="s">
        <v>385</v>
      </c>
      <c r="J48" t="s">
        <v>809</v>
      </c>
      <c r="K48" t="s">
        <v>588</v>
      </c>
      <c r="L48" t="s">
        <v>814</v>
      </c>
    </row>
    <row r="49" spans="1:12">
      <c r="A49" s="5" t="s">
        <v>27</v>
      </c>
      <c r="B49" s="54">
        <v>0.2</v>
      </c>
      <c r="C49">
        <v>22230.840000000004</v>
      </c>
      <c r="D49">
        <v>113439.73999999998</v>
      </c>
      <c r="E49" s="31">
        <v>45429.499999999985</v>
      </c>
      <c r="F49" s="31">
        <v>45779.4</v>
      </c>
      <c r="I49" s="5" t="s">
        <v>27</v>
      </c>
      <c r="J49">
        <v>22230.840000000004</v>
      </c>
      <c r="K49">
        <v>113439.73999999998</v>
      </c>
      <c r="L49" s="46">
        <f>J49/K49</f>
        <v>0.1959704773653396</v>
      </c>
    </row>
    <row r="50" spans="1:12">
      <c r="A50" s="5" t="s">
        <v>44</v>
      </c>
      <c r="B50" s="54">
        <v>0.23715415019762845</v>
      </c>
      <c r="C50">
        <v>29359.460000000006</v>
      </c>
      <c r="D50">
        <v>131525.79000000004</v>
      </c>
      <c r="E50" s="31">
        <v>53485.369999999988</v>
      </c>
      <c r="F50" s="31">
        <v>48680.960000000043</v>
      </c>
      <c r="I50" s="5" t="s">
        <v>44</v>
      </c>
      <c r="J50">
        <v>29359.460000000006</v>
      </c>
      <c r="K50">
        <v>131525.79000000004</v>
      </c>
      <c r="L50" s="46">
        <f>J50/K50</f>
        <v>0.22322207682614945</v>
      </c>
    </row>
    <row r="51" spans="1:12">
      <c r="A51" s="5" t="s">
        <v>31</v>
      </c>
      <c r="B51" s="54">
        <v>0.13852813852813853</v>
      </c>
      <c r="C51">
        <v>18705.669999999998</v>
      </c>
      <c r="D51">
        <v>125680.65000000004</v>
      </c>
      <c r="E51" s="31">
        <v>50933.560000000005</v>
      </c>
      <c r="F51" s="31">
        <v>56041.419999999984</v>
      </c>
      <c r="I51" s="5" t="s">
        <v>31</v>
      </c>
      <c r="J51">
        <v>18705.669999999998</v>
      </c>
      <c r="K51">
        <v>125680.65000000004</v>
      </c>
      <c r="L51" s="46">
        <f>J51/K51</f>
        <v>0.14883492407144611</v>
      </c>
    </row>
    <row r="52" spans="1:12">
      <c r="A52" s="5" t="s">
        <v>21</v>
      </c>
      <c r="B52" s="54">
        <v>0.21678321678321677</v>
      </c>
      <c r="C52">
        <v>29328.029999999995</v>
      </c>
      <c r="D52">
        <v>134799.80000000005</v>
      </c>
      <c r="E52" s="31">
        <v>50344.929999999986</v>
      </c>
      <c r="F52" s="31">
        <v>55126.839999999975</v>
      </c>
      <c r="I52" s="5" t="s">
        <v>21</v>
      </c>
      <c r="J52">
        <v>29328.029999999995</v>
      </c>
      <c r="K52">
        <v>134799.80000000005</v>
      </c>
      <c r="L52" s="46">
        <f>J52/K52</f>
        <v>0.21756731093072829</v>
      </c>
    </row>
    <row r="53" spans="1:12">
      <c r="A53" s="5" t="s">
        <v>384</v>
      </c>
      <c r="B53" s="54">
        <v>0.2</v>
      </c>
      <c r="C53">
        <v>99624.000000000015</v>
      </c>
      <c r="D53">
        <v>505445.97999999952</v>
      </c>
      <c r="E53" s="31">
        <v>200193.35999999996</v>
      </c>
      <c r="F53" s="31">
        <v>205628.62000000017</v>
      </c>
      <c r="I53" s="5" t="s">
        <v>384</v>
      </c>
      <c r="J53">
        <v>99624</v>
      </c>
      <c r="K53">
        <v>505445.9800000001</v>
      </c>
    </row>
    <row r="55" spans="1:12">
      <c r="A55" s="5" t="s">
        <v>5</v>
      </c>
      <c r="B55" t="s">
        <v>809</v>
      </c>
      <c r="C55" t="s">
        <v>811</v>
      </c>
    </row>
    <row r="56" spans="1:12">
      <c r="A56" s="5" t="s">
        <v>27</v>
      </c>
      <c r="B56">
        <f>GETPIVOTDATA("Revenue Lost",$A$48,"Age Category","Baby Boomer")</f>
        <v>22230.840000000004</v>
      </c>
      <c r="C56" s="46">
        <f>GETPIVOTDATA("Rate of Return",$A$48,"Age Category","Baby Boomer")</f>
        <v>0.2</v>
      </c>
    </row>
    <row r="57" spans="1:12">
      <c r="A57" s="5" t="s">
        <v>44</v>
      </c>
      <c r="B57">
        <f>GETPIVOTDATA("Revenue Lost",$A$48,"Age Category","Generation X")</f>
        <v>29359.460000000006</v>
      </c>
      <c r="C57" s="46">
        <f>GETPIVOTDATA("Rate of Return",$A$48,"Age Category","Generation X")</f>
        <v>0.23715415019762845</v>
      </c>
    </row>
    <row r="58" spans="1:12">
      <c r="A58" s="5" t="s">
        <v>31</v>
      </c>
      <c r="B58">
        <f>GETPIVOTDATA("Revenue Lost",$A$48,"Age Category","Generation Z")</f>
        <v>18705.669999999998</v>
      </c>
      <c r="C58" s="46">
        <f>GETPIVOTDATA("Rate of Return",$A$48,"Age Category","Generation Z")</f>
        <v>0.13852813852813853</v>
      </c>
    </row>
    <row r="59" spans="1:12">
      <c r="A59" s="5" t="s">
        <v>21</v>
      </c>
      <c r="B59">
        <f>GETPIVOTDATA("Revenue Lost",$A$48,"Age Category","Millennial")</f>
        <v>29328.029999999995</v>
      </c>
      <c r="C59" s="46">
        <f>GETPIVOTDATA("Rate of Return",$A$48,"Age Category","Millennial")</f>
        <v>0.21678321678321677</v>
      </c>
    </row>
    <row r="61" spans="1:12">
      <c r="A61" t="s">
        <v>818</v>
      </c>
    </row>
    <row r="66" spans="1:4">
      <c r="A66" s="4" t="s">
        <v>385</v>
      </c>
      <c r="B66" t="s">
        <v>822</v>
      </c>
      <c r="C66" t="s">
        <v>743</v>
      </c>
      <c r="D66" t="s">
        <v>823</v>
      </c>
    </row>
    <row r="67" spans="1:4">
      <c r="A67" s="5" t="s">
        <v>24</v>
      </c>
      <c r="B67">
        <v>124</v>
      </c>
      <c r="C67">
        <v>336</v>
      </c>
      <c r="D67" s="46">
        <f>B67/C67</f>
        <v>0.36904761904761907</v>
      </c>
    </row>
    <row r="68" spans="1:4">
      <c r="A68" s="5" t="s">
        <v>47</v>
      </c>
      <c r="B68">
        <v>143</v>
      </c>
      <c r="C68">
        <v>360</v>
      </c>
      <c r="D68" s="46">
        <f>B68/C68</f>
        <v>0.3972222222222222</v>
      </c>
    </row>
    <row r="69" spans="1:4">
      <c r="A69" s="5" t="s">
        <v>15</v>
      </c>
      <c r="B69">
        <v>119</v>
      </c>
      <c r="C69">
        <v>304</v>
      </c>
      <c r="D69" s="46">
        <f>B69/C69</f>
        <v>0.39144736842105265</v>
      </c>
    </row>
    <row r="70" spans="1:4">
      <c r="A70" s="5" t="s">
        <v>384</v>
      </c>
      <c r="B70">
        <v>386</v>
      </c>
      <c r="C70">
        <v>1000</v>
      </c>
    </row>
    <row r="73" spans="1:4">
      <c r="A73" s="4" t="s">
        <v>385</v>
      </c>
      <c r="B73" t="s">
        <v>822</v>
      </c>
      <c r="C73" t="s">
        <v>743</v>
      </c>
      <c r="D73" s="46" t="s">
        <v>823</v>
      </c>
    </row>
    <row r="74" spans="1:4">
      <c r="A74" s="5" t="s">
        <v>33</v>
      </c>
      <c r="B74">
        <v>136</v>
      </c>
      <c r="C74">
        <v>327</v>
      </c>
      <c r="D74" s="46">
        <f>B74/C74</f>
        <v>0.41590214067278286</v>
      </c>
    </row>
    <row r="75" spans="1:4">
      <c r="A75" s="5" t="s">
        <v>38</v>
      </c>
      <c r="B75">
        <v>142</v>
      </c>
      <c r="C75">
        <v>343</v>
      </c>
      <c r="D75" s="46">
        <f>B75/C75</f>
        <v>0.4139941690962099</v>
      </c>
    </row>
    <row r="76" spans="1:4">
      <c r="A76" s="5" t="s">
        <v>17</v>
      </c>
      <c r="B76">
        <v>108</v>
      </c>
      <c r="C76">
        <v>330</v>
      </c>
      <c r="D76" s="46">
        <f>B76/C76</f>
        <v>0.32727272727272727</v>
      </c>
    </row>
    <row r="77" spans="1:4">
      <c r="A77" s="5" t="s">
        <v>384</v>
      </c>
      <c r="B77">
        <v>386</v>
      </c>
      <c r="C77">
        <v>1000</v>
      </c>
    </row>
    <row r="80" spans="1:4">
      <c r="A80" s="4" t="s">
        <v>385</v>
      </c>
      <c r="B80" t="s">
        <v>822</v>
      </c>
      <c r="C80" t="s">
        <v>589</v>
      </c>
      <c r="D80" s="46" t="s">
        <v>823</v>
      </c>
    </row>
    <row r="81" spans="1:4">
      <c r="A81" s="5" t="s">
        <v>37</v>
      </c>
      <c r="B81">
        <v>126</v>
      </c>
      <c r="C81">
        <v>313</v>
      </c>
      <c r="D81" s="46">
        <f>B81/C81</f>
        <v>0.402555910543131</v>
      </c>
    </row>
    <row r="82" spans="1:4">
      <c r="A82" s="5" t="s">
        <v>16</v>
      </c>
      <c r="B82">
        <v>137</v>
      </c>
      <c r="C82">
        <v>355</v>
      </c>
      <c r="D82" s="46">
        <f>B82/C82</f>
        <v>0.38591549295774646</v>
      </c>
    </row>
    <row r="83" spans="1:4">
      <c r="A83" s="5" t="s">
        <v>25</v>
      </c>
      <c r="B83">
        <v>123</v>
      </c>
      <c r="C83">
        <v>332</v>
      </c>
      <c r="D83" s="46">
        <f>B83/C83</f>
        <v>0.37048192771084337</v>
      </c>
    </row>
    <row r="84" spans="1:4">
      <c r="A84" s="5" t="s">
        <v>384</v>
      </c>
      <c r="B84">
        <v>386</v>
      </c>
      <c r="C84">
        <v>1000</v>
      </c>
    </row>
    <row r="87" spans="1:4">
      <c r="A87" s="4" t="s">
        <v>385</v>
      </c>
      <c r="B87" t="s">
        <v>822</v>
      </c>
      <c r="C87" t="s">
        <v>589</v>
      </c>
      <c r="D87" s="46" t="s">
        <v>823</v>
      </c>
    </row>
    <row r="88" spans="1:4">
      <c r="A88" s="5" t="s">
        <v>43</v>
      </c>
      <c r="B88">
        <v>7</v>
      </c>
      <c r="C88">
        <v>17</v>
      </c>
      <c r="D88" s="46">
        <f>B88/C88</f>
        <v>0.41176470588235292</v>
      </c>
    </row>
    <row r="89" spans="1:4">
      <c r="A89" s="5" t="s">
        <v>97</v>
      </c>
      <c r="B89">
        <v>2</v>
      </c>
      <c r="C89">
        <v>6</v>
      </c>
      <c r="D89" s="46">
        <f t="shared" ref="D89:D134" si="0">B89/C89</f>
        <v>0.33333333333333331</v>
      </c>
    </row>
    <row r="90" spans="1:4">
      <c r="A90" s="5" t="s">
        <v>124</v>
      </c>
      <c r="B90">
        <v>8</v>
      </c>
      <c r="C90">
        <v>25</v>
      </c>
      <c r="D90" s="46">
        <f t="shared" si="0"/>
        <v>0.32</v>
      </c>
    </row>
    <row r="91" spans="1:4">
      <c r="A91" s="5" t="s">
        <v>121</v>
      </c>
      <c r="B91">
        <v>3</v>
      </c>
      <c r="C91">
        <v>7</v>
      </c>
      <c r="D91" s="46">
        <f t="shared" si="0"/>
        <v>0.42857142857142855</v>
      </c>
    </row>
    <row r="92" spans="1:4">
      <c r="A92" s="5" t="s">
        <v>20</v>
      </c>
      <c r="B92">
        <v>49</v>
      </c>
      <c r="C92">
        <v>111</v>
      </c>
      <c r="D92" s="46">
        <f t="shared" si="0"/>
        <v>0.44144144144144143</v>
      </c>
    </row>
    <row r="93" spans="1:4">
      <c r="A93" s="5" t="s">
        <v>85</v>
      </c>
      <c r="B93">
        <v>7</v>
      </c>
      <c r="C93">
        <v>29</v>
      </c>
      <c r="D93" s="46">
        <f t="shared" si="0"/>
        <v>0.2413793103448276</v>
      </c>
    </row>
    <row r="94" spans="1:4">
      <c r="A94" s="5" t="s">
        <v>53</v>
      </c>
      <c r="B94">
        <v>11</v>
      </c>
      <c r="C94">
        <v>19</v>
      </c>
      <c r="D94" s="46">
        <f t="shared" si="0"/>
        <v>0.57894736842105265</v>
      </c>
    </row>
    <row r="95" spans="1:4">
      <c r="A95" s="5" t="s">
        <v>325</v>
      </c>
      <c r="B95">
        <v>0</v>
      </c>
      <c r="C95">
        <v>1</v>
      </c>
      <c r="D95" s="46">
        <f t="shared" si="0"/>
        <v>0</v>
      </c>
    </row>
    <row r="96" spans="1:4">
      <c r="A96" s="5" t="s">
        <v>51</v>
      </c>
      <c r="B96">
        <v>13</v>
      </c>
      <c r="C96">
        <v>33</v>
      </c>
      <c r="D96" s="46">
        <f t="shared" si="0"/>
        <v>0.39393939393939392</v>
      </c>
    </row>
    <row r="97" spans="1:4">
      <c r="A97" s="5" t="s">
        <v>58</v>
      </c>
      <c r="B97">
        <v>34</v>
      </c>
      <c r="C97">
        <v>90</v>
      </c>
      <c r="D97" s="46">
        <f t="shared" si="0"/>
        <v>0.37777777777777777</v>
      </c>
    </row>
    <row r="98" spans="1:4">
      <c r="A98" s="5" t="s">
        <v>153</v>
      </c>
      <c r="B98">
        <v>7</v>
      </c>
      <c r="C98">
        <v>28</v>
      </c>
      <c r="D98" s="46">
        <f t="shared" si="0"/>
        <v>0.25</v>
      </c>
    </row>
    <row r="99" spans="1:4">
      <c r="A99" s="5" t="s">
        <v>111</v>
      </c>
      <c r="B99">
        <v>1</v>
      </c>
      <c r="C99">
        <v>1</v>
      </c>
      <c r="D99" s="46">
        <f t="shared" si="0"/>
        <v>1</v>
      </c>
    </row>
    <row r="100" spans="1:4">
      <c r="A100" s="5" t="s">
        <v>240</v>
      </c>
      <c r="B100">
        <v>1</v>
      </c>
      <c r="C100">
        <v>3</v>
      </c>
      <c r="D100" s="46">
        <f t="shared" si="0"/>
        <v>0.33333333333333331</v>
      </c>
    </row>
    <row r="101" spans="1:4">
      <c r="A101" s="5" t="s">
        <v>66</v>
      </c>
      <c r="B101">
        <v>6</v>
      </c>
      <c r="C101">
        <v>23</v>
      </c>
      <c r="D101" s="46">
        <f t="shared" si="0"/>
        <v>0.2608695652173913</v>
      </c>
    </row>
    <row r="102" spans="1:4">
      <c r="A102" s="5" t="s">
        <v>46</v>
      </c>
      <c r="B102">
        <v>13</v>
      </c>
      <c r="C102">
        <v>27</v>
      </c>
      <c r="D102" s="46">
        <f t="shared" si="0"/>
        <v>0.48148148148148145</v>
      </c>
    </row>
    <row r="103" spans="1:4">
      <c r="A103" s="5" t="s">
        <v>202</v>
      </c>
      <c r="B103">
        <v>0</v>
      </c>
      <c r="C103">
        <v>6</v>
      </c>
      <c r="D103" s="46">
        <f t="shared" si="0"/>
        <v>0</v>
      </c>
    </row>
    <row r="104" spans="1:4">
      <c r="A104" s="5" t="s">
        <v>172</v>
      </c>
      <c r="B104">
        <v>4</v>
      </c>
      <c r="C104">
        <v>7</v>
      </c>
      <c r="D104" s="46">
        <f t="shared" si="0"/>
        <v>0.5714285714285714</v>
      </c>
    </row>
    <row r="105" spans="1:4">
      <c r="A105" s="5" t="s">
        <v>35</v>
      </c>
      <c r="B105">
        <v>3</v>
      </c>
      <c r="C105">
        <v>14</v>
      </c>
      <c r="D105" s="46">
        <f t="shared" si="0"/>
        <v>0.21428571428571427</v>
      </c>
    </row>
    <row r="106" spans="1:4">
      <c r="A106" s="5" t="s">
        <v>147</v>
      </c>
      <c r="B106">
        <v>5</v>
      </c>
      <c r="C106">
        <v>17</v>
      </c>
      <c r="D106" s="46">
        <f t="shared" si="0"/>
        <v>0.29411764705882354</v>
      </c>
    </row>
    <row r="107" spans="1:4">
      <c r="A107" s="5" t="s">
        <v>49</v>
      </c>
      <c r="B107">
        <v>9</v>
      </c>
      <c r="C107">
        <v>17</v>
      </c>
      <c r="D107" s="46">
        <f t="shared" si="0"/>
        <v>0.52941176470588236</v>
      </c>
    </row>
    <row r="108" spans="1:4">
      <c r="A108" s="5" t="s">
        <v>79</v>
      </c>
      <c r="B108">
        <v>2</v>
      </c>
      <c r="C108">
        <v>6</v>
      </c>
      <c r="D108" s="46">
        <f t="shared" si="0"/>
        <v>0.33333333333333331</v>
      </c>
    </row>
    <row r="109" spans="1:4">
      <c r="A109" s="5" t="s">
        <v>74</v>
      </c>
      <c r="B109">
        <v>8</v>
      </c>
      <c r="C109">
        <v>21</v>
      </c>
      <c r="D109" s="46">
        <f t="shared" si="0"/>
        <v>0.38095238095238093</v>
      </c>
    </row>
    <row r="110" spans="1:4">
      <c r="A110" s="5" t="s">
        <v>106</v>
      </c>
      <c r="B110">
        <v>14</v>
      </c>
      <c r="C110">
        <v>27</v>
      </c>
      <c r="D110" s="46">
        <f t="shared" si="0"/>
        <v>0.51851851851851849</v>
      </c>
    </row>
    <row r="111" spans="1:4">
      <c r="A111" s="5" t="s">
        <v>224</v>
      </c>
      <c r="B111">
        <v>1</v>
      </c>
      <c r="C111">
        <v>4</v>
      </c>
      <c r="D111" s="46">
        <f t="shared" si="0"/>
        <v>0.25</v>
      </c>
    </row>
    <row r="112" spans="1:4">
      <c r="A112" s="5" t="s">
        <v>91</v>
      </c>
      <c r="B112">
        <v>10</v>
      </c>
      <c r="C112">
        <v>22</v>
      </c>
      <c r="D112" s="46">
        <f t="shared" si="0"/>
        <v>0.45454545454545453</v>
      </c>
    </row>
    <row r="113" spans="1:4">
      <c r="A113" s="5" t="s">
        <v>167</v>
      </c>
      <c r="B113">
        <v>0</v>
      </c>
      <c r="C113">
        <v>3</v>
      </c>
      <c r="D113" s="46">
        <f t="shared" si="0"/>
        <v>0</v>
      </c>
    </row>
    <row r="114" spans="1:4">
      <c r="A114" s="5" t="s">
        <v>129</v>
      </c>
      <c r="B114">
        <v>3</v>
      </c>
      <c r="C114">
        <v>9</v>
      </c>
      <c r="D114" s="46">
        <f t="shared" si="0"/>
        <v>0.33333333333333331</v>
      </c>
    </row>
    <row r="115" spans="1:4">
      <c r="A115" s="5" t="s">
        <v>99</v>
      </c>
      <c r="B115">
        <v>5</v>
      </c>
      <c r="C115">
        <v>12</v>
      </c>
      <c r="D115" s="46">
        <f t="shared" si="0"/>
        <v>0.41666666666666669</v>
      </c>
    </row>
    <row r="116" spans="1:4">
      <c r="A116" s="5" t="s">
        <v>289</v>
      </c>
      <c r="B116">
        <v>1</v>
      </c>
      <c r="C116">
        <v>1</v>
      </c>
      <c r="D116" s="46">
        <f t="shared" si="0"/>
        <v>1</v>
      </c>
    </row>
    <row r="117" spans="1:4">
      <c r="A117" s="5" t="s">
        <v>101</v>
      </c>
      <c r="B117">
        <v>3</v>
      </c>
      <c r="C117">
        <v>8</v>
      </c>
      <c r="D117" s="46">
        <f t="shared" si="0"/>
        <v>0.375</v>
      </c>
    </row>
    <row r="118" spans="1:4">
      <c r="A118" s="5" t="s">
        <v>56</v>
      </c>
      <c r="B118">
        <v>4</v>
      </c>
      <c r="C118">
        <v>9</v>
      </c>
      <c r="D118" s="46">
        <f t="shared" si="0"/>
        <v>0.44444444444444442</v>
      </c>
    </row>
    <row r="119" spans="1:4">
      <c r="A119" s="5" t="s">
        <v>89</v>
      </c>
      <c r="B119">
        <v>19</v>
      </c>
      <c r="C119">
        <v>57</v>
      </c>
      <c r="D119" s="46">
        <f t="shared" si="0"/>
        <v>0.33333333333333331</v>
      </c>
    </row>
    <row r="120" spans="1:4">
      <c r="A120" s="5" t="s">
        <v>87</v>
      </c>
      <c r="B120">
        <v>8</v>
      </c>
      <c r="C120">
        <v>26</v>
      </c>
      <c r="D120" s="46">
        <f t="shared" si="0"/>
        <v>0.30769230769230771</v>
      </c>
    </row>
    <row r="121" spans="1:4">
      <c r="A121" s="5" t="s">
        <v>137</v>
      </c>
      <c r="B121">
        <v>10</v>
      </c>
      <c r="C121">
        <v>23</v>
      </c>
      <c r="D121" s="46">
        <f t="shared" si="0"/>
        <v>0.43478260869565216</v>
      </c>
    </row>
    <row r="122" spans="1:4">
      <c r="A122" s="5" t="s">
        <v>61</v>
      </c>
      <c r="B122">
        <v>7</v>
      </c>
      <c r="C122">
        <v>17</v>
      </c>
      <c r="D122" s="46">
        <f t="shared" si="0"/>
        <v>0.41176470588235292</v>
      </c>
    </row>
    <row r="123" spans="1:4">
      <c r="A123" s="5" t="s">
        <v>175</v>
      </c>
      <c r="B123">
        <v>1</v>
      </c>
      <c r="C123">
        <v>7</v>
      </c>
      <c r="D123" s="46">
        <f t="shared" si="0"/>
        <v>0.14285714285714285</v>
      </c>
    </row>
    <row r="124" spans="1:4">
      <c r="A124" s="5" t="s">
        <v>93</v>
      </c>
      <c r="B124">
        <v>8</v>
      </c>
      <c r="C124">
        <v>35</v>
      </c>
      <c r="D124" s="46">
        <f t="shared" si="0"/>
        <v>0.22857142857142856</v>
      </c>
    </row>
    <row r="125" spans="1:4">
      <c r="A125" s="5" t="s">
        <v>104</v>
      </c>
      <c r="B125">
        <v>4</v>
      </c>
      <c r="C125">
        <v>12</v>
      </c>
      <c r="D125" s="46">
        <f t="shared" si="0"/>
        <v>0.33333333333333331</v>
      </c>
    </row>
    <row r="126" spans="1:4">
      <c r="A126" s="5" t="s">
        <v>249</v>
      </c>
      <c r="B126">
        <v>0</v>
      </c>
      <c r="C126">
        <v>1</v>
      </c>
      <c r="D126" s="46">
        <f t="shared" si="0"/>
        <v>0</v>
      </c>
    </row>
    <row r="127" spans="1:4">
      <c r="A127" s="5" t="s">
        <v>30</v>
      </c>
      <c r="B127">
        <v>12</v>
      </c>
      <c r="C127">
        <v>21</v>
      </c>
      <c r="D127" s="46">
        <f t="shared" si="0"/>
        <v>0.5714285714285714</v>
      </c>
    </row>
    <row r="128" spans="1:4">
      <c r="A128" s="5" t="s">
        <v>64</v>
      </c>
      <c r="B128">
        <v>49</v>
      </c>
      <c r="C128">
        <v>110</v>
      </c>
      <c r="D128" s="46">
        <f t="shared" si="0"/>
        <v>0.44545454545454544</v>
      </c>
    </row>
    <row r="129" spans="1:9">
      <c r="A129" s="5" t="s">
        <v>139</v>
      </c>
      <c r="B129">
        <v>3</v>
      </c>
      <c r="C129">
        <v>10</v>
      </c>
      <c r="D129" s="46">
        <f t="shared" si="0"/>
        <v>0.3</v>
      </c>
    </row>
    <row r="130" spans="1:9">
      <c r="A130" s="5" t="s">
        <v>77</v>
      </c>
      <c r="B130">
        <v>11</v>
      </c>
      <c r="C130">
        <v>31</v>
      </c>
      <c r="D130" s="46">
        <f t="shared" si="0"/>
        <v>0.35483870967741937</v>
      </c>
    </row>
    <row r="131" spans="1:9">
      <c r="A131" s="5" t="s">
        <v>50</v>
      </c>
      <c r="B131">
        <v>12</v>
      </c>
      <c r="C131">
        <v>29</v>
      </c>
      <c r="D131" s="46">
        <f t="shared" si="0"/>
        <v>0.41379310344827586</v>
      </c>
    </row>
    <row r="132" spans="1:9">
      <c r="A132" s="5" t="s">
        <v>40</v>
      </c>
      <c r="B132">
        <v>3</v>
      </c>
      <c r="C132">
        <v>8</v>
      </c>
      <c r="D132" s="46">
        <f t="shared" si="0"/>
        <v>0.375</v>
      </c>
    </row>
    <row r="133" spans="1:9">
      <c r="A133" s="5" t="s">
        <v>236</v>
      </c>
      <c r="B133">
        <v>4</v>
      </c>
      <c r="C133">
        <v>9</v>
      </c>
      <c r="D133" s="46">
        <f t="shared" si="0"/>
        <v>0.44444444444444442</v>
      </c>
    </row>
    <row r="134" spans="1:9">
      <c r="A134" s="5" t="s">
        <v>307</v>
      </c>
      <c r="B134">
        <v>1</v>
      </c>
      <c r="C134">
        <v>1</v>
      </c>
      <c r="D134" s="46">
        <f t="shared" si="0"/>
        <v>1</v>
      </c>
    </row>
    <row r="135" spans="1:9">
      <c r="A135" s="5" t="s">
        <v>384</v>
      </c>
      <c r="B135">
        <v>386</v>
      </c>
      <c r="C135">
        <v>1000</v>
      </c>
    </row>
    <row r="137" spans="1:9">
      <c r="A137" t="s">
        <v>824</v>
      </c>
    </row>
    <row r="138" spans="1:9">
      <c r="A138" t="s">
        <v>809</v>
      </c>
    </row>
    <row r="139" spans="1:9">
      <c r="A139" s="4" t="s">
        <v>2</v>
      </c>
      <c r="B139" t="s" vm="1">
        <v>32</v>
      </c>
      <c r="D139" t="s">
        <v>769</v>
      </c>
      <c r="F139" s="4" t="s">
        <v>385</v>
      </c>
      <c r="G139" t="s">
        <v>845</v>
      </c>
      <c r="H139" t="s">
        <v>588</v>
      </c>
      <c r="I139" t="s">
        <v>846</v>
      </c>
    </row>
    <row r="140" spans="1:9">
      <c r="D140">
        <v>505445.98</v>
      </c>
      <c r="F140" s="5" t="s">
        <v>33</v>
      </c>
      <c r="G140" s="31">
        <v>71224.89</v>
      </c>
      <c r="H140" s="31">
        <v>162058.71999999991</v>
      </c>
      <c r="I140" s="54">
        <v>0.43950050944497177</v>
      </c>
    </row>
    <row r="141" spans="1:9">
      <c r="A141" t="s">
        <v>825</v>
      </c>
      <c r="F141" s="5" t="s">
        <v>38</v>
      </c>
      <c r="G141" s="31">
        <v>78027.249999999942</v>
      </c>
      <c r="H141" s="31">
        <v>182303.68000000011</v>
      </c>
      <c r="I141" s="54">
        <v>0.42800699360539457</v>
      </c>
    </row>
    <row r="142" spans="1:9">
      <c r="A142">
        <v>99624</v>
      </c>
      <c r="D142" s="3" t="s">
        <v>839</v>
      </c>
      <c r="F142" s="5" t="s">
        <v>17</v>
      </c>
      <c r="G142" s="31">
        <v>50941.219999999994</v>
      </c>
      <c r="H142" s="31">
        <v>161083.57999999996</v>
      </c>
      <c r="I142" s="54">
        <v>0.31624092287991118</v>
      </c>
    </row>
    <row r="143" spans="1:9">
      <c r="D143">
        <v>99624</v>
      </c>
      <c r="F143" s="5" t="s">
        <v>384</v>
      </c>
      <c r="G143" s="31">
        <v>200193.35999999996</v>
      </c>
      <c r="H143" s="31">
        <v>505445.98</v>
      </c>
      <c r="I143" s="54">
        <v>0.39607271186527276</v>
      </c>
    </row>
    <row r="144" spans="1:9">
      <c r="D144" t="s">
        <v>832</v>
      </c>
    </row>
    <row r="145" spans="1:8">
      <c r="A145" t="s">
        <v>828</v>
      </c>
      <c r="D145" s="46">
        <f>(A142+A149)/D140</f>
        <v>0.59317389367702555</v>
      </c>
    </row>
    <row r="146" spans="1:8">
      <c r="A146" s="4" t="s">
        <v>760</v>
      </c>
      <c r="B146" t="s" vm="7">
        <v>819</v>
      </c>
      <c r="F146" s="5" t="s">
        <v>5</v>
      </c>
      <c r="G146" s="3" t="s">
        <v>588</v>
      </c>
      <c r="H146" s="3" t="s">
        <v>846</v>
      </c>
    </row>
    <row r="147" spans="1:8">
      <c r="F147" s="5" t="s">
        <v>33</v>
      </c>
      <c r="G147">
        <f>GETPIVOTDATA("Total Revenue",$F$139,"Category","Clothing")</f>
        <v>162058.71999999991</v>
      </c>
      <c r="H147" s="46">
        <f>GETPIVOTDATA("% Revenue at Risks",$F$139,"Category","Clothing")</f>
        <v>0.43950050944497177</v>
      </c>
    </row>
    <row r="148" spans="1:8">
      <c r="A148" t="s">
        <v>769</v>
      </c>
      <c r="D148" s="17" t="s">
        <v>833</v>
      </c>
      <c r="F148" s="5" t="s">
        <v>38</v>
      </c>
      <c r="G148">
        <f>GETPIVOTDATA("Total Revenue",$F$139,"Category","Electronics")</f>
        <v>182303.68000000011</v>
      </c>
      <c r="H148" s="46">
        <f>GETPIVOTDATA("% Revenue at Risks",$F$139,"Category","Electronics")</f>
        <v>0.42800699360539457</v>
      </c>
    </row>
    <row r="149" spans="1:8">
      <c r="A149">
        <v>200193.36</v>
      </c>
      <c r="D149" s="19"/>
      <c r="F149" s="5" t="s">
        <v>17</v>
      </c>
      <c r="G149">
        <f>GETPIVOTDATA("Total Revenue",$F$139,"Category","Home Decor")</f>
        <v>161083.57999999996</v>
      </c>
      <c r="H149" s="46">
        <f>GETPIVOTDATA("% Revenue at Risks",$F$139,"Category","Home Decor")</f>
        <v>0.31624092287991118</v>
      </c>
    </row>
    <row r="150" spans="1:8">
      <c r="D150" s="19" t="s">
        <v>838</v>
      </c>
      <c r="G150" s="3" t="s">
        <v>847</v>
      </c>
    </row>
    <row r="151" spans="1:8">
      <c r="D151" s="18"/>
    </row>
    <row r="152" spans="1:8">
      <c r="A152" t="s">
        <v>827</v>
      </c>
      <c r="D152" s="18" t="s">
        <v>834</v>
      </c>
    </row>
    <row r="153" spans="1:8">
      <c r="A153" s="4" t="s">
        <v>760</v>
      </c>
      <c r="B153" t="s" vm="8">
        <v>820</v>
      </c>
      <c r="D153" s="19"/>
    </row>
    <row r="154" spans="1:8">
      <c r="D154" s="19" t="s">
        <v>835</v>
      </c>
    </row>
    <row r="155" spans="1:8">
      <c r="A155" t="s">
        <v>769</v>
      </c>
      <c r="D155" s="19"/>
    </row>
    <row r="156" spans="1:8">
      <c r="A156">
        <v>305252.62</v>
      </c>
      <c r="D156" s="19" t="s">
        <v>836</v>
      </c>
    </row>
    <row r="157" spans="1:8">
      <c r="D157" s="19"/>
    </row>
    <row r="158" spans="1:8">
      <c r="A158" t="s">
        <v>829</v>
      </c>
      <c r="D158" s="19" t="s">
        <v>837</v>
      </c>
    </row>
    <row r="161" spans="1:13">
      <c r="F161" s="56" t="s">
        <v>840</v>
      </c>
    </row>
    <row r="163" spans="1:13">
      <c r="F163" s="3" t="s">
        <v>841</v>
      </c>
    </row>
    <row r="164" spans="1:13">
      <c r="F164" s="12"/>
    </row>
    <row r="165" spans="1:13">
      <c r="F165" s="13" t="s">
        <v>842</v>
      </c>
    </row>
    <row r="166" spans="1:13">
      <c r="F166" s="12"/>
    </row>
    <row r="167" spans="1:13">
      <c r="F167" s="13" t="s">
        <v>843</v>
      </c>
    </row>
    <row r="168" spans="1:13">
      <c r="F168" s="12"/>
    </row>
    <row r="169" spans="1:13">
      <c r="F169" s="13" t="s">
        <v>844</v>
      </c>
    </row>
    <row r="171" spans="1:13">
      <c r="A171" s="4" t="s">
        <v>385</v>
      </c>
      <c r="B171" t="s">
        <v>830</v>
      </c>
      <c r="C171" t="s">
        <v>831</v>
      </c>
    </row>
    <row r="172" spans="1:13">
      <c r="A172" s="5" t="s">
        <v>33</v>
      </c>
      <c r="B172">
        <v>22.399442759575081</v>
      </c>
      <c r="C172" s="55">
        <v>52.660550458715598</v>
      </c>
      <c r="G172" t="s">
        <v>854</v>
      </c>
      <c r="M172" t="s">
        <v>855</v>
      </c>
    </row>
    <row r="173" spans="1:13">
      <c r="A173" s="5" t="s">
        <v>38</v>
      </c>
      <c r="B173">
        <v>26.342060222774649</v>
      </c>
      <c r="C173" s="55">
        <v>52.154518950437321</v>
      </c>
    </row>
    <row r="174" spans="1:13">
      <c r="A174" s="5" t="s">
        <v>17</v>
      </c>
      <c r="B174">
        <v>23.500364564306693</v>
      </c>
      <c r="C174" s="55">
        <v>51.924242424242422</v>
      </c>
    </row>
    <row r="175" spans="1:13">
      <c r="A175" s="5" t="s">
        <v>384</v>
      </c>
      <c r="B175">
        <v>24.115064745013964</v>
      </c>
      <c r="C175">
        <v>52.244</v>
      </c>
    </row>
    <row r="186" spans="7:7">
      <c r="G186" t="s">
        <v>856</v>
      </c>
    </row>
    <row r="188" spans="7:7">
      <c r="G188" t="s">
        <v>856</v>
      </c>
    </row>
  </sheetData>
  <pageMargins left="0.7" right="0.7" top="0.75" bottom="0.75" header="0.3" footer="0.3"/>
  <drawing r:id="rId1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F5D8-10F5-4DB8-BAF9-62FD5548F6DB}">
  <dimension ref="H6"/>
  <sheetViews>
    <sheetView showGridLines="0" zoomScale="50" zoomScaleNormal="98" workbookViewId="0">
      <selection activeCell="K8" sqref="K8"/>
    </sheetView>
  </sheetViews>
  <sheetFormatPr defaultRowHeight="14.4"/>
  <cols>
    <col min="1" max="3" width="8.88671875" style="59"/>
    <col min="4" max="4" width="8.88671875" style="59" customWidth="1"/>
    <col min="5" max="5" width="8.88671875" style="59"/>
    <col min="6" max="6" width="3.33203125" style="59" customWidth="1"/>
    <col min="7" max="7" width="7.44140625" style="59" customWidth="1"/>
    <col min="8" max="8" width="8.88671875" style="59" customWidth="1"/>
    <col min="9" max="16384" width="8.88671875" style="59"/>
  </cols>
  <sheetData>
    <row r="6" spans="8:8">
      <c r="H6" s="58"/>
    </row>
  </sheetData>
  <conditionalFormatting sqref="G7">
    <cfRule type="cellIs" dxfId="1" priority="1" operator="equal">
      <formula>"▲"</formula>
    </cfRule>
    <cfRule type="cellIs" dxfId="0" priority="2" operator="equal">
      <formula>"▼"</formula>
    </cfRule>
    <cfRule type="iconSet" priority="3">
      <iconSet iconSet="3Arrows">
        <cfvo type="percent" val="0"/>
        <cfvo type="num" val="-9.9999999999999995E-7"/>
        <cfvo type="num" val="0"/>
      </iconSet>
    </cfRule>
  </conditionalFormatting>
  <conditionalFormatting sqref="H6">
    <cfRule type="iconSet" priority="4">
      <iconSet iconSet="3Arrows">
        <cfvo type="percent" val="0"/>
        <cfvo type="num" val="-9.9999999999999995E-8"/>
        <cfvo type="num" val="0"/>
      </iconSet>
    </cfRule>
    <cfRule type="iconSet" priority="5">
      <iconSet iconSet="3Arrows">
        <cfvo type="percent" val="0"/>
        <cfvo type="percent" val="33"/>
        <cfvo type="percent" val="67"/>
      </iconSet>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0F15-4280-4033-B177-1D91E3D770A9}">
  <dimension ref="A1:O1001"/>
  <sheetViews>
    <sheetView workbookViewId="0">
      <selection activeCell="A4" sqref="A4"/>
    </sheetView>
  </sheetViews>
  <sheetFormatPr defaultColWidth="14.44140625" defaultRowHeight="15" customHeight="1"/>
  <cols>
    <col min="1" max="1" width="10.6640625" customWidth="1"/>
    <col min="2" max="2" width="10.44140625" style="2" bestFit="1" customWidth="1"/>
    <col min="3" max="3" width="10.6640625" bestFit="1" customWidth="1"/>
    <col min="4" max="4" width="16" customWidth="1"/>
    <col min="5" max="5" width="19.44140625" customWidth="1"/>
    <col min="6" max="6" width="11.6640625" bestFit="1" customWidth="1"/>
    <col min="7" max="7" width="8.6640625" customWidth="1"/>
    <col min="8" max="8" width="11" customWidth="1"/>
    <col min="9" max="9" width="10.109375" customWidth="1"/>
    <col min="10" max="10" width="16.44140625" bestFit="1" customWidth="1"/>
    <col min="11" max="11" width="18.6640625" bestFit="1" customWidth="1"/>
    <col min="12" max="12" width="6.44140625" customWidth="1"/>
    <col min="13" max="13" width="15" customWidth="1"/>
    <col min="14" max="14" width="9.88671875" customWidth="1"/>
    <col min="15" max="15" width="21.5546875" bestFit="1" customWidth="1"/>
  </cols>
  <sheetData>
    <row r="1" spans="1:15" ht="14.25" customHeight="1">
      <c r="A1" t="s">
        <v>0</v>
      </c>
      <c r="B1" s="2" t="s">
        <v>1</v>
      </c>
      <c r="C1" t="s">
        <v>2</v>
      </c>
      <c r="D1" t="s">
        <v>3</v>
      </c>
      <c r="E1" t="s">
        <v>4</v>
      </c>
      <c r="F1" t="s">
        <v>5</v>
      </c>
      <c r="G1" t="s">
        <v>6</v>
      </c>
      <c r="H1" t="s">
        <v>7</v>
      </c>
      <c r="I1" t="s">
        <v>8</v>
      </c>
      <c r="J1" t="s">
        <v>9</v>
      </c>
      <c r="K1" t="s">
        <v>10</v>
      </c>
      <c r="L1" t="s">
        <v>11</v>
      </c>
      <c r="M1" t="s">
        <v>12</v>
      </c>
      <c r="N1" t="s">
        <v>13</v>
      </c>
      <c r="O1" s="3" t="s">
        <v>386</v>
      </c>
    </row>
    <row r="2" spans="1:15" ht="14.25" customHeight="1">
      <c r="A2">
        <v>309</v>
      </c>
      <c r="B2" s="1">
        <v>44027</v>
      </c>
      <c r="C2" t="s">
        <v>14</v>
      </c>
      <c r="D2" t="s">
        <v>15</v>
      </c>
      <c r="E2" t="s">
        <v>16</v>
      </c>
      <c r="F2" t="s">
        <v>17</v>
      </c>
      <c r="G2">
        <v>7</v>
      </c>
      <c r="H2" t="s">
        <v>18</v>
      </c>
      <c r="I2">
        <v>827.42</v>
      </c>
      <c r="J2" t="s">
        <v>19</v>
      </c>
      <c r="K2" t="s">
        <v>20</v>
      </c>
      <c r="L2" t="b">
        <v>0</v>
      </c>
      <c r="M2" t="s">
        <v>21</v>
      </c>
      <c r="N2" t="s">
        <v>22</v>
      </c>
      <c r="O2">
        <f>data[[#This Row],[Qty]]*data[[#This Row],[Amount]]</f>
        <v>5791.94</v>
      </c>
    </row>
    <row r="3" spans="1:15" ht="14.25" customHeight="1">
      <c r="A3">
        <v>476</v>
      </c>
      <c r="B3" s="1">
        <v>44231</v>
      </c>
      <c r="C3" t="s">
        <v>23</v>
      </c>
      <c r="D3" t="s">
        <v>24</v>
      </c>
      <c r="E3" t="s">
        <v>25</v>
      </c>
      <c r="F3" t="s">
        <v>17</v>
      </c>
      <c r="G3">
        <v>19</v>
      </c>
      <c r="H3" t="s">
        <v>18</v>
      </c>
      <c r="I3">
        <v>350.88</v>
      </c>
      <c r="J3" t="s">
        <v>26</v>
      </c>
      <c r="K3" t="s">
        <v>20</v>
      </c>
      <c r="L3" t="b">
        <v>1</v>
      </c>
      <c r="M3" t="s">
        <v>27</v>
      </c>
      <c r="N3" t="s">
        <v>28</v>
      </c>
      <c r="O3">
        <f>data[[#This Row],[Qty]]*data[[#This Row],[Amount]]</f>
        <v>6666.72</v>
      </c>
    </row>
    <row r="4" spans="1:15" ht="14.25" customHeight="1">
      <c r="A4">
        <v>872</v>
      </c>
      <c r="B4" s="1">
        <v>43931</v>
      </c>
      <c r="C4" t="s">
        <v>23</v>
      </c>
      <c r="D4" t="s">
        <v>15</v>
      </c>
      <c r="E4" t="s">
        <v>25</v>
      </c>
      <c r="F4" t="s">
        <v>17</v>
      </c>
      <c r="G4">
        <v>2</v>
      </c>
      <c r="H4" t="s">
        <v>18</v>
      </c>
      <c r="I4">
        <v>807.99</v>
      </c>
      <c r="J4" t="s">
        <v>29</v>
      </c>
      <c r="K4" t="s">
        <v>30</v>
      </c>
      <c r="L4" t="b">
        <v>1</v>
      </c>
      <c r="M4" t="s">
        <v>31</v>
      </c>
      <c r="N4" t="s">
        <v>28</v>
      </c>
      <c r="O4">
        <f>data[[#This Row],[Qty]]*data[[#This Row],[Amount]]</f>
        <v>1615.98</v>
      </c>
    </row>
    <row r="5" spans="1:15" ht="14.25" customHeight="1">
      <c r="A5">
        <v>987</v>
      </c>
      <c r="B5" s="1">
        <v>43958</v>
      </c>
      <c r="C5" t="s">
        <v>32</v>
      </c>
      <c r="D5" t="s">
        <v>24</v>
      </c>
      <c r="E5" t="s">
        <v>25</v>
      </c>
      <c r="F5" t="s">
        <v>33</v>
      </c>
      <c r="G5">
        <v>70</v>
      </c>
      <c r="H5" t="s">
        <v>18</v>
      </c>
      <c r="I5">
        <v>430.2</v>
      </c>
      <c r="J5" t="s">
        <v>34</v>
      </c>
      <c r="K5" t="s">
        <v>35</v>
      </c>
      <c r="L5" t="b">
        <v>1</v>
      </c>
      <c r="M5" t="s">
        <v>31</v>
      </c>
      <c r="N5" t="s">
        <v>22</v>
      </c>
      <c r="O5">
        <f>data[[#This Row],[Qty]]*data[[#This Row],[Amount]]</f>
        <v>30114</v>
      </c>
    </row>
    <row r="6" spans="1:15" ht="14.25" customHeight="1">
      <c r="A6">
        <v>708</v>
      </c>
      <c r="B6" s="1">
        <v>43921</v>
      </c>
      <c r="C6" t="s">
        <v>36</v>
      </c>
      <c r="D6" t="s">
        <v>15</v>
      </c>
      <c r="E6" t="s">
        <v>37</v>
      </c>
      <c r="F6" t="s">
        <v>38</v>
      </c>
      <c r="G6">
        <v>76</v>
      </c>
      <c r="H6" t="s">
        <v>18</v>
      </c>
      <c r="I6">
        <v>779.36</v>
      </c>
      <c r="J6" t="s">
        <v>39</v>
      </c>
      <c r="K6" t="s">
        <v>40</v>
      </c>
      <c r="L6" t="b">
        <v>1</v>
      </c>
      <c r="M6" t="s">
        <v>21</v>
      </c>
      <c r="N6" t="s">
        <v>22</v>
      </c>
      <c r="O6">
        <f>data[[#This Row],[Qty]]*data[[#This Row],[Amount]]</f>
        <v>59231.360000000001</v>
      </c>
    </row>
    <row r="7" spans="1:15" ht="14.25" customHeight="1">
      <c r="A7">
        <v>637</v>
      </c>
      <c r="B7" s="1">
        <v>43869</v>
      </c>
      <c r="C7" t="s">
        <v>23</v>
      </c>
      <c r="D7" t="s">
        <v>15</v>
      </c>
      <c r="E7" t="s">
        <v>37</v>
      </c>
      <c r="F7" t="s">
        <v>33</v>
      </c>
      <c r="G7">
        <v>77</v>
      </c>
      <c r="H7" t="s">
        <v>18</v>
      </c>
      <c r="I7">
        <v>573.27</v>
      </c>
      <c r="J7" t="s">
        <v>41</v>
      </c>
      <c r="K7" t="s">
        <v>20</v>
      </c>
      <c r="L7" t="b">
        <v>0</v>
      </c>
      <c r="M7" t="s">
        <v>27</v>
      </c>
      <c r="N7" t="s">
        <v>22</v>
      </c>
      <c r="O7">
        <f>data[[#This Row],[Qty]]*data[[#This Row],[Amount]]</f>
        <v>44141.79</v>
      </c>
    </row>
    <row r="8" spans="1:15" ht="14.25" customHeight="1">
      <c r="A8">
        <v>133</v>
      </c>
      <c r="B8" s="1">
        <v>44283</v>
      </c>
      <c r="C8" t="s">
        <v>32</v>
      </c>
      <c r="D8" t="s">
        <v>15</v>
      </c>
      <c r="E8" t="s">
        <v>37</v>
      </c>
      <c r="F8" t="s">
        <v>17</v>
      </c>
      <c r="G8">
        <v>49</v>
      </c>
      <c r="H8" t="s">
        <v>18</v>
      </c>
      <c r="I8">
        <v>766.62</v>
      </c>
      <c r="J8" t="s">
        <v>42</v>
      </c>
      <c r="K8" t="s">
        <v>43</v>
      </c>
      <c r="L8" t="b">
        <v>1</v>
      </c>
      <c r="M8" t="s">
        <v>44</v>
      </c>
      <c r="N8" t="s">
        <v>22</v>
      </c>
      <c r="O8">
        <f>data[[#This Row],[Qty]]*data[[#This Row],[Amount]]</f>
        <v>37564.379999999997</v>
      </c>
    </row>
    <row r="9" spans="1:15" ht="14.25" customHeight="1">
      <c r="A9">
        <v>62</v>
      </c>
      <c r="B9" s="1">
        <v>44300</v>
      </c>
      <c r="C9" t="s">
        <v>14</v>
      </c>
      <c r="D9" t="s">
        <v>15</v>
      </c>
      <c r="E9" t="s">
        <v>37</v>
      </c>
      <c r="F9" t="s">
        <v>33</v>
      </c>
      <c r="G9">
        <v>99</v>
      </c>
      <c r="H9" s="3" t="s">
        <v>18</v>
      </c>
      <c r="I9">
        <v>933.29</v>
      </c>
      <c r="J9" t="s">
        <v>45</v>
      </c>
      <c r="K9" t="s">
        <v>46</v>
      </c>
      <c r="L9" t="b">
        <v>1</v>
      </c>
      <c r="M9" t="s">
        <v>27</v>
      </c>
      <c r="N9" t="s">
        <v>28</v>
      </c>
      <c r="O9">
        <f>data[[#This Row],[Qty]]*data[[#This Row],[Amount]]</f>
        <v>92395.709999999992</v>
      </c>
    </row>
    <row r="10" spans="1:15" ht="14.25" customHeight="1">
      <c r="A10">
        <v>998</v>
      </c>
      <c r="B10" s="1">
        <v>43977</v>
      </c>
      <c r="C10" t="s">
        <v>14</v>
      </c>
      <c r="D10" t="s">
        <v>47</v>
      </c>
      <c r="E10" t="s">
        <v>37</v>
      </c>
      <c r="F10" t="s">
        <v>17</v>
      </c>
      <c r="G10">
        <v>54</v>
      </c>
      <c r="H10" t="s">
        <v>18</v>
      </c>
      <c r="I10">
        <v>129.35</v>
      </c>
      <c r="J10" t="s">
        <v>48</v>
      </c>
      <c r="K10" t="s">
        <v>49</v>
      </c>
      <c r="L10" t="b">
        <v>0</v>
      </c>
      <c r="M10" t="s">
        <v>31</v>
      </c>
      <c r="N10" t="s">
        <v>22</v>
      </c>
      <c r="O10">
        <f>data[[#This Row],[Qty]]*data[[#This Row],[Amount]]</f>
        <v>6984.9</v>
      </c>
    </row>
    <row r="11" spans="1:15" ht="14.25" customHeight="1">
      <c r="A11">
        <v>987</v>
      </c>
      <c r="B11" s="1">
        <v>43995</v>
      </c>
      <c r="C11" t="s">
        <v>36</v>
      </c>
      <c r="D11" t="s">
        <v>24</v>
      </c>
      <c r="E11" t="s">
        <v>16</v>
      </c>
      <c r="F11" t="s">
        <v>33</v>
      </c>
      <c r="G11">
        <v>62</v>
      </c>
      <c r="H11" t="s">
        <v>18</v>
      </c>
      <c r="I11">
        <v>489.62</v>
      </c>
      <c r="J11" t="s">
        <v>50</v>
      </c>
      <c r="K11" t="s">
        <v>51</v>
      </c>
      <c r="L11" t="b">
        <v>0</v>
      </c>
      <c r="M11" t="s">
        <v>44</v>
      </c>
      <c r="N11" t="s">
        <v>22</v>
      </c>
      <c r="O11">
        <f>data[[#This Row],[Qty]]*data[[#This Row],[Amount]]</f>
        <v>30356.44</v>
      </c>
    </row>
    <row r="12" spans="1:15" ht="14.25" customHeight="1">
      <c r="A12">
        <v>538</v>
      </c>
      <c r="B12" s="1">
        <v>44115</v>
      </c>
      <c r="C12" t="s">
        <v>36</v>
      </c>
      <c r="D12" t="s">
        <v>15</v>
      </c>
      <c r="E12" t="s">
        <v>25</v>
      </c>
      <c r="F12" t="s">
        <v>38</v>
      </c>
      <c r="G12">
        <v>11</v>
      </c>
      <c r="H12" t="s">
        <v>18</v>
      </c>
      <c r="I12">
        <v>329.79</v>
      </c>
      <c r="J12" t="s">
        <v>52</v>
      </c>
      <c r="K12" t="s">
        <v>53</v>
      </c>
      <c r="L12" t="b">
        <v>0</v>
      </c>
      <c r="M12" t="s">
        <v>21</v>
      </c>
      <c r="N12" t="s">
        <v>22</v>
      </c>
      <c r="O12">
        <f>data[[#This Row],[Qty]]*data[[#This Row],[Amount]]</f>
        <v>3627.69</v>
      </c>
    </row>
    <row r="13" spans="1:15" ht="14.25" customHeight="1">
      <c r="A13">
        <v>53</v>
      </c>
      <c r="B13" s="1">
        <v>44183</v>
      </c>
      <c r="C13" t="s">
        <v>54</v>
      </c>
      <c r="D13" t="s">
        <v>24</v>
      </c>
      <c r="E13" t="s">
        <v>37</v>
      </c>
      <c r="F13" t="s">
        <v>17</v>
      </c>
      <c r="G13">
        <v>18</v>
      </c>
      <c r="H13" t="s">
        <v>18</v>
      </c>
      <c r="I13">
        <v>144.85</v>
      </c>
      <c r="J13" t="s">
        <v>55</v>
      </c>
      <c r="K13" t="s">
        <v>56</v>
      </c>
      <c r="L13" t="b">
        <v>1</v>
      </c>
      <c r="M13" t="s">
        <v>21</v>
      </c>
      <c r="N13" t="s">
        <v>22</v>
      </c>
      <c r="O13">
        <f>data[[#This Row],[Qty]]*data[[#This Row],[Amount]]</f>
        <v>2607.2999999999997</v>
      </c>
    </row>
    <row r="14" spans="1:15" ht="14.25" customHeight="1">
      <c r="A14">
        <v>761</v>
      </c>
      <c r="B14" s="1">
        <v>44464</v>
      </c>
      <c r="C14" t="s">
        <v>14</v>
      </c>
      <c r="D14" t="s">
        <v>47</v>
      </c>
      <c r="E14" t="s">
        <v>16</v>
      </c>
      <c r="F14" t="s">
        <v>38</v>
      </c>
      <c r="G14">
        <v>2</v>
      </c>
      <c r="H14" t="s">
        <v>18</v>
      </c>
      <c r="I14">
        <v>412.18</v>
      </c>
      <c r="J14" t="s">
        <v>57</v>
      </c>
      <c r="K14" t="s">
        <v>58</v>
      </c>
      <c r="L14" t="b">
        <v>0</v>
      </c>
      <c r="M14" t="s">
        <v>27</v>
      </c>
      <c r="N14" t="s">
        <v>22</v>
      </c>
      <c r="O14">
        <f>data[[#This Row],[Qty]]*data[[#This Row],[Amount]]</f>
        <v>824.36</v>
      </c>
    </row>
    <row r="15" spans="1:15" ht="14.25" customHeight="1">
      <c r="A15">
        <v>363</v>
      </c>
      <c r="B15" s="1">
        <v>44149</v>
      </c>
      <c r="C15" t="s">
        <v>14</v>
      </c>
      <c r="D15" t="s">
        <v>47</v>
      </c>
      <c r="E15" t="s">
        <v>25</v>
      </c>
      <c r="F15" t="s">
        <v>17</v>
      </c>
      <c r="G15">
        <v>76</v>
      </c>
      <c r="H15" t="s">
        <v>18</v>
      </c>
      <c r="I15">
        <v>329.86</v>
      </c>
      <c r="J15" t="s">
        <v>59</v>
      </c>
      <c r="K15" t="s">
        <v>20</v>
      </c>
      <c r="L15" t="b">
        <v>0</v>
      </c>
      <c r="M15" t="s">
        <v>27</v>
      </c>
      <c r="N15" t="s">
        <v>22</v>
      </c>
      <c r="O15">
        <f>data[[#This Row],[Qty]]*data[[#This Row],[Amount]]</f>
        <v>25069.360000000001</v>
      </c>
    </row>
    <row r="16" spans="1:15" ht="14.25" customHeight="1">
      <c r="A16">
        <v>242</v>
      </c>
      <c r="B16" s="1">
        <v>44305</v>
      </c>
      <c r="C16" t="s">
        <v>54</v>
      </c>
      <c r="D16" t="s">
        <v>15</v>
      </c>
      <c r="E16" t="s">
        <v>25</v>
      </c>
      <c r="F16" t="s">
        <v>38</v>
      </c>
      <c r="G16">
        <v>31</v>
      </c>
      <c r="H16" t="s">
        <v>18</v>
      </c>
      <c r="I16">
        <v>846.12</v>
      </c>
      <c r="J16" t="s">
        <v>60</v>
      </c>
      <c r="K16" t="s">
        <v>61</v>
      </c>
      <c r="L16" t="b">
        <v>0</v>
      </c>
      <c r="M16" t="s">
        <v>44</v>
      </c>
      <c r="N16" t="s">
        <v>22</v>
      </c>
      <c r="O16">
        <f>data[[#This Row],[Qty]]*data[[#This Row],[Amount]]</f>
        <v>26229.72</v>
      </c>
    </row>
    <row r="17" spans="1:15" ht="14.25" customHeight="1">
      <c r="A17">
        <v>888</v>
      </c>
      <c r="B17" s="1">
        <v>44024</v>
      </c>
      <c r="C17" t="s">
        <v>36</v>
      </c>
      <c r="D17" t="s">
        <v>15</v>
      </c>
      <c r="E17" t="s">
        <v>25</v>
      </c>
      <c r="F17" t="s">
        <v>17</v>
      </c>
      <c r="G17">
        <v>93</v>
      </c>
      <c r="H17" t="s">
        <v>18</v>
      </c>
      <c r="I17">
        <v>616.30999999999995</v>
      </c>
      <c r="J17" t="s">
        <v>62</v>
      </c>
      <c r="K17" t="s">
        <v>20</v>
      </c>
      <c r="L17" t="b">
        <v>0</v>
      </c>
      <c r="M17" t="s">
        <v>31</v>
      </c>
      <c r="N17" t="s">
        <v>22</v>
      </c>
      <c r="O17">
        <f>data[[#This Row],[Qty]]*data[[#This Row],[Amount]]</f>
        <v>57316.829999999994</v>
      </c>
    </row>
    <row r="18" spans="1:15" ht="14.25" customHeight="1">
      <c r="A18">
        <v>268</v>
      </c>
      <c r="B18" s="1">
        <v>43991</v>
      </c>
      <c r="C18" t="s">
        <v>54</v>
      </c>
      <c r="D18" t="s">
        <v>47</v>
      </c>
      <c r="E18" t="s">
        <v>25</v>
      </c>
      <c r="F18" t="s">
        <v>38</v>
      </c>
      <c r="G18">
        <v>35</v>
      </c>
      <c r="H18" t="s">
        <v>18</v>
      </c>
      <c r="I18">
        <v>510.83</v>
      </c>
      <c r="J18" t="s">
        <v>63</v>
      </c>
      <c r="K18" t="s">
        <v>64</v>
      </c>
      <c r="L18" t="b">
        <v>0</v>
      </c>
      <c r="M18" t="s">
        <v>27</v>
      </c>
      <c r="N18" t="s">
        <v>28</v>
      </c>
      <c r="O18">
        <f>data[[#This Row],[Qty]]*data[[#This Row],[Amount]]</f>
        <v>17879.05</v>
      </c>
    </row>
    <row r="19" spans="1:15" ht="14.25" customHeight="1">
      <c r="A19">
        <v>239</v>
      </c>
      <c r="B19" s="1">
        <v>44019</v>
      </c>
      <c r="C19" t="s">
        <v>23</v>
      </c>
      <c r="D19" t="s">
        <v>24</v>
      </c>
      <c r="E19" t="s">
        <v>25</v>
      </c>
      <c r="F19" t="s">
        <v>17</v>
      </c>
      <c r="G19">
        <v>41</v>
      </c>
      <c r="H19" t="s">
        <v>18</v>
      </c>
      <c r="I19">
        <v>611.33000000000004</v>
      </c>
      <c r="J19" t="s">
        <v>65</v>
      </c>
      <c r="K19" t="s">
        <v>66</v>
      </c>
      <c r="L19" t="b">
        <v>0</v>
      </c>
      <c r="M19" t="s">
        <v>21</v>
      </c>
      <c r="N19" t="s">
        <v>22</v>
      </c>
      <c r="O19">
        <f>data[[#This Row],[Qty]]*data[[#This Row],[Amount]]</f>
        <v>25064.530000000002</v>
      </c>
    </row>
    <row r="20" spans="1:15" ht="14.25" customHeight="1">
      <c r="A20">
        <v>181</v>
      </c>
      <c r="B20" s="1">
        <v>44467</v>
      </c>
      <c r="C20" t="s">
        <v>23</v>
      </c>
      <c r="D20" t="s">
        <v>47</v>
      </c>
      <c r="E20" t="s">
        <v>37</v>
      </c>
      <c r="F20" t="s">
        <v>17</v>
      </c>
      <c r="G20">
        <v>83</v>
      </c>
      <c r="H20" t="s">
        <v>18</v>
      </c>
      <c r="I20">
        <v>329.71</v>
      </c>
      <c r="J20" t="s">
        <v>67</v>
      </c>
      <c r="K20" t="s">
        <v>50</v>
      </c>
      <c r="L20" t="b">
        <v>0</v>
      </c>
      <c r="M20" t="s">
        <v>21</v>
      </c>
      <c r="N20" t="s">
        <v>28</v>
      </c>
      <c r="O20">
        <f>data[[#This Row],[Qty]]*data[[#This Row],[Amount]]</f>
        <v>27365.929999999997</v>
      </c>
    </row>
    <row r="21" spans="1:15" ht="14.25" customHeight="1">
      <c r="A21">
        <v>199</v>
      </c>
      <c r="B21" s="1">
        <v>44194</v>
      </c>
      <c r="C21" t="s">
        <v>36</v>
      </c>
      <c r="D21" t="s">
        <v>15</v>
      </c>
      <c r="E21" t="s">
        <v>16</v>
      </c>
      <c r="F21" t="s">
        <v>33</v>
      </c>
      <c r="G21">
        <v>23</v>
      </c>
      <c r="H21" t="s">
        <v>18</v>
      </c>
      <c r="I21">
        <v>395.09</v>
      </c>
      <c r="J21" t="s">
        <v>68</v>
      </c>
      <c r="K21" t="s">
        <v>50</v>
      </c>
      <c r="L21" t="b">
        <v>0</v>
      </c>
      <c r="M21" t="s">
        <v>27</v>
      </c>
      <c r="N21" t="s">
        <v>28</v>
      </c>
      <c r="O21">
        <f>data[[#This Row],[Qty]]*data[[#This Row],[Amount]]</f>
        <v>9087.07</v>
      </c>
    </row>
    <row r="22" spans="1:15" ht="14.25" customHeight="1">
      <c r="A22">
        <v>988</v>
      </c>
      <c r="B22" s="1">
        <v>44198</v>
      </c>
      <c r="C22" t="s">
        <v>23</v>
      </c>
      <c r="D22" t="s">
        <v>47</v>
      </c>
      <c r="E22" t="s">
        <v>37</v>
      </c>
      <c r="F22" t="s">
        <v>33</v>
      </c>
      <c r="G22">
        <v>31</v>
      </c>
      <c r="H22" t="s">
        <v>18</v>
      </c>
      <c r="I22">
        <v>413.13</v>
      </c>
      <c r="J22" t="s">
        <v>69</v>
      </c>
      <c r="K22" t="s">
        <v>46</v>
      </c>
      <c r="L22" t="b">
        <v>1</v>
      </c>
      <c r="M22" t="s">
        <v>27</v>
      </c>
      <c r="N22" t="s">
        <v>22</v>
      </c>
      <c r="O22">
        <f>data[[#This Row],[Qty]]*data[[#This Row],[Amount]]</f>
        <v>12807.03</v>
      </c>
    </row>
    <row r="23" spans="1:15" ht="14.25" customHeight="1">
      <c r="A23">
        <v>648</v>
      </c>
      <c r="B23" s="1">
        <v>44187</v>
      </c>
      <c r="C23" t="s">
        <v>23</v>
      </c>
      <c r="D23" t="s">
        <v>24</v>
      </c>
      <c r="E23" t="s">
        <v>16</v>
      </c>
      <c r="F23" t="s">
        <v>17</v>
      </c>
      <c r="G23">
        <v>53</v>
      </c>
      <c r="H23" t="s">
        <v>18</v>
      </c>
      <c r="I23">
        <v>894.84</v>
      </c>
      <c r="J23" t="s">
        <v>70</v>
      </c>
      <c r="K23" t="s">
        <v>53</v>
      </c>
      <c r="L23" t="b">
        <v>0</v>
      </c>
      <c r="M23" t="s">
        <v>27</v>
      </c>
      <c r="N23" t="s">
        <v>22</v>
      </c>
      <c r="O23">
        <f>data[[#This Row],[Qty]]*data[[#This Row],[Amount]]</f>
        <v>47426.520000000004</v>
      </c>
    </row>
    <row r="24" spans="1:15" ht="14.25" customHeight="1">
      <c r="A24">
        <v>865</v>
      </c>
      <c r="B24" s="1">
        <v>44014</v>
      </c>
      <c r="C24" t="s">
        <v>14</v>
      </c>
      <c r="D24" t="s">
        <v>15</v>
      </c>
      <c r="E24" t="s">
        <v>16</v>
      </c>
      <c r="F24" t="s">
        <v>33</v>
      </c>
      <c r="G24">
        <v>78</v>
      </c>
      <c r="H24" t="s">
        <v>18</v>
      </c>
      <c r="I24">
        <v>120.02</v>
      </c>
      <c r="J24" t="s">
        <v>71</v>
      </c>
      <c r="K24" t="s">
        <v>64</v>
      </c>
      <c r="L24" t="b">
        <v>0</v>
      </c>
      <c r="M24" t="s">
        <v>31</v>
      </c>
      <c r="N24" t="s">
        <v>22</v>
      </c>
      <c r="O24">
        <f>data[[#This Row],[Qty]]*data[[#This Row],[Amount]]</f>
        <v>9361.56</v>
      </c>
    </row>
    <row r="25" spans="1:15" ht="14.25" customHeight="1">
      <c r="A25">
        <v>467</v>
      </c>
      <c r="B25" s="1">
        <v>44430</v>
      </c>
      <c r="C25" t="s">
        <v>36</v>
      </c>
      <c r="D25" t="s">
        <v>47</v>
      </c>
      <c r="E25" t="s">
        <v>37</v>
      </c>
      <c r="F25" t="s">
        <v>38</v>
      </c>
      <c r="G25">
        <v>67</v>
      </c>
      <c r="H25" t="s">
        <v>18</v>
      </c>
      <c r="I25">
        <v>722.72</v>
      </c>
      <c r="J25" t="s">
        <v>72</v>
      </c>
      <c r="K25" t="s">
        <v>64</v>
      </c>
      <c r="L25" t="b">
        <v>1</v>
      </c>
      <c r="M25" t="s">
        <v>44</v>
      </c>
      <c r="N25" t="s">
        <v>22</v>
      </c>
      <c r="O25">
        <f>data[[#This Row],[Qty]]*data[[#This Row],[Amount]]</f>
        <v>48422.240000000005</v>
      </c>
    </row>
    <row r="26" spans="1:15" ht="14.25" customHeight="1">
      <c r="A26">
        <v>383</v>
      </c>
      <c r="B26" s="1">
        <v>44312</v>
      </c>
      <c r="C26" t="s">
        <v>23</v>
      </c>
      <c r="D26" t="s">
        <v>15</v>
      </c>
      <c r="E26" t="s">
        <v>37</v>
      </c>
      <c r="F26" t="s">
        <v>33</v>
      </c>
      <c r="G26">
        <v>6</v>
      </c>
      <c r="H26" t="s">
        <v>18</v>
      </c>
      <c r="I26">
        <v>921.45</v>
      </c>
      <c r="J26" t="s">
        <v>73</v>
      </c>
      <c r="K26" t="s">
        <v>74</v>
      </c>
      <c r="L26" t="b">
        <v>0</v>
      </c>
      <c r="M26" t="s">
        <v>27</v>
      </c>
      <c r="N26" t="s">
        <v>22</v>
      </c>
      <c r="O26">
        <f>data[[#This Row],[Qty]]*data[[#This Row],[Amount]]</f>
        <v>5528.7000000000007</v>
      </c>
    </row>
    <row r="27" spans="1:15" ht="14.25" customHeight="1">
      <c r="A27">
        <v>387</v>
      </c>
      <c r="B27" s="1">
        <v>44407</v>
      </c>
      <c r="C27" t="s">
        <v>32</v>
      </c>
      <c r="D27" t="s">
        <v>24</v>
      </c>
      <c r="E27" t="s">
        <v>16</v>
      </c>
      <c r="F27" t="s">
        <v>38</v>
      </c>
      <c r="G27">
        <v>63</v>
      </c>
      <c r="H27" t="s">
        <v>18</v>
      </c>
      <c r="I27">
        <v>807.78</v>
      </c>
      <c r="J27" t="s">
        <v>75</v>
      </c>
      <c r="K27" t="s">
        <v>64</v>
      </c>
      <c r="L27" t="b">
        <v>1</v>
      </c>
      <c r="M27" t="s">
        <v>44</v>
      </c>
      <c r="N27" t="s">
        <v>28</v>
      </c>
      <c r="O27">
        <f>data[[#This Row],[Qty]]*data[[#This Row],[Amount]]</f>
        <v>50890.14</v>
      </c>
    </row>
    <row r="28" spans="1:15" ht="14.25" customHeight="1">
      <c r="A28">
        <v>899</v>
      </c>
      <c r="B28" s="1">
        <v>43984</v>
      </c>
      <c r="C28" t="s">
        <v>32</v>
      </c>
      <c r="D28" t="s">
        <v>15</v>
      </c>
      <c r="E28" t="s">
        <v>37</v>
      </c>
      <c r="F28" t="s">
        <v>17</v>
      </c>
      <c r="G28">
        <v>76</v>
      </c>
      <c r="H28" t="s">
        <v>18</v>
      </c>
      <c r="I28">
        <v>437.57</v>
      </c>
      <c r="J28" t="s">
        <v>55</v>
      </c>
      <c r="K28" t="s">
        <v>56</v>
      </c>
      <c r="L28" t="b">
        <v>1</v>
      </c>
      <c r="M28" t="s">
        <v>44</v>
      </c>
      <c r="N28" t="s">
        <v>22</v>
      </c>
      <c r="O28">
        <f>data[[#This Row],[Qty]]*data[[#This Row],[Amount]]</f>
        <v>33255.32</v>
      </c>
    </row>
    <row r="29" spans="1:15" ht="14.25" customHeight="1">
      <c r="A29">
        <v>94</v>
      </c>
      <c r="B29" s="1">
        <v>44509</v>
      </c>
      <c r="C29" t="s">
        <v>32</v>
      </c>
      <c r="D29" t="s">
        <v>15</v>
      </c>
      <c r="E29" t="s">
        <v>37</v>
      </c>
      <c r="F29" t="s">
        <v>17</v>
      </c>
      <c r="G29">
        <v>61</v>
      </c>
      <c r="H29" t="s">
        <v>18</v>
      </c>
      <c r="I29">
        <v>684.71</v>
      </c>
      <c r="J29" t="s">
        <v>76</v>
      </c>
      <c r="K29" t="s">
        <v>77</v>
      </c>
      <c r="L29" t="b">
        <v>1</v>
      </c>
      <c r="M29" t="s">
        <v>27</v>
      </c>
      <c r="N29" t="s">
        <v>22</v>
      </c>
      <c r="O29">
        <f>data[[#This Row],[Qty]]*data[[#This Row],[Amount]]</f>
        <v>41767.310000000005</v>
      </c>
    </row>
    <row r="30" spans="1:15" ht="14.25" customHeight="1">
      <c r="A30">
        <v>270</v>
      </c>
      <c r="B30" s="1">
        <v>44474</v>
      </c>
      <c r="C30" t="s">
        <v>36</v>
      </c>
      <c r="D30" t="s">
        <v>47</v>
      </c>
      <c r="E30" t="s">
        <v>37</v>
      </c>
      <c r="F30" t="s">
        <v>38</v>
      </c>
      <c r="G30">
        <v>18</v>
      </c>
      <c r="H30" t="s">
        <v>18</v>
      </c>
      <c r="I30">
        <v>699.21</v>
      </c>
      <c r="J30" t="s">
        <v>78</v>
      </c>
      <c r="K30" t="s">
        <v>79</v>
      </c>
      <c r="L30" t="b">
        <v>1</v>
      </c>
      <c r="M30" t="s">
        <v>44</v>
      </c>
      <c r="N30" t="s">
        <v>28</v>
      </c>
      <c r="O30">
        <f>data[[#This Row],[Qty]]*data[[#This Row],[Amount]]</f>
        <v>12585.78</v>
      </c>
    </row>
    <row r="31" spans="1:15" ht="14.25" customHeight="1">
      <c r="A31">
        <v>190</v>
      </c>
      <c r="B31" s="1">
        <v>43861</v>
      </c>
      <c r="C31" t="s">
        <v>54</v>
      </c>
      <c r="D31" t="s">
        <v>15</v>
      </c>
      <c r="E31" t="s">
        <v>16</v>
      </c>
      <c r="F31" t="s">
        <v>17</v>
      </c>
      <c r="G31">
        <v>56</v>
      </c>
      <c r="H31" t="s">
        <v>18</v>
      </c>
      <c r="I31">
        <v>845.2</v>
      </c>
      <c r="J31" t="s">
        <v>80</v>
      </c>
      <c r="K31" t="s">
        <v>20</v>
      </c>
      <c r="L31" t="b">
        <v>0</v>
      </c>
      <c r="M31" t="s">
        <v>27</v>
      </c>
      <c r="N31" t="s">
        <v>28</v>
      </c>
      <c r="O31">
        <f>data[[#This Row],[Qty]]*data[[#This Row],[Amount]]</f>
        <v>47331.200000000004</v>
      </c>
    </row>
    <row r="32" spans="1:15" ht="14.25" customHeight="1">
      <c r="A32">
        <v>937</v>
      </c>
      <c r="B32" s="1">
        <v>44481</v>
      </c>
      <c r="C32" t="s">
        <v>14</v>
      </c>
      <c r="D32" t="s">
        <v>15</v>
      </c>
      <c r="E32" t="s">
        <v>37</v>
      </c>
      <c r="F32" t="s">
        <v>38</v>
      </c>
      <c r="G32">
        <v>36</v>
      </c>
      <c r="H32" t="s">
        <v>18</v>
      </c>
      <c r="I32">
        <v>717.76</v>
      </c>
      <c r="J32" t="s">
        <v>81</v>
      </c>
      <c r="K32" t="s">
        <v>58</v>
      </c>
      <c r="L32" t="b">
        <v>0</v>
      </c>
      <c r="M32" t="s">
        <v>27</v>
      </c>
      <c r="N32" t="s">
        <v>22</v>
      </c>
      <c r="O32">
        <f>data[[#This Row],[Qty]]*data[[#This Row],[Amount]]</f>
        <v>25839.360000000001</v>
      </c>
    </row>
    <row r="33" spans="1:15" ht="14.25" customHeight="1">
      <c r="A33">
        <v>922</v>
      </c>
      <c r="B33" s="1">
        <v>44272</v>
      </c>
      <c r="C33" t="s">
        <v>36</v>
      </c>
      <c r="D33" t="s">
        <v>15</v>
      </c>
      <c r="E33" t="s">
        <v>25</v>
      </c>
      <c r="F33" t="s">
        <v>38</v>
      </c>
      <c r="G33">
        <v>22</v>
      </c>
      <c r="H33" t="s">
        <v>18</v>
      </c>
      <c r="I33">
        <v>522.19000000000005</v>
      </c>
      <c r="J33" t="s">
        <v>82</v>
      </c>
      <c r="K33" t="s">
        <v>46</v>
      </c>
      <c r="L33" t="b">
        <v>1</v>
      </c>
      <c r="M33" t="s">
        <v>31</v>
      </c>
      <c r="N33" t="s">
        <v>22</v>
      </c>
      <c r="O33">
        <f>data[[#This Row],[Qty]]*data[[#This Row],[Amount]]</f>
        <v>11488.18</v>
      </c>
    </row>
    <row r="34" spans="1:15" ht="14.25" customHeight="1">
      <c r="A34">
        <v>536</v>
      </c>
      <c r="B34" s="1">
        <v>44273</v>
      </c>
      <c r="C34" t="s">
        <v>36</v>
      </c>
      <c r="D34" t="s">
        <v>47</v>
      </c>
      <c r="E34" t="s">
        <v>16</v>
      </c>
      <c r="F34" t="s">
        <v>38</v>
      </c>
      <c r="G34">
        <v>67</v>
      </c>
      <c r="H34" t="s">
        <v>18</v>
      </c>
      <c r="I34">
        <v>212.18</v>
      </c>
      <c r="J34" t="s">
        <v>50</v>
      </c>
      <c r="K34" t="s">
        <v>51</v>
      </c>
      <c r="L34" t="b">
        <v>1</v>
      </c>
      <c r="M34" t="s">
        <v>27</v>
      </c>
      <c r="N34" t="s">
        <v>22</v>
      </c>
      <c r="O34">
        <f>data[[#This Row],[Qty]]*data[[#This Row],[Amount]]</f>
        <v>14216.060000000001</v>
      </c>
    </row>
    <row r="35" spans="1:15" ht="14.25" customHeight="1">
      <c r="A35">
        <v>510</v>
      </c>
      <c r="B35" s="1">
        <v>44247</v>
      </c>
      <c r="C35" t="s">
        <v>14</v>
      </c>
      <c r="D35" t="s">
        <v>15</v>
      </c>
      <c r="E35" t="s">
        <v>37</v>
      </c>
      <c r="F35" t="s">
        <v>17</v>
      </c>
      <c r="G35">
        <v>82</v>
      </c>
      <c r="H35" t="s">
        <v>18</v>
      </c>
      <c r="I35">
        <v>333.52</v>
      </c>
      <c r="J35" t="s">
        <v>83</v>
      </c>
      <c r="K35" t="s">
        <v>64</v>
      </c>
      <c r="L35" t="b">
        <v>1</v>
      </c>
      <c r="M35" t="s">
        <v>21</v>
      </c>
      <c r="N35" t="s">
        <v>22</v>
      </c>
      <c r="O35">
        <f>data[[#This Row],[Qty]]*data[[#This Row],[Amount]]</f>
        <v>27348.639999999999</v>
      </c>
    </row>
    <row r="36" spans="1:15" ht="14.25" customHeight="1">
      <c r="A36">
        <v>795</v>
      </c>
      <c r="B36" s="1">
        <v>44327</v>
      </c>
      <c r="C36" t="s">
        <v>54</v>
      </c>
      <c r="D36" t="s">
        <v>24</v>
      </c>
      <c r="E36" t="s">
        <v>25</v>
      </c>
      <c r="F36" t="s">
        <v>33</v>
      </c>
      <c r="G36">
        <v>84</v>
      </c>
      <c r="H36" t="s">
        <v>18</v>
      </c>
      <c r="I36">
        <v>443.21</v>
      </c>
      <c r="J36" t="s">
        <v>84</v>
      </c>
      <c r="K36" t="s">
        <v>85</v>
      </c>
      <c r="L36" t="b">
        <v>1</v>
      </c>
      <c r="M36" t="s">
        <v>21</v>
      </c>
      <c r="N36" t="s">
        <v>28</v>
      </c>
      <c r="O36">
        <f>data[[#This Row],[Qty]]*data[[#This Row],[Amount]]</f>
        <v>37229.64</v>
      </c>
    </row>
    <row r="37" spans="1:15" ht="14.25" customHeight="1">
      <c r="A37">
        <v>866</v>
      </c>
      <c r="B37" s="1">
        <v>44050</v>
      </c>
      <c r="C37" t="s">
        <v>23</v>
      </c>
      <c r="D37" t="s">
        <v>24</v>
      </c>
      <c r="E37" t="s">
        <v>25</v>
      </c>
      <c r="F37" t="s">
        <v>38</v>
      </c>
      <c r="G37">
        <v>17</v>
      </c>
      <c r="H37" t="s">
        <v>18</v>
      </c>
      <c r="I37">
        <v>527.5</v>
      </c>
      <c r="J37" t="s">
        <v>86</v>
      </c>
      <c r="K37" t="s">
        <v>87</v>
      </c>
      <c r="L37" t="b">
        <v>1</v>
      </c>
      <c r="M37" t="s">
        <v>21</v>
      </c>
      <c r="N37" t="s">
        <v>28</v>
      </c>
      <c r="O37">
        <f>data[[#This Row],[Qty]]*data[[#This Row],[Amount]]</f>
        <v>8967.5</v>
      </c>
    </row>
    <row r="38" spans="1:15" ht="14.25" customHeight="1">
      <c r="A38">
        <v>227</v>
      </c>
      <c r="B38" s="1">
        <v>44412</v>
      </c>
      <c r="C38" t="s">
        <v>36</v>
      </c>
      <c r="D38" t="s">
        <v>15</v>
      </c>
      <c r="E38" t="s">
        <v>25</v>
      </c>
      <c r="F38" t="s">
        <v>33</v>
      </c>
      <c r="G38">
        <v>62</v>
      </c>
      <c r="H38" t="s">
        <v>18</v>
      </c>
      <c r="I38">
        <v>720.12</v>
      </c>
      <c r="J38" t="s">
        <v>88</v>
      </c>
      <c r="K38" t="s">
        <v>89</v>
      </c>
      <c r="L38" t="b">
        <v>1</v>
      </c>
      <c r="M38" t="s">
        <v>21</v>
      </c>
      <c r="N38" t="s">
        <v>22</v>
      </c>
      <c r="O38">
        <f>data[[#This Row],[Qty]]*data[[#This Row],[Amount]]</f>
        <v>44647.44</v>
      </c>
    </row>
    <row r="39" spans="1:15" ht="14.25" customHeight="1">
      <c r="A39">
        <v>21</v>
      </c>
      <c r="B39" s="1">
        <v>43836</v>
      </c>
      <c r="C39" t="s">
        <v>32</v>
      </c>
      <c r="D39" t="s">
        <v>15</v>
      </c>
      <c r="E39" t="s">
        <v>25</v>
      </c>
      <c r="F39" t="s">
        <v>38</v>
      </c>
      <c r="G39">
        <v>42</v>
      </c>
      <c r="H39" t="s">
        <v>18</v>
      </c>
      <c r="I39">
        <v>540.29</v>
      </c>
      <c r="J39" t="s">
        <v>90</v>
      </c>
      <c r="K39" t="s">
        <v>91</v>
      </c>
      <c r="L39" t="b">
        <v>0</v>
      </c>
      <c r="M39" t="s">
        <v>21</v>
      </c>
      <c r="N39" t="s">
        <v>28</v>
      </c>
      <c r="O39">
        <f>data[[#This Row],[Qty]]*data[[#This Row],[Amount]]</f>
        <v>22692.18</v>
      </c>
    </row>
    <row r="40" spans="1:15" ht="14.25" customHeight="1">
      <c r="A40">
        <v>521</v>
      </c>
      <c r="B40" s="1">
        <v>44285</v>
      </c>
      <c r="C40" t="s">
        <v>32</v>
      </c>
      <c r="D40" t="s">
        <v>24</v>
      </c>
      <c r="E40" t="s">
        <v>37</v>
      </c>
      <c r="F40" t="s">
        <v>33</v>
      </c>
      <c r="G40">
        <v>97</v>
      </c>
      <c r="H40" t="s">
        <v>18</v>
      </c>
      <c r="I40">
        <v>403.47</v>
      </c>
      <c r="J40" t="s">
        <v>92</v>
      </c>
      <c r="K40" t="s">
        <v>93</v>
      </c>
      <c r="L40" t="b">
        <v>1</v>
      </c>
      <c r="M40" t="s">
        <v>21</v>
      </c>
      <c r="N40" t="s">
        <v>28</v>
      </c>
      <c r="O40">
        <f>data[[#This Row],[Qty]]*data[[#This Row],[Amount]]</f>
        <v>39136.590000000004</v>
      </c>
    </row>
    <row r="41" spans="1:15" ht="14.25" customHeight="1">
      <c r="A41">
        <v>515</v>
      </c>
      <c r="B41" s="1">
        <v>44136</v>
      </c>
      <c r="C41" t="s">
        <v>23</v>
      </c>
      <c r="D41" t="s">
        <v>15</v>
      </c>
      <c r="E41" t="s">
        <v>16</v>
      </c>
      <c r="F41" t="s">
        <v>33</v>
      </c>
      <c r="G41">
        <v>59</v>
      </c>
      <c r="H41" t="s">
        <v>18</v>
      </c>
      <c r="I41">
        <v>239.7</v>
      </c>
      <c r="J41" t="s">
        <v>94</v>
      </c>
      <c r="K41" t="s">
        <v>46</v>
      </c>
      <c r="L41" t="b">
        <v>1</v>
      </c>
      <c r="M41" t="s">
        <v>21</v>
      </c>
      <c r="N41" t="s">
        <v>22</v>
      </c>
      <c r="O41">
        <f>data[[#This Row],[Qty]]*data[[#This Row],[Amount]]</f>
        <v>14142.3</v>
      </c>
    </row>
    <row r="42" spans="1:15" ht="14.25" customHeight="1">
      <c r="A42">
        <v>534</v>
      </c>
      <c r="B42" s="1">
        <v>44189</v>
      </c>
      <c r="C42" t="s">
        <v>36</v>
      </c>
      <c r="D42" t="s">
        <v>47</v>
      </c>
      <c r="E42" t="s">
        <v>37</v>
      </c>
      <c r="F42" t="s">
        <v>17</v>
      </c>
      <c r="G42">
        <v>8</v>
      </c>
      <c r="H42" t="s">
        <v>18</v>
      </c>
      <c r="I42">
        <v>976.19</v>
      </c>
      <c r="J42" t="s">
        <v>95</v>
      </c>
      <c r="K42" t="s">
        <v>64</v>
      </c>
      <c r="L42" t="b">
        <v>0</v>
      </c>
      <c r="M42" t="s">
        <v>27</v>
      </c>
      <c r="N42" t="s">
        <v>22</v>
      </c>
      <c r="O42">
        <f>data[[#This Row],[Qty]]*data[[#This Row],[Amount]]</f>
        <v>7809.52</v>
      </c>
    </row>
    <row r="43" spans="1:15" ht="14.25" customHeight="1">
      <c r="A43">
        <v>646</v>
      </c>
      <c r="B43" s="1">
        <v>44540</v>
      </c>
      <c r="C43" t="s">
        <v>14</v>
      </c>
      <c r="D43" t="s">
        <v>24</v>
      </c>
      <c r="E43" t="s">
        <v>37</v>
      </c>
      <c r="F43" t="s">
        <v>33</v>
      </c>
      <c r="G43">
        <v>57</v>
      </c>
      <c r="H43" t="s">
        <v>18</v>
      </c>
      <c r="I43">
        <v>347.91</v>
      </c>
      <c r="J43" t="s">
        <v>96</v>
      </c>
      <c r="K43" t="s">
        <v>97</v>
      </c>
      <c r="L43" t="b">
        <v>1</v>
      </c>
      <c r="M43" t="s">
        <v>31</v>
      </c>
      <c r="N43" t="s">
        <v>22</v>
      </c>
      <c r="O43">
        <f>data[[#This Row],[Qty]]*data[[#This Row],[Amount]]</f>
        <v>19830.870000000003</v>
      </c>
    </row>
    <row r="44" spans="1:15" ht="14.25" customHeight="1">
      <c r="A44">
        <v>872</v>
      </c>
      <c r="B44" s="1">
        <v>44186</v>
      </c>
      <c r="C44" t="s">
        <v>14</v>
      </c>
      <c r="D44" t="s">
        <v>24</v>
      </c>
      <c r="E44" t="s">
        <v>37</v>
      </c>
      <c r="F44" t="s">
        <v>38</v>
      </c>
      <c r="G44">
        <v>42</v>
      </c>
      <c r="H44" t="s">
        <v>18</v>
      </c>
      <c r="I44">
        <v>818.54</v>
      </c>
      <c r="J44" t="s">
        <v>50</v>
      </c>
      <c r="K44" t="s">
        <v>51</v>
      </c>
      <c r="L44" t="b">
        <v>0</v>
      </c>
      <c r="M44" t="s">
        <v>31</v>
      </c>
      <c r="N44" t="s">
        <v>22</v>
      </c>
      <c r="O44">
        <f>data[[#This Row],[Qty]]*data[[#This Row],[Amount]]</f>
        <v>34378.68</v>
      </c>
    </row>
    <row r="45" spans="1:15" ht="14.25" customHeight="1">
      <c r="A45">
        <v>99</v>
      </c>
      <c r="B45" s="1">
        <v>44518</v>
      </c>
      <c r="C45" t="s">
        <v>14</v>
      </c>
      <c r="D45" t="s">
        <v>47</v>
      </c>
      <c r="E45" t="s">
        <v>16</v>
      </c>
      <c r="F45" t="s">
        <v>38</v>
      </c>
      <c r="G45">
        <v>59</v>
      </c>
      <c r="H45" t="s">
        <v>18</v>
      </c>
      <c r="I45">
        <v>89.77</v>
      </c>
      <c r="J45" t="s">
        <v>98</v>
      </c>
      <c r="K45" t="s">
        <v>99</v>
      </c>
      <c r="L45" t="b">
        <v>1</v>
      </c>
      <c r="M45" t="s">
        <v>31</v>
      </c>
      <c r="N45" t="s">
        <v>22</v>
      </c>
      <c r="O45">
        <f>data[[#This Row],[Qty]]*data[[#This Row],[Amount]]</f>
        <v>5296.4299999999994</v>
      </c>
    </row>
    <row r="46" spans="1:15" ht="14.25" customHeight="1">
      <c r="A46">
        <v>603</v>
      </c>
      <c r="B46" s="1">
        <v>44257</v>
      </c>
      <c r="C46" t="s">
        <v>32</v>
      </c>
      <c r="D46" t="s">
        <v>15</v>
      </c>
      <c r="E46" t="s">
        <v>16</v>
      </c>
      <c r="F46" t="s">
        <v>33</v>
      </c>
      <c r="G46">
        <v>3</v>
      </c>
      <c r="H46" t="s">
        <v>18</v>
      </c>
      <c r="I46">
        <v>575.17999999999995</v>
      </c>
      <c r="J46" t="s">
        <v>100</v>
      </c>
      <c r="K46" t="s">
        <v>101</v>
      </c>
      <c r="L46" t="b">
        <v>1</v>
      </c>
      <c r="M46" t="s">
        <v>44</v>
      </c>
      <c r="N46" t="s">
        <v>22</v>
      </c>
      <c r="O46">
        <f>data[[#This Row],[Qty]]*data[[#This Row],[Amount]]</f>
        <v>1725.54</v>
      </c>
    </row>
    <row r="47" spans="1:15" ht="14.25" customHeight="1">
      <c r="A47">
        <v>68</v>
      </c>
      <c r="B47" s="1">
        <v>44228</v>
      </c>
      <c r="C47" t="s">
        <v>23</v>
      </c>
      <c r="D47" t="s">
        <v>47</v>
      </c>
      <c r="E47" t="s">
        <v>37</v>
      </c>
      <c r="F47" t="s">
        <v>38</v>
      </c>
      <c r="G47">
        <v>95</v>
      </c>
      <c r="H47" t="s">
        <v>18</v>
      </c>
      <c r="I47">
        <v>587.05999999999995</v>
      </c>
      <c r="J47" t="s">
        <v>102</v>
      </c>
      <c r="K47" t="s">
        <v>58</v>
      </c>
      <c r="L47" t="b">
        <v>0</v>
      </c>
      <c r="M47" t="s">
        <v>27</v>
      </c>
      <c r="N47" t="s">
        <v>28</v>
      </c>
      <c r="O47">
        <f>data[[#This Row],[Qty]]*data[[#This Row],[Amount]]</f>
        <v>55770.7</v>
      </c>
    </row>
    <row r="48" spans="1:15" ht="14.25" customHeight="1">
      <c r="A48">
        <v>130</v>
      </c>
      <c r="B48" s="1">
        <v>44243</v>
      </c>
      <c r="C48" t="s">
        <v>36</v>
      </c>
      <c r="D48" t="s">
        <v>47</v>
      </c>
      <c r="E48" t="s">
        <v>37</v>
      </c>
      <c r="F48" t="s">
        <v>17</v>
      </c>
      <c r="G48">
        <v>97</v>
      </c>
      <c r="H48" t="s">
        <v>18</v>
      </c>
      <c r="I48">
        <v>915.05</v>
      </c>
      <c r="J48" t="s">
        <v>103</v>
      </c>
      <c r="K48" t="s">
        <v>104</v>
      </c>
      <c r="L48" t="b">
        <v>0</v>
      </c>
      <c r="M48" t="s">
        <v>21</v>
      </c>
      <c r="N48" t="s">
        <v>22</v>
      </c>
      <c r="O48">
        <f>data[[#This Row],[Qty]]*data[[#This Row],[Amount]]</f>
        <v>88759.849999999991</v>
      </c>
    </row>
    <row r="49" spans="1:15" ht="14.25" customHeight="1">
      <c r="A49">
        <v>292</v>
      </c>
      <c r="B49" s="1">
        <v>44489</v>
      </c>
      <c r="C49" t="s">
        <v>36</v>
      </c>
      <c r="D49" t="s">
        <v>47</v>
      </c>
      <c r="E49" t="s">
        <v>16</v>
      </c>
      <c r="F49" t="s">
        <v>17</v>
      </c>
      <c r="G49">
        <v>27</v>
      </c>
      <c r="H49" t="s">
        <v>18</v>
      </c>
      <c r="I49">
        <v>249.99</v>
      </c>
      <c r="J49" t="s">
        <v>19</v>
      </c>
      <c r="K49" t="s">
        <v>20</v>
      </c>
      <c r="L49" t="b">
        <v>0</v>
      </c>
      <c r="M49" t="s">
        <v>27</v>
      </c>
      <c r="N49" t="s">
        <v>22</v>
      </c>
      <c r="O49">
        <f>data[[#This Row],[Qty]]*data[[#This Row],[Amount]]</f>
        <v>6749.7300000000005</v>
      </c>
    </row>
    <row r="50" spans="1:15" ht="14.25" customHeight="1">
      <c r="A50">
        <v>513</v>
      </c>
      <c r="B50" s="1">
        <v>44462</v>
      </c>
      <c r="C50" t="s">
        <v>54</v>
      </c>
      <c r="D50" t="s">
        <v>47</v>
      </c>
      <c r="E50" t="s">
        <v>37</v>
      </c>
      <c r="F50" t="s">
        <v>33</v>
      </c>
      <c r="G50">
        <v>15</v>
      </c>
      <c r="H50" t="s">
        <v>18</v>
      </c>
      <c r="I50">
        <v>197.75</v>
      </c>
      <c r="J50" t="s">
        <v>105</v>
      </c>
      <c r="K50" t="s">
        <v>106</v>
      </c>
      <c r="L50" t="b">
        <v>0</v>
      </c>
      <c r="M50" t="s">
        <v>27</v>
      </c>
      <c r="N50" t="s">
        <v>22</v>
      </c>
      <c r="O50">
        <f>data[[#This Row],[Qty]]*data[[#This Row],[Amount]]</f>
        <v>2966.25</v>
      </c>
    </row>
    <row r="51" spans="1:15" ht="14.25" customHeight="1">
      <c r="A51">
        <v>589</v>
      </c>
      <c r="B51" s="1">
        <v>44495</v>
      </c>
      <c r="C51" t="s">
        <v>36</v>
      </c>
      <c r="D51" t="s">
        <v>24</v>
      </c>
      <c r="E51" t="s">
        <v>37</v>
      </c>
      <c r="F51" t="s">
        <v>33</v>
      </c>
      <c r="G51">
        <v>84</v>
      </c>
      <c r="H51" t="s">
        <v>18</v>
      </c>
      <c r="I51">
        <v>407.64</v>
      </c>
      <c r="J51" t="s">
        <v>98</v>
      </c>
      <c r="K51" t="s">
        <v>99</v>
      </c>
      <c r="L51" t="b">
        <v>1</v>
      </c>
      <c r="M51" t="s">
        <v>44</v>
      </c>
      <c r="N51" t="s">
        <v>28</v>
      </c>
      <c r="O51">
        <f>data[[#This Row],[Qty]]*data[[#This Row],[Amount]]</f>
        <v>34241.760000000002</v>
      </c>
    </row>
    <row r="52" spans="1:15" ht="14.25" customHeight="1">
      <c r="A52">
        <v>676</v>
      </c>
      <c r="B52" s="1">
        <v>44181</v>
      </c>
      <c r="C52" t="s">
        <v>32</v>
      </c>
      <c r="D52" t="s">
        <v>15</v>
      </c>
      <c r="E52" t="s">
        <v>16</v>
      </c>
      <c r="F52" t="s">
        <v>17</v>
      </c>
      <c r="G52">
        <v>10</v>
      </c>
      <c r="H52" t="s">
        <v>18</v>
      </c>
      <c r="I52">
        <v>4.3</v>
      </c>
      <c r="J52" t="s">
        <v>107</v>
      </c>
      <c r="K52" t="s">
        <v>106</v>
      </c>
      <c r="L52" t="b">
        <v>0</v>
      </c>
      <c r="M52" t="s">
        <v>27</v>
      </c>
      <c r="N52" t="s">
        <v>22</v>
      </c>
      <c r="O52">
        <f>data[[#This Row],[Qty]]*data[[#This Row],[Amount]]</f>
        <v>43</v>
      </c>
    </row>
    <row r="53" spans="1:15" ht="14.25" customHeight="1">
      <c r="A53">
        <v>68</v>
      </c>
      <c r="B53" s="1">
        <v>44147</v>
      </c>
      <c r="C53" t="s">
        <v>32</v>
      </c>
      <c r="D53" t="s">
        <v>47</v>
      </c>
      <c r="E53" t="s">
        <v>16</v>
      </c>
      <c r="F53" t="s">
        <v>38</v>
      </c>
      <c r="G53">
        <v>95</v>
      </c>
      <c r="H53" t="s">
        <v>18</v>
      </c>
      <c r="I53">
        <v>150.87</v>
      </c>
      <c r="J53" t="s">
        <v>108</v>
      </c>
      <c r="K53" t="s">
        <v>66</v>
      </c>
      <c r="L53" t="b">
        <v>0</v>
      </c>
      <c r="M53" t="s">
        <v>44</v>
      </c>
      <c r="N53" t="s">
        <v>28</v>
      </c>
      <c r="O53">
        <f>data[[#This Row],[Qty]]*data[[#This Row],[Amount]]</f>
        <v>14332.65</v>
      </c>
    </row>
    <row r="54" spans="1:15" ht="14.25" customHeight="1">
      <c r="A54">
        <v>328</v>
      </c>
      <c r="B54" s="1">
        <v>44273</v>
      </c>
      <c r="C54" t="s">
        <v>14</v>
      </c>
      <c r="D54" t="s">
        <v>15</v>
      </c>
      <c r="E54" t="s">
        <v>25</v>
      </c>
      <c r="F54" t="s">
        <v>38</v>
      </c>
      <c r="G54">
        <v>28</v>
      </c>
      <c r="H54" t="s">
        <v>18</v>
      </c>
      <c r="I54">
        <v>216.85</v>
      </c>
      <c r="J54" t="s">
        <v>55</v>
      </c>
      <c r="K54" t="s">
        <v>56</v>
      </c>
      <c r="L54" t="b">
        <v>1</v>
      </c>
      <c r="M54" t="s">
        <v>44</v>
      </c>
      <c r="N54" t="s">
        <v>28</v>
      </c>
      <c r="O54">
        <f>data[[#This Row],[Qty]]*data[[#This Row],[Amount]]</f>
        <v>6071.8</v>
      </c>
    </row>
    <row r="55" spans="1:15" ht="14.25" customHeight="1">
      <c r="A55">
        <v>832</v>
      </c>
      <c r="B55" s="1">
        <v>44439</v>
      </c>
      <c r="C55" t="s">
        <v>54</v>
      </c>
      <c r="D55" t="s">
        <v>15</v>
      </c>
      <c r="E55" t="s">
        <v>37</v>
      </c>
      <c r="F55" t="s">
        <v>38</v>
      </c>
      <c r="G55">
        <v>9</v>
      </c>
      <c r="H55" t="s">
        <v>18</v>
      </c>
      <c r="I55">
        <v>750.27</v>
      </c>
      <c r="J55" t="s">
        <v>109</v>
      </c>
      <c r="K55" t="s">
        <v>20</v>
      </c>
      <c r="L55" t="b">
        <v>0</v>
      </c>
      <c r="M55" t="s">
        <v>21</v>
      </c>
      <c r="N55" t="s">
        <v>28</v>
      </c>
      <c r="O55">
        <f>data[[#This Row],[Qty]]*data[[#This Row],[Amount]]</f>
        <v>6752.43</v>
      </c>
    </row>
    <row r="56" spans="1:15" ht="14.25" customHeight="1">
      <c r="A56">
        <v>223</v>
      </c>
      <c r="B56" s="1">
        <v>44147</v>
      </c>
      <c r="C56" t="s">
        <v>54</v>
      </c>
      <c r="D56" t="s">
        <v>15</v>
      </c>
      <c r="E56" t="s">
        <v>25</v>
      </c>
      <c r="F56" t="s">
        <v>33</v>
      </c>
      <c r="G56">
        <v>56</v>
      </c>
      <c r="H56" t="s">
        <v>18</v>
      </c>
      <c r="I56">
        <v>376.18</v>
      </c>
      <c r="J56" t="s">
        <v>110</v>
      </c>
      <c r="K56" t="s">
        <v>111</v>
      </c>
      <c r="L56" t="b">
        <v>1</v>
      </c>
      <c r="M56" t="s">
        <v>31</v>
      </c>
      <c r="N56" t="s">
        <v>28</v>
      </c>
      <c r="O56">
        <f>data[[#This Row],[Qty]]*data[[#This Row],[Amount]]</f>
        <v>21066.080000000002</v>
      </c>
    </row>
    <row r="57" spans="1:15" ht="14.25" customHeight="1">
      <c r="A57">
        <v>311</v>
      </c>
      <c r="B57" s="1">
        <v>44152</v>
      </c>
      <c r="C57" t="s">
        <v>23</v>
      </c>
      <c r="D57" t="s">
        <v>47</v>
      </c>
      <c r="E57" t="s">
        <v>16</v>
      </c>
      <c r="F57" t="s">
        <v>17</v>
      </c>
      <c r="G57">
        <v>74</v>
      </c>
      <c r="H57" t="s">
        <v>18</v>
      </c>
      <c r="I57">
        <v>874.76</v>
      </c>
      <c r="J57" t="s">
        <v>112</v>
      </c>
      <c r="K57" t="s">
        <v>97</v>
      </c>
      <c r="L57" t="b">
        <v>0</v>
      </c>
      <c r="M57" t="s">
        <v>44</v>
      </c>
      <c r="N57" t="s">
        <v>22</v>
      </c>
      <c r="O57">
        <f>data[[#This Row],[Qty]]*data[[#This Row],[Amount]]</f>
        <v>64732.24</v>
      </c>
    </row>
    <row r="58" spans="1:15" ht="14.25" customHeight="1">
      <c r="A58">
        <v>450</v>
      </c>
      <c r="B58" s="1">
        <v>44135</v>
      </c>
      <c r="C58" t="s">
        <v>14</v>
      </c>
      <c r="D58" t="s">
        <v>47</v>
      </c>
      <c r="E58" t="s">
        <v>37</v>
      </c>
      <c r="F58" t="s">
        <v>33</v>
      </c>
      <c r="G58">
        <v>57</v>
      </c>
      <c r="H58" t="s">
        <v>18</v>
      </c>
      <c r="I58">
        <v>448.53</v>
      </c>
      <c r="J58" t="s">
        <v>113</v>
      </c>
      <c r="K58" t="s">
        <v>66</v>
      </c>
      <c r="L58" t="b">
        <v>0</v>
      </c>
      <c r="M58" t="s">
        <v>44</v>
      </c>
      <c r="N58" t="s">
        <v>22</v>
      </c>
      <c r="O58">
        <f>data[[#This Row],[Qty]]*data[[#This Row],[Amount]]</f>
        <v>25566.21</v>
      </c>
    </row>
    <row r="59" spans="1:15" ht="14.25" customHeight="1">
      <c r="A59">
        <v>551</v>
      </c>
      <c r="B59" s="1">
        <v>43931</v>
      </c>
      <c r="C59" t="s">
        <v>14</v>
      </c>
      <c r="D59" t="s">
        <v>15</v>
      </c>
      <c r="E59" t="s">
        <v>37</v>
      </c>
      <c r="F59" t="s">
        <v>17</v>
      </c>
      <c r="G59">
        <v>27</v>
      </c>
      <c r="H59" t="s">
        <v>18</v>
      </c>
      <c r="I59">
        <v>210.88</v>
      </c>
      <c r="J59" t="s">
        <v>50</v>
      </c>
      <c r="K59" t="s">
        <v>51</v>
      </c>
      <c r="L59" t="b">
        <v>0</v>
      </c>
      <c r="M59" t="s">
        <v>27</v>
      </c>
      <c r="N59" t="s">
        <v>28</v>
      </c>
      <c r="O59">
        <f>data[[#This Row],[Qty]]*data[[#This Row],[Amount]]</f>
        <v>5693.76</v>
      </c>
    </row>
    <row r="60" spans="1:15" ht="14.25" customHeight="1">
      <c r="A60">
        <v>40</v>
      </c>
      <c r="B60" s="1">
        <v>44185</v>
      </c>
      <c r="C60" t="s">
        <v>14</v>
      </c>
      <c r="D60" t="s">
        <v>47</v>
      </c>
      <c r="E60" t="s">
        <v>37</v>
      </c>
      <c r="F60" t="s">
        <v>17</v>
      </c>
      <c r="G60">
        <v>30</v>
      </c>
      <c r="H60" t="s">
        <v>18</v>
      </c>
      <c r="I60">
        <v>810.61</v>
      </c>
      <c r="J60" t="s">
        <v>81</v>
      </c>
      <c r="K60" t="s">
        <v>58</v>
      </c>
      <c r="L60" t="b">
        <v>0</v>
      </c>
      <c r="M60" t="s">
        <v>27</v>
      </c>
      <c r="N60" t="s">
        <v>22</v>
      </c>
      <c r="O60">
        <f>data[[#This Row],[Qty]]*data[[#This Row],[Amount]]</f>
        <v>24318.3</v>
      </c>
    </row>
    <row r="61" spans="1:15" ht="14.25" customHeight="1">
      <c r="A61">
        <v>611</v>
      </c>
      <c r="B61" s="1">
        <v>43918</v>
      </c>
      <c r="C61" t="s">
        <v>32</v>
      </c>
      <c r="D61" t="s">
        <v>15</v>
      </c>
      <c r="E61" t="s">
        <v>16</v>
      </c>
      <c r="F61" t="s">
        <v>17</v>
      </c>
      <c r="G61">
        <v>67</v>
      </c>
      <c r="H61" t="s">
        <v>18</v>
      </c>
      <c r="I61">
        <v>767.45</v>
      </c>
      <c r="J61" t="s">
        <v>114</v>
      </c>
      <c r="K61" t="s">
        <v>106</v>
      </c>
      <c r="L61" t="b">
        <v>0</v>
      </c>
      <c r="M61" t="s">
        <v>27</v>
      </c>
      <c r="N61" t="s">
        <v>22</v>
      </c>
      <c r="O61">
        <f>data[[#This Row],[Qty]]*data[[#This Row],[Amount]]</f>
        <v>51419.15</v>
      </c>
    </row>
    <row r="62" spans="1:15" ht="14.25" customHeight="1">
      <c r="A62">
        <v>376</v>
      </c>
      <c r="B62" s="1">
        <v>43913</v>
      </c>
      <c r="C62" t="s">
        <v>54</v>
      </c>
      <c r="D62" t="s">
        <v>24</v>
      </c>
      <c r="E62" t="s">
        <v>25</v>
      </c>
      <c r="F62" t="s">
        <v>33</v>
      </c>
      <c r="G62">
        <v>38</v>
      </c>
      <c r="H62" t="s">
        <v>18</v>
      </c>
      <c r="I62">
        <v>549.46</v>
      </c>
      <c r="J62" t="s">
        <v>115</v>
      </c>
      <c r="K62" t="s">
        <v>53</v>
      </c>
      <c r="L62" t="b">
        <v>0</v>
      </c>
      <c r="M62" t="s">
        <v>31</v>
      </c>
      <c r="N62" t="s">
        <v>22</v>
      </c>
      <c r="O62">
        <f>data[[#This Row],[Qty]]*data[[#This Row],[Amount]]</f>
        <v>20879.480000000003</v>
      </c>
    </row>
    <row r="63" spans="1:15" ht="14.25" customHeight="1">
      <c r="A63">
        <v>597</v>
      </c>
      <c r="B63" s="1">
        <v>44548</v>
      </c>
      <c r="C63" t="s">
        <v>36</v>
      </c>
      <c r="D63" t="s">
        <v>47</v>
      </c>
      <c r="E63" t="s">
        <v>16</v>
      </c>
      <c r="F63" t="s">
        <v>17</v>
      </c>
      <c r="G63">
        <v>15</v>
      </c>
      <c r="H63" t="s">
        <v>18</v>
      </c>
      <c r="I63">
        <v>475.58</v>
      </c>
      <c r="J63" t="s">
        <v>116</v>
      </c>
      <c r="K63" t="s">
        <v>20</v>
      </c>
      <c r="L63" t="b">
        <v>1</v>
      </c>
      <c r="M63" t="s">
        <v>31</v>
      </c>
      <c r="N63" t="s">
        <v>22</v>
      </c>
      <c r="O63">
        <f>data[[#This Row],[Qty]]*data[[#This Row],[Amount]]</f>
        <v>7133.7</v>
      </c>
    </row>
    <row r="64" spans="1:15" ht="14.25" customHeight="1">
      <c r="A64">
        <v>844</v>
      </c>
      <c r="B64" s="1">
        <v>44335</v>
      </c>
      <c r="C64" t="s">
        <v>14</v>
      </c>
      <c r="D64" t="s">
        <v>15</v>
      </c>
      <c r="E64" t="s">
        <v>16</v>
      </c>
      <c r="F64" t="s">
        <v>17</v>
      </c>
      <c r="G64">
        <v>41</v>
      </c>
      <c r="H64" t="s">
        <v>18</v>
      </c>
      <c r="I64">
        <v>964.56</v>
      </c>
      <c r="J64" t="s">
        <v>117</v>
      </c>
      <c r="K64" t="s">
        <v>77</v>
      </c>
      <c r="L64" t="b">
        <v>1</v>
      </c>
      <c r="M64" t="s">
        <v>44</v>
      </c>
      <c r="N64" t="s">
        <v>22</v>
      </c>
      <c r="O64">
        <f>data[[#This Row],[Qty]]*data[[#This Row],[Amount]]</f>
        <v>39546.959999999999</v>
      </c>
    </row>
    <row r="65" spans="1:15" ht="14.25" customHeight="1">
      <c r="A65">
        <v>199</v>
      </c>
      <c r="B65" s="1">
        <v>44376</v>
      </c>
      <c r="C65" t="s">
        <v>54</v>
      </c>
      <c r="D65" t="s">
        <v>47</v>
      </c>
      <c r="E65" t="s">
        <v>37</v>
      </c>
      <c r="F65" t="s">
        <v>38</v>
      </c>
      <c r="G65">
        <v>43</v>
      </c>
      <c r="H65" t="s">
        <v>18</v>
      </c>
      <c r="I65">
        <v>484.24</v>
      </c>
      <c r="J65" t="s">
        <v>118</v>
      </c>
      <c r="K65" t="s">
        <v>53</v>
      </c>
      <c r="L65" t="b">
        <v>1</v>
      </c>
      <c r="M65" t="s">
        <v>27</v>
      </c>
      <c r="N65" t="s">
        <v>28</v>
      </c>
      <c r="O65">
        <f>data[[#This Row],[Qty]]*data[[#This Row],[Amount]]</f>
        <v>20822.32</v>
      </c>
    </row>
    <row r="66" spans="1:15" ht="14.25" customHeight="1">
      <c r="A66">
        <v>845</v>
      </c>
      <c r="B66" s="1">
        <v>44535</v>
      </c>
      <c r="C66" t="s">
        <v>32</v>
      </c>
      <c r="D66" t="s">
        <v>47</v>
      </c>
      <c r="E66" t="s">
        <v>16</v>
      </c>
      <c r="F66" t="s">
        <v>38</v>
      </c>
      <c r="G66">
        <v>15</v>
      </c>
      <c r="H66" t="s">
        <v>18</v>
      </c>
      <c r="I66">
        <v>866.49</v>
      </c>
      <c r="J66" t="s">
        <v>119</v>
      </c>
      <c r="K66" t="s">
        <v>58</v>
      </c>
      <c r="L66" t="b">
        <v>0</v>
      </c>
      <c r="M66" t="s">
        <v>27</v>
      </c>
      <c r="N66" t="s">
        <v>22</v>
      </c>
      <c r="O66">
        <f>data[[#This Row],[Qty]]*data[[#This Row],[Amount]]</f>
        <v>12997.35</v>
      </c>
    </row>
    <row r="67" spans="1:15" ht="14.25" customHeight="1">
      <c r="A67">
        <v>372</v>
      </c>
      <c r="B67" s="1">
        <v>44442</v>
      </c>
      <c r="C67" t="s">
        <v>32</v>
      </c>
      <c r="D67" t="s">
        <v>47</v>
      </c>
      <c r="E67" t="s">
        <v>37</v>
      </c>
      <c r="F67" t="s">
        <v>33</v>
      </c>
      <c r="G67">
        <v>25</v>
      </c>
      <c r="H67" t="s">
        <v>18</v>
      </c>
      <c r="I67">
        <v>25.82</v>
      </c>
      <c r="J67" t="s">
        <v>113</v>
      </c>
      <c r="K67" t="s">
        <v>66</v>
      </c>
      <c r="L67" t="b">
        <v>0</v>
      </c>
      <c r="M67" t="s">
        <v>21</v>
      </c>
      <c r="N67" t="s">
        <v>22</v>
      </c>
      <c r="O67">
        <f>data[[#This Row],[Qty]]*data[[#This Row],[Amount]]</f>
        <v>645.5</v>
      </c>
    </row>
    <row r="68" spans="1:15" ht="14.25" customHeight="1">
      <c r="A68">
        <v>338</v>
      </c>
      <c r="B68" s="1">
        <v>44216</v>
      </c>
      <c r="C68" t="s">
        <v>54</v>
      </c>
      <c r="D68" t="s">
        <v>47</v>
      </c>
      <c r="E68" t="s">
        <v>25</v>
      </c>
      <c r="F68" t="s">
        <v>17</v>
      </c>
      <c r="G68">
        <v>100</v>
      </c>
      <c r="H68" t="s">
        <v>18</v>
      </c>
      <c r="I68">
        <v>199.2</v>
      </c>
      <c r="J68" t="s">
        <v>120</v>
      </c>
      <c r="K68" t="s">
        <v>121</v>
      </c>
      <c r="L68" t="b">
        <v>0</v>
      </c>
      <c r="M68" t="s">
        <v>31</v>
      </c>
      <c r="N68" t="s">
        <v>22</v>
      </c>
      <c r="O68">
        <f>data[[#This Row],[Qty]]*data[[#This Row],[Amount]]</f>
        <v>19920</v>
      </c>
    </row>
    <row r="69" spans="1:15" ht="14.25" customHeight="1">
      <c r="A69">
        <v>629</v>
      </c>
      <c r="B69" s="1">
        <v>43920</v>
      </c>
      <c r="C69" t="s">
        <v>32</v>
      </c>
      <c r="D69" t="s">
        <v>15</v>
      </c>
      <c r="E69" t="s">
        <v>37</v>
      </c>
      <c r="F69" t="s">
        <v>17</v>
      </c>
      <c r="G69">
        <v>60</v>
      </c>
      <c r="H69" t="s">
        <v>18</v>
      </c>
      <c r="I69">
        <v>174.66</v>
      </c>
      <c r="J69" t="s">
        <v>122</v>
      </c>
      <c r="K69" t="s">
        <v>89</v>
      </c>
      <c r="L69" t="b">
        <v>1</v>
      </c>
      <c r="M69" t="s">
        <v>44</v>
      </c>
      <c r="N69" t="s">
        <v>22</v>
      </c>
      <c r="O69">
        <f>data[[#This Row],[Qty]]*data[[#This Row],[Amount]]</f>
        <v>10479.6</v>
      </c>
    </row>
    <row r="70" spans="1:15" ht="14.25" customHeight="1">
      <c r="A70">
        <v>617</v>
      </c>
      <c r="B70" s="1">
        <v>44027</v>
      </c>
      <c r="C70" t="s">
        <v>14</v>
      </c>
      <c r="D70" t="s">
        <v>15</v>
      </c>
      <c r="E70" t="s">
        <v>16</v>
      </c>
      <c r="F70" t="s">
        <v>33</v>
      </c>
      <c r="G70">
        <v>93</v>
      </c>
      <c r="H70" t="s">
        <v>18</v>
      </c>
      <c r="I70">
        <v>572.82000000000005</v>
      </c>
      <c r="J70" t="s">
        <v>123</v>
      </c>
      <c r="K70" t="s">
        <v>124</v>
      </c>
      <c r="L70" t="b">
        <v>1</v>
      </c>
      <c r="M70" t="s">
        <v>31</v>
      </c>
      <c r="N70" t="s">
        <v>28</v>
      </c>
      <c r="O70">
        <f>data[[#This Row],[Qty]]*data[[#This Row],[Amount]]</f>
        <v>53272.26</v>
      </c>
    </row>
    <row r="71" spans="1:15" ht="14.25" customHeight="1">
      <c r="A71">
        <v>584</v>
      </c>
      <c r="B71" s="1">
        <v>43929</v>
      </c>
      <c r="C71" t="s">
        <v>32</v>
      </c>
      <c r="D71" t="s">
        <v>47</v>
      </c>
      <c r="E71" t="s">
        <v>37</v>
      </c>
      <c r="F71" t="s">
        <v>38</v>
      </c>
      <c r="G71">
        <v>9</v>
      </c>
      <c r="H71" t="s">
        <v>18</v>
      </c>
      <c r="I71">
        <v>488.24</v>
      </c>
      <c r="J71" t="s">
        <v>84</v>
      </c>
      <c r="K71" t="s">
        <v>85</v>
      </c>
      <c r="L71" t="b">
        <v>0</v>
      </c>
      <c r="M71" t="s">
        <v>44</v>
      </c>
      <c r="N71" t="s">
        <v>28</v>
      </c>
      <c r="O71">
        <f>data[[#This Row],[Qty]]*data[[#This Row],[Amount]]</f>
        <v>4394.16</v>
      </c>
    </row>
    <row r="72" spans="1:15" ht="14.25" customHeight="1">
      <c r="A72">
        <v>326</v>
      </c>
      <c r="B72" s="1">
        <v>43936</v>
      </c>
      <c r="C72" t="s">
        <v>23</v>
      </c>
      <c r="D72" t="s">
        <v>15</v>
      </c>
      <c r="E72" t="s">
        <v>25</v>
      </c>
      <c r="F72" t="s">
        <v>33</v>
      </c>
      <c r="G72">
        <v>20</v>
      </c>
      <c r="H72" t="s">
        <v>18</v>
      </c>
      <c r="I72">
        <v>476.41</v>
      </c>
      <c r="J72" t="s">
        <v>73</v>
      </c>
      <c r="K72" t="s">
        <v>74</v>
      </c>
      <c r="L72" t="b">
        <v>0</v>
      </c>
      <c r="M72" t="s">
        <v>44</v>
      </c>
      <c r="N72" t="s">
        <v>28</v>
      </c>
      <c r="O72">
        <f>data[[#This Row],[Qty]]*data[[#This Row],[Amount]]</f>
        <v>9528.2000000000007</v>
      </c>
    </row>
    <row r="73" spans="1:15" ht="14.25" customHeight="1">
      <c r="A73">
        <v>384</v>
      </c>
      <c r="B73" s="1">
        <v>44520</v>
      </c>
      <c r="C73" t="s">
        <v>23</v>
      </c>
      <c r="D73" t="s">
        <v>15</v>
      </c>
      <c r="E73" t="s">
        <v>25</v>
      </c>
      <c r="F73" t="s">
        <v>33</v>
      </c>
      <c r="G73">
        <v>20</v>
      </c>
      <c r="H73" t="s">
        <v>18</v>
      </c>
      <c r="I73">
        <v>486.21</v>
      </c>
      <c r="J73" t="s">
        <v>102</v>
      </c>
      <c r="K73" t="s">
        <v>58</v>
      </c>
      <c r="L73" t="b">
        <v>1</v>
      </c>
      <c r="M73" t="s">
        <v>21</v>
      </c>
      <c r="N73" t="s">
        <v>22</v>
      </c>
      <c r="O73">
        <f>data[[#This Row],[Qty]]*data[[#This Row],[Amount]]</f>
        <v>9724.1999999999989</v>
      </c>
    </row>
    <row r="74" spans="1:15" ht="14.25" customHeight="1">
      <c r="A74">
        <v>858</v>
      </c>
      <c r="B74" s="1">
        <v>43864</v>
      </c>
      <c r="C74" t="s">
        <v>54</v>
      </c>
      <c r="D74" t="s">
        <v>47</v>
      </c>
      <c r="E74" t="s">
        <v>25</v>
      </c>
      <c r="F74" t="s">
        <v>33</v>
      </c>
      <c r="G74">
        <v>47</v>
      </c>
      <c r="H74" t="s">
        <v>18</v>
      </c>
      <c r="I74">
        <v>846.01</v>
      </c>
      <c r="J74" t="s">
        <v>107</v>
      </c>
      <c r="K74" t="s">
        <v>106</v>
      </c>
      <c r="L74" t="b">
        <v>0</v>
      </c>
      <c r="M74" t="s">
        <v>44</v>
      </c>
      <c r="N74" t="s">
        <v>28</v>
      </c>
      <c r="O74">
        <f>data[[#This Row],[Qty]]*data[[#This Row],[Amount]]</f>
        <v>39762.47</v>
      </c>
    </row>
    <row r="75" spans="1:15" ht="14.25" customHeight="1">
      <c r="A75">
        <v>218</v>
      </c>
      <c r="B75" s="1">
        <v>44126</v>
      </c>
      <c r="C75" t="s">
        <v>32</v>
      </c>
      <c r="D75" t="s">
        <v>24</v>
      </c>
      <c r="E75" t="s">
        <v>37</v>
      </c>
      <c r="F75" t="s">
        <v>33</v>
      </c>
      <c r="G75">
        <v>93</v>
      </c>
      <c r="H75" t="s">
        <v>18</v>
      </c>
      <c r="I75">
        <v>424.41</v>
      </c>
      <c r="J75" t="s">
        <v>100</v>
      </c>
      <c r="K75" t="s">
        <v>101</v>
      </c>
      <c r="L75" t="b">
        <v>0</v>
      </c>
      <c r="M75" t="s">
        <v>21</v>
      </c>
      <c r="N75" t="s">
        <v>22</v>
      </c>
      <c r="O75">
        <f>data[[#This Row],[Qty]]*data[[#This Row],[Amount]]</f>
        <v>39470.130000000005</v>
      </c>
    </row>
    <row r="76" spans="1:15" ht="14.25" customHeight="1">
      <c r="A76">
        <v>944</v>
      </c>
      <c r="B76" s="1">
        <v>44433</v>
      </c>
      <c r="C76" t="s">
        <v>32</v>
      </c>
      <c r="D76" t="s">
        <v>47</v>
      </c>
      <c r="E76" t="s">
        <v>16</v>
      </c>
      <c r="F76" t="s">
        <v>17</v>
      </c>
      <c r="G76">
        <v>88</v>
      </c>
      <c r="H76" t="s">
        <v>18</v>
      </c>
      <c r="I76">
        <v>429.29</v>
      </c>
      <c r="J76" t="s">
        <v>125</v>
      </c>
      <c r="K76" t="s">
        <v>101</v>
      </c>
      <c r="L76" t="b">
        <v>1</v>
      </c>
      <c r="M76" t="s">
        <v>44</v>
      </c>
      <c r="N76" t="s">
        <v>28</v>
      </c>
      <c r="O76">
        <f>data[[#This Row],[Qty]]*data[[#This Row],[Amount]]</f>
        <v>37777.520000000004</v>
      </c>
    </row>
    <row r="77" spans="1:15" ht="14.25" customHeight="1">
      <c r="A77">
        <v>659</v>
      </c>
      <c r="B77" s="1">
        <v>44139</v>
      </c>
      <c r="C77" t="s">
        <v>36</v>
      </c>
      <c r="D77" t="s">
        <v>15</v>
      </c>
      <c r="E77" t="s">
        <v>25</v>
      </c>
      <c r="F77" t="s">
        <v>33</v>
      </c>
      <c r="G77">
        <v>90</v>
      </c>
      <c r="H77" t="s">
        <v>18</v>
      </c>
      <c r="I77">
        <v>607.41</v>
      </c>
      <c r="J77" t="s">
        <v>81</v>
      </c>
      <c r="K77" t="s">
        <v>58</v>
      </c>
      <c r="L77" t="b">
        <v>1</v>
      </c>
      <c r="M77" t="s">
        <v>31</v>
      </c>
      <c r="N77" t="s">
        <v>22</v>
      </c>
      <c r="O77">
        <f>data[[#This Row],[Qty]]*data[[#This Row],[Amount]]</f>
        <v>54666.899999999994</v>
      </c>
    </row>
    <row r="78" spans="1:15" ht="14.25" customHeight="1">
      <c r="A78">
        <v>122</v>
      </c>
      <c r="B78" s="1">
        <v>44078</v>
      </c>
      <c r="C78" t="s">
        <v>36</v>
      </c>
      <c r="D78" t="s">
        <v>47</v>
      </c>
      <c r="E78" t="s">
        <v>16</v>
      </c>
      <c r="F78" t="s">
        <v>38</v>
      </c>
      <c r="G78">
        <v>52</v>
      </c>
      <c r="H78" t="s">
        <v>18</v>
      </c>
      <c r="I78">
        <v>850.1</v>
      </c>
      <c r="J78" t="s">
        <v>81</v>
      </c>
      <c r="K78" t="s">
        <v>58</v>
      </c>
      <c r="L78" t="b">
        <v>1</v>
      </c>
      <c r="M78" t="s">
        <v>31</v>
      </c>
      <c r="N78" t="s">
        <v>28</v>
      </c>
      <c r="O78">
        <f>data[[#This Row],[Qty]]*data[[#This Row],[Amount]]</f>
        <v>44205.200000000004</v>
      </c>
    </row>
    <row r="79" spans="1:15" ht="14.25" customHeight="1">
      <c r="A79">
        <v>373</v>
      </c>
      <c r="B79" s="1">
        <v>44463</v>
      </c>
      <c r="C79" t="s">
        <v>54</v>
      </c>
      <c r="D79" t="s">
        <v>15</v>
      </c>
      <c r="E79" t="s">
        <v>16</v>
      </c>
      <c r="F79" t="s">
        <v>17</v>
      </c>
      <c r="G79">
        <v>85</v>
      </c>
      <c r="H79" t="s">
        <v>18</v>
      </c>
      <c r="I79">
        <v>498.82</v>
      </c>
      <c r="J79" t="s">
        <v>126</v>
      </c>
      <c r="K79" t="s">
        <v>87</v>
      </c>
      <c r="L79" t="b">
        <v>0</v>
      </c>
      <c r="M79" t="s">
        <v>44</v>
      </c>
      <c r="N79" t="s">
        <v>28</v>
      </c>
      <c r="O79">
        <f>data[[#This Row],[Qty]]*data[[#This Row],[Amount]]</f>
        <v>42399.7</v>
      </c>
    </row>
    <row r="80" spans="1:15" ht="14.25" customHeight="1">
      <c r="A80">
        <v>287</v>
      </c>
      <c r="B80" s="1">
        <v>44224</v>
      </c>
      <c r="C80" t="s">
        <v>54</v>
      </c>
      <c r="D80" t="s">
        <v>47</v>
      </c>
      <c r="E80" t="s">
        <v>25</v>
      </c>
      <c r="F80" t="s">
        <v>17</v>
      </c>
      <c r="G80">
        <v>20</v>
      </c>
      <c r="H80" t="s">
        <v>18</v>
      </c>
      <c r="I80">
        <v>820.98</v>
      </c>
      <c r="J80" t="s">
        <v>127</v>
      </c>
      <c r="K80" t="s">
        <v>53</v>
      </c>
      <c r="L80" t="b">
        <v>1</v>
      </c>
      <c r="M80" t="s">
        <v>44</v>
      </c>
      <c r="N80" t="s">
        <v>22</v>
      </c>
      <c r="O80">
        <f>data[[#This Row],[Qty]]*data[[#This Row],[Amount]]</f>
        <v>16419.599999999999</v>
      </c>
    </row>
    <row r="81" spans="1:15" ht="14.25" customHeight="1">
      <c r="A81">
        <v>863</v>
      </c>
      <c r="B81" s="1">
        <v>44308</v>
      </c>
      <c r="C81" t="s">
        <v>14</v>
      </c>
      <c r="D81" t="s">
        <v>24</v>
      </c>
      <c r="E81" t="s">
        <v>37</v>
      </c>
      <c r="F81" t="s">
        <v>33</v>
      </c>
      <c r="G81">
        <v>62</v>
      </c>
      <c r="H81" t="s">
        <v>18</v>
      </c>
      <c r="I81">
        <v>455.15</v>
      </c>
      <c r="J81" t="s">
        <v>83</v>
      </c>
      <c r="K81" t="s">
        <v>64</v>
      </c>
      <c r="L81" t="b">
        <v>0</v>
      </c>
      <c r="M81" t="s">
        <v>21</v>
      </c>
      <c r="N81" t="s">
        <v>22</v>
      </c>
      <c r="O81">
        <f>data[[#This Row],[Qty]]*data[[#This Row],[Amount]]</f>
        <v>28219.3</v>
      </c>
    </row>
    <row r="82" spans="1:15" ht="14.25" customHeight="1">
      <c r="A82">
        <v>69</v>
      </c>
      <c r="B82" s="1">
        <v>43913</v>
      </c>
      <c r="C82" t="s">
        <v>14</v>
      </c>
      <c r="D82" t="s">
        <v>15</v>
      </c>
      <c r="E82" t="s">
        <v>16</v>
      </c>
      <c r="F82" t="s">
        <v>38</v>
      </c>
      <c r="G82">
        <v>100</v>
      </c>
      <c r="H82" t="s">
        <v>18</v>
      </c>
      <c r="I82">
        <v>248.17</v>
      </c>
      <c r="J82" t="s">
        <v>123</v>
      </c>
      <c r="K82" t="s">
        <v>124</v>
      </c>
      <c r="L82" t="b">
        <v>0</v>
      </c>
      <c r="M82" t="s">
        <v>21</v>
      </c>
      <c r="N82" t="s">
        <v>22</v>
      </c>
      <c r="O82">
        <f>data[[#This Row],[Qty]]*data[[#This Row],[Amount]]</f>
        <v>24817</v>
      </c>
    </row>
    <row r="83" spans="1:15" ht="14.25" customHeight="1">
      <c r="A83">
        <v>932</v>
      </c>
      <c r="B83" s="1">
        <v>44490</v>
      </c>
      <c r="C83" t="s">
        <v>14</v>
      </c>
      <c r="D83" t="s">
        <v>47</v>
      </c>
      <c r="E83" t="s">
        <v>25</v>
      </c>
      <c r="F83" t="s">
        <v>17</v>
      </c>
      <c r="G83">
        <v>58</v>
      </c>
      <c r="H83" t="s">
        <v>18</v>
      </c>
      <c r="I83">
        <v>486.17</v>
      </c>
      <c r="J83" t="s">
        <v>128</v>
      </c>
      <c r="K83" t="s">
        <v>129</v>
      </c>
      <c r="L83" t="b">
        <v>0</v>
      </c>
      <c r="M83" t="s">
        <v>44</v>
      </c>
      <c r="N83" t="s">
        <v>28</v>
      </c>
      <c r="O83">
        <f>data[[#This Row],[Qty]]*data[[#This Row],[Amount]]</f>
        <v>28197.86</v>
      </c>
    </row>
    <row r="84" spans="1:15" ht="14.25" customHeight="1">
      <c r="A84">
        <v>541</v>
      </c>
      <c r="B84" s="1">
        <v>44457</v>
      </c>
      <c r="C84" t="s">
        <v>14</v>
      </c>
      <c r="D84" t="s">
        <v>15</v>
      </c>
      <c r="E84" t="s">
        <v>37</v>
      </c>
      <c r="F84" t="s">
        <v>38</v>
      </c>
      <c r="G84">
        <v>41</v>
      </c>
      <c r="H84" t="s">
        <v>18</v>
      </c>
      <c r="I84">
        <v>604.64</v>
      </c>
      <c r="J84" t="s">
        <v>102</v>
      </c>
      <c r="K84" t="s">
        <v>58</v>
      </c>
      <c r="L84" t="b">
        <v>0</v>
      </c>
      <c r="M84" t="s">
        <v>27</v>
      </c>
      <c r="N84" t="s">
        <v>22</v>
      </c>
      <c r="O84">
        <f>data[[#This Row],[Qty]]*data[[#This Row],[Amount]]</f>
        <v>24790.239999999998</v>
      </c>
    </row>
    <row r="85" spans="1:15" ht="14.25" customHeight="1">
      <c r="A85">
        <v>563</v>
      </c>
      <c r="B85" s="1">
        <v>44358</v>
      </c>
      <c r="C85" t="s">
        <v>14</v>
      </c>
      <c r="D85" t="s">
        <v>47</v>
      </c>
      <c r="E85" t="s">
        <v>16</v>
      </c>
      <c r="F85" t="s">
        <v>33</v>
      </c>
      <c r="G85">
        <v>45</v>
      </c>
      <c r="H85" t="s">
        <v>18</v>
      </c>
      <c r="I85">
        <v>254.14</v>
      </c>
      <c r="J85" t="s">
        <v>130</v>
      </c>
      <c r="K85" t="s">
        <v>124</v>
      </c>
      <c r="L85" t="b">
        <v>0</v>
      </c>
      <c r="M85" t="s">
        <v>27</v>
      </c>
      <c r="N85" t="s">
        <v>28</v>
      </c>
      <c r="O85">
        <f>data[[#This Row],[Qty]]*data[[#This Row],[Amount]]</f>
        <v>11436.3</v>
      </c>
    </row>
    <row r="86" spans="1:15" ht="14.25" customHeight="1">
      <c r="A86">
        <v>954</v>
      </c>
      <c r="B86" s="1">
        <v>44535</v>
      </c>
      <c r="C86" t="s">
        <v>54</v>
      </c>
      <c r="D86" t="s">
        <v>15</v>
      </c>
      <c r="E86" t="s">
        <v>16</v>
      </c>
      <c r="F86" t="s">
        <v>38</v>
      </c>
      <c r="G86">
        <v>86</v>
      </c>
      <c r="H86" t="s">
        <v>18</v>
      </c>
      <c r="I86">
        <v>423.9</v>
      </c>
      <c r="J86" t="s">
        <v>131</v>
      </c>
      <c r="K86" t="s">
        <v>20</v>
      </c>
      <c r="L86" t="b">
        <v>1</v>
      </c>
      <c r="M86" t="s">
        <v>31</v>
      </c>
      <c r="N86" t="s">
        <v>28</v>
      </c>
      <c r="O86">
        <f>data[[#This Row],[Qty]]*data[[#This Row],[Amount]]</f>
        <v>36455.4</v>
      </c>
    </row>
    <row r="87" spans="1:15" ht="14.25" customHeight="1">
      <c r="A87">
        <v>634</v>
      </c>
      <c r="B87" s="1">
        <v>44556</v>
      </c>
      <c r="C87" t="s">
        <v>36</v>
      </c>
      <c r="D87" t="s">
        <v>15</v>
      </c>
      <c r="E87" t="s">
        <v>25</v>
      </c>
      <c r="F87" t="s">
        <v>38</v>
      </c>
      <c r="G87">
        <v>12</v>
      </c>
      <c r="H87" t="s">
        <v>18</v>
      </c>
      <c r="I87">
        <v>189.13</v>
      </c>
      <c r="J87" t="s">
        <v>117</v>
      </c>
      <c r="K87" t="s">
        <v>77</v>
      </c>
      <c r="L87" t="b">
        <v>0</v>
      </c>
      <c r="M87" t="s">
        <v>44</v>
      </c>
      <c r="N87" t="s">
        <v>22</v>
      </c>
      <c r="O87">
        <f>data[[#This Row],[Qty]]*data[[#This Row],[Amount]]</f>
        <v>2269.56</v>
      </c>
    </row>
    <row r="88" spans="1:15" ht="14.25" customHeight="1">
      <c r="A88">
        <v>126</v>
      </c>
      <c r="B88" s="1">
        <v>43857</v>
      </c>
      <c r="C88" t="s">
        <v>23</v>
      </c>
      <c r="D88" t="s">
        <v>47</v>
      </c>
      <c r="E88" t="s">
        <v>25</v>
      </c>
      <c r="F88" t="s">
        <v>33</v>
      </c>
      <c r="G88">
        <v>76</v>
      </c>
      <c r="H88" t="s">
        <v>18</v>
      </c>
      <c r="I88">
        <v>842.6</v>
      </c>
      <c r="J88" t="s">
        <v>132</v>
      </c>
      <c r="K88" t="s">
        <v>20</v>
      </c>
      <c r="L88" t="b">
        <v>1</v>
      </c>
      <c r="M88" t="s">
        <v>31</v>
      </c>
      <c r="N88" t="s">
        <v>28</v>
      </c>
      <c r="O88">
        <f>data[[#This Row],[Qty]]*data[[#This Row],[Amount]]</f>
        <v>64037.599999999999</v>
      </c>
    </row>
    <row r="89" spans="1:15" ht="14.25" customHeight="1">
      <c r="A89">
        <v>423</v>
      </c>
      <c r="B89" s="1">
        <v>43941</v>
      </c>
      <c r="C89" t="s">
        <v>36</v>
      </c>
      <c r="D89" t="s">
        <v>24</v>
      </c>
      <c r="E89" t="s">
        <v>25</v>
      </c>
      <c r="F89" t="s">
        <v>17</v>
      </c>
      <c r="G89">
        <v>71</v>
      </c>
      <c r="H89" t="s">
        <v>18</v>
      </c>
      <c r="I89">
        <v>972.72</v>
      </c>
      <c r="J89" t="s">
        <v>133</v>
      </c>
      <c r="K89" t="s">
        <v>74</v>
      </c>
      <c r="L89" t="b">
        <v>0</v>
      </c>
      <c r="M89" t="s">
        <v>21</v>
      </c>
      <c r="N89" t="s">
        <v>28</v>
      </c>
      <c r="O89">
        <f>data[[#This Row],[Qty]]*data[[#This Row],[Amount]]</f>
        <v>69063.12</v>
      </c>
    </row>
    <row r="90" spans="1:15" ht="14.25" customHeight="1">
      <c r="A90">
        <v>774</v>
      </c>
      <c r="B90" s="1">
        <v>44040</v>
      </c>
      <c r="C90" t="s">
        <v>54</v>
      </c>
      <c r="D90" t="s">
        <v>47</v>
      </c>
      <c r="E90" t="s">
        <v>37</v>
      </c>
      <c r="F90" t="s">
        <v>38</v>
      </c>
      <c r="G90">
        <v>68</v>
      </c>
      <c r="H90" t="s">
        <v>18</v>
      </c>
      <c r="I90">
        <v>358.06</v>
      </c>
      <c r="J90" t="s">
        <v>105</v>
      </c>
      <c r="K90" t="s">
        <v>106</v>
      </c>
      <c r="L90" t="b">
        <v>0</v>
      </c>
      <c r="M90" t="s">
        <v>21</v>
      </c>
      <c r="N90" t="s">
        <v>22</v>
      </c>
      <c r="O90">
        <f>data[[#This Row],[Qty]]*data[[#This Row],[Amount]]</f>
        <v>24348.080000000002</v>
      </c>
    </row>
    <row r="91" spans="1:15" ht="14.25" customHeight="1">
      <c r="A91">
        <v>596</v>
      </c>
      <c r="B91" s="1">
        <v>44540</v>
      </c>
      <c r="C91" t="s">
        <v>14</v>
      </c>
      <c r="D91" t="s">
        <v>15</v>
      </c>
      <c r="E91" t="s">
        <v>37</v>
      </c>
      <c r="F91" t="s">
        <v>17</v>
      </c>
      <c r="G91">
        <v>71</v>
      </c>
      <c r="H91" t="s">
        <v>18</v>
      </c>
      <c r="I91">
        <v>45.41</v>
      </c>
      <c r="J91" t="s">
        <v>134</v>
      </c>
      <c r="K91" t="s">
        <v>58</v>
      </c>
      <c r="L91" t="b">
        <v>1</v>
      </c>
      <c r="M91" t="s">
        <v>27</v>
      </c>
      <c r="N91" t="s">
        <v>22</v>
      </c>
      <c r="O91">
        <f>data[[#This Row],[Qty]]*data[[#This Row],[Amount]]</f>
        <v>3224.1099999999997</v>
      </c>
    </row>
    <row r="92" spans="1:15" ht="14.25" customHeight="1">
      <c r="A92">
        <v>128</v>
      </c>
      <c r="B92" s="1">
        <v>44489</v>
      </c>
      <c r="C92" t="s">
        <v>36</v>
      </c>
      <c r="D92" t="s">
        <v>15</v>
      </c>
      <c r="E92" t="s">
        <v>16</v>
      </c>
      <c r="F92" t="s">
        <v>33</v>
      </c>
      <c r="G92">
        <v>15</v>
      </c>
      <c r="H92" t="s">
        <v>18</v>
      </c>
      <c r="I92">
        <v>17.38</v>
      </c>
      <c r="J92" t="s">
        <v>135</v>
      </c>
      <c r="K92" t="s">
        <v>50</v>
      </c>
      <c r="L92" t="b">
        <v>1</v>
      </c>
      <c r="M92" t="s">
        <v>27</v>
      </c>
      <c r="N92" t="s">
        <v>22</v>
      </c>
      <c r="O92">
        <f>data[[#This Row],[Qty]]*data[[#This Row],[Amount]]</f>
        <v>260.7</v>
      </c>
    </row>
    <row r="93" spans="1:15" ht="14.25" customHeight="1">
      <c r="A93">
        <v>344</v>
      </c>
      <c r="B93" s="1">
        <v>44193</v>
      </c>
      <c r="C93" t="s">
        <v>54</v>
      </c>
      <c r="D93" t="s">
        <v>47</v>
      </c>
      <c r="E93" t="s">
        <v>37</v>
      </c>
      <c r="F93" t="s">
        <v>33</v>
      </c>
      <c r="G93">
        <v>66</v>
      </c>
      <c r="H93" t="s">
        <v>18</v>
      </c>
      <c r="I93">
        <v>195.42</v>
      </c>
      <c r="J93" t="s">
        <v>71</v>
      </c>
      <c r="K93" t="s">
        <v>64</v>
      </c>
      <c r="L93" t="b">
        <v>0</v>
      </c>
      <c r="M93" t="s">
        <v>27</v>
      </c>
      <c r="N93" t="s">
        <v>22</v>
      </c>
      <c r="O93">
        <f>data[[#This Row],[Qty]]*data[[#This Row],[Amount]]</f>
        <v>12897.72</v>
      </c>
    </row>
    <row r="94" spans="1:15" ht="14.25" customHeight="1">
      <c r="A94">
        <v>839</v>
      </c>
      <c r="B94" s="1">
        <v>44234</v>
      </c>
      <c r="C94" t="s">
        <v>23</v>
      </c>
      <c r="D94" t="s">
        <v>15</v>
      </c>
      <c r="E94" t="s">
        <v>37</v>
      </c>
      <c r="F94" t="s">
        <v>17</v>
      </c>
      <c r="G94">
        <v>60</v>
      </c>
      <c r="H94" t="s">
        <v>18</v>
      </c>
      <c r="I94">
        <v>929.06</v>
      </c>
      <c r="J94" t="s">
        <v>136</v>
      </c>
      <c r="K94" t="s">
        <v>137</v>
      </c>
      <c r="L94" t="b">
        <v>0</v>
      </c>
      <c r="M94" t="s">
        <v>21</v>
      </c>
      <c r="N94" t="s">
        <v>28</v>
      </c>
      <c r="O94">
        <f>data[[#This Row],[Qty]]*data[[#This Row],[Amount]]</f>
        <v>55743.6</v>
      </c>
    </row>
    <row r="95" spans="1:15" ht="14.25" customHeight="1">
      <c r="A95">
        <v>55</v>
      </c>
      <c r="B95" s="1">
        <v>44299</v>
      </c>
      <c r="C95" t="s">
        <v>36</v>
      </c>
      <c r="D95" t="s">
        <v>47</v>
      </c>
      <c r="E95" t="s">
        <v>37</v>
      </c>
      <c r="F95" t="s">
        <v>33</v>
      </c>
      <c r="G95">
        <v>28</v>
      </c>
      <c r="H95" t="s">
        <v>18</v>
      </c>
      <c r="I95">
        <v>767.56</v>
      </c>
      <c r="J95" t="s">
        <v>138</v>
      </c>
      <c r="K95" t="s">
        <v>139</v>
      </c>
      <c r="L95" t="b">
        <v>1</v>
      </c>
      <c r="M95" t="s">
        <v>21</v>
      </c>
      <c r="N95" t="s">
        <v>22</v>
      </c>
      <c r="O95">
        <f>data[[#This Row],[Qty]]*data[[#This Row],[Amount]]</f>
        <v>21491.68</v>
      </c>
    </row>
    <row r="96" spans="1:15" ht="14.25" customHeight="1">
      <c r="A96">
        <v>208</v>
      </c>
      <c r="B96" s="1">
        <v>44344</v>
      </c>
      <c r="C96" t="s">
        <v>14</v>
      </c>
      <c r="D96" t="s">
        <v>47</v>
      </c>
      <c r="E96" t="s">
        <v>37</v>
      </c>
      <c r="F96" t="s">
        <v>33</v>
      </c>
      <c r="G96">
        <v>71</v>
      </c>
      <c r="H96" t="s">
        <v>18</v>
      </c>
      <c r="I96">
        <v>238.5</v>
      </c>
      <c r="J96" t="s">
        <v>80</v>
      </c>
      <c r="K96" t="s">
        <v>20</v>
      </c>
      <c r="L96" t="b">
        <v>1</v>
      </c>
      <c r="M96" t="s">
        <v>21</v>
      </c>
      <c r="N96" t="s">
        <v>22</v>
      </c>
      <c r="O96">
        <f>data[[#This Row],[Qty]]*data[[#This Row],[Amount]]</f>
        <v>16933.5</v>
      </c>
    </row>
    <row r="97" spans="1:15" ht="14.25" customHeight="1">
      <c r="A97">
        <v>325</v>
      </c>
      <c r="B97" s="1">
        <v>44088</v>
      </c>
      <c r="C97" t="s">
        <v>23</v>
      </c>
      <c r="D97" t="s">
        <v>24</v>
      </c>
      <c r="E97" t="s">
        <v>16</v>
      </c>
      <c r="F97" t="s">
        <v>38</v>
      </c>
      <c r="G97">
        <v>75</v>
      </c>
      <c r="H97" t="s">
        <v>18</v>
      </c>
      <c r="I97">
        <v>363.38</v>
      </c>
      <c r="J97" t="s">
        <v>108</v>
      </c>
      <c r="K97" t="s">
        <v>66</v>
      </c>
      <c r="L97" t="b">
        <v>1</v>
      </c>
      <c r="M97" t="s">
        <v>44</v>
      </c>
      <c r="N97" t="s">
        <v>22</v>
      </c>
      <c r="O97">
        <f>data[[#This Row],[Qty]]*data[[#This Row],[Amount]]</f>
        <v>27253.5</v>
      </c>
    </row>
    <row r="98" spans="1:15" ht="14.25" customHeight="1">
      <c r="A98">
        <v>118</v>
      </c>
      <c r="B98" s="1">
        <v>43992</v>
      </c>
      <c r="C98" t="s">
        <v>36</v>
      </c>
      <c r="D98" t="s">
        <v>15</v>
      </c>
      <c r="E98" t="s">
        <v>16</v>
      </c>
      <c r="F98" t="s">
        <v>33</v>
      </c>
      <c r="G98">
        <v>64</v>
      </c>
      <c r="H98" t="s">
        <v>18</v>
      </c>
      <c r="I98">
        <v>622.86</v>
      </c>
      <c r="J98" t="s">
        <v>140</v>
      </c>
      <c r="K98" t="s">
        <v>58</v>
      </c>
      <c r="L98" t="b">
        <v>0</v>
      </c>
      <c r="M98" t="s">
        <v>21</v>
      </c>
      <c r="N98" t="s">
        <v>28</v>
      </c>
      <c r="O98">
        <f>data[[#This Row],[Qty]]*data[[#This Row],[Amount]]</f>
        <v>39863.040000000001</v>
      </c>
    </row>
    <row r="99" spans="1:15" ht="14.25" customHeight="1">
      <c r="A99">
        <v>729</v>
      </c>
      <c r="B99" s="1">
        <v>43978</v>
      </c>
      <c r="C99" t="s">
        <v>54</v>
      </c>
      <c r="D99" t="s">
        <v>47</v>
      </c>
      <c r="E99" t="s">
        <v>25</v>
      </c>
      <c r="F99" t="s">
        <v>33</v>
      </c>
      <c r="G99">
        <v>34</v>
      </c>
      <c r="H99" t="s">
        <v>18</v>
      </c>
      <c r="I99">
        <v>939.18</v>
      </c>
      <c r="J99" t="s">
        <v>105</v>
      </c>
      <c r="K99" t="s">
        <v>106</v>
      </c>
      <c r="L99" t="b">
        <v>0</v>
      </c>
      <c r="M99" t="s">
        <v>44</v>
      </c>
      <c r="N99" t="s">
        <v>22</v>
      </c>
      <c r="O99">
        <f>data[[#This Row],[Qty]]*data[[#This Row],[Amount]]</f>
        <v>31932.12</v>
      </c>
    </row>
    <row r="100" spans="1:15" ht="14.25" customHeight="1">
      <c r="A100">
        <v>79</v>
      </c>
      <c r="B100" s="1">
        <v>44268</v>
      </c>
      <c r="C100" t="s">
        <v>32</v>
      </c>
      <c r="D100" t="s">
        <v>15</v>
      </c>
      <c r="E100" t="s">
        <v>25</v>
      </c>
      <c r="F100" t="s">
        <v>38</v>
      </c>
      <c r="G100">
        <v>6</v>
      </c>
      <c r="H100" t="s">
        <v>18</v>
      </c>
      <c r="I100">
        <v>53.19</v>
      </c>
      <c r="J100" t="s">
        <v>62</v>
      </c>
      <c r="K100" t="s">
        <v>20</v>
      </c>
      <c r="L100" t="b">
        <v>1</v>
      </c>
      <c r="M100" t="s">
        <v>21</v>
      </c>
      <c r="N100" t="s">
        <v>28</v>
      </c>
      <c r="O100">
        <f>data[[#This Row],[Qty]]*data[[#This Row],[Amount]]</f>
        <v>319.14</v>
      </c>
    </row>
    <row r="101" spans="1:15" ht="14.25" customHeight="1">
      <c r="A101">
        <v>921</v>
      </c>
      <c r="B101" s="1">
        <v>44354</v>
      </c>
      <c r="C101" t="s">
        <v>14</v>
      </c>
      <c r="D101" t="s">
        <v>24</v>
      </c>
      <c r="E101" t="s">
        <v>37</v>
      </c>
      <c r="F101" t="s">
        <v>33</v>
      </c>
      <c r="G101">
        <v>20</v>
      </c>
      <c r="H101" t="s">
        <v>18</v>
      </c>
      <c r="I101">
        <v>208.09</v>
      </c>
      <c r="J101" t="s">
        <v>141</v>
      </c>
      <c r="K101" t="s">
        <v>30</v>
      </c>
      <c r="L101" t="b">
        <v>1</v>
      </c>
      <c r="M101" t="s">
        <v>21</v>
      </c>
      <c r="N101" t="s">
        <v>28</v>
      </c>
      <c r="O101">
        <f>data[[#This Row],[Qty]]*data[[#This Row],[Amount]]</f>
        <v>4161.8</v>
      </c>
    </row>
    <row r="102" spans="1:15" ht="14.25" customHeight="1">
      <c r="A102">
        <v>980</v>
      </c>
      <c r="B102" s="1">
        <v>44185</v>
      </c>
      <c r="C102" t="s">
        <v>32</v>
      </c>
      <c r="D102" t="s">
        <v>24</v>
      </c>
      <c r="E102" t="s">
        <v>16</v>
      </c>
      <c r="F102" t="s">
        <v>33</v>
      </c>
      <c r="G102">
        <v>79</v>
      </c>
      <c r="H102" t="s">
        <v>18</v>
      </c>
      <c r="I102">
        <v>564.72</v>
      </c>
      <c r="J102" t="s">
        <v>55</v>
      </c>
      <c r="K102" t="s">
        <v>56</v>
      </c>
      <c r="L102" t="b">
        <v>0</v>
      </c>
      <c r="M102" t="s">
        <v>44</v>
      </c>
      <c r="N102" t="s">
        <v>22</v>
      </c>
      <c r="O102">
        <f>data[[#This Row],[Qty]]*data[[#This Row],[Amount]]</f>
        <v>44612.880000000005</v>
      </c>
    </row>
    <row r="103" spans="1:15" ht="14.25" customHeight="1">
      <c r="A103">
        <v>733</v>
      </c>
      <c r="B103" s="1">
        <v>44110</v>
      </c>
      <c r="C103" t="s">
        <v>36</v>
      </c>
      <c r="D103" t="s">
        <v>47</v>
      </c>
      <c r="E103" t="s">
        <v>16</v>
      </c>
      <c r="F103" t="s">
        <v>17</v>
      </c>
      <c r="G103">
        <v>48</v>
      </c>
      <c r="H103" t="s">
        <v>18</v>
      </c>
      <c r="I103">
        <v>63.09</v>
      </c>
      <c r="J103" t="s">
        <v>108</v>
      </c>
      <c r="K103" t="s">
        <v>66</v>
      </c>
      <c r="L103" t="b">
        <v>0</v>
      </c>
      <c r="M103" t="s">
        <v>21</v>
      </c>
      <c r="N103" t="s">
        <v>22</v>
      </c>
      <c r="O103">
        <f>data[[#This Row],[Qty]]*data[[#This Row],[Amount]]</f>
        <v>3028.32</v>
      </c>
    </row>
    <row r="104" spans="1:15" ht="14.25" customHeight="1">
      <c r="A104">
        <v>902</v>
      </c>
      <c r="B104" s="1">
        <v>44100</v>
      </c>
      <c r="C104" t="s">
        <v>23</v>
      </c>
      <c r="D104" t="s">
        <v>47</v>
      </c>
      <c r="E104" t="s">
        <v>25</v>
      </c>
      <c r="F104" t="s">
        <v>17</v>
      </c>
      <c r="G104">
        <v>31</v>
      </c>
      <c r="H104" t="s">
        <v>18</v>
      </c>
      <c r="I104">
        <v>80.52</v>
      </c>
      <c r="J104" t="s">
        <v>142</v>
      </c>
      <c r="K104" t="s">
        <v>64</v>
      </c>
      <c r="L104" t="b">
        <v>0</v>
      </c>
      <c r="M104" t="s">
        <v>31</v>
      </c>
      <c r="N104" t="s">
        <v>28</v>
      </c>
      <c r="O104">
        <f>data[[#This Row],[Qty]]*data[[#This Row],[Amount]]</f>
        <v>2496.12</v>
      </c>
    </row>
    <row r="105" spans="1:15" ht="14.25" customHeight="1">
      <c r="A105">
        <v>264</v>
      </c>
      <c r="B105" s="1">
        <v>44340</v>
      </c>
      <c r="C105" t="s">
        <v>54</v>
      </c>
      <c r="D105" t="s">
        <v>24</v>
      </c>
      <c r="E105" t="s">
        <v>25</v>
      </c>
      <c r="F105" t="s">
        <v>33</v>
      </c>
      <c r="G105">
        <v>30</v>
      </c>
      <c r="H105" t="s">
        <v>18</v>
      </c>
      <c r="I105">
        <v>267.16000000000003</v>
      </c>
      <c r="J105" t="s">
        <v>42</v>
      </c>
      <c r="K105" t="s">
        <v>43</v>
      </c>
      <c r="L105" t="b">
        <v>1</v>
      </c>
      <c r="M105" t="s">
        <v>21</v>
      </c>
      <c r="N105" t="s">
        <v>28</v>
      </c>
      <c r="O105">
        <f>data[[#This Row],[Qty]]*data[[#This Row],[Amount]]</f>
        <v>8014.8000000000011</v>
      </c>
    </row>
    <row r="106" spans="1:15" ht="14.25" customHeight="1">
      <c r="A106">
        <v>444</v>
      </c>
      <c r="B106" s="1">
        <v>44483</v>
      </c>
      <c r="C106" t="s">
        <v>36</v>
      </c>
      <c r="D106" t="s">
        <v>24</v>
      </c>
      <c r="E106" t="s">
        <v>25</v>
      </c>
      <c r="F106" t="s">
        <v>38</v>
      </c>
      <c r="G106">
        <v>80</v>
      </c>
      <c r="H106" t="s">
        <v>18</v>
      </c>
      <c r="I106">
        <v>90.06</v>
      </c>
      <c r="J106" t="s">
        <v>143</v>
      </c>
      <c r="K106" t="s">
        <v>77</v>
      </c>
      <c r="L106" t="b">
        <v>1</v>
      </c>
      <c r="M106" t="s">
        <v>27</v>
      </c>
      <c r="N106" t="s">
        <v>22</v>
      </c>
      <c r="O106">
        <f>data[[#This Row],[Qty]]*data[[#This Row],[Amount]]</f>
        <v>7204.8</v>
      </c>
    </row>
    <row r="107" spans="1:15" ht="14.25" customHeight="1">
      <c r="A107">
        <v>903</v>
      </c>
      <c r="B107" s="1">
        <v>44487</v>
      </c>
      <c r="C107" t="s">
        <v>23</v>
      </c>
      <c r="D107" t="s">
        <v>47</v>
      </c>
      <c r="E107" t="s">
        <v>25</v>
      </c>
      <c r="F107" t="s">
        <v>17</v>
      </c>
      <c r="G107">
        <v>24</v>
      </c>
      <c r="H107" t="s">
        <v>18</v>
      </c>
      <c r="I107">
        <v>957</v>
      </c>
      <c r="J107" t="s">
        <v>144</v>
      </c>
      <c r="K107" t="s">
        <v>20</v>
      </c>
      <c r="L107" t="b">
        <v>1</v>
      </c>
      <c r="M107" t="s">
        <v>27</v>
      </c>
      <c r="N107" t="s">
        <v>28</v>
      </c>
      <c r="O107">
        <f>data[[#This Row],[Qty]]*data[[#This Row],[Amount]]</f>
        <v>22968</v>
      </c>
    </row>
    <row r="108" spans="1:15" ht="14.25" customHeight="1">
      <c r="A108">
        <v>174</v>
      </c>
      <c r="B108" s="1">
        <v>43897</v>
      </c>
      <c r="C108" t="s">
        <v>54</v>
      </c>
      <c r="D108" t="s">
        <v>24</v>
      </c>
      <c r="E108" t="s">
        <v>16</v>
      </c>
      <c r="F108" t="s">
        <v>33</v>
      </c>
      <c r="G108">
        <v>90</v>
      </c>
      <c r="H108" t="s">
        <v>18</v>
      </c>
      <c r="I108">
        <v>606.54999999999995</v>
      </c>
      <c r="J108" t="s">
        <v>145</v>
      </c>
      <c r="K108" t="s">
        <v>91</v>
      </c>
      <c r="L108" t="b">
        <v>0</v>
      </c>
      <c r="M108" t="s">
        <v>31</v>
      </c>
      <c r="N108" t="s">
        <v>22</v>
      </c>
      <c r="O108">
        <f>data[[#This Row],[Qty]]*data[[#This Row],[Amount]]</f>
        <v>54589.499999999993</v>
      </c>
    </row>
    <row r="109" spans="1:15" ht="14.25" customHeight="1">
      <c r="A109">
        <v>320</v>
      </c>
      <c r="B109" s="1">
        <v>43907</v>
      </c>
      <c r="C109" t="s">
        <v>36</v>
      </c>
      <c r="D109" t="s">
        <v>47</v>
      </c>
      <c r="E109" t="s">
        <v>25</v>
      </c>
      <c r="F109" t="s">
        <v>33</v>
      </c>
      <c r="G109">
        <v>8</v>
      </c>
      <c r="H109" t="s">
        <v>18</v>
      </c>
      <c r="I109">
        <v>416.74</v>
      </c>
      <c r="J109" t="s">
        <v>146</v>
      </c>
      <c r="K109" t="s">
        <v>147</v>
      </c>
      <c r="L109" t="b">
        <v>1</v>
      </c>
      <c r="M109" t="s">
        <v>44</v>
      </c>
      <c r="N109" t="s">
        <v>22</v>
      </c>
      <c r="O109">
        <f>data[[#This Row],[Qty]]*data[[#This Row],[Amount]]</f>
        <v>3333.92</v>
      </c>
    </row>
    <row r="110" spans="1:15" ht="14.25" customHeight="1">
      <c r="A110">
        <v>280</v>
      </c>
      <c r="B110" s="1">
        <v>44157</v>
      </c>
      <c r="C110" t="s">
        <v>32</v>
      </c>
      <c r="D110" t="s">
        <v>24</v>
      </c>
      <c r="E110" t="s">
        <v>16</v>
      </c>
      <c r="F110" t="s">
        <v>33</v>
      </c>
      <c r="G110">
        <v>77</v>
      </c>
      <c r="H110" t="s">
        <v>18</v>
      </c>
      <c r="I110">
        <v>123.96</v>
      </c>
      <c r="J110" t="s">
        <v>148</v>
      </c>
      <c r="K110" t="s">
        <v>124</v>
      </c>
      <c r="L110" t="b">
        <v>0</v>
      </c>
      <c r="M110" t="s">
        <v>27</v>
      </c>
      <c r="N110" t="s">
        <v>22</v>
      </c>
      <c r="O110">
        <f>data[[#This Row],[Qty]]*data[[#This Row],[Amount]]</f>
        <v>9544.92</v>
      </c>
    </row>
    <row r="111" spans="1:15" ht="14.25" customHeight="1">
      <c r="A111">
        <v>490</v>
      </c>
      <c r="B111" s="1">
        <v>44203</v>
      </c>
      <c r="C111" t="s">
        <v>54</v>
      </c>
      <c r="D111" t="s">
        <v>24</v>
      </c>
      <c r="E111" t="s">
        <v>37</v>
      </c>
      <c r="F111" t="s">
        <v>17</v>
      </c>
      <c r="G111">
        <v>65</v>
      </c>
      <c r="H111" t="s">
        <v>18</v>
      </c>
      <c r="I111">
        <v>393.59</v>
      </c>
      <c r="J111" t="s">
        <v>149</v>
      </c>
      <c r="K111" t="s">
        <v>87</v>
      </c>
      <c r="L111" t="b">
        <v>1</v>
      </c>
      <c r="M111" t="s">
        <v>21</v>
      </c>
      <c r="N111" t="s">
        <v>28</v>
      </c>
      <c r="O111">
        <f>data[[#This Row],[Qty]]*data[[#This Row],[Amount]]</f>
        <v>25583.35</v>
      </c>
    </row>
    <row r="112" spans="1:15" ht="14.25" customHeight="1">
      <c r="A112">
        <v>665</v>
      </c>
      <c r="B112" s="1">
        <v>44321</v>
      </c>
      <c r="C112" t="s">
        <v>23</v>
      </c>
      <c r="D112" t="s">
        <v>47</v>
      </c>
      <c r="E112" t="s">
        <v>16</v>
      </c>
      <c r="F112" t="s">
        <v>17</v>
      </c>
      <c r="G112">
        <v>5</v>
      </c>
      <c r="H112" t="s">
        <v>18</v>
      </c>
      <c r="I112">
        <v>323.74</v>
      </c>
      <c r="J112" t="s">
        <v>150</v>
      </c>
      <c r="K112" t="s">
        <v>147</v>
      </c>
      <c r="L112" t="b">
        <v>1</v>
      </c>
      <c r="M112" t="s">
        <v>31</v>
      </c>
      <c r="N112" t="s">
        <v>28</v>
      </c>
      <c r="O112">
        <f>data[[#This Row],[Qty]]*data[[#This Row],[Amount]]</f>
        <v>1618.7</v>
      </c>
    </row>
    <row r="113" spans="1:15" ht="14.25" customHeight="1">
      <c r="A113">
        <v>259</v>
      </c>
      <c r="B113" s="1">
        <v>44055</v>
      </c>
      <c r="C113" t="s">
        <v>14</v>
      </c>
      <c r="D113" t="s">
        <v>24</v>
      </c>
      <c r="E113" t="s">
        <v>25</v>
      </c>
      <c r="F113" t="s">
        <v>33</v>
      </c>
      <c r="G113">
        <v>58</v>
      </c>
      <c r="H113" t="s">
        <v>18</v>
      </c>
      <c r="I113">
        <v>128.08000000000001</v>
      </c>
      <c r="J113" t="s">
        <v>141</v>
      </c>
      <c r="K113" t="s">
        <v>30</v>
      </c>
      <c r="L113" t="b">
        <v>1</v>
      </c>
      <c r="M113" t="s">
        <v>27</v>
      </c>
      <c r="N113" t="s">
        <v>28</v>
      </c>
      <c r="O113">
        <f>data[[#This Row],[Qty]]*data[[#This Row],[Amount]]</f>
        <v>7428.64</v>
      </c>
    </row>
    <row r="114" spans="1:15" ht="14.25" customHeight="1">
      <c r="A114">
        <v>819</v>
      </c>
      <c r="B114" s="1">
        <v>44528</v>
      </c>
      <c r="C114" t="s">
        <v>32</v>
      </c>
      <c r="D114" t="s">
        <v>24</v>
      </c>
      <c r="E114" t="s">
        <v>25</v>
      </c>
      <c r="F114" t="s">
        <v>17</v>
      </c>
      <c r="G114">
        <v>39</v>
      </c>
      <c r="H114" t="s">
        <v>18</v>
      </c>
      <c r="I114">
        <v>299.02</v>
      </c>
      <c r="J114" t="s">
        <v>151</v>
      </c>
      <c r="K114" t="s">
        <v>74</v>
      </c>
      <c r="L114" t="b">
        <v>0</v>
      </c>
      <c r="M114" t="s">
        <v>27</v>
      </c>
      <c r="N114" t="s">
        <v>22</v>
      </c>
      <c r="O114">
        <f>data[[#This Row],[Qty]]*data[[#This Row],[Amount]]</f>
        <v>11661.779999999999</v>
      </c>
    </row>
    <row r="115" spans="1:15" ht="14.25" customHeight="1">
      <c r="A115">
        <v>891</v>
      </c>
      <c r="B115" s="1">
        <v>44033</v>
      </c>
      <c r="C115" t="s">
        <v>23</v>
      </c>
      <c r="D115" t="s">
        <v>47</v>
      </c>
      <c r="E115" t="s">
        <v>25</v>
      </c>
      <c r="F115" t="s">
        <v>38</v>
      </c>
      <c r="G115">
        <v>34</v>
      </c>
      <c r="H115" t="s">
        <v>18</v>
      </c>
      <c r="I115">
        <v>275.87</v>
      </c>
      <c r="J115" t="s">
        <v>88</v>
      </c>
      <c r="K115" t="s">
        <v>89</v>
      </c>
      <c r="L115" t="b">
        <v>1</v>
      </c>
      <c r="M115" t="s">
        <v>21</v>
      </c>
      <c r="N115" t="s">
        <v>22</v>
      </c>
      <c r="O115">
        <f>data[[#This Row],[Qty]]*data[[#This Row],[Amount]]</f>
        <v>9379.58</v>
      </c>
    </row>
    <row r="116" spans="1:15" ht="14.25" customHeight="1">
      <c r="A116">
        <v>745</v>
      </c>
      <c r="B116" s="1">
        <v>44460</v>
      </c>
      <c r="C116" t="s">
        <v>14</v>
      </c>
      <c r="D116" t="s">
        <v>15</v>
      </c>
      <c r="E116" t="s">
        <v>16</v>
      </c>
      <c r="F116" t="s">
        <v>38</v>
      </c>
      <c r="G116">
        <v>38</v>
      </c>
      <c r="H116" t="s">
        <v>18</v>
      </c>
      <c r="I116">
        <v>779.81</v>
      </c>
      <c r="J116" t="s">
        <v>84</v>
      </c>
      <c r="K116" t="s">
        <v>85</v>
      </c>
      <c r="L116" t="b">
        <v>0</v>
      </c>
      <c r="M116" t="s">
        <v>44</v>
      </c>
      <c r="N116" t="s">
        <v>22</v>
      </c>
      <c r="O116">
        <f>data[[#This Row],[Qty]]*data[[#This Row],[Amount]]</f>
        <v>29632.78</v>
      </c>
    </row>
    <row r="117" spans="1:15" ht="14.25" customHeight="1">
      <c r="A117">
        <v>372</v>
      </c>
      <c r="B117" s="1">
        <v>43981</v>
      </c>
      <c r="C117" t="s">
        <v>23</v>
      </c>
      <c r="D117" t="s">
        <v>15</v>
      </c>
      <c r="E117" t="s">
        <v>25</v>
      </c>
      <c r="F117" t="s">
        <v>33</v>
      </c>
      <c r="G117">
        <v>84</v>
      </c>
      <c r="H117" t="s">
        <v>18</v>
      </c>
      <c r="I117">
        <v>881.72</v>
      </c>
      <c r="J117" t="s">
        <v>151</v>
      </c>
      <c r="K117" t="s">
        <v>74</v>
      </c>
      <c r="L117" t="b">
        <v>0</v>
      </c>
      <c r="M117" t="s">
        <v>44</v>
      </c>
      <c r="N117" t="s">
        <v>28</v>
      </c>
      <c r="O117">
        <f>data[[#This Row],[Qty]]*data[[#This Row],[Amount]]</f>
        <v>74064.479999999996</v>
      </c>
    </row>
    <row r="118" spans="1:15" ht="14.25" customHeight="1">
      <c r="A118">
        <v>119</v>
      </c>
      <c r="B118" s="1">
        <v>44154</v>
      </c>
      <c r="C118" t="s">
        <v>23</v>
      </c>
      <c r="D118" t="s">
        <v>24</v>
      </c>
      <c r="E118" t="s">
        <v>16</v>
      </c>
      <c r="F118" t="s">
        <v>33</v>
      </c>
      <c r="G118">
        <v>10</v>
      </c>
      <c r="H118" t="s">
        <v>18</v>
      </c>
      <c r="I118">
        <v>320.22000000000003</v>
      </c>
      <c r="J118" t="s">
        <v>152</v>
      </c>
      <c r="K118" t="s">
        <v>153</v>
      </c>
      <c r="L118" t="b">
        <v>1</v>
      </c>
      <c r="M118" t="s">
        <v>27</v>
      </c>
      <c r="N118" t="s">
        <v>22</v>
      </c>
      <c r="O118">
        <f>data[[#This Row],[Qty]]*data[[#This Row],[Amount]]</f>
        <v>3202.2000000000003</v>
      </c>
    </row>
    <row r="119" spans="1:15" ht="14.25" customHeight="1">
      <c r="A119">
        <v>383</v>
      </c>
      <c r="B119" s="1">
        <v>43870</v>
      </c>
      <c r="C119" t="s">
        <v>36</v>
      </c>
      <c r="D119" t="s">
        <v>24</v>
      </c>
      <c r="E119" t="s">
        <v>37</v>
      </c>
      <c r="F119" t="s">
        <v>33</v>
      </c>
      <c r="G119">
        <v>45</v>
      </c>
      <c r="H119" t="s">
        <v>18</v>
      </c>
      <c r="I119">
        <v>424.11</v>
      </c>
      <c r="J119" t="s">
        <v>154</v>
      </c>
      <c r="K119" t="s">
        <v>89</v>
      </c>
      <c r="L119" t="b">
        <v>0</v>
      </c>
      <c r="M119" t="s">
        <v>44</v>
      </c>
      <c r="N119" t="s">
        <v>22</v>
      </c>
      <c r="O119">
        <f>data[[#This Row],[Qty]]*data[[#This Row],[Amount]]</f>
        <v>19084.95</v>
      </c>
    </row>
    <row r="120" spans="1:15" ht="14.25" customHeight="1">
      <c r="A120">
        <v>66</v>
      </c>
      <c r="B120" s="1">
        <v>43867</v>
      </c>
      <c r="C120" t="s">
        <v>32</v>
      </c>
      <c r="D120" t="s">
        <v>47</v>
      </c>
      <c r="E120" t="s">
        <v>16</v>
      </c>
      <c r="F120" t="s">
        <v>17</v>
      </c>
      <c r="G120">
        <v>71</v>
      </c>
      <c r="H120" t="s">
        <v>18</v>
      </c>
      <c r="I120">
        <v>60.16</v>
      </c>
      <c r="J120" t="s">
        <v>155</v>
      </c>
      <c r="K120" t="s">
        <v>64</v>
      </c>
      <c r="L120" t="b">
        <v>1</v>
      </c>
      <c r="M120" t="s">
        <v>44</v>
      </c>
      <c r="N120" t="s">
        <v>28</v>
      </c>
      <c r="O120">
        <f>data[[#This Row],[Qty]]*data[[#This Row],[Amount]]</f>
        <v>4271.3599999999997</v>
      </c>
    </row>
    <row r="121" spans="1:15" ht="14.25" customHeight="1">
      <c r="A121">
        <v>258</v>
      </c>
      <c r="B121" s="1">
        <v>44164</v>
      </c>
      <c r="C121" t="s">
        <v>14</v>
      </c>
      <c r="D121" t="s">
        <v>24</v>
      </c>
      <c r="E121" t="s">
        <v>25</v>
      </c>
      <c r="F121" t="s">
        <v>33</v>
      </c>
      <c r="G121">
        <v>87</v>
      </c>
      <c r="H121" t="s">
        <v>18</v>
      </c>
      <c r="I121">
        <v>876.52</v>
      </c>
      <c r="J121" t="s">
        <v>156</v>
      </c>
      <c r="K121" t="s">
        <v>58</v>
      </c>
      <c r="L121" t="b">
        <v>0</v>
      </c>
      <c r="M121" t="s">
        <v>21</v>
      </c>
      <c r="N121" t="s">
        <v>22</v>
      </c>
      <c r="O121">
        <f>data[[#This Row],[Qty]]*data[[#This Row],[Amount]]</f>
        <v>76257.240000000005</v>
      </c>
    </row>
    <row r="122" spans="1:15" ht="14.25" customHeight="1">
      <c r="A122">
        <v>761</v>
      </c>
      <c r="B122" s="1">
        <v>44531</v>
      </c>
      <c r="C122" t="s">
        <v>14</v>
      </c>
      <c r="D122" t="s">
        <v>24</v>
      </c>
      <c r="E122" t="s">
        <v>16</v>
      </c>
      <c r="F122" t="s">
        <v>38</v>
      </c>
      <c r="G122">
        <v>28</v>
      </c>
      <c r="H122" t="s">
        <v>18</v>
      </c>
      <c r="I122">
        <v>103.13</v>
      </c>
      <c r="J122" t="s">
        <v>95</v>
      </c>
      <c r="K122" t="s">
        <v>64</v>
      </c>
      <c r="L122" t="b">
        <v>0</v>
      </c>
      <c r="M122" t="s">
        <v>44</v>
      </c>
      <c r="N122" t="s">
        <v>28</v>
      </c>
      <c r="O122">
        <f>data[[#This Row],[Qty]]*data[[#This Row],[Amount]]</f>
        <v>2887.64</v>
      </c>
    </row>
    <row r="123" spans="1:15" ht="14.25" customHeight="1">
      <c r="A123">
        <v>14</v>
      </c>
      <c r="B123" s="1">
        <v>44262</v>
      </c>
      <c r="C123" t="s">
        <v>14</v>
      </c>
      <c r="D123" t="s">
        <v>47</v>
      </c>
      <c r="E123" t="s">
        <v>25</v>
      </c>
      <c r="F123" t="s">
        <v>33</v>
      </c>
      <c r="G123">
        <v>17</v>
      </c>
      <c r="H123" t="s">
        <v>18</v>
      </c>
      <c r="I123">
        <v>866.52</v>
      </c>
      <c r="J123" t="s">
        <v>157</v>
      </c>
      <c r="K123" t="s">
        <v>137</v>
      </c>
      <c r="L123" t="b">
        <v>1</v>
      </c>
      <c r="M123" t="s">
        <v>21</v>
      </c>
      <c r="N123" t="s">
        <v>22</v>
      </c>
      <c r="O123">
        <f>data[[#This Row],[Qty]]*data[[#This Row],[Amount]]</f>
        <v>14730.84</v>
      </c>
    </row>
    <row r="124" spans="1:15" ht="14.25" customHeight="1">
      <c r="A124">
        <v>748</v>
      </c>
      <c r="B124" s="1">
        <v>44531</v>
      </c>
      <c r="C124" t="s">
        <v>23</v>
      </c>
      <c r="D124" t="s">
        <v>47</v>
      </c>
      <c r="E124" t="s">
        <v>25</v>
      </c>
      <c r="F124" t="s">
        <v>38</v>
      </c>
      <c r="G124">
        <v>77</v>
      </c>
      <c r="H124" t="s">
        <v>18</v>
      </c>
      <c r="I124">
        <v>650.80999999999995</v>
      </c>
      <c r="J124" t="s">
        <v>158</v>
      </c>
      <c r="K124" t="s">
        <v>124</v>
      </c>
      <c r="L124" t="b">
        <v>0</v>
      </c>
      <c r="M124" t="s">
        <v>27</v>
      </c>
      <c r="N124" t="s">
        <v>28</v>
      </c>
      <c r="O124">
        <f>data[[#This Row],[Qty]]*data[[#This Row],[Amount]]</f>
        <v>50112.369999999995</v>
      </c>
    </row>
    <row r="125" spans="1:15" ht="14.25" customHeight="1">
      <c r="A125">
        <v>675</v>
      </c>
      <c r="B125" s="1">
        <v>43962</v>
      </c>
      <c r="C125" t="s">
        <v>23</v>
      </c>
      <c r="D125" t="s">
        <v>47</v>
      </c>
      <c r="E125" t="s">
        <v>25</v>
      </c>
      <c r="F125" t="s">
        <v>17</v>
      </c>
      <c r="G125">
        <v>54</v>
      </c>
      <c r="H125" t="s">
        <v>18</v>
      </c>
      <c r="I125">
        <v>209.56</v>
      </c>
      <c r="J125" t="s">
        <v>59</v>
      </c>
      <c r="K125" t="s">
        <v>20</v>
      </c>
      <c r="L125" t="b">
        <v>0</v>
      </c>
      <c r="M125" t="s">
        <v>21</v>
      </c>
      <c r="N125" t="s">
        <v>22</v>
      </c>
      <c r="O125">
        <f>data[[#This Row],[Qty]]*data[[#This Row],[Amount]]</f>
        <v>11316.24</v>
      </c>
    </row>
    <row r="126" spans="1:15" ht="14.25" customHeight="1">
      <c r="A126">
        <v>543</v>
      </c>
      <c r="B126" s="1">
        <v>44354</v>
      </c>
      <c r="C126" t="s">
        <v>23</v>
      </c>
      <c r="D126" t="s">
        <v>24</v>
      </c>
      <c r="E126" t="s">
        <v>16</v>
      </c>
      <c r="F126" t="s">
        <v>38</v>
      </c>
      <c r="G126">
        <v>60</v>
      </c>
      <c r="H126" t="s">
        <v>18</v>
      </c>
      <c r="I126">
        <v>891.34</v>
      </c>
      <c r="J126" t="s">
        <v>159</v>
      </c>
      <c r="K126" t="s">
        <v>56</v>
      </c>
      <c r="L126" t="b">
        <v>1</v>
      </c>
      <c r="M126" t="s">
        <v>44</v>
      </c>
      <c r="N126" t="s">
        <v>28</v>
      </c>
      <c r="O126">
        <f>data[[#This Row],[Qty]]*data[[#This Row],[Amount]]</f>
        <v>53480.4</v>
      </c>
    </row>
    <row r="127" spans="1:15" ht="14.25" customHeight="1">
      <c r="A127">
        <v>728</v>
      </c>
      <c r="B127" s="1">
        <v>44419</v>
      </c>
      <c r="C127" t="s">
        <v>32</v>
      </c>
      <c r="D127" t="s">
        <v>47</v>
      </c>
      <c r="E127" t="s">
        <v>25</v>
      </c>
      <c r="F127" t="s">
        <v>38</v>
      </c>
      <c r="G127">
        <v>100</v>
      </c>
      <c r="H127" t="s">
        <v>18</v>
      </c>
      <c r="I127">
        <v>596.20000000000005</v>
      </c>
      <c r="J127" t="s">
        <v>160</v>
      </c>
      <c r="K127" t="s">
        <v>46</v>
      </c>
      <c r="L127" t="b">
        <v>1</v>
      </c>
      <c r="M127" t="s">
        <v>27</v>
      </c>
      <c r="N127" t="s">
        <v>22</v>
      </c>
      <c r="O127">
        <f>data[[#This Row],[Qty]]*data[[#This Row],[Amount]]</f>
        <v>59620.000000000007</v>
      </c>
    </row>
    <row r="128" spans="1:15" ht="14.25" customHeight="1">
      <c r="A128">
        <v>696</v>
      </c>
      <c r="B128" s="1">
        <v>43987</v>
      </c>
      <c r="C128" t="s">
        <v>23</v>
      </c>
      <c r="D128" t="s">
        <v>24</v>
      </c>
      <c r="E128" t="s">
        <v>16</v>
      </c>
      <c r="F128" t="s">
        <v>33</v>
      </c>
      <c r="G128">
        <v>73</v>
      </c>
      <c r="H128" t="s">
        <v>18</v>
      </c>
      <c r="I128">
        <v>555.07000000000005</v>
      </c>
      <c r="J128" t="s">
        <v>92</v>
      </c>
      <c r="K128" t="s">
        <v>93</v>
      </c>
      <c r="L128" t="b">
        <v>0</v>
      </c>
      <c r="M128" t="s">
        <v>21</v>
      </c>
      <c r="N128" t="s">
        <v>22</v>
      </c>
      <c r="O128">
        <f>data[[#This Row],[Qty]]*data[[#This Row],[Amount]]</f>
        <v>40520.11</v>
      </c>
    </row>
    <row r="129" spans="1:15" ht="14.25" customHeight="1">
      <c r="A129">
        <v>755</v>
      </c>
      <c r="B129" s="1">
        <v>44470</v>
      </c>
      <c r="C129" t="s">
        <v>23</v>
      </c>
      <c r="D129" t="s">
        <v>15</v>
      </c>
      <c r="E129" t="s">
        <v>25</v>
      </c>
      <c r="F129" t="s">
        <v>38</v>
      </c>
      <c r="G129">
        <v>70</v>
      </c>
      <c r="H129" t="s">
        <v>18</v>
      </c>
      <c r="I129">
        <v>456.44</v>
      </c>
      <c r="J129" t="s">
        <v>161</v>
      </c>
      <c r="K129" t="s">
        <v>61</v>
      </c>
      <c r="L129" t="b">
        <v>1</v>
      </c>
      <c r="M129" t="s">
        <v>31</v>
      </c>
      <c r="N129" t="s">
        <v>22</v>
      </c>
      <c r="O129">
        <f>data[[#This Row],[Qty]]*data[[#This Row],[Amount]]</f>
        <v>31950.799999999999</v>
      </c>
    </row>
    <row r="130" spans="1:15" ht="14.25" customHeight="1">
      <c r="A130">
        <v>610</v>
      </c>
      <c r="B130" s="1">
        <v>44172</v>
      </c>
      <c r="C130" t="s">
        <v>54</v>
      </c>
      <c r="D130" t="s">
        <v>24</v>
      </c>
      <c r="E130" t="s">
        <v>16</v>
      </c>
      <c r="F130" t="s">
        <v>33</v>
      </c>
      <c r="G130">
        <v>97</v>
      </c>
      <c r="H130" t="s">
        <v>18</v>
      </c>
      <c r="I130">
        <v>596.87</v>
      </c>
      <c r="J130" t="s">
        <v>42</v>
      </c>
      <c r="K130" t="s">
        <v>43</v>
      </c>
      <c r="L130" t="b">
        <v>1</v>
      </c>
      <c r="M130" t="s">
        <v>31</v>
      </c>
      <c r="N130" t="s">
        <v>22</v>
      </c>
      <c r="O130">
        <f>data[[#This Row],[Qty]]*data[[#This Row],[Amount]]</f>
        <v>57896.39</v>
      </c>
    </row>
    <row r="131" spans="1:15" ht="14.25" customHeight="1">
      <c r="A131">
        <v>797</v>
      </c>
      <c r="B131" s="1">
        <v>44178</v>
      </c>
      <c r="C131" t="s">
        <v>36</v>
      </c>
      <c r="D131" t="s">
        <v>24</v>
      </c>
      <c r="E131" t="s">
        <v>25</v>
      </c>
      <c r="F131" t="s">
        <v>17</v>
      </c>
      <c r="G131">
        <v>79</v>
      </c>
      <c r="H131" t="s">
        <v>18</v>
      </c>
      <c r="I131">
        <v>763.76</v>
      </c>
      <c r="J131" t="s">
        <v>128</v>
      </c>
      <c r="K131" t="s">
        <v>129</v>
      </c>
      <c r="L131" t="b">
        <v>0</v>
      </c>
      <c r="M131" t="s">
        <v>44</v>
      </c>
      <c r="N131" t="s">
        <v>22</v>
      </c>
      <c r="O131">
        <f>data[[#This Row],[Qty]]*data[[#This Row],[Amount]]</f>
        <v>60337.04</v>
      </c>
    </row>
    <row r="132" spans="1:15" ht="14.25" customHeight="1">
      <c r="A132">
        <v>405</v>
      </c>
      <c r="B132" s="1">
        <v>43929</v>
      </c>
      <c r="C132" t="s">
        <v>32</v>
      </c>
      <c r="D132" t="s">
        <v>15</v>
      </c>
      <c r="E132" t="s">
        <v>25</v>
      </c>
      <c r="F132" t="s">
        <v>38</v>
      </c>
      <c r="G132">
        <v>54</v>
      </c>
      <c r="H132" t="s">
        <v>18</v>
      </c>
      <c r="I132">
        <v>576.36</v>
      </c>
      <c r="J132" t="s">
        <v>162</v>
      </c>
      <c r="K132" t="s">
        <v>50</v>
      </c>
      <c r="L132" t="b">
        <v>1</v>
      </c>
      <c r="M132" t="s">
        <v>27</v>
      </c>
      <c r="N132" t="s">
        <v>28</v>
      </c>
      <c r="O132">
        <f>data[[#This Row],[Qty]]*data[[#This Row],[Amount]]</f>
        <v>31123.440000000002</v>
      </c>
    </row>
    <row r="133" spans="1:15" ht="14.25" customHeight="1">
      <c r="A133">
        <v>767</v>
      </c>
      <c r="B133" s="1">
        <v>43950</v>
      </c>
      <c r="C133" t="s">
        <v>54</v>
      </c>
      <c r="D133" t="s">
        <v>47</v>
      </c>
      <c r="E133" t="s">
        <v>37</v>
      </c>
      <c r="F133" t="s">
        <v>33</v>
      </c>
      <c r="G133">
        <v>3</v>
      </c>
      <c r="H133" t="s">
        <v>18</v>
      </c>
      <c r="I133">
        <v>457.91</v>
      </c>
      <c r="J133" t="s">
        <v>163</v>
      </c>
      <c r="K133" t="s">
        <v>153</v>
      </c>
      <c r="L133" t="b">
        <v>1</v>
      </c>
      <c r="M133" t="s">
        <v>44</v>
      </c>
      <c r="N133" t="s">
        <v>22</v>
      </c>
      <c r="O133">
        <f>data[[#This Row],[Qty]]*data[[#This Row],[Amount]]</f>
        <v>1373.73</v>
      </c>
    </row>
    <row r="134" spans="1:15" ht="14.25" customHeight="1">
      <c r="A134">
        <v>248</v>
      </c>
      <c r="B134" s="1">
        <v>44219</v>
      </c>
      <c r="C134" t="s">
        <v>23</v>
      </c>
      <c r="D134" t="s">
        <v>24</v>
      </c>
      <c r="E134" t="s">
        <v>37</v>
      </c>
      <c r="F134" t="s">
        <v>33</v>
      </c>
      <c r="G134">
        <v>13</v>
      </c>
      <c r="H134" t="s">
        <v>18</v>
      </c>
      <c r="I134">
        <v>912.89</v>
      </c>
      <c r="J134" t="s">
        <v>95</v>
      </c>
      <c r="K134" t="s">
        <v>77</v>
      </c>
      <c r="L134" t="b">
        <v>0</v>
      </c>
      <c r="M134" t="s">
        <v>44</v>
      </c>
      <c r="N134" t="s">
        <v>22</v>
      </c>
      <c r="O134">
        <f>data[[#This Row],[Qty]]*data[[#This Row],[Amount]]</f>
        <v>11867.57</v>
      </c>
    </row>
    <row r="135" spans="1:15" ht="14.25" customHeight="1">
      <c r="A135">
        <v>217</v>
      </c>
      <c r="B135" s="1">
        <v>44225</v>
      </c>
      <c r="C135" t="s">
        <v>14</v>
      </c>
      <c r="D135" t="s">
        <v>15</v>
      </c>
      <c r="E135" t="s">
        <v>25</v>
      </c>
      <c r="F135" t="s">
        <v>33</v>
      </c>
      <c r="G135">
        <v>90</v>
      </c>
      <c r="H135" t="s">
        <v>18</v>
      </c>
      <c r="I135">
        <v>975.12</v>
      </c>
      <c r="J135" t="s">
        <v>67</v>
      </c>
      <c r="K135" t="s">
        <v>50</v>
      </c>
      <c r="L135" t="b">
        <v>1</v>
      </c>
      <c r="M135" t="s">
        <v>27</v>
      </c>
      <c r="N135" t="s">
        <v>22</v>
      </c>
      <c r="O135">
        <f>data[[#This Row],[Qty]]*data[[#This Row],[Amount]]</f>
        <v>87760.8</v>
      </c>
    </row>
    <row r="136" spans="1:15" ht="14.25" customHeight="1">
      <c r="A136">
        <v>425</v>
      </c>
      <c r="B136" s="1">
        <v>44528</v>
      </c>
      <c r="C136" t="s">
        <v>54</v>
      </c>
      <c r="D136" t="s">
        <v>15</v>
      </c>
      <c r="E136" t="s">
        <v>37</v>
      </c>
      <c r="F136" t="s">
        <v>17</v>
      </c>
      <c r="G136">
        <v>27</v>
      </c>
      <c r="H136" t="s">
        <v>18</v>
      </c>
      <c r="I136">
        <v>644.77</v>
      </c>
      <c r="J136" t="s">
        <v>164</v>
      </c>
      <c r="K136" t="s">
        <v>64</v>
      </c>
      <c r="L136" t="b">
        <v>1</v>
      </c>
      <c r="M136" t="s">
        <v>44</v>
      </c>
      <c r="N136" t="s">
        <v>22</v>
      </c>
      <c r="O136">
        <f>data[[#This Row],[Qty]]*data[[#This Row],[Amount]]</f>
        <v>17408.79</v>
      </c>
    </row>
    <row r="137" spans="1:15" ht="14.25" customHeight="1">
      <c r="A137">
        <v>865</v>
      </c>
      <c r="B137" s="1">
        <v>44330</v>
      </c>
      <c r="C137" t="s">
        <v>54</v>
      </c>
      <c r="D137" t="s">
        <v>47</v>
      </c>
      <c r="E137" t="s">
        <v>25</v>
      </c>
      <c r="F137" t="s">
        <v>33</v>
      </c>
      <c r="G137">
        <v>64</v>
      </c>
      <c r="H137" t="s">
        <v>18</v>
      </c>
      <c r="I137">
        <v>96.93</v>
      </c>
      <c r="J137" t="s">
        <v>39</v>
      </c>
      <c r="K137" t="s">
        <v>104</v>
      </c>
      <c r="L137" t="b">
        <v>0</v>
      </c>
      <c r="M137" t="s">
        <v>21</v>
      </c>
      <c r="N137" t="s">
        <v>22</v>
      </c>
      <c r="O137">
        <f>data[[#This Row],[Qty]]*data[[#This Row],[Amount]]</f>
        <v>6203.52</v>
      </c>
    </row>
    <row r="138" spans="1:15" ht="14.25" customHeight="1">
      <c r="A138">
        <v>209</v>
      </c>
      <c r="B138" s="1">
        <v>44160</v>
      </c>
      <c r="C138" t="s">
        <v>36</v>
      </c>
      <c r="D138" t="s">
        <v>47</v>
      </c>
      <c r="E138" t="s">
        <v>37</v>
      </c>
      <c r="F138" t="s">
        <v>33</v>
      </c>
      <c r="G138">
        <v>44</v>
      </c>
      <c r="H138" t="s">
        <v>18</v>
      </c>
      <c r="I138">
        <v>40.49</v>
      </c>
      <c r="J138" t="s">
        <v>143</v>
      </c>
      <c r="K138" t="s">
        <v>77</v>
      </c>
      <c r="L138" t="b">
        <v>1</v>
      </c>
      <c r="M138" t="s">
        <v>27</v>
      </c>
      <c r="N138" t="s">
        <v>28</v>
      </c>
      <c r="O138">
        <f>data[[#This Row],[Qty]]*data[[#This Row],[Amount]]</f>
        <v>1781.5600000000002</v>
      </c>
    </row>
    <row r="139" spans="1:15" ht="14.25" customHeight="1">
      <c r="A139">
        <v>667</v>
      </c>
      <c r="B139" s="1">
        <v>44484</v>
      </c>
      <c r="C139" t="s">
        <v>54</v>
      </c>
      <c r="D139" t="s">
        <v>24</v>
      </c>
      <c r="E139" t="s">
        <v>25</v>
      </c>
      <c r="F139" t="s">
        <v>17</v>
      </c>
      <c r="G139">
        <v>70</v>
      </c>
      <c r="H139" t="s">
        <v>18</v>
      </c>
      <c r="I139">
        <v>950.92</v>
      </c>
      <c r="J139" t="s">
        <v>165</v>
      </c>
      <c r="K139" t="s">
        <v>64</v>
      </c>
      <c r="L139" t="b">
        <v>1</v>
      </c>
      <c r="M139" t="s">
        <v>27</v>
      </c>
      <c r="N139" t="s">
        <v>22</v>
      </c>
      <c r="O139">
        <f>data[[#This Row],[Qty]]*data[[#This Row],[Amount]]</f>
        <v>66564.399999999994</v>
      </c>
    </row>
    <row r="140" spans="1:15" ht="14.25" customHeight="1">
      <c r="A140">
        <v>284</v>
      </c>
      <c r="B140" s="1">
        <v>44146</v>
      </c>
      <c r="C140" t="s">
        <v>23</v>
      </c>
      <c r="D140" t="s">
        <v>15</v>
      </c>
      <c r="E140" t="s">
        <v>16</v>
      </c>
      <c r="F140" t="s">
        <v>17</v>
      </c>
      <c r="G140">
        <v>13</v>
      </c>
      <c r="H140" t="s">
        <v>18</v>
      </c>
      <c r="I140">
        <v>196.41</v>
      </c>
      <c r="J140" t="s">
        <v>166</v>
      </c>
      <c r="K140" t="s">
        <v>167</v>
      </c>
      <c r="L140" t="b">
        <v>0</v>
      </c>
      <c r="M140" t="s">
        <v>27</v>
      </c>
      <c r="N140" t="s">
        <v>22</v>
      </c>
      <c r="O140">
        <f>data[[#This Row],[Qty]]*data[[#This Row],[Amount]]</f>
        <v>2553.33</v>
      </c>
    </row>
    <row r="141" spans="1:15" ht="14.25" customHeight="1">
      <c r="A141">
        <v>638</v>
      </c>
      <c r="B141" s="1">
        <v>44490</v>
      </c>
      <c r="C141" t="s">
        <v>54</v>
      </c>
      <c r="D141" t="s">
        <v>47</v>
      </c>
      <c r="E141" t="s">
        <v>37</v>
      </c>
      <c r="F141" t="s">
        <v>17</v>
      </c>
      <c r="G141">
        <v>94</v>
      </c>
      <c r="H141" t="s">
        <v>18</v>
      </c>
      <c r="I141">
        <v>36.340000000000003</v>
      </c>
      <c r="J141" t="s">
        <v>145</v>
      </c>
      <c r="K141" t="s">
        <v>91</v>
      </c>
      <c r="L141" t="b">
        <v>1</v>
      </c>
      <c r="M141" t="s">
        <v>44</v>
      </c>
      <c r="N141" t="s">
        <v>22</v>
      </c>
      <c r="O141">
        <f>data[[#This Row],[Qty]]*data[[#This Row],[Amount]]</f>
        <v>3415.9600000000005</v>
      </c>
    </row>
    <row r="142" spans="1:15" ht="14.25" customHeight="1">
      <c r="A142">
        <v>310</v>
      </c>
      <c r="B142" s="1">
        <v>44370</v>
      </c>
      <c r="C142" t="s">
        <v>54</v>
      </c>
      <c r="D142" t="s">
        <v>47</v>
      </c>
      <c r="E142" t="s">
        <v>37</v>
      </c>
      <c r="F142" t="s">
        <v>17</v>
      </c>
      <c r="G142">
        <v>70</v>
      </c>
      <c r="H142" t="s">
        <v>18</v>
      </c>
      <c r="I142">
        <v>169.34</v>
      </c>
      <c r="J142" t="s">
        <v>165</v>
      </c>
      <c r="K142" t="s">
        <v>64</v>
      </c>
      <c r="L142" t="b">
        <v>0</v>
      </c>
      <c r="M142" t="s">
        <v>27</v>
      </c>
      <c r="N142" t="s">
        <v>22</v>
      </c>
      <c r="O142">
        <f>data[[#This Row],[Qty]]*data[[#This Row],[Amount]]</f>
        <v>11853.800000000001</v>
      </c>
    </row>
    <row r="143" spans="1:15" ht="14.25" customHeight="1">
      <c r="A143">
        <v>130</v>
      </c>
      <c r="B143" s="1">
        <v>44205</v>
      </c>
      <c r="C143" t="s">
        <v>36</v>
      </c>
      <c r="D143" t="s">
        <v>47</v>
      </c>
      <c r="E143" t="s">
        <v>37</v>
      </c>
      <c r="F143" t="s">
        <v>38</v>
      </c>
      <c r="G143">
        <v>74</v>
      </c>
      <c r="H143" t="s">
        <v>18</v>
      </c>
      <c r="I143">
        <v>612.69000000000005</v>
      </c>
      <c r="J143" t="s">
        <v>168</v>
      </c>
      <c r="K143" t="s">
        <v>58</v>
      </c>
      <c r="L143" t="b">
        <v>0</v>
      </c>
      <c r="M143" t="s">
        <v>21</v>
      </c>
      <c r="N143" t="s">
        <v>28</v>
      </c>
      <c r="O143">
        <f>data[[#This Row],[Qty]]*data[[#This Row],[Amount]]</f>
        <v>45339.060000000005</v>
      </c>
    </row>
    <row r="144" spans="1:15" ht="14.25" customHeight="1">
      <c r="A144">
        <v>330</v>
      </c>
      <c r="B144" s="1">
        <v>44339</v>
      </c>
      <c r="C144" t="s">
        <v>32</v>
      </c>
      <c r="D144" t="s">
        <v>24</v>
      </c>
      <c r="E144" t="s">
        <v>25</v>
      </c>
      <c r="F144" t="s">
        <v>38</v>
      </c>
      <c r="G144">
        <v>22</v>
      </c>
      <c r="H144" t="s">
        <v>18</v>
      </c>
      <c r="I144">
        <v>515</v>
      </c>
      <c r="J144" t="s">
        <v>169</v>
      </c>
      <c r="K144" t="s">
        <v>137</v>
      </c>
      <c r="L144" t="b">
        <v>0</v>
      </c>
      <c r="M144" t="s">
        <v>21</v>
      </c>
      <c r="N144" t="s">
        <v>28</v>
      </c>
      <c r="O144">
        <f>data[[#This Row],[Qty]]*data[[#This Row],[Amount]]</f>
        <v>11330</v>
      </c>
    </row>
    <row r="145" spans="1:15" ht="14.25" customHeight="1">
      <c r="A145">
        <v>916</v>
      </c>
      <c r="B145" s="1">
        <v>44207</v>
      </c>
      <c r="C145" t="s">
        <v>32</v>
      </c>
      <c r="D145" t="s">
        <v>15</v>
      </c>
      <c r="E145" t="s">
        <v>25</v>
      </c>
      <c r="F145" t="s">
        <v>17</v>
      </c>
      <c r="G145">
        <v>69</v>
      </c>
      <c r="H145" t="s">
        <v>18</v>
      </c>
      <c r="I145">
        <v>385.47</v>
      </c>
      <c r="J145" t="s">
        <v>170</v>
      </c>
      <c r="K145" t="s">
        <v>93</v>
      </c>
      <c r="L145" t="b">
        <v>0</v>
      </c>
      <c r="M145" t="s">
        <v>21</v>
      </c>
      <c r="N145" t="s">
        <v>22</v>
      </c>
      <c r="O145">
        <f>data[[#This Row],[Qty]]*data[[#This Row],[Amount]]</f>
        <v>26597.43</v>
      </c>
    </row>
    <row r="146" spans="1:15" ht="14.25" customHeight="1">
      <c r="A146">
        <v>589</v>
      </c>
      <c r="B146" s="1">
        <v>44074</v>
      </c>
      <c r="C146" t="s">
        <v>54</v>
      </c>
      <c r="D146" t="s">
        <v>24</v>
      </c>
      <c r="E146" t="s">
        <v>25</v>
      </c>
      <c r="F146" t="s">
        <v>38</v>
      </c>
      <c r="G146">
        <v>15</v>
      </c>
      <c r="H146" t="s">
        <v>18</v>
      </c>
      <c r="I146">
        <v>929.36</v>
      </c>
      <c r="J146" t="s">
        <v>71</v>
      </c>
      <c r="K146" t="s">
        <v>64</v>
      </c>
      <c r="L146" t="b">
        <v>1</v>
      </c>
      <c r="M146" t="s">
        <v>44</v>
      </c>
      <c r="N146" t="s">
        <v>28</v>
      </c>
      <c r="O146">
        <f>data[[#This Row],[Qty]]*data[[#This Row],[Amount]]</f>
        <v>13940.4</v>
      </c>
    </row>
    <row r="147" spans="1:15" ht="14.25" customHeight="1">
      <c r="A147">
        <v>68</v>
      </c>
      <c r="B147" s="1">
        <v>44474</v>
      </c>
      <c r="C147" t="s">
        <v>36</v>
      </c>
      <c r="D147" t="s">
        <v>47</v>
      </c>
      <c r="E147" t="s">
        <v>16</v>
      </c>
      <c r="F147" t="s">
        <v>33</v>
      </c>
      <c r="G147">
        <v>4</v>
      </c>
      <c r="H147" t="s">
        <v>18</v>
      </c>
      <c r="I147">
        <v>877.13</v>
      </c>
      <c r="J147" t="s">
        <v>134</v>
      </c>
      <c r="K147" t="s">
        <v>58</v>
      </c>
      <c r="L147" t="b">
        <v>1</v>
      </c>
      <c r="M147" t="s">
        <v>27</v>
      </c>
      <c r="N147" t="s">
        <v>28</v>
      </c>
      <c r="O147">
        <f>data[[#This Row],[Qty]]*data[[#This Row],[Amount]]</f>
        <v>3508.52</v>
      </c>
    </row>
    <row r="148" spans="1:15" ht="14.25" customHeight="1">
      <c r="A148">
        <v>407</v>
      </c>
      <c r="B148" s="1">
        <v>44377</v>
      </c>
      <c r="C148" t="s">
        <v>54</v>
      </c>
      <c r="D148" t="s">
        <v>15</v>
      </c>
      <c r="E148" t="s">
        <v>37</v>
      </c>
      <c r="F148" t="s">
        <v>33</v>
      </c>
      <c r="G148">
        <v>1</v>
      </c>
      <c r="H148" t="s">
        <v>18</v>
      </c>
      <c r="I148">
        <v>459.62</v>
      </c>
      <c r="J148" t="s">
        <v>108</v>
      </c>
      <c r="K148" t="s">
        <v>66</v>
      </c>
      <c r="L148" t="b">
        <v>1</v>
      </c>
      <c r="M148" t="s">
        <v>27</v>
      </c>
      <c r="N148" t="s">
        <v>22</v>
      </c>
      <c r="O148">
        <f>data[[#This Row],[Qty]]*data[[#This Row],[Amount]]</f>
        <v>459.62</v>
      </c>
    </row>
    <row r="149" spans="1:15" ht="14.25" customHeight="1">
      <c r="A149">
        <v>853</v>
      </c>
      <c r="B149" s="1">
        <v>44248</v>
      </c>
      <c r="C149" t="s">
        <v>32</v>
      </c>
      <c r="D149" t="s">
        <v>47</v>
      </c>
      <c r="E149" t="s">
        <v>25</v>
      </c>
      <c r="F149" t="s">
        <v>17</v>
      </c>
      <c r="G149">
        <v>56</v>
      </c>
      <c r="H149" t="s">
        <v>18</v>
      </c>
      <c r="I149">
        <v>274.39999999999998</v>
      </c>
      <c r="J149" t="s">
        <v>171</v>
      </c>
      <c r="K149" t="s">
        <v>172</v>
      </c>
      <c r="L149" t="b">
        <v>0</v>
      </c>
      <c r="M149" t="s">
        <v>27</v>
      </c>
      <c r="N149" t="s">
        <v>22</v>
      </c>
      <c r="O149">
        <f>data[[#This Row],[Qty]]*data[[#This Row],[Amount]]</f>
        <v>15366.399999999998</v>
      </c>
    </row>
    <row r="150" spans="1:15" ht="14.25" customHeight="1">
      <c r="A150">
        <v>658</v>
      </c>
      <c r="B150" s="1">
        <v>44031</v>
      </c>
      <c r="C150" t="s">
        <v>54</v>
      </c>
      <c r="D150" t="s">
        <v>15</v>
      </c>
      <c r="E150" t="s">
        <v>25</v>
      </c>
      <c r="F150" t="s">
        <v>38</v>
      </c>
      <c r="G150">
        <v>77</v>
      </c>
      <c r="H150" t="s">
        <v>18</v>
      </c>
      <c r="I150">
        <v>136.06</v>
      </c>
      <c r="J150" t="s">
        <v>173</v>
      </c>
      <c r="K150" t="s">
        <v>64</v>
      </c>
      <c r="L150" t="b">
        <v>0</v>
      </c>
      <c r="M150" t="s">
        <v>44</v>
      </c>
      <c r="N150" t="s">
        <v>22</v>
      </c>
      <c r="O150">
        <f>data[[#This Row],[Qty]]*data[[#This Row],[Amount]]</f>
        <v>10476.620000000001</v>
      </c>
    </row>
    <row r="151" spans="1:15" ht="14.25" customHeight="1">
      <c r="A151">
        <v>792</v>
      </c>
      <c r="B151" s="1">
        <v>43979</v>
      </c>
      <c r="C151" t="s">
        <v>36</v>
      </c>
      <c r="D151" t="s">
        <v>24</v>
      </c>
      <c r="E151" t="s">
        <v>37</v>
      </c>
      <c r="F151" t="s">
        <v>33</v>
      </c>
      <c r="G151">
        <v>79</v>
      </c>
      <c r="H151" t="s">
        <v>18</v>
      </c>
      <c r="I151">
        <v>61.85</v>
      </c>
      <c r="J151" t="s">
        <v>174</v>
      </c>
      <c r="K151" t="s">
        <v>175</v>
      </c>
      <c r="L151" t="b">
        <v>1</v>
      </c>
      <c r="M151" t="s">
        <v>44</v>
      </c>
      <c r="N151" t="s">
        <v>22</v>
      </c>
      <c r="O151">
        <f>data[[#This Row],[Qty]]*data[[#This Row],[Amount]]</f>
        <v>4886.1500000000005</v>
      </c>
    </row>
    <row r="152" spans="1:15" ht="14.25" customHeight="1">
      <c r="A152">
        <v>820</v>
      </c>
      <c r="B152" s="1">
        <v>44427</v>
      </c>
      <c r="C152" t="s">
        <v>54</v>
      </c>
      <c r="D152" t="s">
        <v>15</v>
      </c>
      <c r="E152" t="s">
        <v>25</v>
      </c>
      <c r="F152" t="s">
        <v>38</v>
      </c>
      <c r="G152">
        <v>50</v>
      </c>
      <c r="H152" t="s">
        <v>18</v>
      </c>
      <c r="I152">
        <v>334.06</v>
      </c>
      <c r="J152" t="s">
        <v>176</v>
      </c>
      <c r="K152" t="s">
        <v>74</v>
      </c>
      <c r="L152" t="b">
        <v>1</v>
      </c>
      <c r="M152" t="s">
        <v>44</v>
      </c>
      <c r="N152" t="s">
        <v>28</v>
      </c>
      <c r="O152">
        <f>data[[#This Row],[Qty]]*data[[#This Row],[Amount]]</f>
        <v>16703</v>
      </c>
    </row>
    <row r="153" spans="1:15" ht="14.25" customHeight="1">
      <c r="A153">
        <v>43</v>
      </c>
      <c r="B153" s="1">
        <v>44422</v>
      </c>
      <c r="C153" t="s">
        <v>23</v>
      </c>
      <c r="D153" t="s">
        <v>15</v>
      </c>
      <c r="E153" t="s">
        <v>16</v>
      </c>
      <c r="F153" t="s">
        <v>17</v>
      </c>
      <c r="G153">
        <v>57</v>
      </c>
      <c r="H153" t="s">
        <v>18</v>
      </c>
      <c r="I153">
        <v>694.2</v>
      </c>
      <c r="J153" t="s">
        <v>177</v>
      </c>
      <c r="K153" t="s">
        <v>58</v>
      </c>
      <c r="L153" t="b">
        <v>0</v>
      </c>
      <c r="M153" t="s">
        <v>27</v>
      </c>
      <c r="N153" t="s">
        <v>22</v>
      </c>
      <c r="O153">
        <f>data[[#This Row],[Qty]]*data[[#This Row],[Amount]]</f>
        <v>39569.4</v>
      </c>
    </row>
    <row r="154" spans="1:15" ht="14.25" customHeight="1">
      <c r="A154">
        <v>185</v>
      </c>
      <c r="B154" s="1">
        <v>44305</v>
      </c>
      <c r="C154" t="s">
        <v>36</v>
      </c>
      <c r="D154" t="s">
        <v>47</v>
      </c>
      <c r="E154" t="s">
        <v>37</v>
      </c>
      <c r="F154" t="s">
        <v>17</v>
      </c>
      <c r="G154">
        <v>55</v>
      </c>
      <c r="H154" t="s">
        <v>18</v>
      </c>
      <c r="I154">
        <v>884.01</v>
      </c>
      <c r="J154" t="s">
        <v>145</v>
      </c>
      <c r="K154" t="s">
        <v>91</v>
      </c>
      <c r="L154" t="b">
        <v>1</v>
      </c>
      <c r="M154" t="s">
        <v>31</v>
      </c>
      <c r="N154" t="s">
        <v>28</v>
      </c>
      <c r="O154">
        <f>data[[#This Row],[Qty]]*data[[#This Row],[Amount]]</f>
        <v>48620.55</v>
      </c>
    </row>
    <row r="155" spans="1:15" ht="14.25" customHeight="1">
      <c r="A155">
        <v>852</v>
      </c>
      <c r="B155" s="1">
        <v>44502</v>
      </c>
      <c r="C155" t="s">
        <v>32</v>
      </c>
      <c r="D155" t="s">
        <v>24</v>
      </c>
      <c r="E155" t="s">
        <v>25</v>
      </c>
      <c r="F155" t="s">
        <v>33</v>
      </c>
      <c r="G155">
        <v>7</v>
      </c>
      <c r="H155" t="s">
        <v>18</v>
      </c>
      <c r="I155">
        <v>389.26</v>
      </c>
      <c r="J155" t="s">
        <v>135</v>
      </c>
      <c r="K155" t="s">
        <v>50</v>
      </c>
      <c r="L155" t="b">
        <v>1</v>
      </c>
      <c r="M155" t="s">
        <v>27</v>
      </c>
      <c r="N155" t="s">
        <v>22</v>
      </c>
      <c r="O155">
        <f>data[[#This Row],[Qty]]*data[[#This Row],[Amount]]</f>
        <v>2724.8199999999997</v>
      </c>
    </row>
    <row r="156" spans="1:15" ht="14.25" customHeight="1">
      <c r="A156">
        <v>680</v>
      </c>
      <c r="B156" s="1">
        <v>43849</v>
      </c>
      <c r="C156" t="s">
        <v>32</v>
      </c>
      <c r="D156" t="s">
        <v>47</v>
      </c>
      <c r="E156" t="s">
        <v>37</v>
      </c>
      <c r="F156" t="s">
        <v>38</v>
      </c>
      <c r="G156">
        <v>59</v>
      </c>
      <c r="H156" t="s">
        <v>18</v>
      </c>
      <c r="I156">
        <v>582.66999999999996</v>
      </c>
      <c r="J156" t="s">
        <v>178</v>
      </c>
      <c r="K156" t="s">
        <v>20</v>
      </c>
      <c r="L156" t="b">
        <v>0</v>
      </c>
      <c r="M156" t="s">
        <v>21</v>
      </c>
      <c r="N156" t="s">
        <v>28</v>
      </c>
      <c r="O156">
        <f>data[[#This Row],[Qty]]*data[[#This Row],[Amount]]</f>
        <v>34377.53</v>
      </c>
    </row>
    <row r="157" spans="1:15" ht="14.25" customHeight="1">
      <c r="A157">
        <v>158</v>
      </c>
      <c r="B157" s="1">
        <v>44365</v>
      </c>
      <c r="C157" t="s">
        <v>23</v>
      </c>
      <c r="D157" t="s">
        <v>15</v>
      </c>
      <c r="E157" t="s">
        <v>16</v>
      </c>
      <c r="F157" t="s">
        <v>33</v>
      </c>
      <c r="G157">
        <v>91</v>
      </c>
      <c r="H157" t="s">
        <v>18</v>
      </c>
      <c r="I157">
        <v>68.72</v>
      </c>
      <c r="J157" t="s">
        <v>82</v>
      </c>
      <c r="K157" t="s">
        <v>46</v>
      </c>
      <c r="L157" t="b">
        <v>0</v>
      </c>
      <c r="M157" t="s">
        <v>27</v>
      </c>
      <c r="N157" t="s">
        <v>28</v>
      </c>
      <c r="O157">
        <f>data[[#This Row],[Qty]]*data[[#This Row],[Amount]]</f>
        <v>6253.5199999999995</v>
      </c>
    </row>
    <row r="158" spans="1:15" ht="14.25" customHeight="1">
      <c r="A158">
        <v>240</v>
      </c>
      <c r="B158" s="1">
        <v>43904</v>
      </c>
      <c r="C158" t="s">
        <v>36</v>
      </c>
      <c r="D158" t="s">
        <v>24</v>
      </c>
      <c r="E158" t="s">
        <v>16</v>
      </c>
      <c r="F158" t="s">
        <v>38</v>
      </c>
      <c r="G158">
        <v>58</v>
      </c>
      <c r="H158" t="s">
        <v>18</v>
      </c>
      <c r="I158">
        <v>884.33</v>
      </c>
      <c r="J158" t="s">
        <v>179</v>
      </c>
      <c r="K158" t="s">
        <v>91</v>
      </c>
      <c r="L158" t="b">
        <v>0</v>
      </c>
      <c r="M158" t="s">
        <v>44</v>
      </c>
      <c r="N158" t="s">
        <v>28</v>
      </c>
      <c r="O158">
        <f>data[[#This Row],[Qty]]*data[[#This Row],[Amount]]</f>
        <v>51291.14</v>
      </c>
    </row>
    <row r="159" spans="1:15" ht="14.25" customHeight="1">
      <c r="A159">
        <v>60</v>
      </c>
      <c r="B159" s="1">
        <v>44029</v>
      </c>
      <c r="C159" t="s">
        <v>14</v>
      </c>
      <c r="D159" t="s">
        <v>47</v>
      </c>
      <c r="E159" t="s">
        <v>16</v>
      </c>
      <c r="F159" t="s">
        <v>33</v>
      </c>
      <c r="G159">
        <v>36</v>
      </c>
      <c r="H159" t="s">
        <v>18</v>
      </c>
      <c r="I159">
        <v>320.13</v>
      </c>
      <c r="J159" t="s">
        <v>109</v>
      </c>
      <c r="K159" t="s">
        <v>20</v>
      </c>
      <c r="L159" t="b">
        <v>0</v>
      </c>
      <c r="M159" t="s">
        <v>27</v>
      </c>
      <c r="N159" t="s">
        <v>22</v>
      </c>
      <c r="O159">
        <f>data[[#This Row],[Qty]]*data[[#This Row],[Amount]]</f>
        <v>11524.68</v>
      </c>
    </row>
    <row r="160" spans="1:15" ht="14.25" customHeight="1">
      <c r="A160">
        <v>926</v>
      </c>
      <c r="B160" s="1">
        <v>44369</v>
      </c>
      <c r="C160" t="s">
        <v>23</v>
      </c>
      <c r="D160" t="s">
        <v>15</v>
      </c>
      <c r="E160" t="s">
        <v>25</v>
      </c>
      <c r="F160" t="s">
        <v>17</v>
      </c>
      <c r="G160">
        <v>49</v>
      </c>
      <c r="H160" t="s">
        <v>18</v>
      </c>
      <c r="I160">
        <v>880.42</v>
      </c>
      <c r="J160" t="s">
        <v>180</v>
      </c>
      <c r="K160" t="s">
        <v>93</v>
      </c>
      <c r="L160" t="b">
        <v>0</v>
      </c>
      <c r="M160" t="s">
        <v>44</v>
      </c>
      <c r="N160" t="s">
        <v>22</v>
      </c>
      <c r="O160">
        <f>data[[#This Row],[Qty]]*data[[#This Row],[Amount]]</f>
        <v>43140.579999999994</v>
      </c>
    </row>
    <row r="161" spans="1:15" ht="14.25" customHeight="1">
      <c r="A161">
        <v>755</v>
      </c>
      <c r="B161" s="1">
        <v>44339</v>
      </c>
      <c r="C161" t="s">
        <v>54</v>
      </c>
      <c r="D161" t="s">
        <v>47</v>
      </c>
      <c r="E161" t="s">
        <v>25</v>
      </c>
      <c r="F161" t="s">
        <v>17</v>
      </c>
      <c r="G161">
        <v>60</v>
      </c>
      <c r="H161" t="s">
        <v>18</v>
      </c>
      <c r="I161">
        <v>791.57</v>
      </c>
      <c r="J161" t="s">
        <v>135</v>
      </c>
      <c r="K161" t="s">
        <v>50</v>
      </c>
      <c r="L161" t="b">
        <v>0</v>
      </c>
      <c r="M161" t="s">
        <v>31</v>
      </c>
      <c r="N161" t="s">
        <v>22</v>
      </c>
      <c r="O161">
        <f>data[[#This Row],[Qty]]*data[[#This Row],[Amount]]</f>
        <v>47494.200000000004</v>
      </c>
    </row>
    <row r="162" spans="1:15" ht="14.25" customHeight="1">
      <c r="A162">
        <v>153</v>
      </c>
      <c r="B162" s="1">
        <v>43896</v>
      </c>
      <c r="C162" t="s">
        <v>14</v>
      </c>
      <c r="D162" t="s">
        <v>47</v>
      </c>
      <c r="E162" t="s">
        <v>25</v>
      </c>
      <c r="F162" t="s">
        <v>38</v>
      </c>
      <c r="G162">
        <v>89</v>
      </c>
      <c r="H162" t="s">
        <v>18</v>
      </c>
      <c r="I162">
        <v>781.65</v>
      </c>
      <c r="J162" t="s">
        <v>50</v>
      </c>
      <c r="K162" t="s">
        <v>51</v>
      </c>
      <c r="L162" t="b">
        <v>1</v>
      </c>
      <c r="M162" t="s">
        <v>31</v>
      </c>
      <c r="N162" t="s">
        <v>28</v>
      </c>
      <c r="O162">
        <f>data[[#This Row],[Qty]]*data[[#This Row],[Amount]]</f>
        <v>69566.849999999991</v>
      </c>
    </row>
    <row r="163" spans="1:15" ht="14.25" customHeight="1">
      <c r="A163">
        <v>21</v>
      </c>
      <c r="B163" s="1">
        <v>44242</v>
      </c>
      <c r="C163" t="s">
        <v>36</v>
      </c>
      <c r="D163" t="s">
        <v>47</v>
      </c>
      <c r="E163" t="s">
        <v>16</v>
      </c>
      <c r="F163" t="s">
        <v>17</v>
      </c>
      <c r="G163">
        <v>71</v>
      </c>
      <c r="H163" t="s">
        <v>18</v>
      </c>
      <c r="I163">
        <v>760.19</v>
      </c>
      <c r="J163" t="s">
        <v>181</v>
      </c>
      <c r="K163" t="s">
        <v>137</v>
      </c>
      <c r="L163" t="b">
        <v>1</v>
      </c>
      <c r="M163" t="s">
        <v>31</v>
      </c>
      <c r="N163" t="s">
        <v>28</v>
      </c>
      <c r="O163">
        <f>data[[#This Row],[Qty]]*data[[#This Row],[Amount]]</f>
        <v>53973.490000000005</v>
      </c>
    </row>
    <row r="164" spans="1:15" ht="14.25" customHeight="1">
      <c r="A164">
        <v>280</v>
      </c>
      <c r="B164" s="1">
        <v>43949</v>
      </c>
      <c r="C164" t="s">
        <v>54</v>
      </c>
      <c r="D164" t="s">
        <v>47</v>
      </c>
      <c r="E164" t="s">
        <v>16</v>
      </c>
      <c r="F164" t="s">
        <v>33</v>
      </c>
      <c r="G164">
        <v>96</v>
      </c>
      <c r="H164" t="s">
        <v>18</v>
      </c>
      <c r="I164">
        <v>532.39</v>
      </c>
      <c r="J164" t="s">
        <v>182</v>
      </c>
      <c r="K164" t="s">
        <v>64</v>
      </c>
      <c r="L164" t="b">
        <v>0</v>
      </c>
      <c r="M164" t="s">
        <v>31</v>
      </c>
      <c r="N164" t="s">
        <v>28</v>
      </c>
      <c r="O164">
        <f>data[[#This Row],[Qty]]*data[[#This Row],[Amount]]</f>
        <v>51109.440000000002</v>
      </c>
    </row>
    <row r="165" spans="1:15" ht="14.25" customHeight="1">
      <c r="A165">
        <v>215</v>
      </c>
      <c r="B165" s="1">
        <v>43972</v>
      </c>
      <c r="C165" t="s">
        <v>54</v>
      </c>
      <c r="D165" t="s">
        <v>15</v>
      </c>
      <c r="E165" t="s">
        <v>16</v>
      </c>
      <c r="F165" t="s">
        <v>17</v>
      </c>
      <c r="G165">
        <v>86</v>
      </c>
      <c r="H165" t="s">
        <v>18</v>
      </c>
      <c r="I165">
        <v>826.16</v>
      </c>
      <c r="J165" t="s">
        <v>183</v>
      </c>
      <c r="K165" t="s">
        <v>64</v>
      </c>
      <c r="L165" t="b">
        <v>0</v>
      </c>
      <c r="M165" t="s">
        <v>21</v>
      </c>
      <c r="N165" t="s">
        <v>22</v>
      </c>
      <c r="O165">
        <f>data[[#This Row],[Qty]]*data[[#This Row],[Amount]]</f>
        <v>71049.759999999995</v>
      </c>
    </row>
    <row r="166" spans="1:15" ht="14.25" customHeight="1">
      <c r="A166">
        <v>557</v>
      </c>
      <c r="B166" s="1">
        <v>44201</v>
      </c>
      <c r="C166" t="s">
        <v>23</v>
      </c>
      <c r="D166" t="s">
        <v>24</v>
      </c>
      <c r="E166" t="s">
        <v>25</v>
      </c>
      <c r="F166" t="s">
        <v>17</v>
      </c>
      <c r="G166">
        <v>46</v>
      </c>
      <c r="H166" t="s">
        <v>18</v>
      </c>
      <c r="I166">
        <v>361.4</v>
      </c>
      <c r="J166" t="s">
        <v>184</v>
      </c>
      <c r="K166" t="s">
        <v>74</v>
      </c>
      <c r="L166" t="b">
        <v>1</v>
      </c>
      <c r="M166" t="s">
        <v>27</v>
      </c>
      <c r="N166" t="s">
        <v>22</v>
      </c>
      <c r="O166">
        <f>data[[#This Row],[Qty]]*data[[#This Row],[Amount]]</f>
        <v>16624.399999999998</v>
      </c>
    </row>
    <row r="167" spans="1:15" ht="14.25" customHeight="1">
      <c r="A167">
        <v>695</v>
      </c>
      <c r="B167" s="1">
        <v>44240</v>
      </c>
      <c r="C167" t="s">
        <v>14</v>
      </c>
      <c r="D167" t="s">
        <v>24</v>
      </c>
      <c r="E167" t="s">
        <v>37</v>
      </c>
      <c r="F167" t="s">
        <v>17</v>
      </c>
      <c r="G167">
        <v>20</v>
      </c>
      <c r="H167" t="s">
        <v>18</v>
      </c>
      <c r="I167">
        <v>52.67</v>
      </c>
      <c r="J167" t="s">
        <v>185</v>
      </c>
      <c r="K167" t="s">
        <v>139</v>
      </c>
      <c r="L167" t="b">
        <v>1</v>
      </c>
      <c r="M167" t="s">
        <v>21</v>
      </c>
      <c r="N167" t="s">
        <v>22</v>
      </c>
      <c r="O167">
        <f>data[[#This Row],[Qty]]*data[[#This Row],[Amount]]</f>
        <v>1053.4000000000001</v>
      </c>
    </row>
    <row r="168" spans="1:15" ht="14.25" customHeight="1">
      <c r="A168">
        <v>769</v>
      </c>
      <c r="B168" s="1">
        <v>44220</v>
      </c>
      <c r="C168" t="s">
        <v>14</v>
      </c>
      <c r="D168" t="s">
        <v>15</v>
      </c>
      <c r="E168" t="s">
        <v>16</v>
      </c>
      <c r="F168" t="s">
        <v>17</v>
      </c>
      <c r="G168">
        <v>89</v>
      </c>
      <c r="H168" t="s">
        <v>18</v>
      </c>
      <c r="I168">
        <v>211.42</v>
      </c>
      <c r="J168" t="s">
        <v>186</v>
      </c>
      <c r="K168" t="s">
        <v>20</v>
      </c>
      <c r="L168" t="b">
        <v>0</v>
      </c>
      <c r="M168" t="s">
        <v>21</v>
      </c>
      <c r="N168" t="s">
        <v>22</v>
      </c>
      <c r="O168">
        <f>data[[#This Row],[Qty]]*data[[#This Row],[Amount]]</f>
        <v>18816.379999999997</v>
      </c>
    </row>
    <row r="169" spans="1:15" ht="14.25" customHeight="1">
      <c r="A169">
        <v>125</v>
      </c>
      <c r="B169" s="1">
        <v>43861</v>
      </c>
      <c r="C169" t="s">
        <v>32</v>
      </c>
      <c r="D169" t="s">
        <v>47</v>
      </c>
      <c r="E169" t="s">
        <v>25</v>
      </c>
      <c r="F169" t="s">
        <v>17</v>
      </c>
      <c r="G169">
        <v>45</v>
      </c>
      <c r="H169" t="s">
        <v>18</v>
      </c>
      <c r="I169">
        <v>74.38</v>
      </c>
      <c r="J169" t="s">
        <v>59</v>
      </c>
      <c r="K169" t="s">
        <v>20</v>
      </c>
      <c r="L169" t="b">
        <v>0</v>
      </c>
      <c r="M169" t="s">
        <v>44</v>
      </c>
      <c r="N169" t="s">
        <v>22</v>
      </c>
      <c r="O169">
        <f>data[[#This Row],[Qty]]*data[[#This Row],[Amount]]</f>
        <v>3347.1</v>
      </c>
    </row>
    <row r="170" spans="1:15" ht="14.25" customHeight="1">
      <c r="A170">
        <v>230</v>
      </c>
      <c r="B170" s="1">
        <v>43889</v>
      </c>
      <c r="C170" t="s">
        <v>32</v>
      </c>
      <c r="D170" t="s">
        <v>24</v>
      </c>
      <c r="E170" t="s">
        <v>37</v>
      </c>
      <c r="F170" t="s">
        <v>17</v>
      </c>
      <c r="G170">
        <v>59</v>
      </c>
      <c r="H170" t="s">
        <v>18</v>
      </c>
      <c r="I170">
        <v>639.70000000000005</v>
      </c>
      <c r="J170" t="s">
        <v>71</v>
      </c>
      <c r="K170" t="s">
        <v>64</v>
      </c>
      <c r="L170" t="b">
        <v>0</v>
      </c>
      <c r="M170" t="s">
        <v>21</v>
      </c>
      <c r="N170" t="s">
        <v>22</v>
      </c>
      <c r="O170">
        <f>data[[#This Row],[Qty]]*data[[#This Row],[Amount]]</f>
        <v>37742.300000000003</v>
      </c>
    </row>
    <row r="171" spans="1:15" ht="14.25" customHeight="1">
      <c r="A171">
        <v>865</v>
      </c>
      <c r="B171" s="1">
        <v>44128</v>
      </c>
      <c r="C171" t="s">
        <v>36</v>
      </c>
      <c r="D171" t="s">
        <v>47</v>
      </c>
      <c r="E171" t="s">
        <v>25</v>
      </c>
      <c r="F171" t="s">
        <v>38</v>
      </c>
      <c r="G171">
        <v>68</v>
      </c>
      <c r="H171" t="s">
        <v>18</v>
      </c>
      <c r="I171">
        <v>916.58</v>
      </c>
      <c r="J171" t="s">
        <v>50</v>
      </c>
      <c r="K171" t="s">
        <v>51</v>
      </c>
      <c r="L171" t="b">
        <v>1</v>
      </c>
      <c r="M171" t="s">
        <v>21</v>
      </c>
      <c r="N171" t="s">
        <v>22</v>
      </c>
      <c r="O171">
        <f>data[[#This Row],[Qty]]*data[[#This Row],[Amount]]</f>
        <v>62327.44</v>
      </c>
    </row>
    <row r="172" spans="1:15" ht="14.25" customHeight="1">
      <c r="A172">
        <v>240</v>
      </c>
      <c r="B172" s="1">
        <v>44136</v>
      </c>
      <c r="C172" t="s">
        <v>36</v>
      </c>
      <c r="D172" t="s">
        <v>15</v>
      </c>
      <c r="E172" t="s">
        <v>16</v>
      </c>
      <c r="F172" t="s">
        <v>17</v>
      </c>
      <c r="G172">
        <v>27</v>
      </c>
      <c r="H172" t="s">
        <v>18</v>
      </c>
      <c r="I172">
        <v>347.32</v>
      </c>
      <c r="J172" t="s">
        <v>138</v>
      </c>
      <c r="K172" t="s">
        <v>139</v>
      </c>
      <c r="L172" t="b">
        <v>0</v>
      </c>
      <c r="M172" t="s">
        <v>21</v>
      </c>
      <c r="N172" t="s">
        <v>28</v>
      </c>
      <c r="O172">
        <f>data[[#This Row],[Qty]]*data[[#This Row],[Amount]]</f>
        <v>9377.64</v>
      </c>
    </row>
    <row r="173" spans="1:15" ht="14.25" customHeight="1">
      <c r="A173">
        <v>445</v>
      </c>
      <c r="B173" s="1">
        <v>44539</v>
      </c>
      <c r="C173" t="s">
        <v>54</v>
      </c>
      <c r="D173" t="s">
        <v>47</v>
      </c>
      <c r="E173" t="s">
        <v>16</v>
      </c>
      <c r="F173" t="s">
        <v>17</v>
      </c>
      <c r="G173">
        <v>57</v>
      </c>
      <c r="H173" t="s">
        <v>18</v>
      </c>
      <c r="I173">
        <v>270.2</v>
      </c>
      <c r="J173" t="s">
        <v>187</v>
      </c>
      <c r="K173" t="s">
        <v>20</v>
      </c>
      <c r="L173" t="b">
        <v>1</v>
      </c>
      <c r="M173" t="s">
        <v>21</v>
      </c>
      <c r="N173" t="s">
        <v>22</v>
      </c>
      <c r="O173">
        <f>data[[#This Row],[Qty]]*data[[#This Row],[Amount]]</f>
        <v>15401.4</v>
      </c>
    </row>
    <row r="174" spans="1:15" ht="14.25" customHeight="1">
      <c r="A174">
        <v>36</v>
      </c>
      <c r="B174" s="1">
        <v>44146</v>
      </c>
      <c r="C174" t="s">
        <v>32</v>
      </c>
      <c r="D174" t="s">
        <v>24</v>
      </c>
      <c r="E174" t="s">
        <v>25</v>
      </c>
      <c r="F174" t="s">
        <v>17</v>
      </c>
      <c r="G174">
        <v>14</v>
      </c>
      <c r="H174" t="s">
        <v>18</v>
      </c>
      <c r="I174">
        <v>556.89</v>
      </c>
      <c r="J174" t="s">
        <v>188</v>
      </c>
      <c r="K174" t="s">
        <v>153</v>
      </c>
      <c r="L174" t="b">
        <v>0</v>
      </c>
      <c r="M174" t="s">
        <v>31</v>
      </c>
      <c r="N174" t="s">
        <v>28</v>
      </c>
      <c r="O174">
        <f>data[[#This Row],[Qty]]*data[[#This Row],[Amount]]</f>
        <v>7796.46</v>
      </c>
    </row>
    <row r="175" spans="1:15" ht="14.25" customHeight="1">
      <c r="A175">
        <v>882</v>
      </c>
      <c r="B175" s="1">
        <v>44481</v>
      </c>
      <c r="C175" t="s">
        <v>23</v>
      </c>
      <c r="D175" t="s">
        <v>24</v>
      </c>
      <c r="E175" t="s">
        <v>16</v>
      </c>
      <c r="F175" t="s">
        <v>38</v>
      </c>
      <c r="G175">
        <v>94</v>
      </c>
      <c r="H175" t="s">
        <v>18</v>
      </c>
      <c r="I175">
        <v>457.43</v>
      </c>
      <c r="J175" t="s">
        <v>169</v>
      </c>
      <c r="K175" t="s">
        <v>137</v>
      </c>
      <c r="L175" t="b">
        <v>0</v>
      </c>
      <c r="M175" t="s">
        <v>31</v>
      </c>
      <c r="N175" t="s">
        <v>28</v>
      </c>
      <c r="O175">
        <f>data[[#This Row],[Qty]]*data[[#This Row],[Amount]]</f>
        <v>42998.42</v>
      </c>
    </row>
    <row r="176" spans="1:15" ht="14.25" customHeight="1">
      <c r="A176">
        <v>478</v>
      </c>
      <c r="B176" s="1">
        <v>44468</v>
      </c>
      <c r="C176" t="s">
        <v>32</v>
      </c>
      <c r="D176" t="s">
        <v>15</v>
      </c>
      <c r="E176" t="s">
        <v>25</v>
      </c>
      <c r="F176" t="s">
        <v>38</v>
      </c>
      <c r="G176">
        <v>90</v>
      </c>
      <c r="H176" t="s">
        <v>18</v>
      </c>
      <c r="I176">
        <v>698.6</v>
      </c>
      <c r="J176" t="s">
        <v>84</v>
      </c>
      <c r="K176" t="s">
        <v>85</v>
      </c>
      <c r="L176" t="b">
        <v>0</v>
      </c>
      <c r="M176" t="s">
        <v>31</v>
      </c>
      <c r="N176" t="s">
        <v>22</v>
      </c>
      <c r="O176">
        <f>data[[#This Row],[Qty]]*data[[#This Row],[Amount]]</f>
        <v>62874</v>
      </c>
    </row>
    <row r="177" spans="1:15" ht="14.25" customHeight="1">
      <c r="A177">
        <v>305</v>
      </c>
      <c r="B177" s="1">
        <v>44039</v>
      </c>
      <c r="C177" t="s">
        <v>32</v>
      </c>
      <c r="D177" t="s">
        <v>15</v>
      </c>
      <c r="E177" t="s">
        <v>37</v>
      </c>
      <c r="F177" t="s">
        <v>38</v>
      </c>
      <c r="G177">
        <v>69</v>
      </c>
      <c r="H177" t="s">
        <v>18</v>
      </c>
      <c r="I177">
        <v>736.95</v>
      </c>
      <c r="J177" t="s">
        <v>189</v>
      </c>
      <c r="K177" t="s">
        <v>35</v>
      </c>
      <c r="L177" t="b">
        <v>1</v>
      </c>
      <c r="M177" t="s">
        <v>27</v>
      </c>
      <c r="N177" t="s">
        <v>22</v>
      </c>
      <c r="O177">
        <f>data[[#This Row],[Qty]]*data[[#This Row],[Amount]]</f>
        <v>50849.55</v>
      </c>
    </row>
    <row r="178" spans="1:15" ht="14.25" customHeight="1">
      <c r="A178">
        <v>225</v>
      </c>
      <c r="B178" s="1">
        <v>44119</v>
      </c>
      <c r="C178" t="s">
        <v>32</v>
      </c>
      <c r="D178" t="s">
        <v>47</v>
      </c>
      <c r="E178" t="s">
        <v>16</v>
      </c>
      <c r="F178" t="s">
        <v>17</v>
      </c>
      <c r="G178">
        <v>18</v>
      </c>
      <c r="H178" t="s">
        <v>18</v>
      </c>
      <c r="I178">
        <v>389.03</v>
      </c>
      <c r="J178" t="s">
        <v>190</v>
      </c>
      <c r="K178" t="s">
        <v>64</v>
      </c>
      <c r="L178" t="b">
        <v>1</v>
      </c>
      <c r="M178" t="s">
        <v>21</v>
      </c>
      <c r="N178" t="s">
        <v>22</v>
      </c>
      <c r="O178">
        <f>data[[#This Row],[Qty]]*data[[#This Row],[Amount]]</f>
        <v>7002.5399999999991</v>
      </c>
    </row>
    <row r="179" spans="1:15" ht="14.25" customHeight="1">
      <c r="A179">
        <v>237</v>
      </c>
      <c r="B179" s="1">
        <v>43941</v>
      </c>
      <c r="C179" t="s">
        <v>36</v>
      </c>
      <c r="D179" t="s">
        <v>47</v>
      </c>
      <c r="E179" t="s">
        <v>16</v>
      </c>
      <c r="F179" t="s">
        <v>38</v>
      </c>
      <c r="G179">
        <v>85</v>
      </c>
      <c r="H179" t="s">
        <v>18</v>
      </c>
      <c r="I179">
        <v>815.17</v>
      </c>
      <c r="J179" t="s">
        <v>177</v>
      </c>
      <c r="K179" t="s">
        <v>58</v>
      </c>
      <c r="L179" t="b">
        <v>1</v>
      </c>
      <c r="M179" t="s">
        <v>31</v>
      </c>
      <c r="N179" t="s">
        <v>22</v>
      </c>
      <c r="O179">
        <f>data[[#This Row],[Qty]]*data[[#This Row],[Amount]]</f>
        <v>69289.45</v>
      </c>
    </row>
    <row r="180" spans="1:15" ht="14.25" customHeight="1">
      <c r="A180">
        <v>152</v>
      </c>
      <c r="B180" s="1">
        <v>44200</v>
      </c>
      <c r="C180" t="s">
        <v>32</v>
      </c>
      <c r="D180" t="s">
        <v>24</v>
      </c>
      <c r="E180" t="s">
        <v>37</v>
      </c>
      <c r="F180" t="s">
        <v>33</v>
      </c>
      <c r="G180">
        <v>67</v>
      </c>
      <c r="H180" t="s">
        <v>18</v>
      </c>
      <c r="I180">
        <v>934.25</v>
      </c>
      <c r="J180" t="s">
        <v>98</v>
      </c>
      <c r="K180" t="s">
        <v>99</v>
      </c>
      <c r="L180" t="b">
        <v>1</v>
      </c>
      <c r="M180" t="s">
        <v>27</v>
      </c>
      <c r="N180" t="s">
        <v>28</v>
      </c>
      <c r="O180">
        <f>data[[#This Row],[Qty]]*data[[#This Row],[Amount]]</f>
        <v>62594.75</v>
      </c>
    </row>
    <row r="181" spans="1:15" ht="14.25" customHeight="1">
      <c r="A181">
        <v>603</v>
      </c>
      <c r="B181" s="1">
        <v>44185</v>
      </c>
      <c r="C181" t="s">
        <v>54</v>
      </c>
      <c r="D181" t="s">
        <v>15</v>
      </c>
      <c r="E181" t="s">
        <v>25</v>
      </c>
      <c r="F181" t="s">
        <v>33</v>
      </c>
      <c r="G181">
        <v>52</v>
      </c>
      <c r="H181" t="s">
        <v>18</v>
      </c>
      <c r="I181">
        <v>673.6</v>
      </c>
      <c r="J181" t="s">
        <v>162</v>
      </c>
      <c r="K181" t="s">
        <v>50</v>
      </c>
      <c r="L181" t="b">
        <v>1</v>
      </c>
      <c r="M181" t="s">
        <v>31</v>
      </c>
      <c r="N181" t="s">
        <v>22</v>
      </c>
      <c r="O181">
        <f>data[[#This Row],[Qty]]*data[[#This Row],[Amount]]</f>
        <v>35027.200000000004</v>
      </c>
    </row>
    <row r="182" spans="1:15" ht="14.25" customHeight="1">
      <c r="A182">
        <v>693</v>
      </c>
      <c r="B182" s="1">
        <v>44315</v>
      </c>
      <c r="C182" t="s">
        <v>36</v>
      </c>
      <c r="D182" t="s">
        <v>24</v>
      </c>
      <c r="E182" t="s">
        <v>25</v>
      </c>
      <c r="F182" t="s">
        <v>17</v>
      </c>
      <c r="G182">
        <v>12</v>
      </c>
      <c r="H182" t="s">
        <v>18</v>
      </c>
      <c r="I182">
        <v>658.3</v>
      </c>
      <c r="J182" t="s">
        <v>142</v>
      </c>
      <c r="K182" t="s">
        <v>64</v>
      </c>
      <c r="L182" t="b">
        <v>0</v>
      </c>
      <c r="M182" t="s">
        <v>27</v>
      </c>
      <c r="N182" t="s">
        <v>22</v>
      </c>
      <c r="O182">
        <f>data[[#This Row],[Qty]]*data[[#This Row],[Amount]]</f>
        <v>7899.5999999999995</v>
      </c>
    </row>
    <row r="183" spans="1:15" ht="14.25" customHeight="1">
      <c r="A183">
        <v>667</v>
      </c>
      <c r="B183" s="1">
        <v>44496</v>
      </c>
      <c r="C183" t="s">
        <v>54</v>
      </c>
      <c r="D183" t="s">
        <v>24</v>
      </c>
      <c r="E183" t="s">
        <v>37</v>
      </c>
      <c r="F183" t="s">
        <v>38</v>
      </c>
      <c r="G183">
        <v>90</v>
      </c>
      <c r="H183" t="s">
        <v>18</v>
      </c>
      <c r="I183">
        <v>133.86000000000001</v>
      </c>
      <c r="J183" t="s">
        <v>191</v>
      </c>
      <c r="K183" t="s">
        <v>35</v>
      </c>
      <c r="L183" t="b">
        <v>0</v>
      </c>
      <c r="M183" t="s">
        <v>21</v>
      </c>
      <c r="N183" t="s">
        <v>22</v>
      </c>
      <c r="O183">
        <f>data[[#This Row],[Qty]]*data[[#This Row],[Amount]]</f>
        <v>12047.400000000001</v>
      </c>
    </row>
    <row r="184" spans="1:15" ht="14.25" customHeight="1">
      <c r="A184">
        <v>596</v>
      </c>
      <c r="B184" s="1">
        <v>44160</v>
      </c>
      <c r="C184" t="s">
        <v>23</v>
      </c>
      <c r="D184" t="s">
        <v>47</v>
      </c>
      <c r="E184" t="s">
        <v>25</v>
      </c>
      <c r="F184" t="s">
        <v>33</v>
      </c>
      <c r="G184">
        <v>61</v>
      </c>
      <c r="H184" t="s">
        <v>18</v>
      </c>
      <c r="I184">
        <v>24.31</v>
      </c>
      <c r="J184" t="s">
        <v>192</v>
      </c>
      <c r="K184" t="s">
        <v>77</v>
      </c>
      <c r="L184" t="b">
        <v>1</v>
      </c>
      <c r="M184" t="s">
        <v>44</v>
      </c>
      <c r="N184" t="s">
        <v>22</v>
      </c>
      <c r="O184">
        <f>data[[#This Row],[Qty]]*data[[#This Row],[Amount]]</f>
        <v>1482.9099999999999</v>
      </c>
    </row>
    <row r="185" spans="1:15" ht="14.25" customHeight="1">
      <c r="A185">
        <v>904</v>
      </c>
      <c r="B185" s="1">
        <v>44019</v>
      </c>
      <c r="C185" t="s">
        <v>23</v>
      </c>
      <c r="D185" t="s">
        <v>24</v>
      </c>
      <c r="E185" t="s">
        <v>25</v>
      </c>
      <c r="F185" t="s">
        <v>17</v>
      </c>
      <c r="G185">
        <v>92</v>
      </c>
      <c r="H185" t="s">
        <v>18</v>
      </c>
      <c r="I185">
        <v>823.93</v>
      </c>
      <c r="J185" t="s">
        <v>193</v>
      </c>
      <c r="K185" t="s">
        <v>74</v>
      </c>
      <c r="L185" t="b">
        <v>0</v>
      </c>
      <c r="M185" t="s">
        <v>44</v>
      </c>
      <c r="N185" t="s">
        <v>22</v>
      </c>
      <c r="O185">
        <f>data[[#This Row],[Qty]]*data[[#This Row],[Amount]]</f>
        <v>75801.56</v>
      </c>
    </row>
    <row r="186" spans="1:15" ht="14.25" customHeight="1">
      <c r="A186">
        <v>817</v>
      </c>
      <c r="B186" s="1">
        <v>44029</v>
      </c>
      <c r="C186" t="s">
        <v>23</v>
      </c>
      <c r="D186" t="s">
        <v>15</v>
      </c>
      <c r="E186" t="s">
        <v>25</v>
      </c>
      <c r="F186" t="s">
        <v>33</v>
      </c>
      <c r="G186">
        <v>61</v>
      </c>
      <c r="H186" t="s">
        <v>18</v>
      </c>
      <c r="I186">
        <v>817.03</v>
      </c>
      <c r="J186" t="s">
        <v>82</v>
      </c>
      <c r="K186" t="s">
        <v>46</v>
      </c>
      <c r="L186" t="b">
        <v>0</v>
      </c>
      <c r="M186" t="s">
        <v>27</v>
      </c>
      <c r="N186" t="s">
        <v>28</v>
      </c>
      <c r="O186">
        <f>data[[#This Row],[Qty]]*data[[#This Row],[Amount]]</f>
        <v>49838.83</v>
      </c>
    </row>
    <row r="187" spans="1:15" ht="14.25" customHeight="1">
      <c r="A187">
        <v>659</v>
      </c>
      <c r="B187" s="1">
        <v>44055</v>
      </c>
      <c r="C187" t="s">
        <v>36</v>
      </c>
      <c r="D187" t="s">
        <v>24</v>
      </c>
      <c r="E187" t="s">
        <v>16</v>
      </c>
      <c r="F187" t="s">
        <v>33</v>
      </c>
      <c r="G187">
        <v>85</v>
      </c>
      <c r="H187" t="s">
        <v>18</v>
      </c>
      <c r="I187">
        <v>108.39</v>
      </c>
      <c r="J187" t="s">
        <v>143</v>
      </c>
      <c r="K187" t="s">
        <v>77</v>
      </c>
      <c r="L187" t="b">
        <v>0</v>
      </c>
      <c r="M187" t="s">
        <v>21</v>
      </c>
      <c r="N187" t="s">
        <v>22</v>
      </c>
      <c r="O187">
        <f>data[[#This Row],[Qty]]*data[[#This Row],[Amount]]</f>
        <v>9213.15</v>
      </c>
    </row>
    <row r="188" spans="1:15" ht="14.25" customHeight="1">
      <c r="A188">
        <v>957</v>
      </c>
      <c r="B188" s="1">
        <v>44217</v>
      </c>
      <c r="C188" t="s">
        <v>14</v>
      </c>
      <c r="D188" t="s">
        <v>24</v>
      </c>
      <c r="E188" t="s">
        <v>16</v>
      </c>
      <c r="F188" t="s">
        <v>33</v>
      </c>
      <c r="G188">
        <v>95</v>
      </c>
      <c r="H188" t="s">
        <v>18</v>
      </c>
      <c r="I188">
        <v>650.71</v>
      </c>
      <c r="J188" t="s">
        <v>19</v>
      </c>
      <c r="K188" t="s">
        <v>20</v>
      </c>
      <c r="L188" t="b">
        <v>0</v>
      </c>
      <c r="M188" t="s">
        <v>44</v>
      </c>
      <c r="N188" t="s">
        <v>28</v>
      </c>
      <c r="O188">
        <f>data[[#This Row],[Qty]]*data[[#This Row],[Amount]]</f>
        <v>61817.450000000004</v>
      </c>
    </row>
    <row r="189" spans="1:15" ht="14.25" customHeight="1">
      <c r="A189">
        <v>523</v>
      </c>
      <c r="B189" s="1">
        <v>44253</v>
      </c>
      <c r="C189" t="s">
        <v>36</v>
      </c>
      <c r="D189" t="s">
        <v>15</v>
      </c>
      <c r="E189" t="s">
        <v>37</v>
      </c>
      <c r="F189" t="s">
        <v>33</v>
      </c>
      <c r="G189">
        <v>67</v>
      </c>
      <c r="H189" t="s">
        <v>18</v>
      </c>
      <c r="I189">
        <v>633.19000000000005</v>
      </c>
      <c r="J189" t="s">
        <v>162</v>
      </c>
      <c r="K189" t="s">
        <v>50</v>
      </c>
      <c r="L189" t="b">
        <v>1</v>
      </c>
      <c r="M189" t="s">
        <v>44</v>
      </c>
      <c r="N189" t="s">
        <v>28</v>
      </c>
      <c r="O189">
        <f>data[[#This Row],[Qty]]*data[[#This Row],[Amount]]</f>
        <v>42423.73</v>
      </c>
    </row>
    <row r="190" spans="1:15" ht="14.25" customHeight="1">
      <c r="A190">
        <v>543</v>
      </c>
      <c r="B190" s="1">
        <v>44101</v>
      </c>
      <c r="C190" t="s">
        <v>23</v>
      </c>
      <c r="D190" t="s">
        <v>47</v>
      </c>
      <c r="E190" t="s">
        <v>16</v>
      </c>
      <c r="F190" t="s">
        <v>38</v>
      </c>
      <c r="G190">
        <v>87</v>
      </c>
      <c r="H190" t="s">
        <v>18</v>
      </c>
      <c r="I190">
        <v>141.47999999999999</v>
      </c>
      <c r="J190" t="s">
        <v>122</v>
      </c>
      <c r="K190" t="s">
        <v>89</v>
      </c>
      <c r="L190" t="b">
        <v>1</v>
      </c>
      <c r="M190" t="s">
        <v>21</v>
      </c>
      <c r="N190" t="s">
        <v>22</v>
      </c>
      <c r="O190">
        <f>data[[#This Row],[Qty]]*data[[#This Row],[Amount]]</f>
        <v>12308.759999999998</v>
      </c>
    </row>
    <row r="191" spans="1:15" ht="14.25" customHeight="1">
      <c r="A191">
        <v>503</v>
      </c>
      <c r="B191" s="1">
        <v>43956</v>
      </c>
      <c r="C191" t="s">
        <v>23</v>
      </c>
      <c r="D191" t="s">
        <v>47</v>
      </c>
      <c r="E191" t="s">
        <v>16</v>
      </c>
      <c r="F191" t="s">
        <v>33</v>
      </c>
      <c r="G191">
        <v>69</v>
      </c>
      <c r="H191" t="s">
        <v>18</v>
      </c>
      <c r="I191">
        <v>490.68</v>
      </c>
      <c r="J191" t="s">
        <v>98</v>
      </c>
      <c r="K191" t="s">
        <v>99</v>
      </c>
      <c r="L191" t="b">
        <v>1</v>
      </c>
      <c r="M191" t="s">
        <v>21</v>
      </c>
      <c r="N191" t="s">
        <v>22</v>
      </c>
      <c r="O191">
        <f>data[[#This Row],[Qty]]*data[[#This Row],[Amount]]</f>
        <v>33856.92</v>
      </c>
    </row>
    <row r="192" spans="1:15" ht="14.25" customHeight="1">
      <c r="A192">
        <v>892</v>
      </c>
      <c r="B192" s="1">
        <v>44161</v>
      </c>
      <c r="C192" t="s">
        <v>36</v>
      </c>
      <c r="D192" t="s">
        <v>47</v>
      </c>
      <c r="E192" t="s">
        <v>16</v>
      </c>
      <c r="F192" t="s">
        <v>17</v>
      </c>
      <c r="G192">
        <v>1</v>
      </c>
      <c r="H192" t="s">
        <v>18</v>
      </c>
      <c r="I192">
        <v>249.84</v>
      </c>
      <c r="J192" t="s">
        <v>42</v>
      </c>
      <c r="K192" t="s">
        <v>43</v>
      </c>
      <c r="L192" t="b">
        <v>0</v>
      </c>
      <c r="M192" t="s">
        <v>27</v>
      </c>
      <c r="N192" t="s">
        <v>22</v>
      </c>
      <c r="O192">
        <f>data[[#This Row],[Qty]]*data[[#This Row],[Amount]]</f>
        <v>249.84</v>
      </c>
    </row>
    <row r="193" spans="1:15" ht="14.25" customHeight="1">
      <c r="A193">
        <v>973</v>
      </c>
      <c r="B193" s="1">
        <v>44432</v>
      </c>
      <c r="C193" t="s">
        <v>36</v>
      </c>
      <c r="D193" t="s">
        <v>15</v>
      </c>
      <c r="E193" t="s">
        <v>16</v>
      </c>
      <c r="F193" t="s">
        <v>33</v>
      </c>
      <c r="G193">
        <v>73</v>
      </c>
      <c r="H193" t="s">
        <v>18</v>
      </c>
      <c r="I193">
        <v>433.34</v>
      </c>
      <c r="J193" t="s">
        <v>177</v>
      </c>
      <c r="K193" t="s">
        <v>58</v>
      </c>
      <c r="L193" t="b">
        <v>0</v>
      </c>
      <c r="M193" t="s">
        <v>44</v>
      </c>
      <c r="N193" t="s">
        <v>22</v>
      </c>
      <c r="O193">
        <f>data[[#This Row],[Qty]]*data[[#This Row],[Amount]]</f>
        <v>31633.82</v>
      </c>
    </row>
    <row r="194" spans="1:15" ht="14.25" customHeight="1">
      <c r="A194">
        <v>676</v>
      </c>
      <c r="B194" s="1">
        <v>44295</v>
      </c>
      <c r="C194" t="s">
        <v>54</v>
      </c>
      <c r="D194" t="s">
        <v>24</v>
      </c>
      <c r="E194" t="s">
        <v>25</v>
      </c>
      <c r="F194" t="s">
        <v>17</v>
      </c>
      <c r="G194">
        <v>83</v>
      </c>
      <c r="H194" t="s">
        <v>18</v>
      </c>
      <c r="I194">
        <v>142.06</v>
      </c>
      <c r="J194" t="s">
        <v>194</v>
      </c>
      <c r="K194" t="s">
        <v>124</v>
      </c>
      <c r="L194" t="b">
        <v>1</v>
      </c>
      <c r="M194" t="s">
        <v>44</v>
      </c>
      <c r="N194" t="s">
        <v>22</v>
      </c>
      <c r="O194">
        <f>data[[#This Row],[Qty]]*data[[#This Row],[Amount]]</f>
        <v>11790.98</v>
      </c>
    </row>
    <row r="195" spans="1:15" ht="14.25" customHeight="1">
      <c r="A195">
        <v>483</v>
      </c>
      <c r="B195" s="1">
        <v>44309</v>
      </c>
      <c r="C195" t="s">
        <v>36</v>
      </c>
      <c r="D195" t="s">
        <v>24</v>
      </c>
      <c r="E195" t="s">
        <v>25</v>
      </c>
      <c r="F195" t="s">
        <v>38</v>
      </c>
      <c r="G195">
        <v>42</v>
      </c>
      <c r="H195" t="s">
        <v>18</v>
      </c>
      <c r="I195">
        <v>857.94</v>
      </c>
      <c r="J195" t="s">
        <v>195</v>
      </c>
      <c r="K195" t="s">
        <v>87</v>
      </c>
      <c r="L195" t="b">
        <v>1</v>
      </c>
      <c r="M195" t="s">
        <v>31</v>
      </c>
      <c r="N195" t="s">
        <v>28</v>
      </c>
      <c r="O195">
        <f>data[[#This Row],[Qty]]*data[[#This Row],[Amount]]</f>
        <v>36033.480000000003</v>
      </c>
    </row>
    <row r="196" spans="1:15" ht="14.25" customHeight="1">
      <c r="A196">
        <v>102</v>
      </c>
      <c r="B196" s="1">
        <v>44005</v>
      </c>
      <c r="C196" t="s">
        <v>54</v>
      </c>
      <c r="D196" t="s">
        <v>24</v>
      </c>
      <c r="E196" t="s">
        <v>16</v>
      </c>
      <c r="F196" t="s">
        <v>38</v>
      </c>
      <c r="G196">
        <v>46</v>
      </c>
      <c r="H196" t="s">
        <v>18</v>
      </c>
      <c r="I196">
        <v>786.78</v>
      </c>
      <c r="J196" t="s">
        <v>196</v>
      </c>
      <c r="K196" t="s">
        <v>43</v>
      </c>
      <c r="L196" t="b">
        <v>0</v>
      </c>
      <c r="M196" t="s">
        <v>21</v>
      </c>
      <c r="N196" t="s">
        <v>28</v>
      </c>
      <c r="O196">
        <f>data[[#This Row],[Qty]]*data[[#This Row],[Amount]]</f>
        <v>36191.879999999997</v>
      </c>
    </row>
    <row r="197" spans="1:15" ht="14.25" customHeight="1">
      <c r="A197">
        <v>668</v>
      </c>
      <c r="B197" s="1">
        <v>43978</v>
      </c>
      <c r="C197" t="s">
        <v>54</v>
      </c>
      <c r="D197" t="s">
        <v>24</v>
      </c>
      <c r="E197" t="s">
        <v>25</v>
      </c>
      <c r="F197" t="s">
        <v>17</v>
      </c>
      <c r="G197">
        <v>28</v>
      </c>
      <c r="H197" t="s">
        <v>18</v>
      </c>
      <c r="I197">
        <v>277.08999999999997</v>
      </c>
      <c r="J197" t="s">
        <v>50</v>
      </c>
      <c r="K197" t="s">
        <v>51</v>
      </c>
      <c r="L197" t="b">
        <v>0</v>
      </c>
      <c r="M197" t="s">
        <v>31</v>
      </c>
      <c r="N197" t="s">
        <v>22</v>
      </c>
      <c r="O197">
        <f>data[[#This Row],[Qty]]*data[[#This Row],[Amount]]</f>
        <v>7758.5199999999995</v>
      </c>
    </row>
    <row r="198" spans="1:15" ht="14.25" customHeight="1">
      <c r="A198">
        <v>731</v>
      </c>
      <c r="B198" s="1">
        <v>43842</v>
      </c>
      <c r="C198" t="s">
        <v>36</v>
      </c>
      <c r="D198" t="s">
        <v>24</v>
      </c>
      <c r="E198" t="s">
        <v>16</v>
      </c>
      <c r="F198" t="s">
        <v>38</v>
      </c>
      <c r="G198">
        <v>28</v>
      </c>
      <c r="H198" t="s">
        <v>18</v>
      </c>
      <c r="I198">
        <v>572.22</v>
      </c>
      <c r="J198" t="s">
        <v>50</v>
      </c>
      <c r="K198" t="s">
        <v>51</v>
      </c>
      <c r="L198" t="b">
        <v>0</v>
      </c>
      <c r="M198" t="s">
        <v>31</v>
      </c>
      <c r="N198" t="s">
        <v>22</v>
      </c>
      <c r="O198">
        <f>data[[#This Row],[Qty]]*data[[#This Row],[Amount]]</f>
        <v>16022.16</v>
      </c>
    </row>
    <row r="199" spans="1:15" ht="14.25" customHeight="1">
      <c r="A199">
        <v>815</v>
      </c>
      <c r="B199" s="1">
        <v>44308</v>
      </c>
      <c r="C199" t="s">
        <v>32</v>
      </c>
      <c r="D199" t="s">
        <v>15</v>
      </c>
      <c r="E199" t="s">
        <v>16</v>
      </c>
      <c r="F199" t="s">
        <v>38</v>
      </c>
      <c r="G199">
        <v>17</v>
      </c>
      <c r="H199" t="s">
        <v>18</v>
      </c>
      <c r="I199">
        <v>495.87</v>
      </c>
      <c r="J199" t="s">
        <v>123</v>
      </c>
      <c r="K199" t="s">
        <v>124</v>
      </c>
      <c r="L199" t="b">
        <v>1</v>
      </c>
      <c r="M199" t="s">
        <v>31</v>
      </c>
      <c r="N199" t="s">
        <v>28</v>
      </c>
      <c r="O199">
        <f>data[[#This Row],[Qty]]*data[[#This Row],[Amount]]</f>
        <v>8429.7900000000009</v>
      </c>
    </row>
    <row r="200" spans="1:15" ht="14.25" customHeight="1">
      <c r="A200">
        <v>876</v>
      </c>
      <c r="B200" s="1">
        <v>43896</v>
      </c>
      <c r="C200" t="s">
        <v>54</v>
      </c>
      <c r="D200" t="s">
        <v>47</v>
      </c>
      <c r="E200" t="s">
        <v>37</v>
      </c>
      <c r="F200" t="s">
        <v>38</v>
      </c>
      <c r="G200">
        <v>6</v>
      </c>
      <c r="H200" t="s">
        <v>18</v>
      </c>
      <c r="I200">
        <v>792.62</v>
      </c>
      <c r="J200" t="s">
        <v>197</v>
      </c>
      <c r="K200" t="s">
        <v>93</v>
      </c>
      <c r="L200" t="b">
        <v>1</v>
      </c>
      <c r="M200" t="s">
        <v>44</v>
      </c>
      <c r="N200" t="s">
        <v>22</v>
      </c>
      <c r="O200">
        <f>data[[#This Row],[Qty]]*data[[#This Row],[Amount]]</f>
        <v>4755.72</v>
      </c>
    </row>
    <row r="201" spans="1:15" ht="14.25" customHeight="1">
      <c r="A201">
        <v>559</v>
      </c>
      <c r="B201" s="1">
        <v>44428</v>
      </c>
      <c r="C201" t="s">
        <v>14</v>
      </c>
      <c r="D201" t="s">
        <v>15</v>
      </c>
      <c r="E201" t="s">
        <v>37</v>
      </c>
      <c r="F201" t="s">
        <v>33</v>
      </c>
      <c r="G201">
        <v>19</v>
      </c>
      <c r="H201" t="s">
        <v>18</v>
      </c>
      <c r="I201">
        <v>544.61</v>
      </c>
      <c r="J201" t="s">
        <v>108</v>
      </c>
      <c r="K201" t="s">
        <v>66</v>
      </c>
      <c r="L201" t="b">
        <v>1</v>
      </c>
      <c r="M201" t="s">
        <v>21</v>
      </c>
      <c r="N201" t="s">
        <v>22</v>
      </c>
      <c r="O201">
        <f>data[[#This Row],[Qty]]*data[[#This Row],[Amount]]</f>
        <v>10347.59</v>
      </c>
    </row>
    <row r="202" spans="1:15" ht="14.25" customHeight="1">
      <c r="A202">
        <v>413</v>
      </c>
      <c r="B202" s="1">
        <v>44389</v>
      </c>
      <c r="C202" t="s">
        <v>32</v>
      </c>
      <c r="D202" t="s">
        <v>47</v>
      </c>
      <c r="E202" t="s">
        <v>16</v>
      </c>
      <c r="F202" t="s">
        <v>38</v>
      </c>
      <c r="G202">
        <v>4</v>
      </c>
      <c r="H202" t="s">
        <v>18</v>
      </c>
      <c r="I202">
        <v>541.34</v>
      </c>
      <c r="J202" t="s">
        <v>162</v>
      </c>
      <c r="K202" t="s">
        <v>50</v>
      </c>
      <c r="L202" t="b">
        <v>0</v>
      </c>
      <c r="M202" t="s">
        <v>44</v>
      </c>
      <c r="N202" t="s">
        <v>28</v>
      </c>
      <c r="O202">
        <f>data[[#This Row],[Qty]]*data[[#This Row],[Amount]]</f>
        <v>2165.36</v>
      </c>
    </row>
    <row r="203" spans="1:15" ht="14.25" customHeight="1">
      <c r="A203">
        <v>740</v>
      </c>
      <c r="B203" s="1">
        <v>43934</v>
      </c>
      <c r="C203" t="s">
        <v>54</v>
      </c>
      <c r="D203" t="s">
        <v>47</v>
      </c>
      <c r="E203" t="s">
        <v>25</v>
      </c>
      <c r="F203" t="s">
        <v>38</v>
      </c>
      <c r="G203">
        <v>57</v>
      </c>
      <c r="H203" t="s">
        <v>18</v>
      </c>
      <c r="I203">
        <v>169.86</v>
      </c>
      <c r="J203" t="s">
        <v>183</v>
      </c>
      <c r="K203" t="s">
        <v>20</v>
      </c>
      <c r="L203" t="b">
        <v>0</v>
      </c>
      <c r="M203" t="s">
        <v>21</v>
      </c>
      <c r="N203" t="s">
        <v>22</v>
      </c>
      <c r="O203">
        <f>data[[#This Row],[Qty]]*data[[#This Row],[Amount]]</f>
        <v>9682.02</v>
      </c>
    </row>
    <row r="204" spans="1:15" ht="14.25" customHeight="1">
      <c r="A204">
        <v>394</v>
      </c>
      <c r="B204" s="1">
        <v>43842</v>
      </c>
      <c r="C204" t="s">
        <v>23</v>
      </c>
      <c r="D204" t="s">
        <v>15</v>
      </c>
      <c r="E204" t="s">
        <v>16</v>
      </c>
      <c r="F204" t="s">
        <v>38</v>
      </c>
      <c r="G204">
        <v>15</v>
      </c>
      <c r="H204" t="s">
        <v>18</v>
      </c>
      <c r="I204">
        <v>419.25</v>
      </c>
      <c r="J204" t="s">
        <v>198</v>
      </c>
      <c r="K204" t="s">
        <v>137</v>
      </c>
      <c r="L204" t="b">
        <v>1</v>
      </c>
      <c r="M204" t="s">
        <v>21</v>
      </c>
      <c r="N204" t="s">
        <v>22</v>
      </c>
      <c r="O204">
        <f>data[[#This Row],[Qty]]*data[[#This Row],[Amount]]</f>
        <v>6288.75</v>
      </c>
    </row>
    <row r="205" spans="1:15" ht="14.25" customHeight="1">
      <c r="A205">
        <v>709</v>
      </c>
      <c r="B205" s="1">
        <v>44294</v>
      </c>
      <c r="C205" t="s">
        <v>32</v>
      </c>
      <c r="D205" t="s">
        <v>47</v>
      </c>
      <c r="E205" t="s">
        <v>16</v>
      </c>
      <c r="F205" t="s">
        <v>33</v>
      </c>
      <c r="G205">
        <v>49</v>
      </c>
      <c r="H205" t="s">
        <v>18</v>
      </c>
      <c r="I205">
        <v>707.26</v>
      </c>
      <c r="J205" t="s">
        <v>84</v>
      </c>
      <c r="K205" t="s">
        <v>85</v>
      </c>
      <c r="L205" t="b">
        <v>0</v>
      </c>
      <c r="M205" t="s">
        <v>31</v>
      </c>
      <c r="N205" t="s">
        <v>28</v>
      </c>
      <c r="O205">
        <f>data[[#This Row],[Qty]]*data[[#This Row],[Amount]]</f>
        <v>34655.74</v>
      </c>
    </row>
    <row r="206" spans="1:15" ht="14.25" customHeight="1">
      <c r="A206">
        <v>712</v>
      </c>
      <c r="B206" s="1">
        <v>44281</v>
      </c>
      <c r="C206" t="s">
        <v>23</v>
      </c>
      <c r="D206" t="s">
        <v>47</v>
      </c>
      <c r="E206" t="s">
        <v>25</v>
      </c>
      <c r="F206" t="s">
        <v>33</v>
      </c>
      <c r="G206">
        <v>85</v>
      </c>
      <c r="H206" t="s">
        <v>18</v>
      </c>
      <c r="I206">
        <v>884.91</v>
      </c>
      <c r="J206" t="s">
        <v>199</v>
      </c>
      <c r="K206" t="s">
        <v>20</v>
      </c>
      <c r="L206" t="b">
        <v>0</v>
      </c>
      <c r="M206" t="s">
        <v>31</v>
      </c>
      <c r="N206" t="s">
        <v>22</v>
      </c>
      <c r="O206">
        <f>data[[#This Row],[Qty]]*data[[#This Row],[Amount]]</f>
        <v>75217.349999999991</v>
      </c>
    </row>
    <row r="207" spans="1:15" ht="14.25" customHeight="1">
      <c r="A207">
        <v>681</v>
      </c>
      <c r="B207" s="1">
        <v>44281</v>
      </c>
      <c r="C207" t="s">
        <v>36</v>
      </c>
      <c r="D207" t="s">
        <v>24</v>
      </c>
      <c r="E207" t="s">
        <v>16</v>
      </c>
      <c r="F207" t="s">
        <v>33</v>
      </c>
      <c r="G207">
        <v>89</v>
      </c>
      <c r="H207" t="s">
        <v>18</v>
      </c>
      <c r="I207">
        <v>796.49</v>
      </c>
      <c r="J207" t="s">
        <v>200</v>
      </c>
      <c r="K207" t="s">
        <v>20</v>
      </c>
      <c r="L207" t="b">
        <v>0</v>
      </c>
      <c r="M207" t="s">
        <v>44</v>
      </c>
      <c r="N207" t="s">
        <v>28</v>
      </c>
      <c r="O207">
        <f>data[[#This Row],[Qty]]*data[[#This Row],[Amount]]</f>
        <v>70887.61</v>
      </c>
    </row>
    <row r="208" spans="1:15" ht="14.25" customHeight="1">
      <c r="A208">
        <v>792</v>
      </c>
      <c r="B208" s="1">
        <v>44001</v>
      </c>
      <c r="C208" t="s">
        <v>36</v>
      </c>
      <c r="D208" t="s">
        <v>15</v>
      </c>
      <c r="E208" t="s">
        <v>37</v>
      </c>
      <c r="F208" t="s">
        <v>38</v>
      </c>
      <c r="G208">
        <v>72</v>
      </c>
      <c r="H208" t="s">
        <v>18</v>
      </c>
      <c r="I208">
        <v>965.34</v>
      </c>
      <c r="J208" t="s">
        <v>50</v>
      </c>
      <c r="K208" t="s">
        <v>51</v>
      </c>
      <c r="L208" t="b">
        <v>0</v>
      </c>
      <c r="M208" t="s">
        <v>27</v>
      </c>
      <c r="N208" t="s">
        <v>22</v>
      </c>
      <c r="O208">
        <f>data[[#This Row],[Qty]]*data[[#This Row],[Amount]]</f>
        <v>69504.479999999996</v>
      </c>
    </row>
    <row r="209" spans="1:15" ht="14.25" customHeight="1">
      <c r="A209">
        <v>646</v>
      </c>
      <c r="B209" s="1">
        <v>43843</v>
      </c>
      <c r="C209" t="s">
        <v>23</v>
      </c>
      <c r="D209" t="s">
        <v>47</v>
      </c>
      <c r="E209" t="s">
        <v>37</v>
      </c>
      <c r="F209" t="s">
        <v>17</v>
      </c>
      <c r="G209">
        <v>73</v>
      </c>
      <c r="H209" t="s">
        <v>18</v>
      </c>
      <c r="I209">
        <v>323.02999999999997</v>
      </c>
      <c r="J209" t="s">
        <v>92</v>
      </c>
      <c r="K209" t="s">
        <v>93</v>
      </c>
      <c r="L209" t="b">
        <v>0</v>
      </c>
      <c r="M209" t="s">
        <v>44</v>
      </c>
      <c r="N209" t="s">
        <v>22</v>
      </c>
      <c r="O209">
        <f>data[[#This Row],[Qty]]*data[[#This Row],[Amount]]</f>
        <v>23581.19</v>
      </c>
    </row>
    <row r="210" spans="1:15" ht="14.25" customHeight="1">
      <c r="A210">
        <v>841</v>
      </c>
      <c r="B210" s="1">
        <v>43935</v>
      </c>
      <c r="C210" t="s">
        <v>32</v>
      </c>
      <c r="D210" t="s">
        <v>15</v>
      </c>
      <c r="E210" t="s">
        <v>37</v>
      </c>
      <c r="F210" t="s">
        <v>38</v>
      </c>
      <c r="G210">
        <v>75</v>
      </c>
      <c r="H210" t="s">
        <v>18</v>
      </c>
      <c r="I210">
        <v>155.9</v>
      </c>
      <c r="J210" t="s">
        <v>201</v>
      </c>
      <c r="K210" t="s">
        <v>202</v>
      </c>
      <c r="L210" t="b">
        <v>0</v>
      </c>
      <c r="M210" t="s">
        <v>31</v>
      </c>
      <c r="N210" t="s">
        <v>22</v>
      </c>
      <c r="O210">
        <f>data[[#This Row],[Qty]]*data[[#This Row],[Amount]]</f>
        <v>11692.5</v>
      </c>
    </row>
    <row r="211" spans="1:15" ht="14.25" customHeight="1">
      <c r="A211">
        <v>934</v>
      </c>
      <c r="B211" s="1">
        <v>44122</v>
      </c>
      <c r="C211" t="s">
        <v>23</v>
      </c>
      <c r="D211" t="s">
        <v>15</v>
      </c>
      <c r="E211" t="s">
        <v>25</v>
      </c>
      <c r="F211" t="s">
        <v>17</v>
      </c>
      <c r="G211">
        <v>55</v>
      </c>
      <c r="H211" t="s">
        <v>18</v>
      </c>
      <c r="I211">
        <v>806.76</v>
      </c>
      <c r="J211" t="s">
        <v>150</v>
      </c>
      <c r="K211" t="s">
        <v>147</v>
      </c>
      <c r="L211" t="b">
        <v>0</v>
      </c>
      <c r="M211" t="s">
        <v>27</v>
      </c>
      <c r="N211" t="s">
        <v>22</v>
      </c>
      <c r="O211">
        <f>data[[#This Row],[Qty]]*data[[#This Row],[Amount]]</f>
        <v>44371.8</v>
      </c>
    </row>
    <row r="212" spans="1:15" ht="14.25" customHeight="1">
      <c r="A212">
        <v>780</v>
      </c>
      <c r="B212" s="1">
        <v>44519</v>
      </c>
      <c r="C212" t="s">
        <v>14</v>
      </c>
      <c r="D212" t="s">
        <v>47</v>
      </c>
      <c r="E212" t="s">
        <v>25</v>
      </c>
      <c r="F212" t="s">
        <v>17</v>
      </c>
      <c r="G212">
        <v>87</v>
      </c>
      <c r="H212" t="s">
        <v>18</v>
      </c>
      <c r="I212">
        <v>944.71</v>
      </c>
      <c r="J212" t="s">
        <v>203</v>
      </c>
      <c r="K212" t="s">
        <v>147</v>
      </c>
      <c r="L212" t="b">
        <v>0</v>
      </c>
      <c r="M212" t="s">
        <v>27</v>
      </c>
      <c r="N212" t="s">
        <v>22</v>
      </c>
      <c r="O212">
        <f>data[[#This Row],[Qty]]*data[[#This Row],[Amount]]</f>
        <v>82189.77</v>
      </c>
    </row>
    <row r="213" spans="1:15" ht="14.25" customHeight="1">
      <c r="A213">
        <v>846</v>
      </c>
      <c r="B213" s="1">
        <v>44308</v>
      </c>
      <c r="C213" t="s">
        <v>32</v>
      </c>
      <c r="D213" t="s">
        <v>15</v>
      </c>
      <c r="E213" t="s">
        <v>25</v>
      </c>
      <c r="F213" t="s">
        <v>38</v>
      </c>
      <c r="G213">
        <v>24</v>
      </c>
      <c r="H213" t="s">
        <v>18</v>
      </c>
      <c r="I213">
        <v>333.98</v>
      </c>
      <c r="J213" t="s">
        <v>192</v>
      </c>
      <c r="K213" t="s">
        <v>77</v>
      </c>
      <c r="L213" t="b">
        <v>1</v>
      </c>
      <c r="M213" t="s">
        <v>31</v>
      </c>
      <c r="N213" t="s">
        <v>28</v>
      </c>
      <c r="O213">
        <f>data[[#This Row],[Qty]]*data[[#This Row],[Amount]]</f>
        <v>8015.52</v>
      </c>
    </row>
    <row r="214" spans="1:15" ht="14.25" customHeight="1">
      <c r="A214">
        <v>69</v>
      </c>
      <c r="B214" s="1">
        <v>44341</v>
      </c>
      <c r="C214" t="s">
        <v>36</v>
      </c>
      <c r="D214" t="s">
        <v>15</v>
      </c>
      <c r="E214" t="s">
        <v>16</v>
      </c>
      <c r="F214" t="s">
        <v>33</v>
      </c>
      <c r="G214">
        <v>25</v>
      </c>
      <c r="H214" t="s">
        <v>18</v>
      </c>
      <c r="I214">
        <v>208.98</v>
      </c>
      <c r="J214" t="s">
        <v>204</v>
      </c>
      <c r="K214" t="s">
        <v>58</v>
      </c>
      <c r="L214" t="b">
        <v>0</v>
      </c>
      <c r="M214" t="s">
        <v>21</v>
      </c>
      <c r="N214" t="s">
        <v>28</v>
      </c>
      <c r="O214">
        <f>data[[#This Row],[Qty]]*data[[#This Row],[Amount]]</f>
        <v>5224.5</v>
      </c>
    </row>
    <row r="215" spans="1:15" ht="14.25" customHeight="1">
      <c r="A215">
        <v>980</v>
      </c>
      <c r="B215" s="1">
        <v>44015</v>
      </c>
      <c r="C215" t="s">
        <v>23</v>
      </c>
      <c r="D215" t="s">
        <v>15</v>
      </c>
      <c r="E215" t="s">
        <v>37</v>
      </c>
      <c r="F215" t="s">
        <v>33</v>
      </c>
      <c r="G215">
        <v>79</v>
      </c>
      <c r="H215" t="s">
        <v>18</v>
      </c>
      <c r="I215">
        <v>160.47999999999999</v>
      </c>
      <c r="J215" t="s">
        <v>105</v>
      </c>
      <c r="K215" t="s">
        <v>106</v>
      </c>
      <c r="L215" t="b">
        <v>0</v>
      </c>
      <c r="M215" t="s">
        <v>27</v>
      </c>
      <c r="N215" t="s">
        <v>22</v>
      </c>
      <c r="O215">
        <f>data[[#This Row],[Qty]]*data[[#This Row],[Amount]]</f>
        <v>12677.92</v>
      </c>
    </row>
    <row r="216" spans="1:15" ht="14.25" customHeight="1">
      <c r="A216">
        <v>846</v>
      </c>
      <c r="B216" s="1">
        <v>44143</v>
      </c>
      <c r="C216" t="s">
        <v>54</v>
      </c>
      <c r="D216" t="s">
        <v>24</v>
      </c>
      <c r="E216" t="s">
        <v>37</v>
      </c>
      <c r="F216" t="s">
        <v>33</v>
      </c>
      <c r="G216">
        <v>46</v>
      </c>
      <c r="H216" t="s">
        <v>18</v>
      </c>
      <c r="I216">
        <v>957.08</v>
      </c>
      <c r="J216" t="s">
        <v>205</v>
      </c>
      <c r="K216" t="s">
        <v>30</v>
      </c>
      <c r="L216" t="b">
        <v>1</v>
      </c>
      <c r="M216" t="s">
        <v>27</v>
      </c>
      <c r="N216" t="s">
        <v>28</v>
      </c>
      <c r="O216">
        <f>data[[#This Row],[Qty]]*data[[#This Row],[Amount]]</f>
        <v>44025.68</v>
      </c>
    </row>
    <row r="217" spans="1:15" ht="14.25" customHeight="1">
      <c r="A217">
        <v>452</v>
      </c>
      <c r="B217" s="1">
        <v>44423</v>
      </c>
      <c r="C217" t="s">
        <v>23</v>
      </c>
      <c r="D217" t="s">
        <v>24</v>
      </c>
      <c r="E217" t="s">
        <v>25</v>
      </c>
      <c r="F217" t="s">
        <v>17</v>
      </c>
      <c r="G217">
        <v>26</v>
      </c>
      <c r="H217" t="s">
        <v>18</v>
      </c>
      <c r="I217">
        <v>349.41</v>
      </c>
      <c r="J217" t="s">
        <v>134</v>
      </c>
      <c r="K217" t="s">
        <v>58</v>
      </c>
      <c r="L217" t="b">
        <v>0</v>
      </c>
      <c r="M217" t="s">
        <v>44</v>
      </c>
      <c r="N217" t="s">
        <v>28</v>
      </c>
      <c r="O217">
        <f>data[[#This Row],[Qty]]*data[[#This Row],[Amount]]</f>
        <v>9084.66</v>
      </c>
    </row>
    <row r="218" spans="1:15" ht="14.25" customHeight="1">
      <c r="A218">
        <v>819</v>
      </c>
      <c r="B218" s="1">
        <v>43928</v>
      </c>
      <c r="C218" t="s">
        <v>54</v>
      </c>
      <c r="D218" t="s">
        <v>24</v>
      </c>
      <c r="E218" t="s">
        <v>16</v>
      </c>
      <c r="F218" t="s">
        <v>17</v>
      </c>
      <c r="G218">
        <v>99</v>
      </c>
      <c r="H218" t="s">
        <v>18</v>
      </c>
      <c r="I218">
        <v>761.8</v>
      </c>
      <c r="J218" t="s">
        <v>118</v>
      </c>
      <c r="K218" t="s">
        <v>53</v>
      </c>
      <c r="L218" t="b">
        <v>1</v>
      </c>
      <c r="M218" t="s">
        <v>31</v>
      </c>
      <c r="N218" t="s">
        <v>22</v>
      </c>
      <c r="O218">
        <f>data[[#This Row],[Qty]]*data[[#This Row],[Amount]]</f>
        <v>75418.2</v>
      </c>
    </row>
    <row r="219" spans="1:15" ht="14.25" customHeight="1">
      <c r="A219">
        <v>756</v>
      </c>
      <c r="B219" s="1">
        <v>44395</v>
      </c>
      <c r="C219" t="s">
        <v>54</v>
      </c>
      <c r="D219" t="s">
        <v>24</v>
      </c>
      <c r="E219" t="s">
        <v>25</v>
      </c>
      <c r="F219" t="s">
        <v>17</v>
      </c>
      <c r="G219">
        <v>72</v>
      </c>
      <c r="H219" t="s">
        <v>18</v>
      </c>
      <c r="I219">
        <v>443.73</v>
      </c>
      <c r="J219" t="s">
        <v>50</v>
      </c>
      <c r="K219" t="s">
        <v>51</v>
      </c>
      <c r="L219" t="b">
        <v>1</v>
      </c>
      <c r="M219" t="s">
        <v>31</v>
      </c>
      <c r="N219" t="s">
        <v>22</v>
      </c>
      <c r="O219">
        <f>data[[#This Row],[Qty]]*data[[#This Row],[Amount]]</f>
        <v>31948.560000000001</v>
      </c>
    </row>
    <row r="220" spans="1:15" ht="14.25" customHeight="1">
      <c r="A220">
        <v>266</v>
      </c>
      <c r="B220" s="1">
        <v>43897</v>
      </c>
      <c r="C220" t="s">
        <v>32</v>
      </c>
      <c r="D220" t="s">
        <v>15</v>
      </c>
      <c r="E220" t="s">
        <v>37</v>
      </c>
      <c r="F220" t="s">
        <v>38</v>
      </c>
      <c r="G220">
        <v>69</v>
      </c>
      <c r="H220" t="s">
        <v>18</v>
      </c>
      <c r="I220">
        <v>840.61</v>
      </c>
      <c r="J220" t="s">
        <v>197</v>
      </c>
      <c r="K220" t="s">
        <v>93</v>
      </c>
      <c r="L220" t="b">
        <v>0</v>
      </c>
      <c r="M220" t="s">
        <v>44</v>
      </c>
      <c r="N220" t="s">
        <v>28</v>
      </c>
      <c r="O220">
        <f>data[[#This Row],[Qty]]*data[[#This Row],[Amount]]</f>
        <v>58002.090000000004</v>
      </c>
    </row>
    <row r="221" spans="1:15" ht="14.25" customHeight="1">
      <c r="A221">
        <v>725</v>
      </c>
      <c r="B221" s="1">
        <v>44165</v>
      </c>
      <c r="C221" t="s">
        <v>54</v>
      </c>
      <c r="D221" t="s">
        <v>15</v>
      </c>
      <c r="E221" t="s">
        <v>16</v>
      </c>
      <c r="F221" t="s">
        <v>33</v>
      </c>
      <c r="G221">
        <v>77</v>
      </c>
      <c r="H221" t="s">
        <v>18</v>
      </c>
      <c r="I221">
        <v>0.96</v>
      </c>
      <c r="J221" t="s">
        <v>92</v>
      </c>
      <c r="K221" t="s">
        <v>93</v>
      </c>
      <c r="L221" t="b">
        <v>1</v>
      </c>
      <c r="M221" t="s">
        <v>44</v>
      </c>
      <c r="N221" t="s">
        <v>22</v>
      </c>
      <c r="O221">
        <f>data[[#This Row],[Qty]]*data[[#This Row],[Amount]]</f>
        <v>73.92</v>
      </c>
    </row>
    <row r="222" spans="1:15" ht="14.25" customHeight="1">
      <c r="A222">
        <v>250</v>
      </c>
      <c r="B222" s="1">
        <v>43891</v>
      </c>
      <c r="C222" t="s">
        <v>54</v>
      </c>
      <c r="D222" t="s">
        <v>47</v>
      </c>
      <c r="E222" t="s">
        <v>16</v>
      </c>
      <c r="F222" t="s">
        <v>17</v>
      </c>
      <c r="G222">
        <v>27</v>
      </c>
      <c r="H222" t="s">
        <v>18</v>
      </c>
      <c r="I222">
        <v>703.64</v>
      </c>
      <c r="J222" t="s">
        <v>206</v>
      </c>
      <c r="K222" t="s">
        <v>20</v>
      </c>
      <c r="L222" t="b">
        <v>0</v>
      </c>
      <c r="M222" t="s">
        <v>44</v>
      </c>
      <c r="N222" t="s">
        <v>22</v>
      </c>
      <c r="O222">
        <f>data[[#This Row],[Qty]]*data[[#This Row],[Amount]]</f>
        <v>18998.28</v>
      </c>
    </row>
    <row r="223" spans="1:15" ht="14.25" customHeight="1">
      <c r="A223">
        <v>705</v>
      </c>
      <c r="B223" s="1">
        <v>44519</v>
      </c>
      <c r="C223" t="s">
        <v>54</v>
      </c>
      <c r="D223" t="s">
        <v>15</v>
      </c>
      <c r="E223" t="s">
        <v>37</v>
      </c>
      <c r="F223" t="s">
        <v>17</v>
      </c>
      <c r="G223">
        <v>39</v>
      </c>
      <c r="H223" t="s">
        <v>18</v>
      </c>
      <c r="I223">
        <v>226.54</v>
      </c>
      <c r="J223" t="s">
        <v>206</v>
      </c>
      <c r="K223" t="s">
        <v>20</v>
      </c>
      <c r="L223" t="b">
        <v>1</v>
      </c>
      <c r="M223" t="s">
        <v>21</v>
      </c>
      <c r="N223" t="s">
        <v>22</v>
      </c>
      <c r="O223">
        <f>data[[#This Row],[Qty]]*data[[#This Row],[Amount]]</f>
        <v>8835.06</v>
      </c>
    </row>
    <row r="224" spans="1:15" ht="14.25" customHeight="1">
      <c r="A224">
        <v>758</v>
      </c>
      <c r="B224" s="1">
        <v>44143</v>
      </c>
      <c r="C224" t="s">
        <v>32</v>
      </c>
      <c r="D224" t="s">
        <v>47</v>
      </c>
      <c r="E224" t="s">
        <v>37</v>
      </c>
      <c r="F224" t="s">
        <v>17</v>
      </c>
      <c r="G224">
        <v>46</v>
      </c>
      <c r="H224" t="s">
        <v>18</v>
      </c>
      <c r="I224">
        <v>984.15</v>
      </c>
      <c r="J224" t="s">
        <v>163</v>
      </c>
      <c r="K224" t="s">
        <v>153</v>
      </c>
      <c r="L224" t="b">
        <v>0</v>
      </c>
      <c r="M224" t="s">
        <v>27</v>
      </c>
      <c r="N224" t="s">
        <v>28</v>
      </c>
      <c r="O224">
        <f>data[[#This Row],[Qty]]*data[[#This Row],[Amount]]</f>
        <v>45270.9</v>
      </c>
    </row>
    <row r="225" spans="1:15" ht="14.25" customHeight="1">
      <c r="A225">
        <v>759</v>
      </c>
      <c r="B225" s="1">
        <v>44476</v>
      </c>
      <c r="C225" t="s">
        <v>14</v>
      </c>
      <c r="D225" t="s">
        <v>47</v>
      </c>
      <c r="E225" t="s">
        <v>25</v>
      </c>
      <c r="F225" t="s">
        <v>38</v>
      </c>
      <c r="G225">
        <v>56</v>
      </c>
      <c r="H225" t="s">
        <v>18</v>
      </c>
      <c r="I225">
        <v>8.65</v>
      </c>
      <c r="J225" t="s">
        <v>59</v>
      </c>
      <c r="K225" t="s">
        <v>20</v>
      </c>
      <c r="L225" t="b">
        <v>0</v>
      </c>
      <c r="M225" t="s">
        <v>44</v>
      </c>
      <c r="N225" t="s">
        <v>22</v>
      </c>
      <c r="O225">
        <f>data[[#This Row],[Qty]]*data[[#This Row],[Amount]]</f>
        <v>484.40000000000003</v>
      </c>
    </row>
    <row r="226" spans="1:15" ht="14.25" customHeight="1">
      <c r="A226">
        <v>681</v>
      </c>
      <c r="B226" s="1">
        <v>44084</v>
      </c>
      <c r="C226" t="s">
        <v>14</v>
      </c>
      <c r="D226" t="s">
        <v>24</v>
      </c>
      <c r="E226" t="s">
        <v>37</v>
      </c>
      <c r="F226" t="s">
        <v>17</v>
      </c>
      <c r="G226">
        <v>96</v>
      </c>
      <c r="H226" t="s">
        <v>18</v>
      </c>
      <c r="I226">
        <v>460</v>
      </c>
      <c r="J226" t="s">
        <v>207</v>
      </c>
      <c r="K226" t="s">
        <v>46</v>
      </c>
      <c r="L226" t="b">
        <v>0</v>
      </c>
      <c r="M226" t="s">
        <v>21</v>
      </c>
      <c r="N226" t="s">
        <v>28</v>
      </c>
      <c r="O226">
        <f>data[[#This Row],[Qty]]*data[[#This Row],[Amount]]</f>
        <v>44160</v>
      </c>
    </row>
    <row r="227" spans="1:15" ht="14.25" customHeight="1">
      <c r="A227">
        <v>261</v>
      </c>
      <c r="B227" s="1">
        <v>44083</v>
      </c>
      <c r="C227" t="s">
        <v>54</v>
      </c>
      <c r="D227" t="s">
        <v>24</v>
      </c>
      <c r="E227" t="s">
        <v>37</v>
      </c>
      <c r="F227" t="s">
        <v>38</v>
      </c>
      <c r="G227">
        <v>91</v>
      </c>
      <c r="H227" t="s">
        <v>18</v>
      </c>
      <c r="I227">
        <v>922.06</v>
      </c>
      <c r="J227" t="s">
        <v>208</v>
      </c>
      <c r="K227" t="s">
        <v>172</v>
      </c>
      <c r="L227" t="b">
        <v>0</v>
      </c>
      <c r="M227" t="s">
        <v>44</v>
      </c>
      <c r="N227" t="s">
        <v>22</v>
      </c>
      <c r="O227">
        <f>data[[#This Row],[Qty]]*data[[#This Row],[Amount]]</f>
        <v>83907.459999999992</v>
      </c>
    </row>
    <row r="228" spans="1:15" ht="14.25" customHeight="1">
      <c r="A228">
        <v>727</v>
      </c>
      <c r="B228" s="1">
        <v>44249</v>
      </c>
      <c r="C228" t="s">
        <v>36</v>
      </c>
      <c r="D228" t="s">
        <v>15</v>
      </c>
      <c r="E228" t="s">
        <v>25</v>
      </c>
      <c r="F228" t="s">
        <v>38</v>
      </c>
      <c r="G228">
        <v>85</v>
      </c>
      <c r="H228" t="s">
        <v>18</v>
      </c>
      <c r="I228">
        <v>252.86</v>
      </c>
      <c r="J228" t="s">
        <v>138</v>
      </c>
      <c r="K228" t="s">
        <v>139</v>
      </c>
      <c r="L228" t="b">
        <v>0</v>
      </c>
      <c r="M228" t="s">
        <v>27</v>
      </c>
      <c r="N228" t="s">
        <v>28</v>
      </c>
      <c r="O228">
        <f>data[[#This Row],[Qty]]*data[[#This Row],[Amount]]</f>
        <v>21493.100000000002</v>
      </c>
    </row>
    <row r="229" spans="1:15" ht="14.25" customHeight="1">
      <c r="A229">
        <v>614</v>
      </c>
      <c r="B229" s="1">
        <v>43960</v>
      </c>
      <c r="C229" t="s">
        <v>14</v>
      </c>
      <c r="D229" t="s">
        <v>24</v>
      </c>
      <c r="E229" t="s">
        <v>37</v>
      </c>
      <c r="F229" t="s">
        <v>17</v>
      </c>
      <c r="G229">
        <v>97</v>
      </c>
      <c r="H229" t="s">
        <v>18</v>
      </c>
      <c r="I229">
        <v>889.42</v>
      </c>
      <c r="J229" t="s">
        <v>154</v>
      </c>
      <c r="K229" t="s">
        <v>89</v>
      </c>
      <c r="L229" t="b">
        <v>1</v>
      </c>
      <c r="M229" t="s">
        <v>27</v>
      </c>
      <c r="N229" t="s">
        <v>22</v>
      </c>
      <c r="O229">
        <f>data[[#This Row],[Qty]]*data[[#This Row],[Amount]]</f>
        <v>86273.739999999991</v>
      </c>
    </row>
    <row r="230" spans="1:15" ht="14.25" customHeight="1">
      <c r="A230">
        <v>241</v>
      </c>
      <c r="B230" s="1">
        <v>44445</v>
      </c>
      <c r="C230" t="s">
        <v>23</v>
      </c>
      <c r="D230" t="s">
        <v>15</v>
      </c>
      <c r="E230" t="s">
        <v>37</v>
      </c>
      <c r="F230" t="s">
        <v>17</v>
      </c>
      <c r="G230">
        <v>3</v>
      </c>
      <c r="H230" t="s">
        <v>18</v>
      </c>
      <c r="I230">
        <v>565.21</v>
      </c>
      <c r="J230" t="s">
        <v>209</v>
      </c>
      <c r="K230" t="s">
        <v>153</v>
      </c>
      <c r="L230" t="b">
        <v>0</v>
      </c>
      <c r="M230" t="s">
        <v>31</v>
      </c>
      <c r="N230" t="s">
        <v>28</v>
      </c>
      <c r="O230">
        <f>data[[#This Row],[Qty]]*data[[#This Row],[Amount]]</f>
        <v>1695.63</v>
      </c>
    </row>
    <row r="231" spans="1:15" ht="14.25" customHeight="1">
      <c r="A231">
        <v>86</v>
      </c>
      <c r="B231" s="1">
        <v>44056</v>
      </c>
      <c r="C231" t="s">
        <v>23</v>
      </c>
      <c r="D231" t="s">
        <v>24</v>
      </c>
      <c r="E231" t="s">
        <v>37</v>
      </c>
      <c r="F231" t="s">
        <v>38</v>
      </c>
      <c r="G231">
        <v>16</v>
      </c>
      <c r="H231" t="s">
        <v>18</v>
      </c>
      <c r="I231">
        <v>11.56</v>
      </c>
      <c r="J231" t="s">
        <v>210</v>
      </c>
      <c r="K231" t="s">
        <v>175</v>
      </c>
      <c r="L231" t="b">
        <v>0</v>
      </c>
      <c r="M231" t="s">
        <v>31</v>
      </c>
      <c r="N231" t="s">
        <v>22</v>
      </c>
      <c r="O231">
        <f>data[[#This Row],[Qty]]*data[[#This Row],[Amount]]</f>
        <v>184.96</v>
      </c>
    </row>
    <row r="232" spans="1:15" ht="14.25" customHeight="1">
      <c r="A232">
        <v>760</v>
      </c>
      <c r="B232" s="1">
        <v>44527</v>
      </c>
      <c r="C232" t="s">
        <v>14</v>
      </c>
      <c r="D232" t="s">
        <v>15</v>
      </c>
      <c r="E232" t="s">
        <v>37</v>
      </c>
      <c r="F232" t="s">
        <v>33</v>
      </c>
      <c r="G232">
        <v>82</v>
      </c>
      <c r="H232" t="s">
        <v>18</v>
      </c>
      <c r="I232">
        <v>444</v>
      </c>
      <c r="J232" t="s">
        <v>52</v>
      </c>
      <c r="K232" t="s">
        <v>53</v>
      </c>
      <c r="L232" t="b">
        <v>1</v>
      </c>
      <c r="M232" t="s">
        <v>21</v>
      </c>
      <c r="N232" t="s">
        <v>22</v>
      </c>
      <c r="O232">
        <f>data[[#This Row],[Qty]]*data[[#This Row],[Amount]]</f>
        <v>36408</v>
      </c>
    </row>
    <row r="233" spans="1:15" ht="14.25" customHeight="1">
      <c r="A233">
        <v>45</v>
      </c>
      <c r="B233" s="1">
        <v>44222</v>
      </c>
      <c r="C233" t="s">
        <v>14</v>
      </c>
      <c r="D233" t="s">
        <v>24</v>
      </c>
      <c r="E233" t="s">
        <v>16</v>
      </c>
      <c r="F233" t="s">
        <v>17</v>
      </c>
      <c r="G233">
        <v>61</v>
      </c>
      <c r="H233" t="s">
        <v>18</v>
      </c>
      <c r="I233">
        <v>34.979999999999997</v>
      </c>
      <c r="J233" t="s">
        <v>84</v>
      </c>
      <c r="K233" t="s">
        <v>85</v>
      </c>
      <c r="L233" t="b">
        <v>0</v>
      </c>
      <c r="M233" t="s">
        <v>27</v>
      </c>
      <c r="N233" t="s">
        <v>28</v>
      </c>
      <c r="O233">
        <f>data[[#This Row],[Qty]]*data[[#This Row],[Amount]]</f>
        <v>2133.7799999999997</v>
      </c>
    </row>
    <row r="234" spans="1:15" ht="14.25" customHeight="1">
      <c r="A234">
        <v>90</v>
      </c>
      <c r="B234" s="1">
        <v>43950</v>
      </c>
      <c r="C234" t="s">
        <v>14</v>
      </c>
      <c r="D234" t="s">
        <v>24</v>
      </c>
      <c r="E234" t="s">
        <v>16</v>
      </c>
      <c r="F234" t="s">
        <v>33</v>
      </c>
      <c r="G234">
        <v>64</v>
      </c>
      <c r="H234" t="s">
        <v>18</v>
      </c>
      <c r="I234">
        <v>504.91</v>
      </c>
      <c r="J234" t="s">
        <v>211</v>
      </c>
      <c r="K234" t="s">
        <v>49</v>
      </c>
      <c r="L234" t="b">
        <v>0</v>
      </c>
      <c r="M234" t="s">
        <v>31</v>
      </c>
      <c r="N234" t="s">
        <v>22</v>
      </c>
      <c r="O234">
        <f>data[[#This Row],[Qty]]*data[[#This Row],[Amount]]</f>
        <v>32314.240000000002</v>
      </c>
    </row>
    <row r="235" spans="1:15" ht="14.25" customHeight="1">
      <c r="A235">
        <v>298</v>
      </c>
      <c r="B235" s="1">
        <v>43932</v>
      </c>
      <c r="C235" t="s">
        <v>23</v>
      </c>
      <c r="D235" t="s">
        <v>24</v>
      </c>
      <c r="E235" t="s">
        <v>16</v>
      </c>
      <c r="F235" t="s">
        <v>17</v>
      </c>
      <c r="G235">
        <v>61</v>
      </c>
      <c r="H235" t="s">
        <v>18</v>
      </c>
      <c r="I235">
        <v>278.62</v>
      </c>
      <c r="J235" t="s">
        <v>155</v>
      </c>
      <c r="K235" t="s">
        <v>64</v>
      </c>
      <c r="L235" t="b">
        <v>0</v>
      </c>
      <c r="M235" t="s">
        <v>27</v>
      </c>
      <c r="N235" t="s">
        <v>22</v>
      </c>
      <c r="O235">
        <f>data[[#This Row],[Qty]]*data[[#This Row],[Amount]]</f>
        <v>16995.82</v>
      </c>
    </row>
    <row r="236" spans="1:15" ht="14.25" customHeight="1">
      <c r="A236">
        <v>715</v>
      </c>
      <c r="B236" s="1">
        <v>44035</v>
      </c>
      <c r="C236" t="s">
        <v>14</v>
      </c>
      <c r="D236" t="s">
        <v>15</v>
      </c>
      <c r="E236" t="s">
        <v>25</v>
      </c>
      <c r="F236" t="s">
        <v>38</v>
      </c>
      <c r="G236">
        <v>77</v>
      </c>
      <c r="H236" t="s">
        <v>18</v>
      </c>
      <c r="I236">
        <v>328.43</v>
      </c>
      <c r="J236" t="s">
        <v>212</v>
      </c>
      <c r="K236" t="s">
        <v>79</v>
      </c>
      <c r="L236" t="b">
        <v>0</v>
      </c>
      <c r="M236" t="s">
        <v>21</v>
      </c>
      <c r="N236" t="s">
        <v>28</v>
      </c>
      <c r="O236">
        <f>data[[#This Row],[Qty]]*data[[#This Row],[Amount]]</f>
        <v>25289.11</v>
      </c>
    </row>
    <row r="237" spans="1:15" ht="14.25" customHeight="1">
      <c r="A237">
        <v>731</v>
      </c>
      <c r="B237" s="1">
        <v>43981</v>
      </c>
      <c r="C237" t="s">
        <v>54</v>
      </c>
      <c r="D237" t="s">
        <v>24</v>
      </c>
      <c r="E237" t="s">
        <v>25</v>
      </c>
      <c r="F237" t="s">
        <v>38</v>
      </c>
      <c r="G237">
        <v>63</v>
      </c>
      <c r="H237" t="s">
        <v>18</v>
      </c>
      <c r="I237">
        <v>526.52</v>
      </c>
      <c r="J237" t="s">
        <v>213</v>
      </c>
      <c r="K237" t="s">
        <v>20</v>
      </c>
      <c r="L237" t="b">
        <v>1</v>
      </c>
      <c r="M237" t="s">
        <v>21</v>
      </c>
      <c r="N237" t="s">
        <v>22</v>
      </c>
      <c r="O237">
        <f>data[[#This Row],[Qty]]*data[[#This Row],[Amount]]</f>
        <v>33170.76</v>
      </c>
    </row>
    <row r="238" spans="1:15" ht="14.25" customHeight="1">
      <c r="A238">
        <v>139</v>
      </c>
      <c r="B238" s="1">
        <v>44078</v>
      </c>
      <c r="C238" t="s">
        <v>54</v>
      </c>
      <c r="D238" t="s">
        <v>24</v>
      </c>
      <c r="E238" t="s">
        <v>25</v>
      </c>
      <c r="F238" t="s">
        <v>33</v>
      </c>
      <c r="G238">
        <v>41</v>
      </c>
      <c r="H238" t="s">
        <v>18</v>
      </c>
      <c r="I238">
        <v>502.96</v>
      </c>
      <c r="J238" t="s">
        <v>214</v>
      </c>
      <c r="K238" t="s">
        <v>49</v>
      </c>
      <c r="L238" t="b">
        <v>0</v>
      </c>
      <c r="M238" t="s">
        <v>44</v>
      </c>
      <c r="N238" t="s">
        <v>28</v>
      </c>
      <c r="O238">
        <f>data[[#This Row],[Qty]]*data[[#This Row],[Amount]]</f>
        <v>20621.36</v>
      </c>
    </row>
    <row r="239" spans="1:15" ht="14.25" customHeight="1">
      <c r="A239">
        <v>143</v>
      </c>
      <c r="B239" s="1">
        <v>44503</v>
      </c>
      <c r="C239" t="s">
        <v>36</v>
      </c>
      <c r="D239" t="s">
        <v>47</v>
      </c>
      <c r="E239" t="s">
        <v>16</v>
      </c>
      <c r="F239" t="s">
        <v>33</v>
      </c>
      <c r="G239">
        <v>56</v>
      </c>
      <c r="H239" t="s">
        <v>18</v>
      </c>
      <c r="I239">
        <v>214.66</v>
      </c>
      <c r="J239" t="s">
        <v>215</v>
      </c>
      <c r="K239" t="s">
        <v>20</v>
      </c>
      <c r="L239" t="b">
        <v>0</v>
      </c>
      <c r="M239" t="s">
        <v>31</v>
      </c>
      <c r="N239" t="s">
        <v>28</v>
      </c>
      <c r="O239">
        <f>data[[#This Row],[Qty]]*data[[#This Row],[Amount]]</f>
        <v>12020.96</v>
      </c>
    </row>
    <row r="240" spans="1:15" ht="14.25" customHeight="1">
      <c r="A240">
        <v>723</v>
      </c>
      <c r="B240" s="1">
        <v>44080</v>
      </c>
      <c r="C240" t="s">
        <v>36</v>
      </c>
      <c r="D240" t="s">
        <v>15</v>
      </c>
      <c r="E240" t="s">
        <v>37</v>
      </c>
      <c r="F240" t="s">
        <v>33</v>
      </c>
      <c r="G240">
        <v>44</v>
      </c>
      <c r="H240" t="s">
        <v>18</v>
      </c>
      <c r="I240">
        <v>766.97</v>
      </c>
      <c r="J240" t="s">
        <v>108</v>
      </c>
      <c r="K240" t="s">
        <v>66</v>
      </c>
      <c r="L240" t="b">
        <v>0</v>
      </c>
      <c r="M240" t="s">
        <v>31</v>
      </c>
      <c r="N240" t="s">
        <v>22</v>
      </c>
      <c r="O240">
        <f>data[[#This Row],[Qty]]*data[[#This Row],[Amount]]</f>
        <v>33746.68</v>
      </c>
    </row>
    <row r="241" spans="1:15" ht="14.25" customHeight="1">
      <c r="A241">
        <v>69</v>
      </c>
      <c r="B241" s="1">
        <v>44461</v>
      </c>
      <c r="C241" t="s">
        <v>36</v>
      </c>
      <c r="D241" t="s">
        <v>47</v>
      </c>
      <c r="E241" t="s">
        <v>16</v>
      </c>
      <c r="F241" t="s">
        <v>17</v>
      </c>
      <c r="G241">
        <v>55</v>
      </c>
      <c r="H241" t="s">
        <v>18</v>
      </c>
      <c r="I241">
        <v>427.15</v>
      </c>
      <c r="J241" t="s">
        <v>88</v>
      </c>
      <c r="K241" t="s">
        <v>89</v>
      </c>
      <c r="L241" t="b">
        <v>1</v>
      </c>
      <c r="M241" t="s">
        <v>44</v>
      </c>
      <c r="N241" t="s">
        <v>28</v>
      </c>
      <c r="O241">
        <f>data[[#This Row],[Qty]]*data[[#This Row],[Amount]]</f>
        <v>23493.25</v>
      </c>
    </row>
    <row r="242" spans="1:15" ht="14.25" customHeight="1">
      <c r="A242">
        <v>966</v>
      </c>
      <c r="B242" s="1">
        <v>44388</v>
      </c>
      <c r="C242" t="s">
        <v>14</v>
      </c>
      <c r="D242" t="s">
        <v>24</v>
      </c>
      <c r="E242" t="s">
        <v>25</v>
      </c>
      <c r="F242" t="s">
        <v>33</v>
      </c>
      <c r="G242">
        <v>77</v>
      </c>
      <c r="H242" t="s">
        <v>18</v>
      </c>
      <c r="I242">
        <v>508.76</v>
      </c>
      <c r="J242" t="s">
        <v>141</v>
      </c>
      <c r="K242" t="s">
        <v>30</v>
      </c>
      <c r="L242" t="b">
        <v>0</v>
      </c>
      <c r="M242" t="s">
        <v>21</v>
      </c>
      <c r="N242" t="s">
        <v>22</v>
      </c>
      <c r="O242">
        <f>data[[#This Row],[Qty]]*data[[#This Row],[Amount]]</f>
        <v>39174.519999999997</v>
      </c>
    </row>
    <row r="243" spans="1:15" ht="14.25" customHeight="1">
      <c r="A243">
        <v>469</v>
      </c>
      <c r="B243" s="1">
        <v>43886</v>
      </c>
      <c r="C243" t="s">
        <v>36</v>
      </c>
      <c r="D243" t="s">
        <v>15</v>
      </c>
      <c r="E243" t="s">
        <v>16</v>
      </c>
      <c r="F243" t="s">
        <v>17</v>
      </c>
      <c r="G243">
        <v>63</v>
      </c>
      <c r="H243" t="s">
        <v>18</v>
      </c>
      <c r="I243">
        <v>705.35</v>
      </c>
      <c r="J243" t="s">
        <v>98</v>
      </c>
      <c r="K243" t="s">
        <v>99</v>
      </c>
      <c r="L243" t="b">
        <v>0</v>
      </c>
      <c r="M243" t="s">
        <v>21</v>
      </c>
      <c r="N243" t="s">
        <v>22</v>
      </c>
      <c r="O243">
        <f>data[[#This Row],[Qty]]*data[[#This Row],[Amount]]</f>
        <v>44437.05</v>
      </c>
    </row>
    <row r="244" spans="1:15" ht="14.25" customHeight="1">
      <c r="A244">
        <v>718</v>
      </c>
      <c r="B244" s="1">
        <v>44560</v>
      </c>
      <c r="C244" t="s">
        <v>14</v>
      </c>
      <c r="D244" t="s">
        <v>24</v>
      </c>
      <c r="E244" t="s">
        <v>16</v>
      </c>
      <c r="F244" t="s">
        <v>38</v>
      </c>
      <c r="G244">
        <v>26</v>
      </c>
      <c r="H244" t="s">
        <v>18</v>
      </c>
      <c r="I244">
        <v>160.68</v>
      </c>
      <c r="J244" t="s">
        <v>216</v>
      </c>
      <c r="K244" t="s">
        <v>124</v>
      </c>
      <c r="L244" t="b">
        <v>0</v>
      </c>
      <c r="M244" t="s">
        <v>31</v>
      </c>
      <c r="N244" t="s">
        <v>28</v>
      </c>
      <c r="O244">
        <f>data[[#This Row],[Qty]]*data[[#This Row],[Amount]]</f>
        <v>4177.68</v>
      </c>
    </row>
    <row r="245" spans="1:15" ht="14.25" customHeight="1">
      <c r="A245">
        <v>769</v>
      </c>
      <c r="B245" s="1">
        <v>44452</v>
      </c>
      <c r="C245" t="s">
        <v>36</v>
      </c>
      <c r="D245" t="s">
        <v>47</v>
      </c>
      <c r="E245" t="s">
        <v>37</v>
      </c>
      <c r="F245" t="s">
        <v>38</v>
      </c>
      <c r="G245">
        <v>100</v>
      </c>
      <c r="H245" t="s">
        <v>18</v>
      </c>
      <c r="I245">
        <v>393.83</v>
      </c>
      <c r="J245" t="s">
        <v>217</v>
      </c>
      <c r="K245" t="s">
        <v>93</v>
      </c>
      <c r="L245" t="b">
        <v>0</v>
      </c>
      <c r="M245" t="s">
        <v>31</v>
      </c>
      <c r="N245" t="s">
        <v>28</v>
      </c>
      <c r="O245">
        <f>data[[#This Row],[Qty]]*data[[#This Row],[Amount]]</f>
        <v>39383</v>
      </c>
    </row>
    <row r="246" spans="1:15" ht="14.25" customHeight="1">
      <c r="A246">
        <v>975</v>
      </c>
      <c r="B246" s="1">
        <v>43941</v>
      </c>
      <c r="C246" t="s">
        <v>54</v>
      </c>
      <c r="D246" t="s">
        <v>15</v>
      </c>
      <c r="E246" t="s">
        <v>16</v>
      </c>
      <c r="F246" t="s">
        <v>17</v>
      </c>
      <c r="G246">
        <v>36</v>
      </c>
      <c r="H246" t="s">
        <v>18</v>
      </c>
      <c r="I246">
        <v>925.79</v>
      </c>
      <c r="J246" t="s">
        <v>210</v>
      </c>
      <c r="K246" t="s">
        <v>175</v>
      </c>
      <c r="L246" t="b">
        <v>0</v>
      </c>
      <c r="M246" t="s">
        <v>27</v>
      </c>
      <c r="N246" t="s">
        <v>22</v>
      </c>
      <c r="O246">
        <f>data[[#This Row],[Qty]]*data[[#This Row],[Amount]]</f>
        <v>33328.44</v>
      </c>
    </row>
    <row r="247" spans="1:15" ht="14.25" customHeight="1">
      <c r="A247">
        <v>341</v>
      </c>
      <c r="B247" s="1">
        <v>44109</v>
      </c>
      <c r="C247" t="s">
        <v>36</v>
      </c>
      <c r="D247" t="s">
        <v>47</v>
      </c>
      <c r="E247" t="s">
        <v>37</v>
      </c>
      <c r="F247" t="s">
        <v>33</v>
      </c>
      <c r="G247">
        <v>23</v>
      </c>
      <c r="H247" t="s">
        <v>18</v>
      </c>
      <c r="I247">
        <v>797.88</v>
      </c>
      <c r="J247" t="s">
        <v>136</v>
      </c>
      <c r="K247" t="s">
        <v>153</v>
      </c>
      <c r="L247" t="b">
        <v>0</v>
      </c>
      <c r="M247" t="s">
        <v>44</v>
      </c>
      <c r="N247" t="s">
        <v>28</v>
      </c>
      <c r="O247">
        <f>data[[#This Row],[Qty]]*data[[#This Row],[Amount]]</f>
        <v>18351.240000000002</v>
      </c>
    </row>
    <row r="248" spans="1:15" ht="14.25" customHeight="1">
      <c r="A248">
        <v>303</v>
      </c>
      <c r="B248" s="1">
        <v>44244</v>
      </c>
      <c r="C248" t="s">
        <v>54</v>
      </c>
      <c r="D248" t="s">
        <v>15</v>
      </c>
      <c r="E248" t="s">
        <v>37</v>
      </c>
      <c r="F248" t="s">
        <v>33</v>
      </c>
      <c r="G248">
        <v>7</v>
      </c>
      <c r="H248" t="s">
        <v>18</v>
      </c>
      <c r="I248">
        <v>582.66999999999996</v>
      </c>
      <c r="J248" t="s">
        <v>189</v>
      </c>
      <c r="K248" t="s">
        <v>35</v>
      </c>
      <c r="L248" t="b">
        <v>0</v>
      </c>
      <c r="M248" t="s">
        <v>21</v>
      </c>
      <c r="N248" t="s">
        <v>22</v>
      </c>
      <c r="O248">
        <f>data[[#This Row],[Qty]]*data[[#This Row],[Amount]]</f>
        <v>4078.6899999999996</v>
      </c>
    </row>
    <row r="249" spans="1:15" ht="14.25" customHeight="1">
      <c r="A249">
        <v>226</v>
      </c>
      <c r="B249" s="1">
        <v>43989</v>
      </c>
      <c r="C249" t="s">
        <v>54</v>
      </c>
      <c r="D249" t="s">
        <v>24</v>
      </c>
      <c r="E249" t="s">
        <v>16</v>
      </c>
      <c r="F249" t="s">
        <v>38</v>
      </c>
      <c r="G249">
        <v>78</v>
      </c>
      <c r="H249" t="s">
        <v>18</v>
      </c>
      <c r="I249">
        <v>965.81</v>
      </c>
      <c r="J249" t="s">
        <v>140</v>
      </c>
      <c r="K249" t="s">
        <v>58</v>
      </c>
      <c r="L249" t="b">
        <v>0</v>
      </c>
      <c r="M249" t="s">
        <v>31</v>
      </c>
      <c r="N249" t="s">
        <v>22</v>
      </c>
      <c r="O249">
        <f>data[[#This Row],[Qty]]*data[[#This Row],[Amount]]</f>
        <v>75333.179999999993</v>
      </c>
    </row>
    <row r="250" spans="1:15" ht="14.25" customHeight="1">
      <c r="A250">
        <v>708</v>
      </c>
      <c r="B250" s="1">
        <v>44308</v>
      </c>
      <c r="C250" t="s">
        <v>54</v>
      </c>
      <c r="D250" t="s">
        <v>47</v>
      </c>
      <c r="E250" t="s">
        <v>25</v>
      </c>
      <c r="F250" t="s">
        <v>38</v>
      </c>
      <c r="G250">
        <v>58</v>
      </c>
      <c r="H250" t="s">
        <v>18</v>
      </c>
      <c r="I250">
        <v>493.2</v>
      </c>
      <c r="J250" t="s">
        <v>158</v>
      </c>
      <c r="K250" t="s">
        <v>124</v>
      </c>
      <c r="L250" t="b">
        <v>1</v>
      </c>
      <c r="M250" t="s">
        <v>27</v>
      </c>
      <c r="N250" t="s">
        <v>22</v>
      </c>
      <c r="O250">
        <f>data[[#This Row],[Qty]]*data[[#This Row],[Amount]]</f>
        <v>28605.599999999999</v>
      </c>
    </row>
    <row r="251" spans="1:15" ht="14.25" customHeight="1">
      <c r="A251">
        <v>743</v>
      </c>
      <c r="B251" s="1">
        <v>44071</v>
      </c>
      <c r="C251" t="s">
        <v>36</v>
      </c>
      <c r="D251" t="s">
        <v>47</v>
      </c>
      <c r="E251" t="s">
        <v>25</v>
      </c>
      <c r="F251" t="s">
        <v>33</v>
      </c>
      <c r="G251">
        <v>18</v>
      </c>
      <c r="H251" t="s">
        <v>18</v>
      </c>
      <c r="I251">
        <v>219.59</v>
      </c>
      <c r="J251" t="s">
        <v>218</v>
      </c>
      <c r="K251" t="s">
        <v>43</v>
      </c>
      <c r="L251" t="b">
        <v>0</v>
      </c>
      <c r="M251" t="s">
        <v>44</v>
      </c>
      <c r="N251" t="s">
        <v>28</v>
      </c>
      <c r="O251">
        <f>data[[#This Row],[Qty]]*data[[#This Row],[Amount]]</f>
        <v>3952.62</v>
      </c>
    </row>
    <row r="252" spans="1:15" ht="14.25" customHeight="1">
      <c r="A252">
        <v>132</v>
      </c>
      <c r="B252" s="1">
        <v>44386</v>
      </c>
      <c r="C252" t="s">
        <v>14</v>
      </c>
      <c r="D252" t="s">
        <v>47</v>
      </c>
      <c r="E252" t="s">
        <v>25</v>
      </c>
      <c r="F252" t="s">
        <v>38</v>
      </c>
      <c r="G252">
        <v>63</v>
      </c>
      <c r="H252" t="s">
        <v>18</v>
      </c>
      <c r="I252">
        <v>837.97</v>
      </c>
      <c r="J252" t="s">
        <v>42</v>
      </c>
      <c r="K252" t="s">
        <v>43</v>
      </c>
      <c r="L252" t="b">
        <v>1</v>
      </c>
      <c r="M252" t="s">
        <v>21</v>
      </c>
      <c r="N252" t="s">
        <v>28</v>
      </c>
      <c r="O252">
        <f>data[[#This Row],[Qty]]*data[[#This Row],[Amount]]</f>
        <v>52792.11</v>
      </c>
    </row>
    <row r="253" spans="1:15" ht="14.25" customHeight="1">
      <c r="A253">
        <v>560</v>
      </c>
      <c r="B253" s="1">
        <v>44467</v>
      </c>
      <c r="C253" t="s">
        <v>36</v>
      </c>
      <c r="D253" t="s">
        <v>24</v>
      </c>
      <c r="E253" t="s">
        <v>37</v>
      </c>
      <c r="F253" t="s">
        <v>17</v>
      </c>
      <c r="G253">
        <v>39</v>
      </c>
      <c r="H253" t="s">
        <v>18</v>
      </c>
      <c r="I253">
        <v>208.37</v>
      </c>
      <c r="J253" t="s">
        <v>48</v>
      </c>
      <c r="K253" t="s">
        <v>49</v>
      </c>
      <c r="L253" t="b">
        <v>0</v>
      </c>
      <c r="M253" t="s">
        <v>31</v>
      </c>
      <c r="N253" t="s">
        <v>22</v>
      </c>
      <c r="O253">
        <f>data[[#This Row],[Qty]]*data[[#This Row],[Amount]]</f>
        <v>8126.43</v>
      </c>
    </row>
    <row r="254" spans="1:15" ht="14.25" customHeight="1">
      <c r="A254">
        <v>258</v>
      </c>
      <c r="B254" s="1">
        <v>44174</v>
      </c>
      <c r="C254" t="s">
        <v>32</v>
      </c>
      <c r="D254" t="s">
        <v>15</v>
      </c>
      <c r="E254" t="s">
        <v>25</v>
      </c>
      <c r="F254" t="s">
        <v>17</v>
      </c>
      <c r="G254">
        <v>84</v>
      </c>
      <c r="H254" t="s">
        <v>18</v>
      </c>
      <c r="I254">
        <v>466.54</v>
      </c>
      <c r="J254" t="s">
        <v>219</v>
      </c>
      <c r="K254" t="s">
        <v>89</v>
      </c>
      <c r="L254" t="b">
        <v>1</v>
      </c>
      <c r="M254" t="s">
        <v>21</v>
      </c>
      <c r="N254" t="s">
        <v>22</v>
      </c>
      <c r="O254">
        <f>data[[#This Row],[Qty]]*data[[#This Row],[Amount]]</f>
        <v>39189.360000000001</v>
      </c>
    </row>
    <row r="255" spans="1:15" ht="14.25" customHeight="1">
      <c r="A255">
        <v>953</v>
      </c>
      <c r="B255" s="1">
        <v>44232</v>
      </c>
      <c r="C255" t="s">
        <v>14</v>
      </c>
      <c r="D255" t="s">
        <v>47</v>
      </c>
      <c r="E255" t="s">
        <v>16</v>
      </c>
      <c r="F255" t="s">
        <v>33</v>
      </c>
      <c r="G255">
        <v>85</v>
      </c>
      <c r="H255" t="s">
        <v>18</v>
      </c>
      <c r="I255">
        <v>429.67</v>
      </c>
      <c r="J255" t="s">
        <v>220</v>
      </c>
      <c r="K255" t="s">
        <v>53</v>
      </c>
      <c r="L255" t="b">
        <v>1</v>
      </c>
      <c r="M255" t="s">
        <v>44</v>
      </c>
      <c r="N255" t="s">
        <v>22</v>
      </c>
      <c r="O255">
        <f>data[[#This Row],[Qty]]*data[[#This Row],[Amount]]</f>
        <v>36521.950000000004</v>
      </c>
    </row>
    <row r="256" spans="1:15" ht="14.25" customHeight="1">
      <c r="A256">
        <v>537</v>
      </c>
      <c r="B256" s="1">
        <v>44412</v>
      </c>
      <c r="C256" t="s">
        <v>36</v>
      </c>
      <c r="D256" t="s">
        <v>24</v>
      </c>
      <c r="E256" t="s">
        <v>16</v>
      </c>
      <c r="F256" t="s">
        <v>33</v>
      </c>
      <c r="G256">
        <v>10</v>
      </c>
      <c r="H256" t="s">
        <v>18</v>
      </c>
      <c r="I256">
        <v>390</v>
      </c>
      <c r="J256" t="s">
        <v>84</v>
      </c>
      <c r="K256" t="s">
        <v>85</v>
      </c>
      <c r="L256" t="b">
        <v>0</v>
      </c>
      <c r="M256" t="s">
        <v>21</v>
      </c>
      <c r="N256" t="s">
        <v>28</v>
      </c>
      <c r="O256">
        <f>data[[#This Row],[Qty]]*data[[#This Row],[Amount]]</f>
        <v>3900</v>
      </c>
    </row>
    <row r="257" spans="1:15" ht="14.25" customHeight="1">
      <c r="A257">
        <v>947</v>
      </c>
      <c r="B257" s="1">
        <v>44125</v>
      </c>
      <c r="C257" t="s">
        <v>14</v>
      </c>
      <c r="D257" t="s">
        <v>47</v>
      </c>
      <c r="E257" t="s">
        <v>25</v>
      </c>
      <c r="F257" t="s">
        <v>17</v>
      </c>
      <c r="G257">
        <v>7</v>
      </c>
      <c r="H257" t="s">
        <v>18</v>
      </c>
      <c r="I257">
        <v>669.49</v>
      </c>
      <c r="J257" t="s">
        <v>141</v>
      </c>
      <c r="K257" t="s">
        <v>30</v>
      </c>
      <c r="L257" t="b">
        <v>1</v>
      </c>
      <c r="M257" t="s">
        <v>44</v>
      </c>
      <c r="N257" t="s">
        <v>22</v>
      </c>
      <c r="O257">
        <f>data[[#This Row],[Qty]]*data[[#This Row],[Amount]]</f>
        <v>4686.43</v>
      </c>
    </row>
    <row r="258" spans="1:15" ht="14.25" customHeight="1">
      <c r="A258">
        <v>347</v>
      </c>
      <c r="B258" s="1">
        <v>44515</v>
      </c>
      <c r="C258" t="s">
        <v>23</v>
      </c>
      <c r="D258" t="s">
        <v>15</v>
      </c>
      <c r="E258" t="s">
        <v>25</v>
      </c>
      <c r="F258" t="s">
        <v>33</v>
      </c>
      <c r="G258">
        <v>77</v>
      </c>
      <c r="H258" t="s">
        <v>18</v>
      </c>
      <c r="I258">
        <v>898.57</v>
      </c>
      <c r="J258" t="s">
        <v>206</v>
      </c>
      <c r="K258" t="s">
        <v>20</v>
      </c>
      <c r="L258" t="b">
        <v>1</v>
      </c>
      <c r="M258" t="s">
        <v>44</v>
      </c>
      <c r="N258" t="s">
        <v>28</v>
      </c>
      <c r="O258">
        <f>data[[#This Row],[Qty]]*data[[#This Row],[Amount]]</f>
        <v>69189.89</v>
      </c>
    </row>
    <row r="259" spans="1:15" ht="14.25" customHeight="1">
      <c r="A259">
        <v>874</v>
      </c>
      <c r="B259" s="1">
        <v>44139</v>
      </c>
      <c r="C259" t="s">
        <v>54</v>
      </c>
      <c r="D259" t="s">
        <v>47</v>
      </c>
      <c r="E259" t="s">
        <v>16</v>
      </c>
      <c r="F259" t="s">
        <v>33</v>
      </c>
      <c r="G259">
        <v>34</v>
      </c>
      <c r="H259" t="s">
        <v>18</v>
      </c>
      <c r="I259">
        <v>134.02000000000001</v>
      </c>
      <c r="J259" t="s">
        <v>219</v>
      </c>
      <c r="K259" t="s">
        <v>89</v>
      </c>
      <c r="L259" t="b">
        <v>0</v>
      </c>
      <c r="M259" t="s">
        <v>44</v>
      </c>
      <c r="N259" t="s">
        <v>28</v>
      </c>
      <c r="O259">
        <f>data[[#This Row],[Qty]]*data[[#This Row],[Amount]]</f>
        <v>4556.68</v>
      </c>
    </row>
    <row r="260" spans="1:15" ht="14.25" customHeight="1">
      <c r="A260">
        <v>481</v>
      </c>
      <c r="B260" s="1">
        <v>43991</v>
      </c>
      <c r="C260" t="s">
        <v>32</v>
      </c>
      <c r="D260" t="s">
        <v>47</v>
      </c>
      <c r="E260" t="s">
        <v>16</v>
      </c>
      <c r="F260" t="s">
        <v>38</v>
      </c>
      <c r="G260">
        <v>56</v>
      </c>
      <c r="H260" t="s">
        <v>18</v>
      </c>
      <c r="I260">
        <v>253.86</v>
      </c>
      <c r="J260" t="s">
        <v>221</v>
      </c>
      <c r="K260" t="s">
        <v>58</v>
      </c>
      <c r="L260" t="b">
        <v>1</v>
      </c>
      <c r="M260" t="s">
        <v>44</v>
      </c>
      <c r="N260" t="s">
        <v>28</v>
      </c>
      <c r="O260">
        <f>data[[#This Row],[Qty]]*data[[#This Row],[Amount]]</f>
        <v>14216.16</v>
      </c>
    </row>
    <row r="261" spans="1:15" ht="14.25" customHeight="1">
      <c r="A261">
        <v>407</v>
      </c>
      <c r="B261" s="1">
        <v>44238</v>
      </c>
      <c r="C261" t="s">
        <v>32</v>
      </c>
      <c r="D261" t="s">
        <v>47</v>
      </c>
      <c r="E261" t="s">
        <v>16</v>
      </c>
      <c r="F261" t="s">
        <v>38</v>
      </c>
      <c r="G261">
        <v>5</v>
      </c>
      <c r="H261" t="s">
        <v>18</v>
      </c>
      <c r="I261">
        <v>672.44</v>
      </c>
      <c r="J261" t="s">
        <v>222</v>
      </c>
      <c r="K261" t="s">
        <v>20</v>
      </c>
      <c r="L261" t="b">
        <v>1</v>
      </c>
      <c r="M261" t="s">
        <v>31</v>
      </c>
      <c r="N261" t="s">
        <v>28</v>
      </c>
      <c r="O261">
        <f>data[[#This Row],[Qty]]*data[[#This Row],[Amount]]</f>
        <v>3362.2000000000003</v>
      </c>
    </row>
    <row r="262" spans="1:15" ht="14.25" customHeight="1">
      <c r="A262">
        <v>941</v>
      </c>
      <c r="B262" s="1">
        <v>44232</v>
      </c>
      <c r="C262" t="s">
        <v>36</v>
      </c>
      <c r="D262" t="s">
        <v>47</v>
      </c>
      <c r="E262" t="s">
        <v>16</v>
      </c>
      <c r="F262" t="s">
        <v>33</v>
      </c>
      <c r="G262">
        <v>78</v>
      </c>
      <c r="H262" t="s">
        <v>18</v>
      </c>
      <c r="I262">
        <v>646.82000000000005</v>
      </c>
      <c r="J262" t="s">
        <v>145</v>
      </c>
      <c r="K262" t="s">
        <v>91</v>
      </c>
      <c r="L262" t="b">
        <v>0</v>
      </c>
      <c r="M262" t="s">
        <v>27</v>
      </c>
      <c r="N262" t="s">
        <v>22</v>
      </c>
      <c r="O262">
        <f>data[[#This Row],[Qty]]*data[[#This Row],[Amount]]</f>
        <v>50451.960000000006</v>
      </c>
    </row>
    <row r="263" spans="1:15" ht="14.25" customHeight="1">
      <c r="A263">
        <v>820</v>
      </c>
      <c r="B263" s="1">
        <v>43859</v>
      </c>
      <c r="C263" t="s">
        <v>14</v>
      </c>
      <c r="D263" t="s">
        <v>15</v>
      </c>
      <c r="E263" t="s">
        <v>37</v>
      </c>
      <c r="F263" t="s">
        <v>17</v>
      </c>
      <c r="G263">
        <v>10</v>
      </c>
      <c r="H263" t="s">
        <v>18</v>
      </c>
      <c r="I263">
        <v>818.96</v>
      </c>
      <c r="J263" t="s">
        <v>67</v>
      </c>
      <c r="K263" t="s">
        <v>50</v>
      </c>
      <c r="L263" t="b">
        <v>1</v>
      </c>
      <c r="M263" t="s">
        <v>27</v>
      </c>
      <c r="N263" t="s">
        <v>28</v>
      </c>
      <c r="O263">
        <f>data[[#This Row],[Qty]]*data[[#This Row],[Amount]]</f>
        <v>8189.6</v>
      </c>
    </row>
    <row r="264" spans="1:15" ht="14.25" customHeight="1">
      <c r="A264">
        <v>994</v>
      </c>
      <c r="B264" s="1">
        <v>44021</v>
      </c>
      <c r="C264" t="s">
        <v>32</v>
      </c>
      <c r="D264" t="s">
        <v>24</v>
      </c>
      <c r="E264" t="s">
        <v>16</v>
      </c>
      <c r="F264" t="s">
        <v>38</v>
      </c>
      <c r="G264">
        <v>9</v>
      </c>
      <c r="H264" t="s">
        <v>18</v>
      </c>
      <c r="I264">
        <v>868.67</v>
      </c>
      <c r="J264" t="s">
        <v>203</v>
      </c>
      <c r="K264" t="s">
        <v>147</v>
      </c>
      <c r="L264" t="b">
        <v>0</v>
      </c>
      <c r="M264" t="s">
        <v>44</v>
      </c>
      <c r="N264" t="s">
        <v>22</v>
      </c>
      <c r="O264">
        <f>data[[#This Row],[Qty]]*data[[#This Row],[Amount]]</f>
        <v>7818.03</v>
      </c>
    </row>
    <row r="265" spans="1:15" ht="14.25" customHeight="1">
      <c r="A265">
        <v>100</v>
      </c>
      <c r="B265" s="1">
        <v>44554</v>
      </c>
      <c r="C265" t="s">
        <v>32</v>
      </c>
      <c r="D265" t="s">
        <v>15</v>
      </c>
      <c r="E265" t="s">
        <v>25</v>
      </c>
      <c r="F265" t="s">
        <v>17</v>
      </c>
      <c r="G265">
        <v>41</v>
      </c>
      <c r="H265" t="s">
        <v>18</v>
      </c>
      <c r="I265">
        <v>742.01</v>
      </c>
      <c r="J265" t="s">
        <v>90</v>
      </c>
      <c r="K265" t="s">
        <v>91</v>
      </c>
      <c r="L265" t="b">
        <v>0</v>
      </c>
      <c r="M265" t="s">
        <v>44</v>
      </c>
      <c r="N265" t="s">
        <v>22</v>
      </c>
      <c r="O265">
        <f>data[[#This Row],[Qty]]*data[[#This Row],[Amount]]</f>
        <v>30422.41</v>
      </c>
    </row>
    <row r="266" spans="1:15" ht="14.25" customHeight="1">
      <c r="A266">
        <v>70</v>
      </c>
      <c r="B266" s="1">
        <v>44110</v>
      </c>
      <c r="C266" t="s">
        <v>54</v>
      </c>
      <c r="D266" t="s">
        <v>24</v>
      </c>
      <c r="E266" t="s">
        <v>37</v>
      </c>
      <c r="F266" t="s">
        <v>38</v>
      </c>
      <c r="G266">
        <v>14</v>
      </c>
      <c r="H266" t="s">
        <v>18</v>
      </c>
      <c r="I266">
        <v>554.58000000000004</v>
      </c>
      <c r="J266" t="s">
        <v>59</v>
      </c>
      <c r="K266" t="s">
        <v>20</v>
      </c>
      <c r="L266" t="b">
        <v>1</v>
      </c>
      <c r="M266" t="s">
        <v>31</v>
      </c>
      <c r="N266" t="s">
        <v>22</v>
      </c>
      <c r="O266">
        <f>data[[#This Row],[Qty]]*data[[#This Row],[Amount]]</f>
        <v>7764.1200000000008</v>
      </c>
    </row>
    <row r="267" spans="1:15" ht="14.25" customHeight="1">
      <c r="A267">
        <v>794</v>
      </c>
      <c r="B267" s="1">
        <v>44030</v>
      </c>
      <c r="C267" t="s">
        <v>36</v>
      </c>
      <c r="D267" t="s">
        <v>15</v>
      </c>
      <c r="E267" t="s">
        <v>16</v>
      </c>
      <c r="F267" t="s">
        <v>33</v>
      </c>
      <c r="G267">
        <v>31</v>
      </c>
      <c r="H267" t="s">
        <v>18</v>
      </c>
      <c r="I267">
        <v>577.28</v>
      </c>
      <c r="J267" t="s">
        <v>223</v>
      </c>
      <c r="K267" t="s">
        <v>224</v>
      </c>
      <c r="L267" t="b">
        <v>0</v>
      </c>
      <c r="M267" t="s">
        <v>21</v>
      </c>
      <c r="N267" t="s">
        <v>22</v>
      </c>
      <c r="O267">
        <f>data[[#This Row],[Qty]]*data[[#This Row],[Amount]]</f>
        <v>17895.68</v>
      </c>
    </row>
    <row r="268" spans="1:15" ht="14.25" customHeight="1">
      <c r="A268">
        <v>675</v>
      </c>
      <c r="B268" s="1">
        <v>44001</v>
      </c>
      <c r="C268" t="s">
        <v>14</v>
      </c>
      <c r="D268" t="s">
        <v>24</v>
      </c>
      <c r="E268" t="s">
        <v>25</v>
      </c>
      <c r="F268" t="s">
        <v>33</v>
      </c>
      <c r="G268">
        <v>65</v>
      </c>
      <c r="H268" t="s">
        <v>18</v>
      </c>
      <c r="I268">
        <v>43.01</v>
      </c>
      <c r="J268" t="s">
        <v>225</v>
      </c>
      <c r="K268" t="s">
        <v>64</v>
      </c>
      <c r="L268" t="b">
        <v>1</v>
      </c>
      <c r="M268" t="s">
        <v>27</v>
      </c>
      <c r="N268" t="s">
        <v>28</v>
      </c>
      <c r="O268">
        <f>data[[#This Row],[Qty]]*data[[#This Row],[Amount]]</f>
        <v>2795.65</v>
      </c>
    </row>
    <row r="269" spans="1:15" ht="14.25" customHeight="1">
      <c r="A269">
        <v>880</v>
      </c>
      <c r="B269" s="1">
        <v>44115</v>
      </c>
      <c r="C269" t="s">
        <v>32</v>
      </c>
      <c r="D269" t="s">
        <v>15</v>
      </c>
      <c r="E269" t="s">
        <v>37</v>
      </c>
      <c r="F269" t="s">
        <v>33</v>
      </c>
      <c r="G269">
        <v>96</v>
      </c>
      <c r="H269" t="s">
        <v>18</v>
      </c>
      <c r="I269">
        <v>576.36</v>
      </c>
      <c r="J269" t="s">
        <v>161</v>
      </c>
      <c r="K269" t="s">
        <v>61</v>
      </c>
      <c r="L269" t="b">
        <v>0</v>
      </c>
      <c r="M269" t="s">
        <v>21</v>
      </c>
      <c r="N269" t="s">
        <v>22</v>
      </c>
      <c r="O269">
        <f>data[[#This Row],[Qty]]*data[[#This Row],[Amount]]</f>
        <v>55330.559999999998</v>
      </c>
    </row>
    <row r="270" spans="1:15" ht="14.25" customHeight="1">
      <c r="A270">
        <v>268</v>
      </c>
      <c r="B270" s="1">
        <v>44395</v>
      </c>
      <c r="C270" t="s">
        <v>23</v>
      </c>
      <c r="D270" t="s">
        <v>24</v>
      </c>
      <c r="E270" t="s">
        <v>37</v>
      </c>
      <c r="F270" t="s">
        <v>17</v>
      </c>
      <c r="G270">
        <v>27</v>
      </c>
      <c r="H270" t="s">
        <v>18</v>
      </c>
      <c r="I270">
        <v>479.6</v>
      </c>
      <c r="J270" t="s">
        <v>226</v>
      </c>
      <c r="K270" t="s">
        <v>58</v>
      </c>
      <c r="L270" t="b">
        <v>1</v>
      </c>
      <c r="M270" t="s">
        <v>31</v>
      </c>
      <c r="N270" t="s">
        <v>22</v>
      </c>
      <c r="O270">
        <f>data[[#This Row],[Qty]]*data[[#This Row],[Amount]]</f>
        <v>12949.2</v>
      </c>
    </row>
    <row r="271" spans="1:15" ht="14.25" customHeight="1">
      <c r="A271">
        <v>70</v>
      </c>
      <c r="B271" s="1">
        <v>44140</v>
      </c>
      <c r="C271" t="s">
        <v>23</v>
      </c>
      <c r="D271" t="s">
        <v>15</v>
      </c>
      <c r="E271" t="s">
        <v>25</v>
      </c>
      <c r="F271" t="s">
        <v>17</v>
      </c>
      <c r="G271">
        <v>44</v>
      </c>
      <c r="H271" t="s">
        <v>18</v>
      </c>
      <c r="I271">
        <v>622.96</v>
      </c>
      <c r="J271" t="s">
        <v>190</v>
      </c>
      <c r="K271" t="s">
        <v>64</v>
      </c>
      <c r="L271" t="b">
        <v>0</v>
      </c>
      <c r="M271" t="s">
        <v>44</v>
      </c>
      <c r="N271" t="s">
        <v>28</v>
      </c>
      <c r="O271">
        <f>data[[#This Row],[Qty]]*data[[#This Row],[Amount]]</f>
        <v>27410.240000000002</v>
      </c>
    </row>
    <row r="272" spans="1:15" ht="14.25" customHeight="1">
      <c r="A272">
        <v>285</v>
      </c>
      <c r="B272" s="1">
        <v>44078</v>
      </c>
      <c r="C272" t="s">
        <v>54</v>
      </c>
      <c r="D272" t="s">
        <v>47</v>
      </c>
      <c r="E272" t="s">
        <v>25</v>
      </c>
      <c r="F272" t="s">
        <v>33</v>
      </c>
      <c r="G272">
        <v>14</v>
      </c>
      <c r="H272" t="s">
        <v>18</v>
      </c>
      <c r="I272">
        <v>878.78</v>
      </c>
      <c r="J272" t="s">
        <v>154</v>
      </c>
      <c r="K272" t="s">
        <v>89</v>
      </c>
      <c r="L272" t="b">
        <v>0</v>
      </c>
      <c r="M272" t="s">
        <v>31</v>
      </c>
      <c r="N272" t="s">
        <v>28</v>
      </c>
      <c r="O272">
        <f>data[[#This Row],[Qty]]*data[[#This Row],[Amount]]</f>
        <v>12302.92</v>
      </c>
    </row>
    <row r="273" spans="1:15" ht="14.25" customHeight="1">
      <c r="A273">
        <v>777</v>
      </c>
      <c r="B273" s="1">
        <v>44519</v>
      </c>
      <c r="C273" t="s">
        <v>54</v>
      </c>
      <c r="D273" t="s">
        <v>24</v>
      </c>
      <c r="E273" t="s">
        <v>16</v>
      </c>
      <c r="F273" t="s">
        <v>38</v>
      </c>
      <c r="G273">
        <v>33</v>
      </c>
      <c r="H273" t="s">
        <v>18</v>
      </c>
      <c r="I273">
        <v>490.07</v>
      </c>
      <c r="J273" t="s">
        <v>39</v>
      </c>
      <c r="K273" t="s">
        <v>40</v>
      </c>
      <c r="L273" t="b">
        <v>0</v>
      </c>
      <c r="M273" t="s">
        <v>44</v>
      </c>
      <c r="N273" t="s">
        <v>28</v>
      </c>
      <c r="O273">
        <f>data[[#This Row],[Qty]]*data[[#This Row],[Amount]]</f>
        <v>16172.31</v>
      </c>
    </row>
    <row r="274" spans="1:15" ht="14.25" customHeight="1">
      <c r="A274">
        <v>107</v>
      </c>
      <c r="B274" s="1">
        <v>43987</v>
      </c>
      <c r="C274" t="s">
        <v>23</v>
      </c>
      <c r="D274" t="s">
        <v>24</v>
      </c>
      <c r="E274" t="s">
        <v>16</v>
      </c>
      <c r="F274" t="s">
        <v>17</v>
      </c>
      <c r="G274">
        <v>45</v>
      </c>
      <c r="H274" t="s">
        <v>18</v>
      </c>
      <c r="I274">
        <v>769.16</v>
      </c>
      <c r="J274" t="s">
        <v>81</v>
      </c>
      <c r="K274" t="s">
        <v>58</v>
      </c>
      <c r="L274" t="b">
        <v>1</v>
      </c>
      <c r="M274" t="s">
        <v>31</v>
      </c>
      <c r="N274" t="s">
        <v>22</v>
      </c>
      <c r="O274">
        <f>data[[#This Row],[Qty]]*data[[#This Row],[Amount]]</f>
        <v>34612.199999999997</v>
      </c>
    </row>
    <row r="275" spans="1:15" ht="14.25" customHeight="1">
      <c r="A275">
        <v>86</v>
      </c>
      <c r="B275" s="1">
        <v>44360</v>
      </c>
      <c r="C275" t="s">
        <v>14</v>
      </c>
      <c r="D275" t="s">
        <v>47</v>
      </c>
      <c r="E275" t="s">
        <v>16</v>
      </c>
      <c r="F275" t="s">
        <v>17</v>
      </c>
      <c r="G275">
        <v>63</v>
      </c>
      <c r="H275" t="s">
        <v>18</v>
      </c>
      <c r="I275">
        <v>988.79</v>
      </c>
      <c r="J275" t="s">
        <v>227</v>
      </c>
      <c r="K275" t="s">
        <v>77</v>
      </c>
      <c r="L275" t="b">
        <v>1</v>
      </c>
      <c r="M275" t="s">
        <v>31</v>
      </c>
      <c r="N275" t="s">
        <v>22</v>
      </c>
      <c r="O275">
        <f>data[[#This Row],[Qty]]*data[[#This Row],[Amount]]</f>
        <v>62293.77</v>
      </c>
    </row>
    <row r="276" spans="1:15" ht="14.25" customHeight="1">
      <c r="A276">
        <v>406</v>
      </c>
      <c r="B276" s="1">
        <v>43941</v>
      </c>
      <c r="C276" t="s">
        <v>36</v>
      </c>
      <c r="D276" t="s">
        <v>15</v>
      </c>
      <c r="E276" t="s">
        <v>16</v>
      </c>
      <c r="F276" t="s">
        <v>17</v>
      </c>
      <c r="G276">
        <v>69</v>
      </c>
      <c r="H276" t="s">
        <v>18</v>
      </c>
      <c r="I276">
        <v>814.62</v>
      </c>
      <c r="J276" t="s">
        <v>210</v>
      </c>
      <c r="K276" t="s">
        <v>175</v>
      </c>
      <c r="L276" t="b">
        <v>0</v>
      </c>
      <c r="M276" t="s">
        <v>27</v>
      </c>
      <c r="N276" t="s">
        <v>28</v>
      </c>
      <c r="O276">
        <f>data[[#This Row],[Qty]]*data[[#This Row],[Amount]]</f>
        <v>56208.78</v>
      </c>
    </row>
    <row r="277" spans="1:15" ht="14.25" customHeight="1">
      <c r="A277">
        <v>966</v>
      </c>
      <c r="B277" s="1">
        <v>44181</v>
      </c>
      <c r="C277" t="s">
        <v>54</v>
      </c>
      <c r="D277" t="s">
        <v>24</v>
      </c>
      <c r="E277" t="s">
        <v>25</v>
      </c>
      <c r="F277" t="s">
        <v>17</v>
      </c>
      <c r="G277">
        <v>71</v>
      </c>
      <c r="H277" t="s">
        <v>18</v>
      </c>
      <c r="I277">
        <v>162.18</v>
      </c>
      <c r="J277" t="s">
        <v>157</v>
      </c>
      <c r="K277" t="s">
        <v>137</v>
      </c>
      <c r="L277" t="b">
        <v>1</v>
      </c>
      <c r="M277" t="s">
        <v>27</v>
      </c>
      <c r="N277" t="s">
        <v>28</v>
      </c>
      <c r="O277">
        <f>data[[#This Row],[Qty]]*data[[#This Row],[Amount]]</f>
        <v>11514.78</v>
      </c>
    </row>
    <row r="278" spans="1:15" ht="14.25" customHeight="1">
      <c r="A278">
        <v>543</v>
      </c>
      <c r="B278" s="1">
        <v>43851</v>
      </c>
      <c r="C278" t="s">
        <v>32</v>
      </c>
      <c r="D278" t="s">
        <v>24</v>
      </c>
      <c r="E278" t="s">
        <v>25</v>
      </c>
      <c r="F278" t="s">
        <v>33</v>
      </c>
      <c r="G278">
        <v>38</v>
      </c>
      <c r="H278" t="s">
        <v>18</v>
      </c>
      <c r="I278">
        <v>427.82</v>
      </c>
      <c r="J278" t="s">
        <v>228</v>
      </c>
      <c r="K278" t="s">
        <v>87</v>
      </c>
      <c r="L278" t="b">
        <v>1</v>
      </c>
      <c r="M278" t="s">
        <v>27</v>
      </c>
      <c r="N278" t="s">
        <v>22</v>
      </c>
      <c r="O278">
        <f>data[[#This Row],[Qty]]*data[[#This Row],[Amount]]</f>
        <v>16257.16</v>
      </c>
    </row>
    <row r="279" spans="1:15" ht="14.25" customHeight="1">
      <c r="A279">
        <v>162</v>
      </c>
      <c r="B279" s="1">
        <v>44178</v>
      </c>
      <c r="C279" t="s">
        <v>14</v>
      </c>
      <c r="D279" t="s">
        <v>47</v>
      </c>
      <c r="E279" t="s">
        <v>25</v>
      </c>
      <c r="F279" t="s">
        <v>33</v>
      </c>
      <c r="G279">
        <v>47</v>
      </c>
      <c r="H279" t="s">
        <v>18</v>
      </c>
      <c r="I279">
        <v>171.54</v>
      </c>
      <c r="J279" t="s">
        <v>161</v>
      </c>
      <c r="K279" t="s">
        <v>61</v>
      </c>
      <c r="L279" t="b">
        <v>1</v>
      </c>
      <c r="M279" t="s">
        <v>31</v>
      </c>
      <c r="N279" t="s">
        <v>22</v>
      </c>
      <c r="O279">
        <f>data[[#This Row],[Qty]]*data[[#This Row],[Amount]]</f>
        <v>8062.3799999999992</v>
      </c>
    </row>
    <row r="280" spans="1:15" ht="14.25" customHeight="1">
      <c r="A280">
        <v>544</v>
      </c>
      <c r="B280" s="1">
        <v>44550</v>
      </c>
      <c r="C280" t="s">
        <v>54</v>
      </c>
      <c r="D280" t="s">
        <v>15</v>
      </c>
      <c r="E280" t="s">
        <v>37</v>
      </c>
      <c r="F280" t="s">
        <v>33</v>
      </c>
      <c r="G280">
        <v>16</v>
      </c>
      <c r="H280" t="s">
        <v>18</v>
      </c>
      <c r="I280">
        <v>817.22</v>
      </c>
      <c r="J280" t="s">
        <v>140</v>
      </c>
      <c r="K280" t="s">
        <v>58</v>
      </c>
      <c r="L280" t="b">
        <v>0</v>
      </c>
      <c r="M280" t="s">
        <v>44</v>
      </c>
      <c r="N280" t="s">
        <v>28</v>
      </c>
      <c r="O280">
        <f>data[[#This Row],[Qty]]*data[[#This Row],[Amount]]</f>
        <v>13075.52</v>
      </c>
    </row>
    <row r="281" spans="1:15" ht="14.25" customHeight="1">
      <c r="A281">
        <v>999</v>
      </c>
      <c r="B281" s="1">
        <v>43916</v>
      </c>
      <c r="C281" t="s">
        <v>23</v>
      </c>
      <c r="D281" t="s">
        <v>47</v>
      </c>
      <c r="E281" t="s">
        <v>25</v>
      </c>
      <c r="F281" t="s">
        <v>38</v>
      </c>
      <c r="G281">
        <v>36</v>
      </c>
      <c r="H281" t="s">
        <v>18</v>
      </c>
      <c r="I281">
        <v>787.71</v>
      </c>
      <c r="J281" t="s">
        <v>197</v>
      </c>
      <c r="K281" t="s">
        <v>93</v>
      </c>
      <c r="L281" t="b">
        <v>1</v>
      </c>
      <c r="M281" t="s">
        <v>21</v>
      </c>
      <c r="N281" t="s">
        <v>22</v>
      </c>
      <c r="O281">
        <f>data[[#This Row],[Qty]]*data[[#This Row],[Amount]]</f>
        <v>28357.56</v>
      </c>
    </row>
    <row r="282" spans="1:15" ht="14.25" customHeight="1">
      <c r="A282">
        <v>555</v>
      </c>
      <c r="B282" s="1">
        <v>44417</v>
      </c>
      <c r="C282" t="s">
        <v>14</v>
      </c>
      <c r="D282" t="s">
        <v>47</v>
      </c>
      <c r="E282" t="s">
        <v>25</v>
      </c>
      <c r="F282" t="s">
        <v>38</v>
      </c>
      <c r="G282">
        <v>84</v>
      </c>
      <c r="H282" t="s">
        <v>18</v>
      </c>
      <c r="I282">
        <v>801.73</v>
      </c>
      <c r="J282" t="s">
        <v>109</v>
      </c>
      <c r="K282" t="s">
        <v>20</v>
      </c>
      <c r="L282" t="b">
        <v>1</v>
      </c>
      <c r="M282" t="s">
        <v>31</v>
      </c>
      <c r="N282" t="s">
        <v>22</v>
      </c>
      <c r="O282">
        <f>data[[#This Row],[Qty]]*data[[#This Row],[Amount]]</f>
        <v>67345.320000000007</v>
      </c>
    </row>
    <row r="283" spans="1:15" ht="14.25" customHeight="1">
      <c r="A283">
        <v>776</v>
      </c>
      <c r="B283" s="1">
        <v>44225</v>
      </c>
      <c r="C283" t="s">
        <v>54</v>
      </c>
      <c r="D283" t="s">
        <v>47</v>
      </c>
      <c r="E283" t="s">
        <v>16</v>
      </c>
      <c r="F283" t="s">
        <v>38</v>
      </c>
      <c r="G283">
        <v>24</v>
      </c>
      <c r="H283" t="s">
        <v>18</v>
      </c>
      <c r="I283">
        <v>937.53</v>
      </c>
      <c r="J283" t="s">
        <v>229</v>
      </c>
      <c r="K283" t="s">
        <v>58</v>
      </c>
      <c r="L283" t="b">
        <v>0</v>
      </c>
      <c r="M283" t="s">
        <v>44</v>
      </c>
      <c r="N283" t="s">
        <v>22</v>
      </c>
      <c r="O283">
        <f>data[[#This Row],[Qty]]*data[[#This Row],[Amount]]</f>
        <v>22500.720000000001</v>
      </c>
    </row>
    <row r="284" spans="1:15" ht="14.25" customHeight="1">
      <c r="A284">
        <v>18</v>
      </c>
      <c r="B284" s="1">
        <v>43889</v>
      </c>
      <c r="C284" t="s">
        <v>36</v>
      </c>
      <c r="D284" t="s">
        <v>15</v>
      </c>
      <c r="E284" t="s">
        <v>16</v>
      </c>
      <c r="F284" t="s">
        <v>38</v>
      </c>
      <c r="G284">
        <v>41</v>
      </c>
      <c r="H284" t="s">
        <v>18</v>
      </c>
      <c r="I284">
        <v>771.58</v>
      </c>
      <c r="J284" t="s">
        <v>210</v>
      </c>
      <c r="K284" t="s">
        <v>175</v>
      </c>
      <c r="L284" t="b">
        <v>0</v>
      </c>
      <c r="M284" t="s">
        <v>44</v>
      </c>
      <c r="N284" t="s">
        <v>28</v>
      </c>
      <c r="O284">
        <f>data[[#This Row],[Qty]]*data[[#This Row],[Amount]]</f>
        <v>31634.780000000002</v>
      </c>
    </row>
    <row r="285" spans="1:15" ht="14.25" customHeight="1">
      <c r="A285">
        <v>418</v>
      </c>
      <c r="B285" s="1">
        <v>44514</v>
      </c>
      <c r="C285" t="s">
        <v>36</v>
      </c>
      <c r="D285" t="s">
        <v>47</v>
      </c>
      <c r="E285" t="s">
        <v>16</v>
      </c>
      <c r="F285" t="s">
        <v>38</v>
      </c>
      <c r="G285">
        <v>48</v>
      </c>
      <c r="H285" t="s">
        <v>18</v>
      </c>
      <c r="I285">
        <v>361.68</v>
      </c>
      <c r="J285" t="s">
        <v>169</v>
      </c>
      <c r="K285" t="s">
        <v>137</v>
      </c>
      <c r="L285" t="b">
        <v>0</v>
      </c>
      <c r="M285" t="s">
        <v>44</v>
      </c>
      <c r="N285" t="s">
        <v>22</v>
      </c>
      <c r="O285">
        <f>data[[#This Row],[Qty]]*data[[#This Row],[Amount]]</f>
        <v>17360.64</v>
      </c>
    </row>
    <row r="286" spans="1:15" ht="14.25" customHeight="1">
      <c r="A286">
        <v>690</v>
      </c>
      <c r="B286" s="1">
        <v>43841</v>
      </c>
      <c r="C286" t="s">
        <v>54</v>
      </c>
      <c r="D286" t="s">
        <v>15</v>
      </c>
      <c r="E286" t="s">
        <v>16</v>
      </c>
      <c r="F286" t="s">
        <v>38</v>
      </c>
      <c r="G286">
        <v>73</v>
      </c>
      <c r="H286" t="s">
        <v>18</v>
      </c>
      <c r="I286">
        <v>740.79</v>
      </c>
      <c r="J286" t="s">
        <v>162</v>
      </c>
      <c r="K286" t="s">
        <v>50</v>
      </c>
      <c r="L286" t="b">
        <v>0</v>
      </c>
      <c r="M286" t="s">
        <v>44</v>
      </c>
      <c r="N286" t="s">
        <v>28</v>
      </c>
      <c r="O286">
        <f>data[[#This Row],[Qty]]*data[[#This Row],[Amount]]</f>
        <v>54077.67</v>
      </c>
    </row>
    <row r="287" spans="1:15" ht="14.25" customHeight="1">
      <c r="A287">
        <v>466</v>
      </c>
      <c r="B287" s="1">
        <v>43894</v>
      </c>
      <c r="C287" t="s">
        <v>32</v>
      </c>
      <c r="D287" t="s">
        <v>47</v>
      </c>
      <c r="E287" t="s">
        <v>16</v>
      </c>
      <c r="F287" t="s">
        <v>17</v>
      </c>
      <c r="G287">
        <v>70</v>
      </c>
      <c r="H287" t="s">
        <v>18</v>
      </c>
      <c r="I287">
        <v>963.01</v>
      </c>
      <c r="J287" t="s">
        <v>154</v>
      </c>
      <c r="K287" t="s">
        <v>89</v>
      </c>
      <c r="L287" t="b">
        <v>0</v>
      </c>
      <c r="M287" t="s">
        <v>44</v>
      </c>
      <c r="N287" t="s">
        <v>28</v>
      </c>
      <c r="O287">
        <f>data[[#This Row],[Qty]]*data[[#This Row],[Amount]]</f>
        <v>67410.7</v>
      </c>
    </row>
    <row r="288" spans="1:15" ht="14.25" customHeight="1">
      <c r="A288">
        <v>939</v>
      </c>
      <c r="B288" s="1">
        <v>43859</v>
      </c>
      <c r="C288" t="s">
        <v>14</v>
      </c>
      <c r="D288" t="s">
        <v>15</v>
      </c>
      <c r="E288" t="s">
        <v>37</v>
      </c>
      <c r="F288" t="s">
        <v>17</v>
      </c>
      <c r="G288">
        <v>53</v>
      </c>
      <c r="H288" t="s">
        <v>18</v>
      </c>
      <c r="I288">
        <v>206.08</v>
      </c>
      <c r="J288" t="s">
        <v>230</v>
      </c>
      <c r="K288" t="s">
        <v>53</v>
      </c>
      <c r="L288" t="b">
        <v>1</v>
      </c>
      <c r="M288" t="s">
        <v>21</v>
      </c>
      <c r="N288" t="s">
        <v>22</v>
      </c>
      <c r="O288">
        <f>data[[#This Row],[Qty]]*data[[#This Row],[Amount]]</f>
        <v>10922.24</v>
      </c>
    </row>
    <row r="289" spans="1:15" ht="14.25" customHeight="1">
      <c r="A289">
        <v>134</v>
      </c>
      <c r="B289" s="1">
        <v>44085</v>
      </c>
      <c r="C289" t="s">
        <v>14</v>
      </c>
      <c r="D289" t="s">
        <v>24</v>
      </c>
      <c r="E289" t="s">
        <v>25</v>
      </c>
      <c r="F289" t="s">
        <v>33</v>
      </c>
      <c r="G289">
        <v>45</v>
      </c>
      <c r="H289" t="s">
        <v>18</v>
      </c>
      <c r="I289">
        <v>461.59</v>
      </c>
      <c r="J289" t="s">
        <v>73</v>
      </c>
      <c r="K289" t="s">
        <v>74</v>
      </c>
      <c r="L289" t="b">
        <v>1</v>
      </c>
      <c r="M289" t="s">
        <v>21</v>
      </c>
      <c r="N289" t="s">
        <v>22</v>
      </c>
      <c r="O289">
        <f>data[[#This Row],[Qty]]*data[[#This Row],[Amount]]</f>
        <v>20771.55</v>
      </c>
    </row>
    <row r="290" spans="1:15" ht="14.25" customHeight="1">
      <c r="A290">
        <v>545</v>
      </c>
      <c r="B290" s="1">
        <v>44527</v>
      </c>
      <c r="C290" t="s">
        <v>23</v>
      </c>
      <c r="D290" t="s">
        <v>15</v>
      </c>
      <c r="E290" t="s">
        <v>16</v>
      </c>
      <c r="F290" t="s">
        <v>33</v>
      </c>
      <c r="G290">
        <v>21</v>
      </c>
      <c r="H290" t="s">
        <v>18</v>
      </c>
      <c r="I290">
        <v>453.49</v>
      </c>
      <c r="J290" t="s">
        <v>65</v>
      </c>
      <c r="K290" t="s">
        <v>66</v>
      </c>
      <c r="L290" t="b">
        <v>1</v>
      </c>
      <c r="M290" t="s">
        <v>27</v>
      </c>
      <c r="N290" t="s">
        <v>28</v>
      </c>
      <c r="O290">
        <f>data[[#This Row],[Qty]]*data[[#This Row],[Amount]]</f>
        <v>9523.2900000000009</v>
      </c>
    </row>
    <row r="291" spans="1:15" ht="14.25" customHeight="1">
      <c r="A291">
        <v>633</v>
      </c>
      <c r="B291" s="1">
        <v>43902</v>
      </c>
      <c r="C291" t="s">
        <v>36</v>
      </c>
      <c r="D291" t="s">
        <v>15</v>
      </c>
      <c r="E291" t="s">
        <v>37</v>
      </c>
      <c r="F291" t="s">
        <v>33</v>
      </c>
      <c r="G291">
        <v>53</v>
      </c>
      <c r="H291" t="s">
        <v>18</v>
      </c>
      <c r="I291">
        <v>535.5</v>
      </c>
      <c r="J291" t="s">
        <v>158</v>
      </c>
      <c r="K291" t="s">
        <v>124</v>
      </c>
      <c r="L291" t="b">
        <v>0</v>
      </c>
      <c r="M291" t="s">
        <v>31</v>
      </c>
      <c r="N291" t="s">
        <v>22</v>
      </c>
      <c r="O291">
        <f>data[[#This Row],[Qty]]*data[[#This Row],[Amount]]</f>
        <v>28381.5</v>
      </c>
    </row>
    <row r="292" spans="1:15" ht="14.25" customHeight="1">
      <c r="A292">
        <v>180</v>
      </c>
      <c r="B292" s="1">
        <v>43924</v>
      </c>
      <c r="C292" t="s">
        <v>14</v>
      </c>
      <c r="D292" t="s">
        <v>24</v>
      </c>
      <c r="E292" t="s">
        <v>25</v>
      </c>
      <c r="F292" t="s">
        <v>33</v>
      </c>
      <c r="G292">
        <v>43</v>
      </c>
      <c r="H292" t="s">
        <v>18</v>
      </c>
      <c r="I292">
        <v>804.5</v>
      </c>
      <c r="J292" t="s">
        <v>203</v>
      </c>
      <c r="K292" t="s">
        <v>147</v>
      </c>
      <c r="L292" t="b">
        <v>0</v>
      </c>
      <c r="M292" t="s">
        <v>31</v>
      </c>
      <c r="N292" t="s">
        <v>22</v>
      </c>
      <c r="O292">
        <f>data[[#This Row],[Qty]]*data[[#This Row],[Amount]]</f>
        <v>34593.5</v>
      </c>
    </row>
    <row r="293" spans="1:15" ht="14.25" customHeight="1">
      <c r="A293">
        <v>836</v>
      </c>
      <c r="B293" s="1">
        <v>44355</v>
      </c>
      <c r="C293" t="s">
        <v>23</v>
      </c>
      <c r="D293" t="s">
        <v>15</v>
      </c>
      <c r="E293" t="s">
        <v>25</v>
      </c>
      <c r="F293" t="s">
        <v>33</v>
      </c>
      <c r="G293">
        <v>82</v>
      </c>
      <c r="H293" t="s">
        <v>18</v>
      </c>
      <c r="I293">
        <v>380.35</v>
      </c>
      <c r="J293" t="s">
        <v>231</v>
      </c>
      <c r="K293" t="s">
        <v>147</v>
      </c>
      <c r="L293" t="b">
        <v>1</v>
      </c>
      <c r="M293" t="s">
        <v>21</v>
      </c>
      <c r="N293" t="s">
        <v>28</v>
      </c>
      <c r="O293">
        <f>data[[#This Row],[Qty]]*data[[#This Row],[Amount]]</f>
        <v>31188.7</v>
      </c>
    </row>
    <row r="294" spans="1:15" ht="14.25" customHeight="1">
      <c r="A294">
        <v>502</v>
      </c>
      <c r="B294" s="1">
        <v>44491</v>
      </c>
      <c r="C294" t="s">
        <v>54</v>
      </c>
      <c r="D294" t="s">
        <v>47</v>
      </c>
      <c r="E294" t="s">
        <v>37</v>
      </c>
      <c r="F294" t="s">
        <v>38</v>
      </c>
      <c r="G294">
        <v>57</v>
      </c>
      <c r="H294" t="s">
        <v>18</v>
      </c>
      <c r="I294">
        <v>486.39</v>
      </c>
      <c r="J294" t="s">
        <v>173</v>
      </c>
      <c r="K294" t="s">
        <v>64</v>
      </c>
      <c r="L294" t="b">
        <v>1</v>
      </c>
      <c r="M294" t="s">
        <v>31</v>
      </c>
      <c r="N294" t="s">
        <v>22</v>
      </c>
      <c r="O294">
        <f>data[[#This Row],[Qty]]*data[[#This Row],[Amount]]</f>
        <v>27724.23</v>
      </c>
    </row>
    <row r="295" spans="1:15" ht="14.25" customHeight="1">
      <c r="A295">
        <v>950</v>
      </c>
      <c r="B295" s="1">
        <v>43897</v>
      </c>
      <c r="C295" t="s">
        <v>14</v>
      </c>
      <c r="D295" t="s">
        <v>15</v>
      </c>
      <c r="E295" t="s">
        <v>25</v>
      </c>
      <c r="F295" t="s">
        <v>38</v>
      </c>
      <c r="G295">
        <v>35</v>
      </c>
      <c r="H295" t="s">
        <v>18</v>
      </c>
      <c r="I295">
        <v>704.2</v>
      </c>
      <c r="J295" t="s">
        <v>232</v>
      </c>
      <c r="K295" t="s">
        <v>46</v>
      </c>
      <c r="L295" t="b">
        <v>0</v>
      </c>
      <c r="M295" t="s">
        <v>27</v>
      </c>
      <c r="N295" t="s">
        <v>28</v>
      </c>
      <c r="O295">
        <f>data[[#This Row],[Qty]]*data[[#This Row],[Amount]]</f>
        <v>24647</v>
      </c>
    </row>
    <row r="296" spans="1:15" ht="14.25" customHeight="1">
      <c r="A296">
        <v>174</v>
      </c>
      <c r="B296" s="1">
        <v>44394</v>
      </c>
      <c r="C296" t="s">
        <v>54</v>
      </c>
      <c r="D296" t="s">
        <v>47</v>
      </c>
      <c r="E296" t="s">
        <v>37</v>
      </c>
      <c r="F296" t="s">
        <v>17</v>
      </c>
      <c r="G296">
        <v>49</v>
      </c>
      <c r="H296" t="s">
        <v>18</v>
      </c>
      <c r="I296">
        <v>189.73</v>
      </c>
      <c r="J296" t="s">
        <v>164</v>
      </c>
      <c r="K296" t="s">
        <v>64</v>
      </c>
      <c r="L296" t="b">
        <v>1</v>
      </c>
      <c r="M296" t="s">
        <v>44</v>
      </c>
      <c r="N296" t="s">
        <v>22</v>
      </c>
      <c r="O296">
        <f>data[[#This Row],[Qty]]*data[[#This Row],[Amount]]</f>
        <v>9296.7699999999986</v>
      </c>
    </row>
    <row r="297" spans="1:15" ht="14.25" customHeight="1">
      <c r="A297">
        <v>586</v>
      </c>
      <c r="B297" s="1">
        <v>43987</v>
      </c>
      <c r="C297" t="s">
        <v>32</v>
      </c>
      <c r="D297" t="s">
        <v>24</v>
      </c>
      <c r="E297" t="s">
        <v>25</v>
      </c>
      <c r="F297" t="s">
        <v>17</v>
      </c>
      <c r="G297">
        <v>97</v>
      </c>
      <c r="H297" t="s">
        <v>18</v>
      </c>
      <c r="I297">
        <v>339.12</v>
      </c>
      <c r="J297" t="s">
        <v>233</v>
      </c>
      <c r="K297" t="s">
        <v>104</v>
      </c>
      <c r="L297" t="b">
        <v>1</v>
      </c>
      <c r="M297" t="s">
        <v>27</v>
      </c>
      <c r="N297" t="s">
        <v>28</v>
      </c>
      <c r="O297">
        <f>data[[#This Row],[Qty]]*data[[#This Row],[Amount]]</f>
        <v>32894.639999999999</v>
      </c>
    </row>
    <row r="298" spans="1:15" ht="14.25" customHeight="1">
      <c r="A298">
        <v>751</v>
      </c>
      <c r="B298" s="1">
        <v>44463</v>
      </c>
      <c r="C298" t="s">
        <v>36</v>
      </c>
      <c r="D298" t="s">
        <v>24</v>
      </c>
      <c r="E298" t="s">
        <v>16</v>
      </c>
      <c r="F298" t="s">
        <v>17</v>
      </c>
      <c r="G298">
        <v>3</v>
      </c>
      <c r="H298" t="s">
        <v>18</v>
      </c>
      <c r="I298">
        <v>477.85</v>
      </c>
      <c r="J298" t="s">
        <v>117</v>
      </c>
      <c r="K298" t="s">
        <v>77</v>
      </c>
      <c r="L298" t="b">
        <v>0</v>
      </c>
      <c r="M298" t="s">
        <v>44</v>
      </c>
      <c r="N298" t="s">
        <v>22</v>
      </c>
      <c r="O298">
        <f>data[[#This Row],[Qty]]*data[[#This Row],[Amount]]</f>
        <v>1433.5500000000002</v>
      </c>
    </row>
    <row r="299" spans="1:15" ht="14.25" customHeight="1">
      <c r="A299">
        <v>364</v>
      </c>
      <c r="B299" s="1">
        <v>44026</v>
      </c>
      <c r="C299" t="s">
        <v>32</v>
      </c>
      <c r="D299" t="s">
        <v>15</v>
      </c>
      <c r="E299" t="s">
        <v>37</v>
      </c>
      <c r="F299" t="s">
        <v>33</v>
      </c>
      <c r="G299">
        <v>59</v>
      </c>
      <c r="H299" t="s">
        <v>18</v>
      </c>
      <c r="I299">
        <v>918.67</v>
      </c>
      <c r="J299" t="s">
        <v>213</v>
      </c>
      <c r="K299" t="s">
        <v>20</v>
      </c>
      <c r="L299" t="b">
        <v>1</v>
      </c>
      <c r="M299" t="s">
        <v>31</v>
      </c>
      <c r="N299" t="s">
        <v>28</v>
      </c>
      <c r="O299">
        <f>data[[#This Row],[Qty]]*data[[#This Row],[Amount]]</f>
        <v>54201.53</v>
      </c>
    </row>
    <row r="300" spans="1:15" ht="14.25" customHeight="1">
      <c r="A300">
        <v>413</v>
      </c>
      <c r="B300" s="1">
        <v>44103</v>
      </c>
      <c r="C300" t="s">
        <v>14</v>
      </c>
      <c r="D300" t="s">
        <v>24</v>
      </c>
      <c r="E300" t="s">
        <v>16</v>
      </c>
      <c r="F300" t="s">
        <v>33</v>
      </c>
      <c r="G300">
        <v>30</v>
      </c>
      <c r="H300" t="s">
        <v>18</v>
      </c>
      <c r="I300">
        <v>513.79999999999995</v>
      </c>
      <c r="J300" t="s">
        <v>109</v>
      </c>
      <c r="K300" t="s">
        <v>20</v>
      </c>
      <c r="L300" t="b">
        <v>1</v>
      </c>
      <c r="M300" t="s">
        <v>21</v>
      </c>
      <c r="N300" t="s">
        <v>22</v>
      </c>
      <c r="O300">
        <f>data[[#This Row],[Qty]]*data[[#This Row],[Amount]]</f>
        <v>15413.999999999998</v>
      </c>
    </row>
    <row r="301" spans="1:15" ht="14.25" customHeight="1">
      <c r="A301">
        <v>375</v>
      </c>
      <c r="B301" s="1">
        <v>44466</v>
      </c>
      <c r="C301" t="s">
        <v>14</v>
      </c>
      <c r="D301" t="s">
        <v>47</v>
      </c>
      <c r="E301" t="s">
        <v>25</v>
      </c>
      <c r="F301" t="s">
        <v>38</v>
      </c>
      <c r="G301">
        <v>93</v>
      </c>
      <c r="H301" t="s">
        <v>18</v>
      </c>
      <c r="I301">
        <v>160.77000000000001</v>
      </c>
      <c r="J301" t="s">
        <v>88</v>
      </c>
      <c r="K301" t="s">
        <v>89</v>
      </c>
      <c r="L301" t="b">
        <v>0</v>
      </c>
      <c r="M301" t="s">
        <v>21</v>
      </c>
      <c r="N301" t="s">
        <v>22</v>
      </c>
      <c r="O301">
        <f>data[[#This Row],[Qty]]*data[[#This Row],[Amount]]</f>
        <v>14951.61</v>
      </c>
    </row>
    <row r="302" spans="1:15" ht="14.25" customHeight="1">
      <c r="A302">
        <v>752</v>
      </c>
      <c r="B302" s="1">
        <v>43973</v>
      </c>
      <c r="C302" t="s">
        <v>32</v>
      </c>
      <c r="D302" t="s">
        <v>47</v>
      </c>
      <c r="E302" t="s">
        <v>16</v>
      </c>
      <c r="F302" t="s">
        <v>17</v>
      </c>
      <c r="G302">
        <v>3</v>
      </c>
      <c r="H302" t="s">
        <v>18</v>
      </c>
      <c r="I302">
        <v>527.75</v>
      </c>
      <c r="J302" t="s">
        <v>234</v>
      </c>
      <c r="K302" t="s">
        <v>58</v>
      </c>
      <c r="L302" t="b">
        <v>1</v>
      </c>
      <c r="M302" t="s">
        <v>31</v>
      </c>
      <c r="N302" t="s">
        <v>22</v>
      </c>
      <c r="O302">
        <f>data[[#This Row],[Qty]]*data[[#This Row],[Amount]]</f>
        <v>1583.25</v>
      </c>
    </row>
    <row r="303" spans="1:15" ht="14.25" customHeight="1">
      <c r="A303">
        <v>181</v>
      </c>
      <c r="B303" s="1">
        <v>44017</v>
      </c>
      <c r="C303" t="s">
        <v>54</v>
      </c>
      <c r="D303" t="s">
        <v>24</v>
      </c>
      <c r="E303" t="s">
        <v>16</v>
      </c>
      <c r="F303" t="s">
        <v>17</v>
      </c>
      <c r="G303">
        <v>54</v>
      </c>
      <c r="H303" t="s">
        <v>18</v>
      </c>
      <c r="I303">
        <v>705.54</v>
      </c>
      <c r="J303" t="s">
        <v>205</v>
      </c>
      <c r="K303" t="s">
        <v>30</v>
      </c>
      <c r="L303" t="b">
        <v>1</v>
      </c>
      <c r="M303" t="s">
        <v>44</v>
      </c>
      <c r="N303" t="s">
        <v>28</v>
      </c>
      <c r="O303">
        <f>data[[#This Row],[Qty]]*data[[#This Row],[Amount]]</f>
        <v>38099.159999999996</v>
      </c>
    </row>
    <row r="304" spans="1:15" ht="14.25" customHeight="1">
      <c r="A304">
        <v>51</v>
      </c>
      <c r="B304" s="1">
        <v>44180</v>
      </c>
      <c r="C304" t="s">
        <v>54</v>
      </c>
      <c r="D304" t="s">
        <v>47</v>
      </c>
      <c r="E304" t="s">
        <v>37</v>
      </c>
      <c r="F304" t="s">
        <v>17</v>
      </c>
      <c r="G304">
        <v>73</v>
      </c>
      <c r="H304" t="s">
        <v>18</v>
      </c>
      <c r="I304">
        <v>765.66</v>
      </c>
      <c r="J304" t="s">
        <v>113</v>
      </c>
      <c r="K304" t="s">
        <v>91</v>
      </c>
      <c r="L304" t="b">
        <v>0</v>
      </c>
      <c r="M304" t="s">
        <v>21</v>
      </c>
      <c r="N304" t="s">
        <v>28</v>
      </c>
      <c r="O304">
        <f>data[[#This Row],[Qty]]*data[[#This Row],[Amount]]</f>
        <v>55893.18</v>
      </c>
    </row>
    <row r="305" spans="1:15" ht="14.25" customHeight="1">
      <c r="A305">
        <v>72</v>
      </c>
      <c r="B305" s="1">
        <v>44307</v>
      </c>
      <c r="C305" t="s">
        <v>36</v>
      </c>
      <c r="D305" t="s">
        <v>47</v>
      </c>
      <c r="E305" t="s">
        <v>37</v>
      </c>
      <c r="F305" t="s">
        <v>38</v>
      </c>
      <c r="G305">
        <v>100</v>
      </c>
      <c r="H305" t="s">
        <v>18</v>
      </c>
      <c r="I305">
        <v>101.31</v>
      </c>
      <c r="J305" t="s">
        <v>134</v>
      </c>
      <c r="K305" t="s">
        <v>58</v>
      </c>
      <c r="L305" t="b">
        <v>0</v>
      </c>
      <c r="M305" t="s">
        <v>44</v>
      </c>
      <c r="N305" t="s">
        <v>28</v>
      </c>
      <c r="O305">
        <f>data[[#This Row],[Qty]]*data[[#This Row],[Amount]]</f>
        <v>10131</v>
      </c>
    </row>
    <row r="306" spans="1:15" ht="14.25" customHeight="1">
      <c r="A306">
        <v>643</v>
      </c>
      <c r="B306" s="1">
        <v>43913</v>
      </c>
      <c r="C306" t="s">
        <v>54</v>
      </c>
      <c r="D306" t="s">
        <v>15</v>
      </c>
      <c r="E306" t="s">
        <v>25</v>
      </c>
      <c r="F306" t="s">
        <v>17</v>
      </c>
      <c r="G306">
        <v>41</v>
      </c>
      <c r="H306" t="s">
        <v>18</v>
      </c>
      <c r="I306">
        <v>636.27</v>
      </c>
      <c r="J306" t="s">
        <v>136</v>
      </c>
      <c r="K306" t="s">
        <v>137</v>
      </c>
      <c r="L306" t="b">
        <v>1</v>
      </c>
      <c r="M306" t="s">
        <v>44</v>
      </c>
      <c r="N306" t="s">
        <v>22</v>
      </c>
      <c r="O306">
        <f>data[[#This Row],[Qty]]*data[[#This Row],[Amount]]</f>
        <v>26087.07</v>
      </c>
    </row>
    <row r="307" spans="1:15" ht="14.25" customHeight="1">
      <c r="A307">
        <v>857</v>
      </c>
      <c r="B307" s="1">
        <v>44027</v>
      </c>
      <c r="C307" t="s">
        <v>54</v>
      </c>
      <c r="D307" t="s">
        <v>47</v>
      </c>
      <c r="E307" t="s">
        <v>37</v>
      </c>
      <c r="F307" t="s">
        <v>17</v>
      </c>
      <c r="G307">
        <v>74</v>
      </c>
      <c r="H307" t="s">
        <v>18</v>
      </c>
      <c r="I307">
        <v>870.54</v>
      </c>
      <c r="J307" t="s">
        <v>235</v>
      </c>
      <c r="K307" t="s">
        <v>236</v>
      </c>
      <c r="L307" t="b">
        <v>0</v>
      </c>
      <c r="M307" t="s">
        <v>27</v>
      </c>
      <c r="N307" t="s">
        <v>28</v>
      </c>
      <c r="O307">
        <f>data[[#This Row],[Qty]]*data[[#This Row],[Amount]]</f>
        <v>64419.96</v>
      </c>
    </row>
    <row r="308" spans="1:15" ht="14.25" customHeight="1">
      <c r="A308">
        <v>126</v>
      </c>
      <c r="B308" s="1">
        <v>44453</v>
      </c>
      <c r="C308" t="s">
        <v>23</v>
      </c>
      <c r="D308" t="s">
        <v>24</v>
      </c>
      <c r="E308" t="s">
        <v>25</v>
      </c>
      <c r="F308" t="s">
        <v>17</v>
      </c>
      <c r="G308">
        <v>70</v>
      </c>
      <c r="H308" t="s">
        <v>18</v>
      </c>
      <c r="I308">
        <v>688.82</v>
      </c>
      <c r="J308" t="s">
        <v>237</v>
      </c>
      <c r="K308" t="s">
        <v>202</v>
      </c>
      <c r="L308" t="b">
        <v>1</v>
      </c>
      <c r="M308" t="s">
        <v>27</v>
      </c>
      <c r="N308" t="s">
        <v>22</v>
      </c>
      <c r="O308">
        <f>data[[#This Row],[Qty]]*data[[#This Row],[Amount]]</f>
        <v>48217.4</v>
      </c>
    </row>
    <row r="309" spans="1:15" ht="14.25" customHeight="1">
      <c r="A309">
        <v>142</v>
      </c>
      <c r="B309" s="1">
        <v>44408</v>
      </c>
      <c r="C309" t="s">
        <v>23</v>
      </c>
      <c r="D309" t="s">
        <v>24</v>
      </c>
      <c r="E309" t="s">
        <v>16</v>
      </c>
      <c r="F309" t="s">
        <v>17</v>
      </c>
      <c r="G309">
        <v>8</v>
      </c>
      <c r="H309" t="s">
        <v>18</v>
      </c>
      <c r="I309">
        <v>991.67</v>
      </c>
      <c r="J309" t="s">
        <v>238</v>
      </c>
      <c r="K309" t="s">
        <v>20</v>
      </c>
      <c r="L309" t="b">
        <v>1</v>
      </c>
      <c r="M309" t="s">
        <v>31</v>
      </c>
      <c r="N309" t="s">
        <v>22</v>
      </c>
      <c r="O309">
        <f>data[[#This Row],[Qty]]*data[[#This Row],[Amount]]</f>
        <v>7933.36</v>
      </c>
    </row>
    <row r="310" spans="1:15" ht="14.25" customHeight="1">
      <c r="A310">
        <v>695</v>
      </c>
      <c r="B310" s="1">
        <v>44000</v>
      </c>
      <c r="C310" t="s">
        <v>32</v>
      </c>
      <c r="D310" t="s">
        <v>47</v>
      </c>
      <c r="E310" t="s">
        <v>16</v>
      </c>
      <c r="F310" t="s">
        <v>17</v>
      </c>
      <c r="G310">
        <v>92</v>
      </c>
      <c r="H310" t="s">
        <v>18</v>
      </c>
      <c r="I310">
        <v>969.11</v>
      </c>
      <c r="J310" t="s">
        <v>71</v>
      </c>
      <c r="K310" t="s">
        <v>64</v>
      </c>
      <c r="L310" t="b">
        <v>1</v>
      </c>
      <c r="M310" t="s">
        <v>31</v>
      </c>
      <c r="N310" t="s">
        <v>28</v>
      </c>
      <c r="O310">
        <f>data[[#This Row],[Qty]]*data[[#This Row],[Amount]]</f>
        <v>89158.12</v>
      </c>
    </row>
    <row r="311" spans="1:15" ht="14.25" customHeight="1">
      <c r="A311">
        <v>637</v>
      </c>
      <c r="B311" s="1">
        <v>43922</v>
      </c>
      <c r="C311" t="s">
        <v>54</v>
      </c>
      <c r="D311" t="s">
        <v>24</v>
      </c>
      <c r="E311" t="s">
        <v>25</v>
      </c>
      <c r="F311" t="s">
        <v>38</v>
      </c>
      <c r="G311">
        <v>5</v>
      </c>
      <c r="H311" t="s">
        <v>18</v>
      </c>
      <c r="I311">
        <v>693.32</v>
      </c>
      <c r="J311" t="s">
        <v>142</v>
      </c>
      <c r="K311" t="s">
        <v>64</v>
      </c>
      <c r="L311" t="b">
        <v>0</v>
      </c>
      <c r="M311" t="s">
        <v>31</v>
      </c>
      <c r="N311" t="s">
        <v>22</v>
      </c>
      <c r="O311">
        <f>data[[#This Row],[Qty]]*data[[#This Row],[Amount]]</f>
        <v>3466.6000000000004</v>
      </c>
    </row>
    <row r="312" spans="1:15" ht="14.25" customHeight="1">
      <c r="A312">
        <v>992</v>
      </c>
      <c r="B312" s="1">
        <v>44001</v>
      </c>
      <c r="C312" t="s">
        <v>54</v>
      </c>
      <c r="D312" t="s">
        <v>47</v>
      </c>
      <c r="E312" t="s">
        <v>37</v>
      </c>
      <c r="F312" t="s">
        <v>38</v>
      </c>
      <c r="G312">
        <v>98</v>
      </c>
      <c r="H312" t="s">
        <v>18</v>
      </c>
      <c r="I312">
        <v>989.08</v>
      </c>
      <c r="J312" t="s">
        <v>239</v>
      </c>
      <c r="K312" t="s">
        <v>240</v>
      </c>
      <c r="L312" t="b">
        <v>0</v>
      </c>
      <c r="M312" t="s">
        <v>44</v>
      </c>
      <c r="N312" t="s">
        <v>28</v>
      </c>
      <c r="O312">
        <f>data[[#This Row],[Qty]]*data[[#This Row],[Amount]]</f>
        <v>96929.840000000011</v>
      </c>
    </row>
    <row r="313" spans="1:15" ht="14.25" customHeight="1">
      <c r="A313">
        <v>684</v>
      </c>
      <c r="B313" s="1">
        <v>44254</v>
      </c>
      <c r="C313" t="s">
        <v>36</v>
      </c>
      <c r="D313" t="s">
        <v>15</v>
      </c>
      <c r="E313" t="s">
        <v>16</v>
      </c>
      <c r="F313" t="s">
        <v>33</v>
      </c>
      <c r="G313">
        <v>70</v>
      </c>
      <c r="H313" t="s">
        <v>18</v>
      </c>
      <c r="I313">
        <v>177.91</v>
      </c>
      <c r="J313" t="s">
        <v>241</v>
      </c>
      <c r="K313" t="s">
        <v>236</v>
      </c>
      <c r="L313" t="b">
        <v>1</v>
      </c>
      <c r="M313" t="s">
        <v>31</v>
      </c>
      <c r="N313" t="s">
        <v>28</v>
      </c>
      <c r="O313">
        <f>data[[#This Row],[Qty]]*data[[#This Row],[Amount]]</f>
        <v>12453.699999999999</v>
      </c>
    </row>
    <row r="314" spans="1:15" ht="14.25" customHeight="1">
      <c r="A314">
        <v>839</v>
      </c>
      <c r="B314" s="1">
        <v>44336</v>
      </c>
      <c r="C314" t="s">
        <v>54</v>
      </c>
      <c r="D314" t="s">
        <v>47</v>
      </c>
      <c r="E314" t="s">
        <v>16</v>
      </c>
      <c r="F314" t="s">
        <v>38</v>
      </c>
      <c r="G314">
        <v>93</v>
      </c>
      <c r="H314" t="s">
        <v>18</v>
      </c>
      <c r="I314">
        <v>947.05</v>
      </c>
      <c r="J314" t="s">
        <v>242</v>
      </c>
      <c r="K314" t="s">
        <v>153</v>
      </c>
      <c r="L314" t="b">
        <v>0</v>
      </c>
      <c r="M314" t="s">
        <v>21</v>
      </c>
      <c r="N314" t="s">
        <v>22</v>
      </c>
      <c r="O314">
        <f>data[[#This Row],[Qty]]*data[[#This Row],[Amount]]</f>
        <v>88075.65</v>
      </c>
    </row>
    <row r="315" spans="1:15" ht="14.25" customHeight="1">
      <c r="A315">
        <v>751</v>
      </c>
      <c r="B315" s="1">
        <v>44550</v>
      </c>
      <c r="C315" t="s">
        <v>54</v>
      </c>
      <c r="D315" t="s">
        <v>15</v>
      </c>
      <c r="E315" t="s">
        <v>25</v>
      </c>
      <c r="F315" t="s">
        <v>38</v>
      </c>
      <c r="G315">
        <v>32</v>
      </c>
      <c r="H315" t="s">
        <v>18</v>
      </c>
      <c r="I315">
        <v>898.54</v>
      </c>
      <c r="J315" t="s">
        <v>243</v>
      </c>
      <c r="K315" t="s">
        <v>106</v>
      </c>
      <c r="L315" t="b">
        <v>0</v>
      </c>
      <c r="M315" t="s">
        <v>44</v>
      </c>
      <c r="N315" t="s">
        <v>22</v>
      </c>
      <c r="O315">
        <f>data[[#This Row],[Qty]]*data[[#This Row],[Amount]]</f>
        <v>28753.279999999999</v>
      </c>
    </row>
    <row r="316" spans="1:15" ht="14.25" customHeight="1">
      <c r="A316">
        <v>874</v>
      </c>
      <c r="B316" s="1">
        <v>44026</v>
      </c>
      <c r="C316" t="s">
        <v>54</v>
      </c>
      <c r="D316" t="s">
        <v>47</v>
      </c>
      <c r="E316" t="s">
        <v>16</v>
      </c>
      <c r="F316" t="s">
        <v>17</v>
      </c>
      <c r="G316">
        <v>15</v>
      </c>
      <c r="H316" t="s">
        <v>18</v>
      </c>
      <c r="I316">
        <v>653.09</v>
      </c>
      <c r="J316" t="s">
        <v>244</v>
      </c>
      <c r="K316" t="s">
        <v>77</v>
      </c>
      <c r="L316" t="b">
        <v>1</v>
      </c>
      <c r="M316" t="s">
        <v>31</v>
      </c>
      <c r="N316" t="s">
        <v>28</v>
      </c>
      <c r="O316">
        <f>data[[#This Row],[Qty]]*data[[#This Row],[Amount]]</f>
        <v>9796.35</v>
      </c>
    </row>
    <row r="317" spans="1:15" ht="14.25" customHeight="1">
      <c r="A317">
        <v>392</v>
      </c>
      <c r="B317" s="1">
        <v>44000</v>
      </c>
      <c r="C317" t="s">
        <v>36</v>
      </c>
      <c r="D317" t="s">
        <v>24</v>
      </c>
      <c r="E317" t="s">
        <v>16</v>
      </c>
      <c r="F317" t="s">
        <v>17</v>
      </c>
      <c r="G317">
        <v>6</v>
      </c>
      <c r="H317" t="s">
        <v>18</v>
      </c>
      <c r="I317">
        <v>621.44000000000005</v>
      </c>
      <c r="J317" t="s">
        <v>190</v>
      </c>
      <c r="K317" t="s">
        <v>64</v>
      </c>
      <c r="L317" t="b">
        <v>1</v>
      </c>
      <c r="M317" t="s">
        <v>31</v>
      </c>
      <c r="N317" t="s">
        <v>22</v>
      </c>
      <c r="O317">
        <f>data[[#This Row],[Qty]]*data[[#This Row],[Amount]]</f>
        <v>3728.6400000000003</v>
      </c>
    </row>
    <row r="318" spans="1:15" ht="14.25" customHeight="1">
      <c r="A318">
        <v>284</v>
      </c>
      <c r="B318" s="1">
        <v>44375</v>
      </c>
      <c r="C318" t="s">
        <v>54</v>
      </c>
      <c r="D318" t="s">
        <v>47</v>
      </c>
      <c r="E318" t="s">
        <v>25</v>
      </c>
      <c r="F318" t="s">
        <v>17</v>
      </c>
      <c r="G318">
        <v>2</v>
      </c>
      <c r="H318" t="s">
        <v>18</v>
      </c>
      <c r="I318">
        <v>522.37</v>
      </c>
      <c r="J318" t="s">
        <v>90</v>
      </c>
      <c r="K318" t="s">
        <v>91</v>
      </c>
      <c r="L318" t="b">
        <v>0</v>
      </c>
      <c r="M318" t="s">
        <v>44</v>
      </c>
      <c r="N318" t="s">
        <v>22</v>
      </c>
      <c r="O318">
        <f>data[[#This Row],[Qty]]*data[[#This Row],[Amount]]</f>
        <v>1044.74</v>
      </c>
    </row>
    <row r="319" spans="1:15" ht="14.25" customHeight="1">
      <c r="A319">
        <v>297</v>
      </c>
      <c r="B319" s="1">
        <v>44201</v>
      </c>
      <c r="C319" t="s">
        <v>32</v>
      </c>
      <c r="D319" t="s">
        <v>47</v>
      </c>
      <c r="E319" t="s">
        <v>25</v>
      </c>
      <c r="F319" t="s">
        <v>33</v>
      </c>
      <c r="G319">
        <v>97</v>
      </c>
      <c r="H319" t="s">
        <v>18</v>
      </c>
      <c r="I319">
        <v>28.51</v>
      </c>
      <c r="J319" t="s">
        <v>96</v>
      </c>
      <c r="K319" t="s">
        <v>97</v>
      </c>
      <c r="L319" t="b">
        <v>0</v>
      </c>
      <c r="M319" t="s">
        <v>27</v>
      </c>
      <c r="N319" t="s">
        <v>28</v>
      </c>
      <c r="O319">
        <f>data[[#This Row],[Qty]]*data[[#This Row],[Amount]]</f>
        <v>2765.4700000000003</v>
      </c>
    </row>
    <row r="320" spans="1:15" ht="14.25" customHeight="1">
      <c r="A320">
        <v>768</v>
      </c>
      <c r="B320" s="1">
        <v>43963</v>
      </c>
      <c r="C320" t="s">
        <v>54</v>
      </c>
      <c r="D320" t="s">
        <v>24</v>
      </c>
      <c r="E320" t="s">
        <v>37</v>
      </c>
      <c r="F320" t="s">
        <v>33</v>
      </c>
      <c r="G320">
        <v>45</v>
      </c>
      <c r="H320" t="s">
        <v>18</v>
      </c>
      <c r="I320">
        <v>358.8</v>
      </c>
      <c r="J320" t="s">
        <v>245</v>
      </c>
      <c r="K320" t="s">
        <v>79</v>
      </c>
      <c r="L320" t="b">
        <v>1</v>
      </c>
      <c r="M320" t="s">
        <v>21</v>
      </c>
      <c r="N320" t="s">
        <v>28</v>
      </c>
      <c r="O320">
        <f>data[[#This Row],[Qty]]*data[[#This Row],[Amount]]</f>
        <v>16146</v>
      </c>
    </row>
    <row r="321" spans="1:15" ht="14.25" customHeight="1">
      <c r="A321">
        <v>924</v>
      </c>
      <c r="B321" s="1">
        <v>44205</v>
      </c>
      <c r="C321" t="s">
        <v>14</v>
      </c>
      <c r="D321" t="s">
        <v>47</v>
      </c>
      <c r="E321" t="s">
        <v>25</v>
      </c>
      <c r="F321" t="s">
        <v>38</v>
      </c>
      <c r="G321">
        <v>17</v>
      </c>
      <c r="H321" t="s">
        <v>18</v>
      </c>
      <c r="I321">
        <v>635.04</v>
      </c>
      <c r="J321" t="s">
        <v>246</v>
      </c>
      <c r="K321" t="s">
        <v>43</v>
      </c>
      <c r="L321" t="b">
        <v>1</v>
      </c>
      <c r="M321" t="s">
        <v>31</v>
      </c>
      <c r="N321" t="s">
        <v>22</v>
      </c>
      <c r="O321">
        <f>data[[#This Row],[Qty]]*data[[#This Row],[Amount]]</f>
        <v>10795.68</v>
      </c>
    </row>
    <row r="322" spans="1:15" ht="14.25" customHeight="1">
      <c r="A322">
        <v>86</v>
      </c>
      <c r="B322" s="1">
        <v>44186</v>
      </c>
      <c r="C322" t="s">
        <v>54</v>
      </c>
      <c r="D322" t="s">
        <v>24</v>
      </c>
      <c r="E322" t="s">
        <v>16</v>
      </c>
      <c r="F322" t="s">
        <v>38</v>
      </c>
      <c r="G322">
        <v>72</v>
      </c>
      <c r="H322" t="s">
        <v>18</v>
      </c>
      <c r="I322">
        <v>347.85</v>
      </c>
      <c r="J322" t="s">
        <v>247</v>
      </c>
      <c r="K322" t="s">
        <v>172</v>
      </c>
      <c r="L322" t="b">
        <v>0</v>
      </c>
      <c r="M322" t="s">
        <v>27</v>
      </c>
      <c r="N322" t="s">
        <v>28</v>
      </c>
      <c r="O322">
        <f>data[[#This Row],[Qty]]*data[[#This Row],[Amount]]</f>
        <v>25045.200000000001</v>
      </c>
    </row>
    <row r="323" spans="1:15" ht="14.25" customHeight="1">
      <c r="A323">
        <v>296</v>
      </c>
      <c r="B323" s="1">
        <v>43853</v>
      </c>
      <c r="C323" t="s">
        <v>32</v>
      </c>
      <c r="D323" t="s">
        <v>24</v>
      </c>
      <c r="E323" t="s">
        <v>37</v>
      </c>
      <c r="F323" t="s">
        <v>33</v>
      </c>
      <c r="G323">
        <v>99</v>
      </c>
      <c r="H323" t="s">
        <v>18</v>
      </c>
      <c r="I323">
        <v>43.63</v>
      </c>
      <c r="J323" t="s">
        <v>39</v>
      </c>
      <c r="K323" t="s">
        <v>40</v>
      </c>
      <c r="L323" t="b">
        <v>1</v>
      </c>
      <c r="M323" t="s">
        <v>44</v>
      </c>
      <c r="N323" t="s">
        <v>22</v>
      </c>
      <c r="O323">
        <f>data[[#This Row],[Qty]]*data[[#This Row],[Amount]]</f>
        <v>4319.37</v>
      </c>
    </row>
    <row r="324" spans="1:15" ht="14.25" customHeight="1">
      <c r="A324">
        <v>999</v>
      </c>
      <c r="B324" s="1">
        <v>43905</v>
      </c>
      <c r="C324" t="s">
        <v>32</v>
      </c>
      <c r="D324" t="s">
        <v>47</v>
      </c>
      <c r="E324" t="s">
        <v>25</v>
      </c>
      <c r="F324" t="s">
        <v>33</v>
      </c>
      <c r="G324">
        <v>8</v>
      </c>
      <c r="H324" t="s">
        <v>18</v>
      </c>
      <c r="I324">
        <v>883.32</v>
      </c>
      <c r="J324" t="s">
        <v>248</v>
      </c>
      <c r="K324" t="s">
        <v>249</v>
      </c>
      <c r="L324" t="b">
        <v>0</v>
      </c>
      <c r="M324" t="s">
        <v>27</v>
      </c>
      <c r="N324" t="s">
        <v>28</v>
      </c>
      <c r="O324">
        <f>data[[#This Row],[Qty]]*data[[#This Row],[Amount]]</f>
        <v>7066.56</v>
      </c>
    </row>
    <row r="325" spans="1:15" ht="14.25" customHeight="1">
      <c r="A325">
        <v>951</v>
      </c>
      <c r="B325" s="1">
        <v>44257</v>
      </c>
      <c r="C325" t="s">
        <v>23</v>
      </c>
      <c r="D325" t="s">
        <v>15</v>
      </c>
      <c r="E325" t="s">
        <v>25</v>
      </c>
      <c r="F325" t="s">
        <v>38</v>
      </c>
      <c r="G325">
        <v>54</v>
      </c>
      <c r="H325" t="s">
        <v>18</v>
      </c>
      <c r="I325">
        <v>765.06</v>
      </c>
      <c r="J325" t="s">
        <v>250</v>
      </c>
      <c r="K325" t="s">
        <v>58</v>
      </c>
      <c r="L325" t="b">
        <v>0</v>
      </c>
      <c r="M325" t="s">
        <v>44</v>
      </c>
      <c r="N325" t="s">
        <v>22</v>
      </c>
      <c r="O325">
        <f>data[[#This Row],[Qty]]*data[[#This Row],[Amount]]</f>
        <v>41313.24</v>
      </c>
    </row>
    <row r="326" spans="1:15" ht="14.25" customHeight="1">
      <c r="A326">
        <v>983</v>
      </c>
      <c r="B326" s="1">
        <v>44144</v>
      </c>
      <c r="C326" t="s">
        <v>54</v>
      </c>
      <c r="D326" t="s">
        <v>24</v>
      </c>
      <c r="E326" t="s">
        <v>16</v>
      </c>
      <c r="F326" t="s">
        <v>17</v>
      </c>
      <c r="G326">
        <v>5</v>
      </c>
      <c r="H326" t="s">
        <v>18</v>
      </c>
      <c r="I326">
        <v>669.57</v>
      </c>
      <c r="J326" t="s">
        <v>181</v>
      </c>
      <c r="K326" t="s">
        <v>137</v>
      </c>
      <c r="L326" t="b">
        <v>1</v>
      </c>
      <c r="M326" t="s">
        <v>31</v>
      </c>
      <c r="N326" t="s">
        <v>28</v>
      </c>
      <c r="O326">
        <f>data[[#This Row],[Qty]]*data[[#This Row],[Amount]]</f>
        <v>3347.8500000000004</v>
      </c>
    </row>
    <row r="327" spans="1:15" ht="14.25" customHeight="1">
      <c r="A327">
        <v>423</v>
      </c>
      <c r="B327" s="1">
        <v>44359</v>
      </c>
      <c r="C327" t="s">
        <v>36</v>
      </c>
      <c r="D327" t="s">
        <v>47</v>
      </c>
      <c r="E327" t="s">
        <v>25</v>
      </c>
      <c r="F327" t="s">
        <v>33</v>
      </c>
      <c r="G327">
        <v>45</v>
      </c>
      <c r="H327" t="s">
        <v>18</v>
      </c>
      <c r="I327">
        <v>786.83</v>
      </c>
      <c r="J327" t="s">
        <v>116</v>
      </c>
      <c r="K327" t="s">
        <v>20</v>
      </c>
      <c r="L327" t="b">
        <v>1</v>
      </c>
      <c r="M327" t="s">
        <v>31</v>
      </c>
      <c r="N327" t="s">
        <v>22</v>
      </c>
      <c r="O327">
        <f>data[[#This Row],[Qty]]*data[[#This Row],[Amount]]</f>
        <v>35407.35</v>
      </c>
    </row>
    <row r="328" spans="1:15" ht="14.25" customHeight="1">
      <c r="A328">
        <v>696</v>
      </c>
      <c r="B328" s="1">
        <v>44239</v>
      </c>
      <c r="C328" t="s">
        <v>36</v>
      </c>
      <c r="D328" t="s">
        <v>47</v>
      </c>
      <c r="E328" t="s">
        <v>37</v>
      </c>
      <c r="F328" t="s">
        <v>17</v>
      </c>
      <c r="G328">
        <v>71</v>
      </c>
      <c r="H328" t="s">
        <v>18</v>
      </c>
      <c r="I328">
        <v>442.59</v>
      </c>
      <c r="J328" t="s">
        <v>251</v>
      </c>
      <c r="K328" t="s">
        <v>77</v>
      </c>
      <c r="L328" t="b">
        <v>0</v>
      </c>
      <c r="M328" t="s">
        <v>21</v>
      </c>
      <c r="N328" t="s">
        <v>22</v>
      </c>
      <c r="O328">
        <f>data[[#This Row],[Qty]]*data[[#This Row],[Amount]]</f>
        <v>31423.89</v>
      </c>
    </row>
    <row r="329" spans="1:15" ht="14.25" customHeight="1">
      <c r="A329">
        <v>805</v>
      </c>
      <c r="B329" s="1">
        <v>43987</v>
      </c>
      <c r="C329" t="s">
        <v>32</v>
      </c>
      <c r="D329" t="s">
        <v>24</v>
      </c>
      <c r="E329" t="s">
        <v>16</v>
      </c>
      <c r="F329" t="s">
        <v>17</v>
      </c>
      <c r="G329">
        <v>75</v>
      </c>
      <c r="H329" t="s">
        <v>18</v>
      </c>
      <c r="I329">
        <v>733.21</v>
      </c>
      <c r="J329" t="s">
        <v>67</v>
      </c>
      <c r="K329" t="s">
        <v>50</v>
      </c>
      <c r="L329" t="b">
        <v>1</v>
      </c>
      <c r="M329" t="s">
        <v>44</v>
      </c>
      <c r="N329" t="s">
        <v>22</v>
      </c>
      <c r="O329">
        <f>data[[#This Row],[Qty]]*data[[#This Row],[Amount]]</f>
        <v>54990.75</v>
      </c>
    </row>
    <row r="330" spans="1:15" ht="14.25" customHeight="1">
      <c r="A330">
        <v>412</v>
      </c>
      <c r="B330" s="1">
        <v>43978</v>
      </c>
      <c r="C330" t="s">
        <v>23</v>
      </c>
      <c r="D330" t="s">
        <v>15</v>
      </c>
      <c r="E330" t="s">
        <v>16</v>
      </c>
      <c r="F330" t="s">
        <v>17</v>
      </c>
      <c r="G330">
        <v>2</v>
      </c>
      <c r="H330" t="s">
        <v>18</v>
      </c>
      <c r="I330">
        <v>259.36</v>
      </c>
      <c r="J330" t="s">
        <v>113</v>
      </c>
      <c r="K330" t="s">
        <v>79</v>
      </c>
      <c r="L330" t="b">
        <v>1</v>
      </c>
      <c r="M330" t="s">
        <v>21</v>
      </c>
      <c r="N330" t="s">
        <v>22</v>
      </c>
      <c r="O330">
        <f>data[[#This Row],[Qty]]*data[[#This Row],[Amount]]</f>
        <v>518.72</v>
      </c>
    </row>
    <row r="331" spans="1:15" ht="14.25" customHeight="1">
      <c r="A331">
        <v>26</v>
      </c>
      <c r="B331" s="1">
        <v>44485</v>
      </c>
      <c r="C331" t="s">
        <v>54</v>
      </c>
      <c r="D331" t="s">
        <v>47</v>
      </c>
      <c r="E331" t="s">
        <v>16</v>
      </c>
      <c r="F331" t="s">
        <v>33</v>
      </c>
      <c r="G331">
        <v>96</v>
      </c>
      <c r="H331" t="s">
        <v>18</v>
      </c>
      <c r="I331">
        <v>119.11</v>
      </c>
      <c r="J331" t="s">
        <v>69</v>
      </c>
      <c r="K331" t="s">
        <v>46</v>
      </c>
      <c r="L331" t="b">
        <v>0</v>
      </c>
      <c r="M331" t="s">
        <v>31</v>
      </c>
      <c r="N331" t="s">
        <v>22</v>
      </c>
      <c r="O331">
        <f>data[[#This Row],[Qty]]*data[[#This Row],[Amount]]</f>
        <v>11434.56</v>
      </c>
    </row>
    <row r="332" spans="1:15" ht="14.25" customHeight="1">
      <c r="A332">
        <v>272</v>
      </c>
      <c r="B332" s="1">
        <v>44315</v>
      </c>
      <c r="C332" t="s">
        <v>14</v>
      </c>
      <c r="D332" t="s">
        <v>15</v>
      </c>
      <c r="E332" t="s">
        <v>16</v>
      </c>
      <c r="F332" t="s">
        <v>17</v>
      </c>
      <c r="G332">
        <v>10</v>
      </c>
      <c r="H332" t="s">
        <v>18</v>
      </c>
      <c r="I332">
        <v>200.69</v>
      </c>
      <c r="J332" t="s">
        <v>252</v>
      </c>
      <c r="K332" t="s">
        <v>89</v>
      </c>
      <c r="L332" t="b">
        <v>1</v>
      </c>
      <c r="M332" t="s">
        <v>21</v>
      </c>
      <c r="N332" t="s">
        <v>28</v>
      </c>
      <c r="O332">
        <f>data[[#This Row],[Qty]]*data[[#This Row],[Amount]]</f>
        <v>2006.9</v>
      </c>
    </row>
    <row r="333" spans="1:15" ht="14.25" customHeight="1">
      <c r="A333">
        <v>596</v>
      </c>
      <c r="B333" s="1">
        <v>43925</v>
      </c>
      <c r="C333" t="s">
        <v>36</v>
      </c>
      <c r="D333" t="s">
        <v>15</v>
      </c>
      <c r="E333" t="s">
        <v>25</v>
      </c>
      <c r="F333" t="s">
        <v>38</v>
      </c>
      <c r="G333">
        <v>70</v>
      </c>
      <c r="H333" t="s">
        <v>18</v>
      </c>
      <c r="I333">
        <v>695.87</v>
      </c>
      <c r="J333" t="s">
        <v>253</v>
      </c>
      <c r="K333" t="s">
        <v>89</v>
      </c>
      <c r="L333" t="b">
        <v>0</v>
      </c>
      <c r="M333" t="s">
        <v>31</v>
      </c>
      <c r="N333" t="s">
        <v>28</v>
      </c>
      <c r="O333">
        <f>data[[#This Row],[Qty]]*data[[#This Row],[Amount]]</f>
        <v>48710.9</v>
      </c>
    </row>
    <row r="334" spans="1:15" ht="14.25" customHeight="1">
      <c r="A334">
        <v>922</v>
      </c>
      <c r="B334" s="1">
        <v>44272</v>
      </c>
      <c r="C334" t="s">
        <v>36</v>
      </c>
      <c r="D334" t="s">
        <v>15</v>
      </c>
      <c r="E334" t="s">
        <v>37</v>
      </c>
      <c r="F334" t="s">
        <v>33</v>
      </c>
      <c r="G334">
        <v>6</v>
      </c>
      <c r="H334" t="s">
        <v>18</v>
      </c>
      <c r="I334">
        <v>263.95</v>
      </c>
      <c r="J334" t="s">
        <v>83</v>
      </c>
      <c r="K334" t="s">
        <v>64</v>
      </c>
      <c r="L334" t="b">
        <v>1</v>
      </c>
      <c r="M334" t="s">
        <v>21</v>
      </c>
      <c r="N334" t="s">
        <v>28</v>
      </c>
      <c r="O334">
        <f>data[[#This Row],[Qty]]*data[[#This Row],[Amount]]</f>
        <v>1583.6999999999998</v>
      </c>
    </row>
    <row r="335" spans="1:15" ht="14.25" customHeight="1">
      <c r="A335">
        <v>579</v>
      </c>
      <c r="B335" s="1">
        <v>44301</v>
      </c>
      <c r="C335" t="s">
        <v>54</v>
      </c>
      <c r="D335" t="s">
        <v>47</v>
      </c>
      <c r="E335" t="s">
        <v>16</v>
      </c>
      <c r="F335" t="s">
        <v>33</v>
      </c>
      <c r="G335">
        <v>92</v>
      </c>
      <c r="H335" t="s">
        <v>18</v>
      </c>
      <c r="I335">
        <v>384.24</v>
      </c>
      <c r="J335" t="s">
        <v>254</v>
      </c>
      <c r="K335" t="s">
        <v>224</v>
      </c>
      <c r="L335" t="b">
        <v>1</v>
      </c>
      <c r="M335" t="s">
        <v>21</v>
      </c>
      <c r="N335" t="s">
        <v>22</v>
      </c>
      <c r="O335">
        <f>data[[#This Row],[Qty]]*data[[#This Row],[Amount]]</f>
        <v>35350.080000000002</v>
      </c>
    </row>
    <row r="336" spans="1:15" ht="14.25" customHeight="1">
      <c r="A336">
        <v>591</v>
      </c>
      <c r="B336" s="1">
        <v>43935</v>
      </c>
      <c r="C336" t="s">
        <v>36</v>
      </c>
      <c r="D336" t="s">
        <v>24</v>
      </c>
      <c r="E336" t="s">
        <v>25</v>
      </c>
      <c r="F336" t="s">
        <v>33</v>
      </c>
      <c r="G336">
        <v>86</v>
      </c>
      <c r="H336" t="s">
        <v>18</v>
      </c>
      <c r="I336">
        <v>526.48</v>
      </c>
      <c r="J336" t="s">
        <v>50</v>
      </c>
      <c r="K336" t="s">
        <v>51</v>
      </c>
      <c r="L336" t="b">
        <v>1</v>
      </c>
      <c r="M336" t="s">
        <v>31</v>
      </c>
      <c r="N336" t="s">
        <v>28</v>
      </c>
      <c r="O336">
        <f>data[[#This Row],[Qty]]*data[[#This Row],[Amount]]</f>
        <v>45277.279999999999</v>
      </c>
    </row>
    <row r="337" spans="1:15" ht="14.25" customHeight="1">
      <c r="A337">
        <v>963</v>
      </c>
      <c r="B337" s="1">
        <v>44291</v>
      </c>
      <c r="C337" t="s">
        <v>32</v>
      </c>
      <c r="D337" t="s">
        <v>47</v>
      </c>
      <c r="E337" t="s">
        <v>25</v>
      </c>
      <c r="F337" t="s">
        <v>33</v>
      </c>
      <c r="G337">
        <v>16</v>
      </c>
      <c r="H337" t="s">
        <v>18</v>
      </c>
      <c r="I337">
        <v>610.27</v>
      </c>
      <c r="J337" t="s">
        <v>255</v>
      </c>
      <c r="K337" t="s">
        <v>85</v>
      </c>
      <c r="L337" t="b">
        <v>0</v>
      </c>
      <c r="M337" t="s">
        <v>44</v>
      </c>
      <c r="N337" t="s">
        <v>28</v>
      </c>
      <c r="O337">
        <f>data[[#This Row],[Qty]]*data[[#This Row],[Amount]]</f>
        <v>9764.32</v>
      </c>
    </row>
    <row r="338" spans="1:15" ht="14.25" customHeight="1">
      <c r="A338">
        <v>286</v>
      </c>
      <c r="B338" s="1">
        <v>44357</v>
      </c>
      <c r="C338" t="s">
        <v>23</v>
      </c>
      <c r="D338" t="s">
        <v>47</v>
      </c>
      <c r="E338" t="s">
        <v>25</v>
      </c>
      <c r="F338" t="s">
        <v>38</v>
      </c>
      <c r="G338">
        <v>68</v>
      </c>
      <c r="H338" t="s">
        <v>18</v>
      </c>
      <c r="I338">
        <v>166.73</v>
      </c>
      <c r="J338" t="s">
        <v>88</v>
      </c>
      <c r="K338" t="s">
        <v>89</v>
      </c>
      <c r="L338" t="b">
        <v>1</v>
      </c>
      <c r="M338" t="s">
        <v>21</v>
      </c>
      <c r="N338" t="s">
        <v>28</v>
      </c>
      <c r="O338">
        <f>data[[#This Row],[Qty]]*data[[#This Row],[Amount]]</f>
        <v>11337.64</v>
      </c>
    </row>
    <row r="339" spans="1:15" ht="14.25" customHeight="1">
      <c r="A339">
        <v>509</v>
      </c>
      <c r="B339" s="1">
        <v>44127</v>
      </c>
      <c r="C339" t="s">
        <v>36</v>
      </c>
      <c r="D339" t="s">
        <v>15</v>
      </c>
      <c r="E339" t="s">
        <v>25</v>
      </c>
      <c r="F339" t="s">
        <v>38</v>
      </c>
      <c r="G339">
        <v>59</v>
      </c>
      <c r="H339" t="s">
        <v>18</v>
      </c>
      <c r="I339">
        <v>251.63</v>
      </c>
      <c r="J339" t="s">
        <v>34</v>
      </c>
      <c r="K339" t="s">
        <v>35</v>
      </c>
      <c r="L339" t="b">
        <v>0</v>
      </c>
      <c r="M339" t="s">
        <v>27</v>
      </c>
      <c r="N339" t="s">
        <v>22</v>
      </c>
      <c r="O339">
        <f>data[[#This Row],[Qty]]*data[[#This Row],[Amount]]</f>
        <v>14846.17</v>
      </c>
    </row>
    <row r="340" spans="1:15" ht="14.25" customHeight="1">
      <c r="A340">
        <v>178</v>
      </c>
      <c r="B340" s="1">
        <v>44117</v>
      </c>
      <c r="C340" t="s">
        <v>14</v>
      </c>
      <c r="D340" t="s">
        <v>47</v>
      </c>
      <c r="E340" t="s">
        <v>16</v>
      </c>
      <c r="F340" t="s">
        <v>38</v>
      </c>
      <c r="G340">
        <v>5</v>
      </c>
      <c r="H340" t="s">
        <v>18</v>
      </c>
      <c r="I340">
        <v>493.77</v>
      </c>
      <c r="J340" t="s">
        <v>211</v>
      </c>
      <c r="K340" t="s">
        <v>49</v>
      </c>
      <c r="L340" t="b">
        <v>1</v>
      </c>
      <c r="M340" t="s">
        <v>31</v>
      </c>
      <c r="N340" t="s">
        <v>28</v>
      </c>
      <c r="O340">
        <f>data[[#This Row],[Qty]]*data[[#This Row],[Amount]]</f>
        <v>2468.85</v>
      </c>
    </row>
    <row r="341" spans="1:15" ht="14.25" customHeight="1">
      <c r="A341">
        <v>271</v>
      </c>
      <c r="B341" s="1">
        <v>44410</v>
      </c>
      <c r="C341" t="s">
        <v>54</v>
      </c>
      <c r="D341" t="s">
        <v>24</v>
      </c>
      <c r="E341" t="s">
        <v>25</v>
      </c>
      <c r="F341" t="s">
        <v>33</v>
      </c>
      <c r="G341">
        <v>76</v>
      </c>
      <c r="H341" t="s">
        <v>18</v>
      </c>
      <c r="I341">
        <v>881.5</v>
      </c>
      <c r="J341" t="s">
        <v>169</v>
      </c>
      <c r="K341" t="s">
        <v>137</v>
      </c>
      <c r="L341" t="b">
        <v>0</v>
      </c>
      <c r="M341" t="s">
        <v>27</v>
      </c>
      <c r="N341" t="s">
        <v>22</v>
      </c>
      <c r="O341">
        <f>data[[#This Row],[Qty]]*data[[#This Row],[Amount]]</f>
        <v>66994</v>
      </c>
    </row>
    <row r="342" spans="1:15" ht="14.25" customHeight="1">
      <c r="A342">
        <v>641</v>
      </c>
      <c r="B342" s="1">
        <v>44006</v>
      </c>
      <c r="C342" t="s">
        <v>32</v>
      </c>
      <c r="D342" t="s">
        <v>15</v>
      </c>
      <c r="E342" t="s">
        <v>25</v>
      </c>
      <c r="F342" t="s">
        <v>17</v>
      </c>
      <c r="G342">
        <v>41</v>
      </c>
      <c r="H342" t="s">
        <v>18</v>
      </c>
      <c r="I342">
        <v>851.02</v>
      </c>
      <c r="J342" t="s">
        <v>256</v>
      </c>
      <c r="K342" t="s">
        <v>20</v>
      </c>
      <c r="L342" t="b">
        <v>0</v>
      </c>
      <c r="M342" t="s">
        <v>44</v>
      </c>
      <c r="N342" t="s">
        <v>28</v>
      </c>
      <c r="O342">
        <f>data[[#This Row],[Qty]]*data[[#This Row],[Amount]]</f>
        <v>34891.82</v>
      </c>
    </row>
    <row r="343" spans="1:15" ht="14.25" customHeight="1">
      <c r="A343">
        <v>654</v>
      </c>
      <c r="B343" s="1">
        <v>43854</v>
      </c>
      <c r="C343" t="s">
        <v>14</v>
      </c>
      <c r="D343" t="s">
        <v>47</v>
      </c>
      <c r="E343" t="s">
        <v>37</v>
      </c>
      <c r="F343" t="s">
        <v>17</v>
      </c>
      <c r="G343">
        <v>88</v>
      </c>
      <c r="H343" t="s">
        <v>18</v>
      </c>
      <c r="I343">
        <v>100.16</v>
      </c>
      <c r="J343" t="s">
        <v>71</v>
      </c>
      <c r="K343" t="s">
        <v>64</v>
      </c>
      <c r="L343" t="b">
        <v>1</v>
      </c>
      <c r="M343" t="s">
        <v>44</v>
      </c>
      <c r="N343" t="s">
        <v>28</v>
      </c>
      <c r="O343">
        <f>data[[#This Row],[Qty]]*data[[#This Row],[Amount]]</f>
        <v>8814.08</v>
      </c>
    </row>
    <row r="344" spans="1:15" ht="14.25" customHeight="1">
      <c r="A344">
        <v>997</v>
      </c>
      <c r="B344" s="1">
        <v>44094</v>
      </c>
      <c r="C344" t="s">
        <v>32</v>
      </c>
      <c r="D344" t="s">
        <v>47</v>
      </c>
      <c r="E344" t="s">
        <v>25</v>
      </c>
      <c r="F344" t="s">
        <v>33</v>
      </c>
      <c r="G344">
        <v>78</v>
      </c>
      <c r="H344" t="s">
        <v>18</v>
      </c>
      <c r="I344">
        <v>720.01</v>
      </c>
      <c r="J344" t="s">
        <v>257</v>
      </c>
      <c r="K344" t="s">
        <v>74</v>
      </c>
      <c r="L344" t="b">
        <v>1</v>
      </c>
      <c r="M344" t="s">
        <v>27</v>
      </c>
      <c r="N344" t="s">
        <v>28</v>
      </c>
      <c r="O344">
        <f>data[[#This Row],[Qty]]*data[[#This Row],[Amount]]</f>
        <v>56160.78</v>
      </c>
    </row>
    <row r="345" spans="1:15" ht="14.25" customHeight="1">
      <c r="A345">
        <v>947</v>
      </c>
      <c r="B345" s="1">
        <v>44083</v>
      </c>
      <c r="C345" t="s">
        <v>14</v>
      </c>
      <c r="D345" t="s">
        <v>47</v>
      </c>
      <c r="E345" t="s">
        <v>16</v>
      </c>
      <c r="F345" t="s">
        <v>33</v>
      </c>
      <c r="G345">
        <v>92</v>
      </c>
      <c r="H345" t="s">
        <v>18</v>
      </c>
      <c r="I345">
        <v>343.32</v>
      </c>
      <c r="J345" t="s">
        <v>39</v>
      </c>
      <c r="K345" t="s">
        <v>40</v>
      </c>
      <c r="L345" t="b">
        <v>0</v>
      </c>
      <c r="M345" t="s">
        <v>44</v>
      </c>
      <c r="N345" t="s">
        <v>22</v>
      </c>
      <c r="O345">
        <f>data[[#This Row],[Qty]]*data[[#This Row],[Amount]]</f>
        <v>31585.439999999999</v>
      </c>
    </row>
    <row r="346" spans="1:15" ht="14.25" customHeight="1">
      <c r="A346">
        <v>809</v>
      </c>
      <c r="B346" s="1">
        <v>44403</v>
      </c>
      <c r="C346" t="s">
        <v>32</v>
      </c>
      <c r="D346" t="s">
        <v>24</v>
      </c>
      <c r="E346" t="s">
        <v>37</v>
      </c>
      <c r="F346" t="s">
        <v>17</v>
      </c>
      <c r="G346">
        <v>8</v>
      </c>
      <c r="H346" t="s">
        <v>18</v>
      </c>
      <c r="I346">
        <v>976.46</v>
      </c>
      <c r="J346" t="s">
        <v>258</v>
      </c>
      <c r="K346" t="s">
        <v>121</v>
      </c>
      <c r="L346" t="b">
        <v>0</v>
      </c>
      <c r="M346" t="s">
        <v>21</v>
      </c>
      <c r="N346" t="s">
        <v>22</v>
      </c>
      <c r="O346">
        <f>data[[#This Row],[Qty]]*data[[#This Row],[Amount]]</f>
        <v>7811.68</v>
      </c>
    </row>
    <row r="347" spans="1:15" ht="14.25" customHeight="1">
      <c r="A347">
        <v>729</v>
      </c>
      <c r="B347" s="1">
        <v>43937</v>
      </c>
      <c r="C347" t="s">
        <v>32</v>
      </c>
      <c r="D347" t="s">
        <v>47</v>
      </c>
      <c r="E347" t="s">
        <v>37</v>
      </c>
      <c r="F347" t="s">
        <v>38</v>
      </c>
      <c r="G347">
        <v>3</v>
      </c>
      <c r="H347" t="s">
        <v>18</v>
      </c>
      <c r="I347">
        <v>400.07</v>
      </c>
      <c r="J347" t="s">
        <v>259</v>
      </c>
      <c r="K347" t="s">
        <v>58</v>
      </c>
      <c r="L347" t="b">
        <v>0</v>
      </c>
      <c r="M347" t="s">
        <v>21</v>
      </c>
      <c r="N347" t="s">
        <v>22</v>
      </c>
      <c r="O347">
        <f>data[[#This Row],[Qty]]*data[[#This Row],[Amount]]</f>
        <v>1200.21</v>
      </c>
    </row>
    <row r="348" spans="1:15" ht="14.25" customHeight="1">
      <c r="A348">
        <v>947</v>
      </c>
      <c r="B348" s="1">
        <v>44060</v>
      </c>
      <c r="C348" t="s">
        <v>23</v>
      </c>
      <c r="D348" t="s">
        <v>24</v>
      </c>
      <c r="E348" t="s">
        <v>37</v>
      </c>
      <c r="F348" t="s">
        <v>38</v>
      </c>
      <c r="G348">
        <v>20</v>
      </c>
      <c r="H348" t="s">
        <v>18</v>
      </c>
      <c r="I348">
        <v>374.51</v>
      </c>
      <c r="J348" t="s">
        <v>260</v>
      </c>
      <c r="K348" t="s">
        <v>89</v>
      </c>
      <c r="L348" t="b">
        <v>0</v>
      </c>
      <c r="M348" t="s">
        <v>27</v>
      </c>
      <c r="N348" t="s">
        <v>28</v>
      </c>
      <c r="O348">
        <f>data[[#This Row],[Qty]]*data[[#This Row],[Amount]]</f>
        <v>7490.2</v>
      </c>
    </row>
    <row r="349" spans="1:15" ht="14.25" customHeight="1">
      <c r="A349">
        <v>421</v>
      </c>
      <c r="B349" s="1">
        <v>44393</v>
      </c>
      <c r="C349" t="s">
        <v>32</v>
      </c>
      <c r="D349" t="s">
        <v>24</v>
      </c>
      <c r="E349" t="s">
        <v>25</v>
      </c>
      <c r="F349" t="s">
        <v>33</v>
      </c>
      <c r="G349">
        <v>51</v>
      </c>
      <c r="H349" t="s">
        <v>18</v>
      </c>
      <c r="I349">
        <v>699.36</v>
      </c>
      <c r="J349" t="s">
        <v>261</v>
      </c>
      <c r="K349" t="s">
        <v>137</v>
      </c>
      <c r="L349" t="b">
        <v>1</v>
      </c>
      <c r="M349" t="s">
        <v>27</v>
      </c>
      <c r="N349" t="s">
        <v>22</v>
      </c>
      <c r="O349">
        <f>data[[#This Row],[Qty]]*data[[#This Row],[Amount]]</f>
        <v>35667.360000000001</v>
      </c>
    </row>
    <row r="350" spans="1:15" ht="14.25" customHeight="1">
      <c r="A350">
        <v>254</v>
      </c>
      <c r="B350" s="1">
        <v>44466</v>
      </c>
      <c r="C350" t="s">
        <v>32</v>
      </c>
      <c r="D350" t="s">
        <v>15</v>
      </c>
      <c r="E350" t="s">
        <v>37</v>
      </c>
      <c r="F350" t="s">
        <v>33</v>
      </c>
      <c r="G350">
        <v>73</v>
      </c>
      <c r="H350" t="s">
        <v>18</v>
      </c>
      <c r="I350">
        <v>578.76</v>
      </c>
      <c r="J350" t="s">
        <v>95</v>
      </c>
      <c r="K350" t="s">
        <v>64</v>
      </c>
      <c r="L350" t="b">
        <v>1</v>
      </c>
      <c r="M350" t="s">
        <v>27</v>
      </c>
      <c r="N350" t="s">
        <v>22</v>
      </c>
      <c r="O350">
        <f>data[[#This Row],[Qty]]*data[[#This Row],[Amount]]</f>
        <v>42249.479999999996</v>
      </c>
    </row>
    <row r="351" spans="1:15" ht="14.25" customHeight="1">
      <c r="A351">
        <v>208</v>
      </c>
      <c r="B351" s="1">
        <v>44260</v>
      </c>
      <c r="C351" t="s">
        <v>23</v>
      </c>
      <c r="D351" t="s">
        <v>15</v>
      </c>
      <c r="E351" t="s">
        <v>25</v>
      </c>
      <c r="F351" t="s">
        <v>17</v>
      </c>
      <c r="G351">
        <v>25</v>
      </c>
      <c r="H351" t="s">
        <v>18</v>
      </c>
      <c r="I351">
        <v>490.58</v>
      </c>
      <c r="J351" t="s">
        <v>126</v>
      </c>
      <c r="K351" t="s">
        <v>87</v>
      </c>
      <c r="L351" t="b">
        <v>0</v>
      </c>
      <c r="M351" t="s">
        <v>21</v>
      </c>
      <c r="N351" t="s">
        <v>28</v>
      </c>
      <c r="O351">
        <f>data[[#This Row],[Qty]]*data[[#This Row],[Amount]]</f>
        <v>12264.5</v>
      </c>
    </row>
    <row r="352" spans="1:15" ht="14.25" customHeight="1">
      <c r="A352">
        <v>954</v>
      </c>
      <c r="B352" s="1">
        <v>44201</v>
      </c>
      <c r="C352" t="s">
        <v>54</v>
      </c>
      <c r="D352" t="s">
        <v>24</v>
      </c>
      <c r="E352" t="s">
        <v>37</v>
      </c>
      <c r="F352" t="s">
        <v>38</v>
      </c>
      <c r="G352">
        <v>22</v>
      </c>
      <c r="H352" t="s">
        <v>18</v>
      </c>
      <c r="I352">
        <v>839.39</v>
      </c>
      <c r="J352" t="s">
        <v>83</v>
      </c>
      <c r="K352" t="s">
        <v>64</v>
      </c>
      <c r="L352" t="b">
        <v>1</v>
      </c>
      <c r="M352" t="s">
        <v>44</v>
      </c>
      <c r="N352" t="s">
        <v>28</v>
      </c>
      <c r="O352">
        <f>data[[#This Row],[Qty]]*data[[#This Row],[Amount]]</f>
        <v>18466.579999999998</v>
      </c>
    </row>
    <row r="353" spans="1:15" ht="14.25" customHeight="1">
      <c r="A353">
        <v>310</v>
      </c>
      <c r="B353" s="1">
        <v>44165</v>
      </c>
      <c r="C353" t="s">
        <v>23</v>
      </c>
      <c r="D353" t="s">
        <v>24</v>
      </c>
      <c r="E353" t="s">
        <v>16</v>
      </c>
      <c r="F353" t="s">
        <v>38</v>
      </c>
      <c r="G353">
        <v>60</v>
      </c>
      <c r="H353" t="s">
        <v>18</v>
      </c>
      <c r="I353">
        <v>10.74</v>
      </c>
      <c r="J353" t="s">
        <v>69</v>
      </c>
      <c r="K353" t="s">
        <v>46</v>
      </c>
      <c r="L353" t="b">
        <v>0</v>
      </c>
      <c r="M353" t="s">
        <v>27</v>
      </c>
      <c r="N353" t="s">
        <v>22</v>
      </c>
      <c r="O353">
        <f>data[[#This Row],[Qty]]*data[[#This Row],[Amount]]</f>
        <v>644.4</v>
      </c>
    </row>
    <row r="354" spans="1:15" ht="14.25" customHeight="1">
      <c r="A354">
        <v>970</v>
      </c>
      <c r="B354" s="1">
        <v>44267</v>
      </c>
      <c r="C354" t="s">
        <v>54</v>
      </c>
      <c r="D354" t="s">
        <v>15</v>
      </c>
      <c r="E354" t="s">
        <v>25</v>
      </c>
      <c r="F354" t="s">
        <v>33</v>
      </c>
      <c r="G354">
        <v>18</v>
      </c>
      <c r="H354" t="s">
        <v>18</v>
      </c>
      <c r="I354">
        <v>403.53</v>
      </c>
      <c r="J354" t="s">
        <v>138</v>
      </c>
      <c r="K354" t="s">
        <v>139</v>
      </c>
      <c r="L354" t="b">
        <v>0</v>
      </c>
      <c r="M354" t="s">
        <v>27</v>
      </c>
      <c r="N354" t="s">
        <v>22</v>
      </c>
      <c r="O354">
        <f>data[[#This Row],[Qty]]*data[[#This Row],[Amount]]</f>
        <v>7263.5399999999991</v>
      </c>
    </row>
    <row r="355" spans="1:15" ht="14.25" customHeight="1">
      <c r="A355">
        <v>743</v>
      </c>
      <c r="B355" s="1">
        <v>44385</v>
      </c>
      <c r="C355" t="s">
        <v>54</v>
      </c>
      <c r="D355" t="s">
        <v>47</v>
      </c>
      <c r="E355" t="s">
        <v>25</v>
      </c>
      <c r="F355" t="s">
        <v>38</v>
      </c>
      <c r="G355">
        <v>22</v>
      </c>
      <c r="H355" t="s">
        <v>18</v>
      </c>
      <c r="I355">
        <v>912.84</v>
      </c>
      <c r="J355" t="s">
        <v>262</v>
      </c>
      <c r="K355" t="s">
        <v>35</v>
      </c>
      <c r="L355" t="b">
        <v>0</v>
      </c>
      <c r="M355" t="s">
        <v>27</v>
      </c>
      <c r="N355" t="s">
        <v>22</v>
      </c>
      <c r="O355">
        <f>data[[#This Row],[Qty]]*data[[#This Row],[Amount]]</f>
        <v>20082.48</v>
      </c>
    </row>
    <row r="356" spans="1:15" ht="14.25" customHeight="1">
      <c r="A356">
        <v>294</v>
      </c>
      <c r="B356" s="1">
        <v>44282</v>
      </c>
      <c r="C356" t="s">
        <v>36</v>
      </c>
      <c r="D356" t="s">
        <v>24</v>
      </c>
      <c r="E356" t="s">
        <v>25</v>
      </c>
      <c r="F356" t="s">
        <v>38</v>
      </c>
      <c r="G356">
        <v>26</v>
      </c>
      <c r="H356" t="s">
        <v>18</v>
      </c>
      <c r="I356">
        <v>154.44999999999999</v>
      </c>
      <c r="J356" t="s">
        <v>211</v>
      </c>
      <c r="K356" t="s">
        <v>49</v>
      </c>
      <c r="L356" t="b">
        <v>1</v>
      </c>
      <c r="M356" t="s">
        <v>44</v>
      </c>
      <c r="N356" t="s">
        <v>22</v>
      </c>
      <c r="O356">
        <f>data[[#This Row],[Qty]]*data[[#This Row],[Amount]]</f>
        <v>4015.7</v>
      </c>
    </row>
    <row r="357" spans="1:15" ht="14.25" customHeight="1">
      <c r="A357">
        <v>812</v>
      </c>
      <c r="B357" s="1">
        <v>44431</v>
      </c>
      <c r="C357" t="s">
        <v>32</v>
      </c>
      <c r="D357" t="s">
        <v>47</v>
      </c>
      <c r="E357" t="s">
        <v>37</v>
      </c>
      <c r="F357" t="s">
        <v>38</v>
      </c>
      <c r="G357">
        <v>96</v>
      </c>
      <c r="H357" t="s">
        <v>18</v>
      </c>
      <c r="I357">
        <v>131.68</v>
      </c>
      <c r="J357" t="s">
        <v>155</v>
      </c>
      <c r="K357" t="s">
        <v>64</v>
      </c>
      <c r="L357" t="b">
        <v>1</v>
      </c>
      <c r="M357" t="s">
        <v>44</v>
      </c>
      <c r="N357" t="s">
        <v>28</v>
      </c>
      <c r="O357">
        <f>data[[#This Row],[Qty]]*data[[#This Row],[Amount]]</f>
        <v>12641.28</v>
      </c>
    </row>
    <row r="358" spans="1:15" ht="14.25" customHeight="1">
      <c r="A358">
        <v>865</v>
      </c>
      <c r="B358" s="1">
        <v>44012</v>
      </c>
      <c r="C358" t="s">
        <v>14</v>
      </c>
      <c r="D358" t="s">
        <v>15</v>
      </c>
      <c r="E358" t="s">
        <v>16</v>
      </c>
      <c r="F358" t="s">
        <v>33</v>
      </c>
      <c r="G358">
        <v>100</v>
      </c>
      <c r="H358" t="s">
        <v>18</v>
      </c>
      <c r="I358">
        <v>737.66</v>
      </c>
      <c r="J358" t="s">
        <v>135</v>
      </c>
      <c r="K358" t="s">
        <v>50</v>
      </c>
      <c r="L358" t="b">
        <v>1</v>
      </c>
      <c r="M358" t="s">
        <v>21</v>
      </c>
      <c r="N358" t="s">
        <v>22</v>
      </c>
      <c r="O358">
        <f>data[[#This Row],[Qty]]*data[[#This Row],[Amount]]</f>
        <v>73766</v>
      </c>
    </row>
    <row r="359" spans="1:15" ht="14.25" customHeight="1">
      <c r="A359">
        <v>918</v>
      </c>
      <c r="B359" s="1">
        <v>43864</v>
      </c>
      <c r="C359" t="s">
        <v>32</v>
      </c>
      <c r="D359" t="s">
        <v>24</v>
      </c>
      <c r="E359" t="s">
        <v>16</v>
      </c>
      <c r="F359" t="s">
        <v>17</v>
      </c>
      <c r="G359">
        <v>33</v>
      </c>
      <c r="H359" t="s">
        <v>18</v>
      </c>
      <c r="I359">
        <v>12.35</v>
      </c>
      <c r="J359" t="s">
        <v>48</v>
      </c>
      <c r="K359" t="s">
        <v>49</v>
      </c>
      <c r="L359" t="b">
        <v>0</v>
      </c>
      <c r="M359" t="s">
        <v>44</v>
      </c>
      <c r="N359" t="s">
        <v>22</v>
      </c>
      <c r="O359">
        <f>data[[#This Row],[Qty]]*data[[#This Row],[Amount]]</f>
        <v>407.55</v>
      </c>
    </row>
    <row r="360" spans="1:15" ht="14.25" customHeight="1">
      <c r="A360">
        <v>404</v>
      </c>
      <c r="B360" s="1">
        <v>44238</v>
      </c>
      <c r="C360" t="s">
        <v>14</v>
      </c>
      <c r="D360" t="s">
        <v>15</v>
      </c>
      <c r="E360" t="s">
        <v>37</v>
      </c>
      <c r="F360" t="s">
        <v>17</v>
      </c>
      <c r="G360">
        <v>8</v>
      </c>
      <c r="H360" t="s">
        <v>18</v>
      </c>
      <c r="I360">
        <v>342.22</v>
      </c>
      <c r="J360" t="s">
        <v>86</v>
      </c>
      <c r="K360" t="s">
        <v>87</v>
      </c>
      <c r="L360" t="b">
        <v>1</v>
      </c>
      <c r="M360" t="s">
        <v>21</v>
      </c>
      <c r="N360" t="s">
        <v>28</v>
      </c>
      <c r="O360">
        <f>data[[#This Row],[Qty]]*data[[#This Row],[Amount]]</f>
        <v>2737.76</v>
      </c>
    </row>
    <row r="361" spans="1:15" ht="14.25" customHeight="1">
      <c r="A361">
        <v>857</v>
      </c>
      <c r="B361" s="1">
        <v>44550</v>
      </c>
      <c r="C361" t="s">
        <v>23</v>
      </c>
      <c r="D361" t="s">
        <v>47</v>
      </c>
      <c r="E361" t="s">
        <v>37</v>
      </c>
      <c r="F361" t="s">
        <v>38</v>
      </c>
      <c r="G361">
        <v>33</v>
      </c>
      <c r="H361" t="s">
        <v>18</v>
      </c>
      <c r="I361">
        <v>475.17</v>
      </c>
      <c r="J361" t="s">
        <v>173</v>
      </c>
      <c r="K361" t="s">
        <v>64</v>
      </c>
      <c r="L361" t="b">
        <v>0</v>
      </c>
      <c r="M361" t="s">
        <v>27</v>
      </c>
      <c r="N361" t="s">
        <v>28</v>
      </c>
      <c r="O361">
        <f>data[[#This Row],[Qty]]*data[[#This Row],[Amount]]</f>
        <v>15680.61</v>
      </c>
    </row>
    <row r="362" spans="1:15" ht="14.25" customHeight="1">
      <c r="A362">
        <v>326</v>
      </c>
      <c r="B362" s="1">
        <v>43907</v>
      </c>
      <c r="C362" t="s">
        <v>32</v>
      </c>
      <c r="D362" t="s">
        <v>24</v>
      </c>
      <c r="E362" t="s">
        <v>37</v>
      </c>
      <c r="F362" t="s">
        <v>38</v>
      </c>
      <c r="G362">
        <v>72</v>
      </c>
      <c r="H362" t="s">
        <v>18</v>
      </c>
      <c r="I362">
        <v>448.1</v>
      </c>
      <c r="J362" t="s">
        <v>143</v>
      </c>
      <c r="K362" t="s">
        <v>77</v>
      </c>
      <c r="L362" t="b">
        <v>0</v>
      </c>
      <c r="M362" t="s">
        <v>21</v>
      </c>
      <c r="N362" t="s">
        <v>22</v>
      </c>
      <c r="O362">
        <f>data[[#This Row],[Qty]]*data[[#This Row],[Amount]]</f>
        <v>32263.200000000001</v>
      </c>
    </row>
    <row r="363" spans="1:15" ht="14.25" customHeight="1">
      <c r="A363">
        <v>203</v>
      </c>
      <c r="B363" s="1">
        <v>44145</v>
      </c>
      <c r="C363" t="s">
        <v>36</v>
      </c>
      <c r="D363" t="s">
        <v>24</v>
      </c>
      <c r="E363" t="s">
        <v>25</v>
      </c>
      <c r="F363" t="s">
        <v>17</v>
      </c>
      <c r="G363">
        <v>41</v>
      </c>
      <c r="H363" t="s">
        <v>18</v>
      </c>
      <c r="I363">
        <v>301.42</v>
      </c>
      <c r="J363" t="s">
        <v>263</v>
      </c>
      <c r="K363" t="s">
        <v>124</v>
      </c>
      <c r="L363" t="b">
        <v>1</v>
      </c>
      <c r="M363" t="s">
        <v>21</v>
      </c>
      <c r="N363" t="s">
        <v>22</v>
      </c>
      <c r="O363">
        <f>data[[#This Row],[Qty]]*data[[#This Row],[Amount]]</f>
        <v>12358.220000000001</v>
      </c>
    </row>
    <row r="364" spans="1:15" ht="14.25" customHeight="1">
      <c r="A364">
        <v>827</v>
      </c>
      <c r="B364" s="1">
        <v>44467</v>
      </c>
      <c r="C364" t="s">
        <v>32</v>
      </c>
      <c r="D364" t="s">
        <v>15</v>
      </c>
      <c r="E364" t="s">
        <v>16</v>
      </c>
      <c r="F364" t="s">
        <v>33</v>
      </c>
      <c r="G364">
        <v>86</v>
      </c>
      <c r="H364" t="s">
        <v>18</v>
      </c>
      <c r="I364">
        <v>60.44</v>
      </c>
      <c r="J364" t="s">
        <v>264</v>
      </c>
      <c r="K364" t="s">
        <v>153</v>
      </c>
      <c r="L364" t="b">
        <v>1</v>
      </c>
      <c r="M364" t="s">
        <v>21</v>
      </c>
      <c r="N364" t="s">
        <v>28</v>
      </c>
      <c r="O364">
        <f>data[[#This Row],[Qty]]*data[[#This Row],[Amount]]</f>
        <v>5197.84</v>
      </c>
    </row>
    <row r="365" spans="1:15" ht="14.25" customHeight="1">
      <c r="A365">
        <v>431</v>
      </c>
      <c r="B365" s="1">
        <v>44330</v>
      </c>
      <c r="C365" t="s">
        <v>23</v>
      </c>
      <c r="D365" t="s">
        <v>47</v>
      </c>
      <c r="E365" t="s">
        <v>16</v>
      </c>
      <c r="F365" t="s">
        <v>33</v>
      </c>
      <c r="G365">
        <v>30</v>
      </c>
      <c r="H365" t="s">
        <v>18</v>
      </c>
      <c r="I365">
        <v>294.39999999999998</v>
      </c>
      <c r="J365" t="s">
        <v>86</v>
      </c>
      <c r="K365" t="s">
        <v>87</v>
      </c>
      <c r="L365" t="b">
        <v>1</v>
      </c>
      <c r="M365" t="s">
        <v>27</v>
      </c>
      <c r="N365" t="s">
        <v>28</v>
      </c>
      <c r="O365">
        <f>data[[#This Row],[Qty]]*data[[#This Row],[Amount]]</f>
        <v>8832</v>
      </c>
    </row>
    <row r="366" spans="1:15" ht="14.25" customHeight="1">
      <c r="A366">
        <v>394</v>
      </c>
      <c r="B366" s="1">
        <v>44446</v>
      </c>
      <c r="C366" t="s">
        <v>32</v>
      </c>
      <c r="D366" t="s">
        <v>24</v>
      </c>
      <c r="E366" t="s">
        <v>37</v>
      </c>
      <c r="F366" t="s">
        <v>38</v>
      </c>
      <c r="G366">
        <v>44</v>
      </c>
      <c r="H366" t="s">
        <v>18</v>
      </c>
      <c r="I366">
        <v>939.07</v>
      </c>
      <c r="J366" t="s">
        <v>92</v>
      </c>
      <c r="K366" t="s">
        <v>93</v>
      </c>
      <c r="L366" t="b">
        <v>0</v>
      </c>
      <c r="M366" t="s">
        <v>44</v>
      </c>
      <c r="N366" t="s">
        <v>28</v>
      </c>
      <c r="O366">
        <f>data[[#This Row],[Qty]]*data[[#This Row],[Amount]]</f>
        <v>41319.08</v>
      </c>
    </row>
    <row r="367" spans="1:15" ht="14.25" customHeight="1">
      <c r="A367">
        <v>576</v>
      </c>
      <c r="B367" s="1">
        <v>44465</v>
      </c>
      <c r="C367" t="s">
        <v>32</v>
      </c>
      <c r="D367" t="s">
        <v>47</v>
      </c>
      <c r="E367" t="s">
        <v>25</v>
      </c>
      <c r="F367" t="s">
        <v>33</v>
      </c>
      <c r="G367">
        <v>56</v>
      </c>
      <c r="H367" t="s">
        <v>18</v>
      </c>
      <c r="I367">
        <v>149.53</v>
      </c>
      <c r="J367" t="s">
        <v>83</v>
      </c>
      <c r="K367" t="s">
        <v>64</v>
      </c>
      <c r="L367" t="b">
        <v>0</v>
      </c>
      <c r="M367" t="s">
        <v>27</v>
      </c>
      <c r="N367" t="s">
        <v>28</v>
      </c>
      <c r="O367">
        <f>data[[#This Row],[Qty]]*data[[#This Row],[Amount]]</f>
        <v>8373.68</v>
      </c>
    </row>
    <row r="368" spans="1:15" ht="14.25" customHeight="1">
      <c r="A368">
        <v>685</v>
      </c>
      <c r="B368" s="1">
        <v>44191</v>
      </c>
      <c r="C368" t="s">
        <v>23</v>
      </c>
      <c r="D368" t="s">
        <v>24</v>
      </c>
      <c r="E368" t="s">
        <v>25</v>
      </c>
      <c r="F368" t="s">
        <v>17</v>
      </c>
      <c r="G368">
        <v>80</v>
      </c>
      <c r="H368" t="s">
        <v>18</v>
      </c>
      <c r="I368">
        <v>932.82</v>
      </c>
      <c r="J368" t="s">
        <v>265</v>
      </c>
      <c r="K368" t="s">
        <v>46</v>
      </c>
      <c r="L368" t="b">
        <v>0</v>
      </c>
      <c r="M368" t="s">
        <v>21</v>
      </c>
      <c r="N368" t="s">
        <v>22</v>
      </c>
      <c r="O368">
        <f>data[[#This Row],[Qty]]*data[[#This Row],[Amount]]</f>
        <v>74625.600000000006</v>
      </c>
    </row>
    <row r="369" spans="1:15" ht="14.25" customHeight="1">
      <c r="A369">
        <v>320</v>
      </c>
      <c r="B369" s="1">
        <v>44476</v>
      </c>
      <c r="C369" t="s">
        <v>23</v>
      </c>
      <c r="D369" t="s">
        <v>15</v>
      </c>
      <c r="E369" t="s">
        <v>37</v>
      </c>
      <c r="F369" t="s">
        <v>17</v>
      </c>
      <c r="G369">
        <v>27</v>
      </c>
      <c r="H369" t="s">
        <v>18</v>
      </c>
      <c r="I369">
        <v>525.65</v>
      </c>
      <c r="J369" t="s">
        <v>215</v>
      </c>
      <c r="K369" t="s">
        <v>20</v>
      </c>
      <c r="L369" t="b">
        <v>1</v>
      </c>
      <c r="M369" t="s">
        <v>21</v>
      </c>
      <c r="N369" t="s">
        <v>28</v>
      </c>
      <c r="O369">
        <f>data[[#This Row],[Qty]]*data[[#This Row],[Amount]]</f>
        <v>14192.55</v>
      </c>
    </row>
    <row r="370" spans="1:15" ht="14.25" customHeight="1">
      <c r="A370">
        <v>36</v>
      </c>
      <c r="B370" s="1">
        <v>44317</v>
      </c>
      <c r="C370" t="s">
        <v>54</v>
      </c>
      <c r="D370" t="s">
        <v>15</v>
      </c>
      <c r="E370" t="s">
        <v>16</v>
      </c>
      <c r="F370" t="s">
        <v>33</v>
      </c>
      <c r="G370">
        <v>90</v>
      </c>
      <c r="H370" t="s">
        <v>18</v>
      </c>
      <c r="I370">
        <v>685.94</v>
      </c>
      <c r="J370" t="s">
        <v>205</v>
      </c>
      <c r="K370" t="s">
        <v>30</v>
      </c>
      <c r="L370" t="b">
        <v>1</v>
      </c>
      <c r="M370" t="s">
        <v>44</v>
      </c>
      <c r="N370" t="s">
        <v>28</v>
      </c>
      <c r="O370">
        <f>data[[#This Row],[Qty]]*data[[#This Row],[Amount]]</f>
        <v>61734.600000000006</v>
      </c>
    </row>
    <row r="371" spans="1:15" ht="14.25" customHeight="1">
      <c r="A371">
        <v>140</v>
      </c>
      <c r="B371" s="1">
        <v>43955</v>
      </c>
      <c r="C371" t="s">
        <v>23</v>
      </c>
      <c r="D371" t="s">
        <v>15</v>
      </c>
      <c r="E371" t="s">
        <v>25</v>
      </c>
      <c r="F371" t="s">
        <v>38</v>
      </c>
      <c r="G371">
        <v>52</v>
      </c>
      <c r="H371" t="s">
        <v>18</v>
      </c>
      <c r="I371">
        <v>430.28</v>
      </c>
      <c r="J371" t="s">
        <v>266</v>
      </c>
      <c r="K371" t="s">
        <v>93</v>
      </c>
      <c r="L371" t="b">
        <v>0</v>
      </c>
      <c r="M371" t="s">
        <v>31</v>
      </c>
      <c r="N371" t="s">
        <v>22</v>
      </c>
      <c r="O371">
        <f>data[[#This Row],[Qty]]*data[[#This Row],[Amount]]</f>
        <v>22374.559999999998</v>
      </c>
    </row>
    <row r="372" spans="1:15" ht="14.25" customHeight="1">
      <c r="A372">
        <v>463</v>
      </c>
      <c r="B372" s="1">
        <v>44180</v>
      </c>
      <c r="C372" t="s">
        <v>36</v>
      </c>
      <c r="D372" t="s">
        <v>24</v>
      </c>
      <c r="E372" t="s">
        <v>37</v>
      </c>
      <c r="F372" t="s">
        <v>38</v>
      </c>
      <c r="G372">
        <v>27</v>
      </c>
      <c r="H372" t="s">
        <v>18</v>
      </c>
      <c r="I372">
        <v>864.03</v>
      </c>
      <c r="J372" t="s">
        <v>122</v>
      </c>
      <c r="K372" t="s">
        <v>89</v>
      </c>
      <c r="L372" t="b">
        <v>1</v>
      </c>
      <c r="M372" t="s">
        <v>31</v>
      </c>
      <c r="N372" t="s">
        <v>22</v>
      </c>
      <c r="O372">
        <f>data[[#This Row],[Qty]]*data[[#This Row],[Amount]]</f>
        <v>23328.809999999998</v>
      </c>
    </row>
    <row r="373" spans="1:15" ht="14.25" customHeight="1">
      <c r="A373">
        <v>24</v>
      </c>
      <c r="B373" s="1">
        <v>44374</v>
      </c>
      <c r="C373" t="s">
        <v>32</v>
      </c>
      <c r="D373" t="s">
        <v>24</v>
      </c>
      <c r="E373" t="s">
        <v>25</v>
      </c>
      <c r="F373" t="s">
        <v>38</v>
      </c>
      <c r="G373">
        <v>82</v>
      </c>
      <c r="H373" t="s">
        <v>18</v>
      </c>
      <c r="I373">
        <v>925.48</v>
      </c>
      <c r="J373" t="s">
        <v>158</v>
      </c>
      <c r="K373" t="s">
        <v>124</v>
      </c>
      <c r="L373" t="b">
        <v>1</v>
      </c>
      <c r="M373" t="s">
        <v>21</v>
      </c>
      <c r="N373" t="s">
        <v>22</v>
      </c>
      <c r="O373">
        <f>data[[#This Row],[Qty]]*data[[#This Row],[Amount]]</f>
        <v>75889.36</v>
      </c>
    </row>
    <row r="374" spans="1:15" ht="14.25" customHeight="1">
      <c r="A374">
        <v>704</v>
      </c>
      <c r="B374" s="1">
        <v>44075</v>
      </c>
      <c r="C374" t="s">
        <v>36</v>
      </c>
      <c r="D374" t="s">
        <v>47</v>
      </c>
      <c r="E374" t="s">
        <v>25</v>
      </c>
      <c r="F374" t="s">
        <v>38</v>
      </c>
      <c r="G374">
        <v>4</v>
      </c>
      <c r="H374" t="s">
        <v>18</v>
      </c>
      <c r="I374">
        <v>856.28</v>
      </c>
      <c r="J374" t="s">
        <v>267</v>
      </c>
      <c r="K374" t="s">
        <v>49</v>
      </c>
      <c r="L374" t="b">
        <v>0</v>
      </c>
      <c r="M374" t="s">
        <v>44</v>
      </c>
      <c r="N374" t="s">
        <v>28</v>
      </c>
      <c r="O374">
        <f>data[[#This Row],[Qty]]*data[[#This Row],[Amount]]</f>
        <v>3425.12</v>
      </c>
    </row>
    <row r="375" spans="1:15" ht="14.25" customHeight="1">
      <c r="A375">
        <v>459</v>
      </c>
      <c r="B375" s="1">
        <v>44325</v>
      </c>
      <c r="C375" t="s">
        <v>23</v>
      </c>
      <c r="D375" t="s">
        <v>47</v>
      </c>
      <c r="E375" t="s">
        <v>16</v>
      </c>
      <c r="F375" t="s">
        <v>33</v>
      </c>
      <c r="G375">
        <v>17</v>
      </c>
      <c r="H375" t="s">
        <v>18</v>
      </c>
      <c r="I375">
        <v>626.41999999999996</v>
      </c>
      <c r="J375" t="s">
        <v>163</v>
      </c>
      <c r="K375" t="s">
        <v>153</v>
      </c>
      <c r="L375" t="b">
        <v>1</v>
      </c>
      <c r="M375" t="s">
        <v>31</v>
      </c>
      <c r="N375" t="s">
        <v>22</v>
      </c>
      <c r="O375">
        <f>data[[#This Row],[Qty]]*data[[#This Row],[Amount]]</f>
        <v>10649.14</v>
      </c>
    </row>
    <row r="376" spans="1:15" ht="14.25" customHeight="1">
      <c r="A376">
        <v>364</v>
      </c>
      <c r="B376" s="1">
        <v>44152</v>
      </c>
      <c r="C376" t="s">
        <v>54</v>
      </c>
      <c r="D376" t="s">
        <v>24</v>
      </c>
      <c r="E376" t="s">
        <v>16</v>
      </c>
      <c r="F376" t="s">
        <v>17</v>
      </c>
      <c r="G376">
        <v>89</v>
      </c>
      <c r="H376" t="s">
        <v>18</v>
      </c>
      <c r="I376">
        <v>109.66</v>
      </c>
      <c r="J376" t="s">
        <v>138</v>
      </c>
      <c r="K376" t="s">
        <v>139</v>
      </c>
      <c r="L376" t="b">
        <v>1</v>
      </c>
      <c r="M376" t="s">
        <v>21</v>
      </c>
      <c r="N376" t="s">
        <v>28</v>
      </c>
      <c r="O376">
        <f>data[[#This Row],[Qty]]*data[[#This Row],[Amount]]</f>
        <v>9759.74</v>
      </c>
    </row>
    <row r="377" spans="1:15" ht="14.25" customHeight="1">
      <c r="A377">
        <v>758</v>
      </c>
      <c r="B377" s="1">
        <v>43945</v>
      </c>
      <c r="C377" t="s">
        <v>23</v>
      </c>
      <c r="D377" t="s">
        <v>47</v>
      </c>
      <c r="E377" t="s">
        <v>37</v>
      </c>
      <c r="F377" t="s">
        <v>33</v>
      </c>
      <c r="G377">
        <v>64</v>
      </c>
      <c r="H377" t="s">
        <v>18</v>
      </c>
      <c r="I377">
        <v>777.81</v>
      </c>
      <c r="J377" t="s">
        <v>203</v>
      </c>
      <c r="K377" t="s">
        <v>147</v>
      </c>
      <c r="L377" t="b">
        <v>0</v>
      </c>
      <c r="M377" t="s">
        <v>31</v>
      </c>
      <c r="N377" t="s">
        <v>28</v>
      </c>
      <c r="O377">
        <f>data[[#This Row],[Qty]]*data[[#This Row],[Amount]]</f>
        <v>49779.839999999997</v>
      </c>
    </row>
    <row r="378" spans="1:15" ht="14.25" customHeight="1">
      <c r="A378">
        <v>33</v>
      </c>
      <c r="B378" s="1">
        <v>44112</v>
      </c>
      <c r="C378" t="s">
        <v>54</v>
      </c>
      <c r="D378" t="s">
        <v>15</v>
      </c>
      <c r="E378" t="s">
        <v>16</v>
      </c>
      <c r="F378" t="s">
        <v>17</v>
      </c>
      <c r="G378">
        <v>57</v>
      </c>
      <c r="H378" t="s">
        <v>18</v>
      </c>
      <c r="I378">
        <v>333.6</v>
      </c>
      <c r="J378" t="s">
        <v>211</v>
      </c>
      <c r="K378" t="s">
        <v>49</v>
      </c>
      <c r="L378" t="b">
        <v>0</v>
      </c>
      <c r="M378" t="s">
        <v>27</v>
      </c>
      <c r="N378" t="s">
        <v>28</v>
      </c>
      <c r="O378">
        <f>data[[#This Row],[Qty]]*data[[#This Row],[Amount]]</f>
        <v>19015.2</v>
      </c>
    </row>
    <row r="379" spans="1:15" ht="14.25" customHeight="1">
      <c r="A379">
        <v>177</v>
      </c>
      <c r="B379" s="1">
        <v>43854</v>
      </c>
      <c r="C379" t="s">
        <v>23</v>
      </c>
      <c r="D379" t="s">
        <v>47</v>
      </c>
      <c r="E379" t="s">
        <v>37</v>
      </c>
      <c r="F379" t="s">
        <v>33</v>
      </c>
      <c r="G379">
        <v>48</v>
      </c>
      <c r="H379" t="s">
        <v>18</v>
      </c>
      <c r="I379">
        <v>411.12</v>
      </c>
      <c r="J379" t="s">
        <v>81</v>
      </c>
      <c r="K379" t="s">
        <v>58</v>
      </c>
      <c r="L379" t="b">
        <v>1</v>
      </c>
      <c r="M379" t="s">
        <v>21</v>
      </c>
      <c r="N379" t="s">
        <v>22</v>
      </c>
      <c r="O379">
        <f>data[[#This Row],[Qty]]*data[[#This Row],[Amount]]</f>
        <v>19733.760000000002</v>
      </c>
    </row>
    <row r="380" spans="1:15" ht="14.25" customHeight="1">
      <c r="A380">
        <v>142</v>
      </c>
      <c r="B380" s="1">
        <v>44200</v>
      </c>
      <c r="C380" t="s">
        <v>23</v>
      </c>
      <c r="D380" t="s">
        <v>24</v>
      </c>
      <c r="E380" t="s">
        <v>37</v>
      </c>
      <c r="F380" t="s">
        <v>38</v>
      </c>
      <c r="G380">
        <v>71</v>
      </c>
      <c r="H380" t="s">
        <v>18</v>
      </c>
      <c r="I380">
        <v>992.19</v>
      </c>
      <c r="J380" t="s">
        <v>92</v>
      </c>
      <c r="K380" t="s">
        <v>93</v>
      </c>
      <c r="L380" t="b">
        <v>1</v>
      </c>
      <c r="M380" t="s">
        <v>44</v>
      </c>
      <c r="N380" t="s">
        <v>22</v>
      </c>
      <c r="O380">
        <f>data[[#This Row],[Qty]]*data[[#This Row],[Amount]]</f>
        <v>70445.490000000005</v>
      </c>
    </row>
    <row r="381" spans="1:15" ht="14.25" customHeight="1">
      <c r="A381">
        <v>621</v>
      </c>
      <c r="B381" s="1">
        <v>44024</v>
      </c>
      <c r="C381" t="s">
        <v>36</v>
      </c>
      <c r="D381" t="s">
        <v>47</v>
      </c>
      <c r="E381" t="s">
        <v>25</v>
      </c>
      <c r="F381" t="s">
        <v>38</v>
      </c>
      <c r="G381">
        <v>93</v>
      </c>
      <c r="H381" t="s">
        <v>18</v>
      </c>
      <c r="I381">
        <v>530.29</v>
      </c>
      <c r="J381" t="s">
        <v>50</v>
      </c>
      <c r="K381" t="s">
        <v>51</v>
      </c>
      <c r="L381" t="b">
        <v>0</v>
      </c>
      <c r="M381" t="s">
        <v>31</v>
      </c>
      <c r="N381" t="s">
        <v>22</v>
      </c>
      <c r="O381">
        <f>data[[#This Row],[Qty]]*data[[#This Row],[Amount]]</f>
        <v>49316.969999999994</v>
      </c>
    </row>
    <row r="382" spans="1:15" ht="14.25" customHeight="1">
      <c r="A382">
        <v>84</v>
      </c>
      <c r="B382" s="1">
        <v>44278</v>
      </c>
      <c r="C382" t="s">
        <v>36</v>
      </c>
      <c r="D382" t="s">
        <v>47</v>
      </c>
      <c r="E382" t="s">
        <v>16</v>
      </c>
      <c r="F382" t="s">
        <v>17</v>
      </c>
      <c r="G382">
        <v>2</v>
      </c>
      <c r="H382" t="s">
        <v>18</v>
      </c>
      <c r="I382">
        <v>906.86</v>
      </c>
      <c r="J382" t="s">
        <v>205</v>
      </c>
      <c r="K382" t="s">
        <v>30</v>
      </c>
      <c r="L382" t="b">
        <v>0</v>
      </c>
      <c r="M382" t="s">
        <v>31</v>
      </c>
      <c r="N382" t="s">
        <v>22</v>
      </c>
      <c r="O382">
        <f>data[[#This Row],[Qty]]*data[[#This Row],[Amount]]</f>
        <v>1813.72</v>
      </c>
    </row>
    <row r="383" spans="1:15" ht="14.25" customHeight="1">
      <c r="A383">
        <v>915</v>
      </c>
      <c r="B383" s="1">
        <v>44444</v>
      </c>
      <c r="C383" t="s">
        <v>23</v>
      </c>
      <c r="D383" t="s">
        <v>47</v>
      </c>
      <c r="E383" t="s">
        <v>37</v>
      </c>
      <c r="F383" t="s">
        <v>17</v>
      </c>
      <c r="G383">
        <v>95</v>
      </c>
      <c r="H383" t="s">
        <v>18</v>
      </c>
      <c r="I383">
        <v>154.66999999999999</v>
      </c>
      <c r="J383" t="s">
        <v>177</v>
      </c>
      <c r="K383" t="s">
        <v>58</v>
      </c>
      <c r="L383" t="b">
        <v>0</v>
      </c>
      <c r="M383" t="s">
        <v>21</v>
      </c>
      <c r="N383" t="s">
        <v>28</v>
      </c>
      <c r="O383">
        <f>data[[#This Row],[Qty]]*data[[#This Row],[Amount]]</f>
        <v>14693.65</v>
      </c>
    </row>
    <row r="384" spans="1:15" ht="14.25" customHeight="1">
      <c r="A384">
        <v>294</v>
      </c>
      <c r="B384" s="1">
        <v>44403</v>
      </c>
      <c r="C384" t="s">
        <v>32</v>
      </c>
      <c r="D384" t="s">
        <v>47</v>
      </c>
      <c r="E384" t="s">
        <v>37</v>
      </c>
      <c r="F384" t="s">
        <v>33</v>
      </c>
      <c r="G384">
        <v>2</v>
      </c>
      <c r="H384" t="s">
        <v>18</v>
      </c>
      <c r="I384">
        <v>20.440000000000001</v>
      </c>
      <c r="J384" t="s">
        <v>268</v>
      </c>
      <c r="K384" t="s">
        <v>89</v>
      </c>
      <c r="L384" t="b">
        <v>0</v>
      </c>
      <c r="M384" t="s">
        <v>44</v>
      </c>
      <c r="N384" t="s">
        <v>22</v>
      </c>
      <c r="O384">
        <f>data[[#This Row],[Qty]]*data[[#This Row],[Amount]]</f>
        <v>40.880000000000003</v>
      </c>
    </row>
    <row r="385" spans="1:15" ht="14.25" customHeight="1">
      <c r="A385">
        <v>615</v>
      </c>
      <c r="B385" s="1">
        <v>44012</v>
      </c>
      <c r="C385" t="s">
        <v>14</v>
      </c>
      <c r="D385" t="s">
        <v>47</v>
      </c>
      <c r="E385" t="s">
        <v>25</v>
      </c>
      <c r="F385" t="s">
        <v>38</v>
      </c>
      <c r="G385">
        <v>27</v>
      </c>
      <c r="H385" t="s">
        <v>18</v>
      </c>
      <c r="I385">
        <v>104.26</v>
      </c>
      <c r="J385" t="s">
        <v>211</v>
      </c>
      <c r="K385" t="s">
        <v>49</v>
      </c>
      <c r="L385" t="b">
        <v>1</v>
      </c>
      <c r="M385" t="s">
        <v>44</v>
      </c>
      <c r="N385" t="s">
        <v>22</v>
      </c>
      <c r="O385">
        <f>data[[#This Row],[Qty]]*data[[#This Row],[Amount]]</f>
        <v>2815.02</v>
      </c>
    </row>
    <row r="386" spans="1:15" ht="14.25" customHeight="1">
      <c r="A386">
        <v>982</v>
      </c>
      <c r="B386" s="1">
        <v>44366</v>
      </c>
      <c r="C386" t="s">
        <v>23</v>
      </c>
      <c r="D386" t="s">
        <v>47</v>
      </c>
      <c r="E386" t="s">
        <v>25</v>
      </c>
      <c r="F386" t="s">
        <v>17</v>
      </c>
      <c r="G386">
        <v>63</v>
      </c>
      <c r="H386" t="s">
        <v>18</v>
      </c>
      <c r="I386">
        <v>216.71</v>
      </c>
      <c r="J386" t="s">
        <v>269</v>
      </c>
      <c r="K386" t="s">
        <v>58</v>
      </c>
      <c r="L386" t="b">
        <v>0</v>
      </c>
      <c r="M386" t="s">
        <v>21</v>
      </c>
      <c r="N386" t="s">
        <v>22</v>
      </c>
      <c r="O386">
        <f>data[[#This Row],[Qty]]*data[[#This Row],[Amount]]</f>
        <v>13652.730000000001</v>
      </c>
    </row>
    <row r="387" spans="1:15" ht="14.25" customHeight="1">
      <c r="A387">
        <v>57</v>
      </c>
      <c r="B387" s="1">
        <v>43952</v>
      </c>
      <c r="C387" t="s">
        <v>32</v>
      </c>
      <c r="D387" t="s">
        <v>15</v>
      </c>
      <c r="E387" t="s">
        <v>16</v>
      </c>
      <c r="F387" t="s">
        <v>17</v>
      </c>
      <c r="G387">
        <v>68</v>
      </c>
      <c r="H387" t="s">
        <v>18</v>
      </c>
      <c r="I387">
        <v>314.54000000000002</v>
      </c>
      <c r="J387" t="s">
        <v>90</v>
      </c>
      <c r="K387" t="s">
        <v>91</v>
      </c>
      <c r="L387" t="b">
        <v>0</v>
      </c>
      <c r="M387" t="s">
        <v>44</v>
      </c>
      <c r="N387" t="s">
        <v>22</v>
      </c>
      <c r="O387">
        <f>data[[#This Row],[Qty]]*data[[#This Row],[Amount]]</f>
        <v>21388.720000000001</v>
      </c>
    </row>
    <row r="388" spans="1:15" ht="14.25" customHeight="1">
      <c r="A388">
        <v>165</v>
      </c>
      <c r="B388" s="1">
        <v>44188</v>
      </c>
      <c r="C388" t="s">
        <v>36</v>
      </c>
      <c r="D388" t="s">
        <v>24</v>
      </c>
      <c r="E388" t="s">
        <v>16</v>
      </c>
      <c r="F388" t="s">
        <v>38</v>
      </c>
      <c r="G388">
        <v>71</v>
      </c>
      <c r="H388" t="s">
        <v>18</v>
      </c>
      <c r="I388">
        <v>69.489999999999995</v>
      </c>
      <c r="J388" t="s">
        <v>34</v>
      </c>
      <c r="K388" t="s">
        <v>35</v>
      </c>
      <c r="L388" t="b">
        <v>0</v>
      </c>
      <c r="M388" t="s">
        <v>27</v>
      </c>
      <c r="N388" t="s">
        <v>22</v>
      </c>
      <c r="O388">
        <f>data[[#This Row],[Qty]]*data[[#This Row],[Amount]]</f>
        <v>4933.79</v>
      </c>
    </row>
    <row r="389" spans="1:15" ht="14.25" customHeight="1">
      <c r="A389">
        <v>606</v>
      </c>
      <c r="B389" s="1">
        <v>44117</v>
      </c>
      <c r="C389" t="s">
        <v>36</v>
      </c>
      <c r="D389" t="s">
        <v>47</v>
      </c>
      <c r="E389" t="s">
        <v>16</v>
      </c>
      <c r="F389" t="s">
        <v>33</v>
      </c>
      <c r="G389">
        <v>13</v>
      </c>
      <c r="H389" t="s">
        <v>18</v>
      </c>
      <c r="I389">
        <v>196.4</v>
      </c>
      <c r="J389" t="s">
        <v>270</v>
      </c>
      <c r="K389" t="s">
        <v>20</v>
      </c>
      <c r="L389" t="b">
        <v>0</v>
      </c>
      <c r="M389" t="s">
        <v>31</v>
      </c>
      <c r="N389" t="s">
        <v>28</v>
      </c>
      <c r="O389">
        <f>data[[#This Row],[Qty]]*data[[#This Row],[Amount]]</f>
        <v>2553.2000000000003</v>
      </c>
    </row>
    <row r="390" spans="1:15" ht="14.25" customHeight="1">
      <c r="A390">
        <v>373</v>
      </c>
      <c r="B390" s="1">
        <v>44460</v>
      </c>
      <c r="C390" t="s">
        <v>32</v>
      </c>
      <c r="D390" t="s">
        <v>15</v>
      </c>
      <c r="E390" t="s">
        <v>16</v>
      </c>
      <c r="F390" t="s">
        <v>33</v>
      </c>
      <c r="G390">
        <v>68</v>
      </c>
      <c r="H390" t="s">
        <v>18</v>
      </c>
      <c r="I390">
        <v>64.150000000000006</v>
      </c>
      <c r="J390" t="s">
        <v>210</v>
      </c>
      <c r="K390" t="s">
        <v>175</v>
      </c>
      <c r="L390" t="b">
        <v>0</v>
      </c>
      <c r="M390" t="s">
        <v>27</v>
      </c>
      <c r="N390" t="s">
        <v>22</v>
      </c>
      <c r="O390">
        <f>data[[#This Row],[Qty]]*data[[#This Row],[Amount]]</f>
        <v>4362.2000000000007</v>
      </c>
    </row>
    <row r="391" spans="1:15" ht="14.25" customHeight="1">
      <c r="A391">
        <v>475</v>
      </c>
      <c r="B391" s="1">
        <v>43897</v>
      </c>
      <c r="C391" t="s">
        <v>32</v>
      </c>
      <c r="D391" t="s">
        <v>15</v>
      </c>
      <c r="E391" t="s">
        <v>16</v>
      </c>
      <c r="F391" t="s">
        <v>17</v>
      </c>
      <c r="G391">
        <v>66</v>
      </c>
      <c r="H391" t="s">
        <v>18</v>
      </c>
      <c r="I391">
        <v>193.87</v>
      </c>
      <c r="J391" t="s">
        <v>60</v>
      </c>
      <c r="K391" t="s">
        <v>61</v>
      </c>
      <c r="L391" t="b">
        <v>1</v>
      </c>
      <c r="M391" t="s">
        <v>21</v>
      </c>
      <c r="N391" t="s">
        <v>28</v>
      </c>
      <c r="O391">
        <f>data[[#This Row],[Qty]]*data[[#This Row],[Amount]]</f>
        <v>12795.42</v>
      </c>
    </row>
    <row r="392" spans="1:15" ht="14.25" customHeight="1">
      <c r="A392">
        <v>676</v>
      </c>
      <c r="B392" s="1">
        <v>43920</v>
      </c>
      <c r="C392" t="s">
        <v>36</v>
      </c>
      <c r="D392" t="s">
        <v>15</v>
      </c>
      <c r="E392" t="s">
        <v>16</v>
      </c>
      <c r="F392" t="s">
        <v>33</v>
      </c>
      <c r="G392">
        <v>57</v>
      </c>
      <c r="H392" t="s">
        <v>18</v>
      </c>
      <c r="I392">
        <v>237.55</v>
      </c>
      <c r="J392" t="s">
        <v>128</v>
      </c>
      <c r="K392" t="s">
        <v>129</v>
      </c>
      <c r="L392" t="b">
        <v>1</v>
      </c>
      <c r="M392" t="s">
        <v>44</v>
      </c>
      <c r="N392" t="s">
        <v>22</v>
      </c>
      <c r="O392">
        <f>data[[#This Row],[Qty]]*data[[#This Row],[Amount]]</f>
        <v>13540.35</v>
      </c>
    </row>
    <row r="393" spans="1:15" ht="14.25" customHeight="1">
      <c r="A393">
        <v>318</v>
      </c>
      <c r="B393" s="1">
        <v>43840</v>
      </c>
      <c r="C393" t="s">
        <v>36</v>
      </c>
      <c r="D393" t="s">
        <v>15</v>
      </c>
      <c r="E393" t="s">
        <v>16</v>
      </c>
      <c r="F393" t="s">
        <v>38</v>
      </c>
      <c r="G393">
        <v>27</v>
      </c>
      <c r="H393" t="s">
        <v>18</v>
      </c>
      <c r="I393">
        <v>68.36</v>
      </c>
      <c r="J393" t="s">
        <v>92</v>
      </c>
      <c r="K393" t="s">
        <v>93</v>
      </c>
      <c r="L393" t="b">
        <v>0</v>
      </c>
      <c r="M393" t="s">
        <v>31</v>
      </c>
      <c r="N393" t="s">
        <v>22</v>
      </c>
      <c r="O393">
        <f>data[[#This Row],[Qty]]*data[[#This Row],[Amount]]</f>
        <v>1845.72</v>
      </c>
    </row>
    <row r="394" spans="1:15" ht="14.25" customHeight="1">
      <c r="A394">
        <v>708</v>
      </c>
      <c r="B394" s="1">
        <v>44242</v>
      </c>
      <c r="C394" t="s">
        <v>54</v>
      </c>
      <c r="D394" t="s">
        <v>15</v>
      </c>
      <c r="E394" t="s">
        <v>37</v>
      </c>
      <c r="F394" t="s">
        <v>33</v>
      </c>
      <c r="G394">
        <v>46</v>
      </c>
      <c r="H394" t="s">
        <v>18</v>
      </c>
      <c r="I394">
        <v>56.39</v>
      </c>
      <c r="J394" t="s">
        <v>145</v>
      </c>
      <c r="K394" t="s">
        <v>91</v>
      </c>
      <c r="L394" t="b">
        <v>0</v>
      </c>
      <c r="M394" t="s">
        <v>21</v>
      </c>
      <c r="N394" t="s">
        <v>22</v>
      </c>
      <c r="O394">
        <f>data[[#This Row],[Qty]]*data[[#This Row],[Amount]]</f>
        <v>2593.94</v>
      </c>
    </row>
    <row r="395" spans="1:15" ht="14.25" customHeight="1">
      <c r="A395">
        <v>580</v>
      </c>
      <c r="B395" s="1">
        <v>43947</v>
      </c>
      <c r="C395" t="s">
        <v>32</v>
      </c>
      <c r="D395" t="s">
        <v>15</v>
      </c>
      <c r="E395" t="s">
        <v>37</v>
      </c>
      <c r="F395" t="s">
        <v>17</v>
      </c>
      <c r="G395">
        <v>61</v>
      </c>
      <c r="H395" t="s">
        <v>18</v>
      </c>
      <c r="I395">
        <v>652.44000000000005</v>
      </c>
      <c r="J395" t="s">
        <v>271</v>
      </c>
      <c r="K395" t="s">
        <v>87</v>
      </c>
      <c r="L395" t="b">
        <v>1</v>
      </c>
      <c r="M395" t="s">
        <v>21</v>
      </c>
      <c r="N395" t="s">
        <v>22</v>
      </c>
      <c r="O395">
        <f>data[[#This Row],[Qty]]*data[[#This Row],[Amount]]</f>
        <v>39798.840000000004</v>
      </c>
    </row>
    <row r="396" spans="1:15" ht="14.25" customHeight="1">
      <c r="A396">
        <v>21</v>
      </c>
      <c r="B396" s="1">
        <v>44374</v>
      </c>
      <c r="C396" t="s">
        <v>14</v>
      </c>
      <c r="D396" t="s">
        <v>47</v>
      </c>
      <c r="E396" t="s">
        <v>16</v>
      </c>
      <c r="F396" t="s">
        <v>38</v>
      </c>
      <c r="G396">
        <v>13</v>
      </c>
      <c r="H396" t="s">
        <v>18</v>
      </c>
      <c r="I396">
        <v>182.17</v>
      </c>
      <c r="J396" t="s">
        <v>272</v>
      </c>
      <c r="K396" t="s">
        <v>20</v>
      </c>
      <c r="L396" t="b">
        <v>1</v>
      </c>
      <c r="M396" t="s">
        <v>27</v>
      </c>
      <c r="N396" t="s">
        <v>22</v>
      </c>
      <c r="O396">
        <f>data[[#This Row],[Qty]]*data[[#This Row],[Amount]]</f>
        <v>2368.21</v>
      </c>
    </row>
    <row r="397" spans="1:15" ht="14.25" customHeight="1">
      <c r="A397">
        <v>907</v>
      </c>
      <c r="B397" s="1">
        <v>44072</v>
      </c>
      <c r="C397" t="s">
        <v>23</v>
      </c>
      <c r="D397" t="s">
        <v>47</v>
      </c>
      <c r="E397" t="s">
        <v>16</v>
      </c>
      <c r="F397" t="s">
        <v>38</v>
      </c>
      <c r="G397">
        <v>80</v>
      </c>
      <c r="H397" t="s">
        <v>18</v>
      </c>
      <c r="I397">
        <v>971.53</v>
      </c>
      <c r="J397" t="s">
        <v>59</v>
      </c>
      <c r="K397" t="s">
        <v>20</v>
      </c>
      <c r="L397" t="b">
        <v>1</v>
      </c>
      <c r="M397" t="s">
        <v>27</v>
      </c>
      <c r="N397" t="s">
        <v>22</v>
      </c>
      <c r="O397">
        <f>data[[#This Row],[Qty]]*data[[#This Row],[Amount]]</f>
        <v>77722.399999999994</v>
      </c>
    </row>
    <row r="398" spans="1:15" ht="14.25" customHeight="1">
      <c r="A398">
        <v>28</v>
      </c>
      <c r="B398" s="1">
        <v>44013</v>
      </c>
      <c r="C398" t="s">
        <v>14</v>
      </c>
      <c r="D398" t="s">
        <v>47</v>
      </c>
      <c r="E398" t="s">
        <v>25</v>
      </c>
      <c r="F398" t="s">
        <v>33</v>
      </c>
      <c r="G398">
        <v>85</v>
      </c>
      <c r="H398" t="s">
        <v>18</v>
      </c>
      <c r="I398">
        <v>120.5</v>
      </c>
      <c r="J398" t="s">
        <v>83</v>
      </c>
      <c r="K398" t="s">
        <v>64</v>
      </c>
      <c r="L398" t="b">
        <v>0</v>
      </c>
      <c r="M398" t="s">
        <v>21</v>
      </c>
      <c r="N398" t="s">
        <v>22</v>
      </c>
      <c r="O398">
        <f>data[[#This Row],[Qty]]*data[[#This Row],[Amount]]</f>
        <v>10242.5</v>
      </c>
    </row>
    <row r="399" spans="1:15" ht="14.25" customHeight="1">
      <c r="A399">
        <v>909</v>
      </c>
      <c r="B399" s="1">
        <v>44310</v>
      </c>
      <c r="C399" t="s">
        <v>23</v>
      </c>
      <c r="D399" t="s">
        <v>47</v>
      </c>
      <c r="E399" t="s">
        <v>37</v>
      </c>
      <c r="F399" t="s">
        <v>33</v>
      </c>
      <c r="G399">
        <v>47</v>
      </c>
      <c r="H399" t="s">
        <v>18</v>
      </c>
      <c r="I399">
        <v>526.94000000000005</v>
      </c>
      <c r="J399" t="s">
        <v>92</v>
      </c>
      <c r="K399" t="s">
        <v>93</v>
      </c>
      <c r="L399" t="b">
        <v>0</v>
      </c>
      <c r="M399" t="s">
        <v>31</v>
      </c>
      <c r="N399" t="s">
        <v>28</v>
      </c>
      <c r="O399">
        <f>data[[#This Row],[Qty]]*data[[#This Row],[Amount]]</f>
        <v>24766.180000000004</v>
      </c>
    </row>
    <row r="400" spans="1:15" ht="14.25" customHeight="1">
      <c r="A400">
        <v>957</v>
      </c>
      <c r="B400" s="1">
        <v>43859</v>
      </c>
      <c r="C400" t="s">
        <v>23</v>
      </c>
      <c r="D400" t="s">
        <v>15</v>
      </c>
      <c r="E400" t="s">
        <v>25</v>
      </c>
      <c r="F400" t="s">
        <v>17</v>
      </c>
      <c r="G400">
        <v>98</v>
      </c>
      <c r="H400" t="s">
        <v>18</v>
      </c>
      <c r="I400">
        <v>674.06</v>
      </c>
      <c r="J400" t="s">
        <v>116</v>
      </c>
      <c r="K400" t="s">
        <v>20</v>
      </c>
      <c r="L400" t="b">
        <v>1</v>
      </c>
      <c r="M400" t="s">
        <v>31</v>
      </c>
      <c r="N400" t="s">
        <v>28</v>
      </c>
      <c r="O400">
        <f>data[[#This Row],[Qty]]*data[[#This Row],[Amount]]</f>
        <v>66057.87999999999</v>
      </c>
    </row>
    <row r="401" spans="1:15" ht="14.25" customHeight="1">
      <c r="A401">
        <v>442</v>
      </c>
      <c r="B401" s="1">
        <v>44343</v>
      </c>
      <c r="C401" t="s">
        <v>36</v>
      </c>
      <c r="D401" t="s">
        <v>47</v>
      </c>
      <c r="E401" t="s">
        <v>16</v>
      </c>
      <c r="F401" t="s">
        <v>38</v>
      </c>
      <c r="G401">
        <v>10</v>
      </c>
      <c r="H401" t="s">
        <v>18</v>
      </c>
      <c r="I401">
        <v>961.27</v>
      </c>
      <c r="J401" t="s">
        <v>195</v>
      </c>
      <c r="K401" t="s">
        <v>87</v>
      </c>
      <c r="L401" t="b">
        <v>1</v>
      </c>
      <c r="M401" t="s">
        <v>44</v>
      </c>
      <c r="N401" t="s">
        <v>22</v>
      </c>
      <c r="O401">
        <f>data[[#This Row],[Qty]]*data[[#This Row],[Amount]]</f>
        <v>9612.7000000000007</v>
      </c>
    </row>
    <row r="402" spans="1:15" ht="14.25" customHeight="1">
      <c r="A402">
        <v>232</v>
      </c>
      <c r="B402" s="1">
        <v>44346</v>
      </c>
      <c r="C402" t="s">
        <v>23</v>
      </c>
      <c r="D402" t="s">
        <v>15</v>
      </c>
      <c r="E402" t="s">
        <v>16</v>
      </c>
      <c r="F402" t="s">
        <v>33</v>
      </c>
      <c r="G402">
        <v>40</v>
      </c>
      <c r="H402" t="s">
        <v>18</v>
      </c>
      <c r="I402">
        <v>37.78</v>
      </c>
      <c r="J402" t="s">
        <v>273</v>
      </c>
      <c r="K402" t="s">
        <v>30</v>
      </c>
      <c r="L402" t="b">
        <v>1</v>
      </c>
      <c r="M402" t="s">
        <v>21</v>
      </c>
      <c r="N402" t="s">
        <v>22</v>
      </c>
      <c r="O402">
        <f>data[[#This Row],[Qty]]*data[[#This Row],[Amount]]</f>
        <v>1511.2</v>
      </c>
    </row>
    <row r="403" spans="1:15" ht="14.25" customHeight="1">
      <c r="A403">
        <v>624</v>
      </c>
      <c r="B403" s="1">
        <v>44043</v>
      </c>
      <c r="C403" t="s">
        <v>36</v>
      </c>
      <c r="D403" t="s">
        <v>47</v>
      </c>
      <c r="E403" t="s">
        <v>16</v>
      </c>
      <c r="F403" t="s">
        <v>17</v>
      </c>
      <c r="G403">
        <v>100</v>
      </c>
      <c r="H403" t="s">
        <v>18</v>
      </c>
      <c r="I403">
        <v>972.73</v>
      </c>
      <c r="J403" t="s">
        <v>71</v>
      </c>
      <c r="K403" t="s">
        <v>64</v>
      </c>
      <c r="L403" t="b">
        <v>0</v>
      </c>
      <c r="M403" t="s">
        <v>44</v>
      </c>
      <c r="N403" t="s">
        <v>28</v>
      </c>
      <c r="O403">
        <f>data[[#This Row],[Qty]]*data[[#This Row],[Amount]]</f>
        <v>97273</v>
      </c>
    </row>
    <row r="404" spans="1:15" ht="14.25" customHeight="1">
      <c r="A404">
        <v>575</v>
      </c>
      <c r="B404" s="1">
        <v>44080</v>
      </c>
      <c r="C404" t="s">
        <v>14</v>
      </c>
      <c r="D404" t="s">
        <v>47</v>
      </c>
      <c r="E404" t="s">
        <v>25</v>
      </c>
      <c r="F404" t="s">
        <v>33</v>
      </c>
      <c r="G404">
        <v>93</v>
      </c>
      <c r="H404" t="s">
        <v>18</v>
      </c>
      <c r="I404">
        <v>645.97</v>
      </c>
      <c r="J404" t="s">
        <v>274</v>
      </c>
      <c r="K404" t="s">
        <v>20</v>
      </c>
      <c r="L404" t="b">
        <v>1</v>
      </c>
      <c r="M404" t="s">
        <v>31</v>
      </c>
      <c r="N404" t="s">
        <v>22</v>
      </c>
      <c r="O404">
        <f>data[[#This Row],[Qty]]*data[[#This Row],[Amount]]</f>
        <v>60075.21</v>
      </c>
    </row>
    <row r="405" spans="1:15" ht="14.25" customHeight="1">
      <c r="A405">
        <v>440</v>
      </c>
      <c r="B405" s="1">
        <v>44262</v>
      </c>
      <c r="C405" t="s">
        <v>23</v>
      </c>
      <c r="D405" t="s">
        <v>47</v>
      </c>
      <c r="E405" t="s">
        <v>37</v>
      </c>
      <c r="F405" t="s">
        <v>33</v>
      </c>
      <c r="G405">
        <v>28</v>
      </c>
      <c r="H405" t="s">
        <v>18</v>
      </c>
      <c r="I405">
        <v>357.94</v>
      </c>
      <c r="J405" t="s">
        <v>275</v>
      </c>
      <c r="K405" t="s">
        <v>58</v>
      </c>
      <c r="L405" t="b">
        <v>1</v>
      </c>
      <c r="M405" t="s">
        <v>27</v>
      </c>
      <c r="N405" t="s">
        <v>22</v>
      </c>
      <c r="O405">
        <f>data[[#This Row],[Qty]]*data[[#This Row],[Amount]]</f>
        <v>10022.32</v>
      </c>
    </row>
    <row r="406" spans="1:15" ht="14.25" customHeight="1">
      <c r="A406">
        <v>42</v>
      </c>
      <c r="B406" s="1">
        <v>43909</v>
      </c>
      <c r="C406" t="s">
        <v>32</v>
      </c>
      <c r="D406" t="s">
        <v>24</v>
      </c>
      <c r="E406" t="s">
        <v>25</v>
      </c>
      <c r="F406" t="s">
        <v>33</v>
      </c>
      <c r="G406">
        <v>65</v>
      </c>
      <c r="H406" t="s">
        <v>18</v>
      </c>
      <c r="I406">
        <v>106.46</v>
      </c>
      <c r="J406" t="s">
        <v>205</v>
      </c>
      <c r="K406" t="s">
        <v>30</v>
      </c>
      <c r="L406" t="b">
        <v>0</v>
      </c>
      <c r="M406" t="s">
        <v>31</v>
      </c>
      <c r="N406" t="s">
        <v>28</v>
      </c>
      <c r="O406">
        <f>data[[#This Row],[Qty]]*data[[#This Row],[Amount]]</f>
        <v>6919.9</v>
      </c>
    </row>
    <row r="407" spans="1:15" ht="14.25" customHeight="1">
      <c r="A407">
        <v>373</v>
      </c>
      <c r="B407" s="1">
        <v>43843</v>
      </c>
      <c r="C407" t="s">
        <v>14</v>
      </c>
      <c r="D407" t="s">
        <v>47</v>
      </c>
      <c r="E407" t="s">
        <v>37</v>
      </c>
      <c r="F407" t="s">
        <v>38</v>
      </c>
      <c r="G407">
        <v>25</v>
      </c>
      <c r="H407" t="s">
        <v>18</v>
      </c>
      <c r="I407">
        <v>945.44</v>
      </c>
      <c r="J407" t="s">
        <v>181</v>
      </c>
      <c r="K407" t="s">
        <v>137</v>
      </c>
      <c r="L407" t="b">
        <v>0</v>
      </c>
      <c r="M407" t="s">
        <v>27</v>
      </c>
      <c r="N407" t="s">
        <v>22</v>
      </c>
      <c r="O407">
        <f>data[[#This Row],[Qty]]*data[[#This Row],[Amount]]</f>
        <v>23636</v>
      </c>
    </row>
    <row r="408" spans="1:15" ht="14.25" customHeight="1">
      <c r="A408">
        <v>476</v>
      </c>
      <c r="B408" s="1">
        <v>44037</v>
      </c>
      <c r="C408" t="s">
        <v>14</v>
      </c>
      <c r="D408" t="s">
        <v>47</v>
      </c>
      <c r="E408" t="s">
        <v>25</v>
      </c>
      <c r="F408" t="s">
        <v>17</v>
      </c>
      <c r="G408">
        <v>77</v>
      </c>
      <c r="H408" t="s">
        <v>18</v>
      </c>
      <c r="I408">
        <v>130.26</v>
      </c>
      <c r="J408" t="s">
        <v>60</v>
      </c>
      <c r="K408" t="s">
        <v>61</v>
      </c>
      <c r="L408" t="b">
        <v>1</v>
      </c>
      <c r="M408" t="s">
        <v>44</v>
      </c>
      <c r="N408" t="s">
        <v>22</v>
      </c>
      <c r="O408">
        <f>data[[#This Row],[Qty]]*data[[#This Row],[Amount]]</f>
        <v>10030.019999999999</v>
      </c>
    </row>
    <row r="409" spans="1:15" ht="14.25" customHeight="1">
      <c r="A409">
        <v>507</v>
      </c>
      <c r="B409" s="1">
        <v>44147</v>
      </c>
      <c r="C409" t="s">
        <v>23</v>
      </c>
      <c r="D409" t="s">
        <v>15</v>
      </c>
      <c r="E409" t="s">
        <v>37</v>
      </c>
      <c r="F409" t="s">
        <v>17</v>
      </c>
      <c r="G409">
        <v>34</v>
      </c>
      <c r="H409" t="s">
        <v>18</v>
      </c>
      <c r="I409">
        <v>976.21</v>
      </c>
      <c r="J409" t="s">
        <v>276</v>
      </c>
      <c r="K409" t="s">
        <v>104</v>
      </c>
      <c r="L409" t="b">
        <v>0</v>
      </c>
      <c r="M409" t="s">
        <v>31</v>
      </c>
      <c r="N409" t="s">
        <v>22</v>
      </c>
      <c r="O409">
        <f>data[[#This Row],[Qty]]*data[[#This Row],[Amount]]</f>
        <v>33191.14</v>
      </c>
    </row>
    <row r="410" spans="1:15" ht="14.25" customHeight="1">
      <c r="A410">
        <v>971</v>
      </c>
      <c r="B410" s="1">
        <v>44247</v>
      </c>
      <c r="C410" t="s">
        <v>54</v>
      </c>
      <c r="D410" t="s">
        <v>47</v>
      </c>
      <c r="E410" t="s">
        <v>16</v>
      </c>
      <c r="F410" t="s">
        <v>38</v>
      </c>
      <c r="G410">
        <v>42</v>
      </c>
      <c r="H410" t="s">
        <v>18</v>
      </c>
      <c r="I410">
        <v>2.36</v>
      </c>
      <c r="J410" t="s">
        <v>277</v>
      </c>
      <c r="K410" t="s">
        <v>106</v>
      </c>
      <c r="L410" t="b">
        <v>1</v>
      </c>
      <c r="M410" t="s">
        <v>21</v>
      </c>
      <c r="N410" t="s">
        <v>22</v>
      </c>
      <c r="O410">
        <f>data[[#This Row],[Qty]]*data[[#This Row],[Amount]]</f>
        <v>99.11999999999999</v>
      </c>
    </row>
    <row r="411" spans="1:15" ht="14.25" customHeight="1">
      <c r="A411">
        <v>815</v>
      </c>
      <c r="B411" s="1">
        <v>43950</v>
      </c>
      <c r="C411" t="s">
        <v>32</v>
      </c>
      <c r="D411" t="s">
        <v>15</v>
      </c>
      <c r="E411" t="s">
        <v>16</v>
      </c>
      <c r="F411" t="s">
        <v>33</v>
      </c>
      <c r="G411">
        <v>75</v>
      </c>
      <c r="H411" t="s">
        <v>18</v>
      </c>
      <c r="I411">
        <v>16.559999999999999</v>
      </c>
      <c r="J411" t="s">
        <v>231</v>
      </c>
      <c r="K411" t="s">
        <v>147</v>
      </c>
      <c r="L411" t="b">
        <v>0</v>
      </c>
      <c r="M411" t="s">
        <v>44</v>
      </c>
      <c r="N411" t="s">
        <v>28</v>
      </c>
      <c r="O411">
        <f>data[[#This Row],[Qty]]*data[[#This Row],[Amount]]</f>
        <v>1242</v>
      </c>
    </row>
    <row r="412" spans="1:15" ht="14.25" customHeight="1">
      <c r="A412">
        <v>611</v>
      </c>
      <c r="B412" s="1">
        <v>44155</v>
      </c>
      <c r="C412" t="s">
        <v>32</v>
      </c>
      <c r="D412" t="s">
        <v>24</v>
      </c>
      <c r="E412" t="s">
        <v>16</v>
      </c>
      <c r="F412" t="s">
        <v>17</v>
      </c>
      <c r="G412">
        <v>46</v>
      </c>
      <c r="H412" t="s">
        <v>18</v>
      </c>
      <c r="I412">
        <v>101</v>
      </c>
      <c r="J412" t="s">
        <v>83</v>
      </c>
      <c r="K412" t="s">
        <v>64</v>
      </c>
      <c r="L412" t="b">
        <v>1</v>
      </c>
      <c r="M412" t="s">
        <v>21</v>
      </c>
      <c r="N412" t="s">
        <v>28</v>
      </c>
      <c r="O412">
        <f>data[[#This Row],[Qty]]*data[[#This Row],[Amount]]</f>
        <v>4646</v>
      </c>
    </row>
    <row r="413" spans="1:15" ht="14.25" customHeight="1">
      <c r="A413">
        <v>678</v>
      </c>
      <c r="B413" s="1">
        <v>44022</v>
      </c>
      <c r="C413" t="s">
        <v>32</v>
      </c>
      <c r="D413" t="s">
        <v>15</v>
      </c>
      <c r="E413" t="s">
        <v>25</v>
      </c>
      <c r="F413" t="s">
        <v>17</v>
      </c>
      <c r="G413">
        <v>92</v>
      </c>
      <c r="H413" t="s">
        <v>18</v>
      </c>
      <c r="I413">
        <v>104.99</v>
      </c>
      <c r="J413" t="s">
        <v>75</v>
      </c>
      <c r="K413" t="s">
        <v>64</v>
      </c>
      <c r="L413" t="b">
        <v>1</v>
      </c>
      <c r="M413" t="s">
        <v>27</v>
      </c>
      <c r="N413" t="s">
        <v>22</v>
      </c>
      <c r="O413">
        <f>data[[#This Row],[Qty]]*data[[#This Row],[Amount]]</f>
        <v>9659.08</v>
      </c>
    </row>
    <row r="414" spans="1:15" ht="14.25" customHeight="1">
      <c r="A414">
        <v>39</v>
      </c>
      <c r="B414" s="1">
        <v>44537</v>
      </c>
      <c r="C414" t="s">
        <v>23</v>
      </c>
      <c r="D414" t="s">
        <v>15</v>
      </c>
      <c r="E414" t="s">
        <v>16</v>
      </c>
      <c r="F414" t="s">
        <v>17</v>
      </c>
      <c r="G414">
        <v>25</v>
      </c>
      <c r="H414" t="s">
        <v>18</v>
      </c>
      <c r="I414">
        <v>399.18</v>
      </c>
      <c r="J414" t="s">
        <v>278</v>
      </c>
      <c r="K414" t="s">
        <v>85</v>
      </c>
      <c r="L414" t="b">
        <v>1</v>
      </c>
      <c r="M414" t="s">
        <v>44</v>
      </c>
      <c r="N414" t="s">
        <v>22</v>
      </c>
      <c r="O414">
        <f>data[[#This Row],[Qty]]*data[[#This Row],[Amount]]</f>
        <v>9979.5</v>
      </c>
    </row>
    <row r="415" spans="1:15" ht="14.25" customHeight="1">
      <c r="A415">
        <v>784</v>
      </c>
      <c r="B415" s="1">
        <v>44186</v>
      </c>
      <c r="C415" t="s">
        <v>54</v>
      </c>
      <c r="D415" t="s">
        <v>47</v>
      </c>
      <c r="E415" t="s">
        <v>16</v>
      </c>
      <c r="F415" t="s">
        <v>38</v>
      </c>
      <c r="G415">
        <v>56</v>
      </c>
      <c r="H415" t="s">
        <v>18</v>
      </c>
      <c r="I415">
        <v>947.32</v>
      </c>
      <c r="J415" t="s">
        <v>244</v>
      </c>
      <c r="K415" t="s">
        <v>20</v>
      </c>
      <c r="L415" t="b">
        <v>0</v>
      </c>
      <c r="M415" t="s">
        <v>31</v>
      </c>
      <c r="N415" t="s">
        <v>28</v>
      </c>
      <c r="O415">
        <f>data[[#This Row],[Qty]]*data[[#This Row],[Amount]]</f>
        <v>53049.920000000006</v>
      </c>
    </row>
    <row r="416" spans="1:15" ht="14.25" customHeight="1">
      <c r="A416">
        <v>838</v>
      </c>
      <c r="B416" s="1">
        <v>43878</v>
      </c>
      <c r="C416" t="s">
        <v>36</v>
      </c>
      <c r="D416" t="s">
        <v>24</v>
      </c>
      <c r="E416" t="s">
        <v>16</v>
      </c>
      <c r="F416" t="s">
        <v>38</v>
      </c>
      <c r="G416">
        <v>31</v>
      </c>
      <c r="H416" t="s">
        <v>18</v>
      </c>
      <c r="I416">
        <v>515.09</v>
      </c>
      <c r="J416" t="s">
        <v>59</v>
      </c>
      <c r="K416" t="s">
        <v>20</v>
      </c>
      <c r="L416" t="b">
        <v>1</v>
      </c>
      <c r="M416" t="s">
        <v>31</v>
      </c>
      <c r="N416" t="s">
        <v>28</v>
      </c>
      <c r="O416">
        <f>data[[#This Row],[Qty]]*data[[#This Row],[Amount]]</f>
        <v>15967.79</v>
      </c>
    </row>
    <row r="417" spans="1:15" ht="14.25" customHeight="1">
      <c r="A417">
        <v>581</v>
      </c>
      <c r="B417" s="1">
        <v>44406</v>
      </c>
      <c r="C417" t="s">
        <v>32</v>
      </c>
      <c r="D417" t="s">
        <v>24</v>
      </c>
      <c r="E417" t="s">
        <v>25</v>
      </c>
      <c r="F417" t="s">
        <v>17</v>
      </c>
      <c r="G417">
        <v>100</v>
      </c>
      <c r="H417" t="s">
        <v>18</v>
      </c>
      <c r="I417">
        <v>463.78</v>
      </c>
      <c r="J417" t="s">
        <v>279</v>
      </c>
      <c r="K417" t="s">
        <v>64</v>
      </c>
      <c r="L417" t="b">
        <v>0</v>
      </c>
      <c r="M417" t="s">
        <v>31</v>
      </c>
      <c r="N417" t="s">
        <v>28</v>
      </c>
      <c r="O417">
        <f>data[[#This Row],[Qty]]*data[[#This Row],[Amount]]</f>
        <v>46378</v>
      </c>
    </row>
    <row r="418" spans="1:15" ht="14.25" customHeight="1">
      <c r="A418">
        <v>272</v>
      </c>
      <c r="B418" s="1">
        <v>44173</v>
      </c>
      <c r="C418" t="s">
        <v>36</v>
      </c>
      <c r="D418" t="s">
        <v>24</v>
      </c>
      <c r="E418" t="s">
        <v>16</v>
      </c>
      <c r="F418" t="s">
        <v>38</v>
      </c>
      <c r="G418">
        <v>98</v>
      </c>
      <c r="H418" t="s">
        <v>18</v>
      </c>
      <c r="I418">
        <v>754.07</v>
      </c>
      <c r="J418" t="s">
        <v>81</v>
      </c>
      <c r="K418" t="s">
        <v>58</v>
      </c>
      <c r="L418" t="b">
        <v>1</v>
      </c>
      <c r="M418" t="s">
        <v>31</v>
      </c>
      <c r="N418" t="s">
        <v>22</v>
      </c>
      <c r="O418">
        <f>data[[#This Row],[Qty]]*data[[#This Row],[Amount]]</f>
        <v>73898.86</v>
      </c>
    </row>
    <row r="419" spans="1:15" ht="14.25" customHeight="1">
      <c r="A419">
        <v>982</v>
      </c>
      <c r="B419" s="1">
        <v>44028</v>
      </c>
      <c r="C419" t="s">
        <v>14</v>
      </c>
      <c r="D419" t="s">
        <v>47</v>
      </c>
      <c r="E419" t="s">
        <v>37</v>
      </c>
      <c r="F419" t="s">
        <v>38</v>
      </c>
      <c r="G419">
        <v>32</v>
      </c>
      <c r="H419" t="s">
        <v>18</v>
      </c>
      <c r="I419">
        <v>227.77</v>
      </c>
      <c r="J419" t="s">
        <v>280</v>
      </c>
      <c r="K419" t="s">
        <v>93</v>
      </c>
      <c r="L419" t="b">
        <v>0</v>
      </c>
      <c r="M419" t="s">
        <v>27</v>
      </c>
      <c r="N419" t="s">
        <v>22</v>
      </c>
      <c r="O419">
        <f>data[[#This Row],[Qty]]*data[[#This Row],[Amount]]</f>
        <v>7288.64</v>
      </c>
    </row>
    <row r="420" spans="1:15" ht="14.25" customHeight="1">
      <c r="A420">
        <v>979</v>
      </c>
      <c r="B420" s="1">
        <v>43972</v>
      </c>
      <c r="C420" t="s">
        <v>23</v>
      </c>
      <c r="D420" t="s">
        <v>47</v>
      </c>
      <c r="E420" t="s">
        <v>37</v>
      </c>
      <c r="F420" t="s">
        <v>33</v>
      </c>
      <c r="G420">
        <v>89</v>
      </c>
      <c r="H420" t="s">
        <v>18</v>
      </c>
      <c r="I420">
        <v>261.75</v>
      </c>
      <c r="J420" t="s">
        <v>92</v>
      </c>
      <c r="K420" t="s">
        <v>93</v>
      </c>
      <c r="L420" t="b">
        <v>0</v>
      </c>
      <c r="M420" t="s">
        <v>27</v>
      </c>
      <c r="N420" t="s">
        <v>22</v>
      </c>
      <c r="O420">
        <f>data[[#This Row],[Qty]]*data[[#This Row],[Amount]]</f>
        <v>23295.75</v>
      </c>
    </row>
    <row r="421" spans="1:15" ht="14.25" customHeight="1">
      <c r="A421">
        <v>751</v>
      </c>
      <c r="B421" s="1">
        <v>44242</v>
      </c>
      <c r="C421" t="s">
        <v>14</v>
      </c>
      <c r="D421" t="s">
        <v>24</v>
      </c>
      <c r="E421" t="s">
        <v>16</v>
      </c>
      <c r="F421" t="s">
        <v>38</v>
      </c>
      <c r="G421">
        <v>87</v>
      </c>
      <c r="H421" t="s">
        <v>18</v>
      </c>
      <c r="I421">
        <v>833.19</v>
      </c>
      <c r="J421" t="s">
        <v>281</v>
      </c>
      <c r="K421" t="s">
        <v>74</v>
      </c>
      <c r="L421" t="b">
        <v>1</v>
      </c>
      <c r="M421" t="s">
        <v>27</v>
      </c>
      <c r="N421" t="s">
        <v>22</v>
      </c>
      <c r="O421">
        <f>data[[#This Row],[Qty]]*data[[#This Row],[Amount]]</f>
        <v>72487.53</v>
      </c>
    </row>
    <row r="422" spans="1:15" ht="14.25" customHeight="1">
      <c r="A422">
        <v>534</v>
      </c>
      <c r="B422" s="1">
        <v>44023</v>
      </c>
      <c r="C422" t="s">
        <v>14</v>
      </c>
      <c r="D422" t="s">
        <v>24</v>
      </c>
      <c r="E422" t="s">
        <v>37</v>
      </c>
      <c r="F422" t="s">
        <v>33</v>
      </c>
      <c r="G422">
        <v>33</v>
      </c>
      <c r="H422" t="s">
        <v>18</v>
      </c>
      <c r="I422">
        <v>998.4</v>
      </c>
      <c r="J422" t="s">
        <v>282</v>
      </c>
      <c r="K422" t="s">
        <v>87</v>
      </c>
      <c r="L422" t="b">
        <v>0</v>
      </c>
      <c r="M422" t="s">
        <v>44</v>
      </c>
      <c r="N422" t="s">
        <v>28</v>
      </c>
      <c r="O422">
        <f>data[[#This Row],[Qty]]*data[[#This Row],[Amount]]</f>
        <v>32947.199999999997</v>
      </c>
    </row>
    <row r="423" spans="1:15" ht="14.25" customHeight="1">
      <c r="A423">
        <v>676</v>
      </c>
      <c r="B423" s="1">
        <v>43937</v>
      </c>
      <c r="C423" t="s">
        <v>54</v>
      </c>
      <c r="D423" t="s">
        <v>15</v>
      </c>
      <c r="E423" t="s">
        <v>16</v>
      </c>
      <c r="F423" t="s">
        <v>38</v>
      </c>
      <c r="G423">
        <v>44</v>
      </c>
      <c r="H423" t="s">
        <v>18</v>
      </c>
      <c r="I423">
        <v>131.79</v>
      </c>
      <c r="J423" t="s">
        <v>273</v>
      </c>
      <c r="K423" t="s">
        <v>30</v>
      </c>
      <c r="L423" t="b">
        <v>1</v>
      </c>
      <c r="M423" t="s">
        <v>31</v>
      </c>
      <c r="N423" t="s">
        <v>22</v>
      </c>
      <c r="O423">
        <f>data[[#This Row],[Qty]]*data[[#This Row],[Amount]]</f>
        <v>5798.7599999999993</v>
      </c>
    </row>
    <row r="424" spans="1:15" ht="14.25" customHeight="1">
      <c r="A424">
        <v>692</v>
      </c>
      <c r="B424" s="1">
        <v>44525</v>
      </c>
      <c r="C424" t="s">
        <v>36</v>
      </c>
      <c r="D424" t="s">
        <v>47</v>
      </c>
      <c r="E424" t="s">
        <v>37</v>
      </c>
      <c r="F424" t="s">
        <v>33</v>
      </c>
      <c r="G424">
        <v>2</v>
      </c>
      <c r="H424" t="s">
        <v>18</v>
      </c>
      <c r="I424">
        <v>466.03</v>
      </c>
      <c r="J424" t="s">
        <v>283</v>
      </c>
      <c r="K424" t="s">
        <v>101</v>
      </c>
      <c r="L424" t="b">
        <v>0</v>
      </c>
      <c r="M424" t="s">
        <v>27</v>
      </c>
      <c r="N424" t="s">
        <v>22</v>
      </c>
      <c r="O424">
        <f>data[[#This Row],[Qty]]*data[[#This Row],[Amount]]</f>
        <v>932.06</v>
      </c>
    </row>
    <row r="425" spans="1:15" ht="14.25" customHeight="1">
      <c r="A425">
        <v>257</v>
      </c>
      <c r="B425" s="1">
        <v>44251</v>
      </c>
      <c r="C425" t="s">
        <v>36</v>
      </c>
      <c r="D425" t="s">
        <v>24</v>
      </c>
      <c r="E425" t="s">
        <v>16</v>
      </c>
      <c r="F425" t="s">
        <v>38</v>
      </c>
      <c r="G425">
        <v>80</v>
      </c>
      <c r="H425" t="s">
        <v>18</v>
      </c>
      <c r="I425">
        <v>13.52</v>
      </c>
      <c r="J425" t="s">
        <v>161</v>
      </c>
      <c r="K425" t="s">
        <v>61</v>
      </c>
      <c r="L425" t="b">
        <v>1</v>
      </c>
      <c r="M425" t="s">
        <v>27</v>
      </c>
      <c r="N425" t="s">
        <v>22</v>
      </c>
      <c r="O425">
        <f>data[[#This Row],[Qty]]*data[[#This Row],[Amount]]</f>
        <v>1081.5999999999999</v>
      </c>
    </row>
    <row r="426" spans="1:15" ht="14.25" customHeight="1">
      <c r="A426">
        <v>317</v>
      </c>
      <c r="B426" s="1">
        <v>43928</v>
      </c>
      <c r="C426" t="s">
        <v>23</v>
      </c>
      <c r="D426" t="s">
        <v>47</v>
      </c>
      <c r="E426" t="s">
        <v>37</v>
      </c>
      <c r="F426" t="s">
        <v>38</v>
      </c>
      <c r="G426">
        <v>14</v>
      </c>
      <c r="H426" t="s">
        <v>18</v>
      </c>
      <c r="I426">
        <v>743.42</v>
      </c>
      <c r="J426" t="s">
        <v>284</v>
      </c>
      <c r="K426" t="s">
        <v>64</v>
      </c>
      <c r="L426" t="b">
        <v>1</v>
      </c>
      <c r="M426" t="s">
        <v>21</v>
      </c>
      <c r="N426" t="s">
        <v>22</v>
      </c>
      <c r="O426">
        <f>data[[#This Row],[Qty]]*data[[#This Row],[Amount]]</f>
        <v>10407.879999999999</v>
      </c>
    </row>
    <row r="427" spans="1:15" ht="14.25" customHeight="1">
      <c r="A427">
        <v>519</v>
      </c>
      <c r="B427" s="1">
        <v>44314</v>
      </c>
      <c r="C427" t="s">
        <v>54</v>
      </c>
      <c r="D427" t="s">
        <v>47</v>
      </c>
      <c r="E427" t="s">
        <v>16</v>
      </c>
      <c r="F427" t="s">
        <v>38</v>
      </c>
      <c r="G427">
        <v>81</v>
      </c>
      <c r="H427" t="s">
        <v>18</v>
      </c>
      <c r="I427">
        <v>363.68</v>
      </c>
      <c r="J427" t="s">
        <v>55</v>
      </c>
      <c r="K427" t="s">
        <v>56</v>
      </c>
      <c r="L427" t="b">
        <v>0</v>
      </c>
      <c r="M427" t="s">
        <v>21</v>
      </c>
      <c r="N427" t="s">
        <v>22</v>
      </c>
      <c r="O427">
        <f>data[[#This Row],[Qty]]*data[[#This Row],[Amount]]</f>
        <v>29458.080000000002</v>
      </c>
    </row>
    <row r="428" spans="1:15" ht="14.25" customHeight="1">
      <c r="A428">
        <v>244</v>
      </c>
      <c r="B428" s="1">
        <v>43928</v>
      </c>
      <c r="C428" t="s">
        <v>23</v>
      </c>
      <c r="D428" t="s">
        <v>15</v>
      </c>
      <c r="E428" t="s">
        <v>25</v>
      </c>
      <c r="F428" t="s">
        <v>38</v>
      </c>
      <c r="G428">
        <v>55</v>
      </c>
      <c r="H428" t="s">
        <v>18</v>
      </c>
      <c r="I428">
        <v>119.8</v>
      </c>
      <c r="J428" t="s">
        <v>50</v>
      </c>
      <c r="K428" t="s">
        <v>51</v>
      </c>
      <c r="L428" t="b">
        <v>1</v>
      </c>
      <c r="M428" t="s">
        <v>44</v>
      </c>
      <c r="N428" t="s">
        <v>22</v>
      </c>
      <c r="O428">
        <f>data[[#This Row],[Qty]]*data[[#This Row],[Amount]]</f>
        <v>6589</v>
      </c>
    </row>
    <row r="429" spans="1:15" ht="14.25" customHeight="1">
      <c r="A429">
        <v>993</v>
      </c>
      <c r="B429" s="1">
        <v>44245</v>
      </c>
      <c r="C429" t="s">
        <v>32</v>
      </c>
      <c r="D429" t="s">
        <v>24</v>
      </c>
      <c r="E429" t="s">
        <v>37</v>
      </c>
      <c r="F429" t="s">
        <v>33</v>
      </c>
      <c r="G429">
        <v>61</v>
      </c>
      <c r="H429" t="s">
        <v>18</v>
      </c>
      <c r="I429">
        <v>392.5</v>
      </c>
      <c r="J429" t="s">
        <v>161</v>
      </c>
      <c r="K429" t="s">
        <v>61</v>
      </c>
      <c r="L429" t="b">
        <v>0</v>
      </c>
      <c r="M429" t="s">
        <v>27</v>
      </c>
      <c r="N429" t="s">
        <v>28</v>
      </c>
      <c r="O429">
        <f>data[[#This Row],[Qty]]*data[[#This Row],[Amount]]</f>
        <v>23942.5</v>
      </c>
    </row>
    <row r="430" spans="1:15" ht="14.25" customHeight="1">
      <c r="A430">
        <v>734</v>
      </c>
      <c r="B430" s="1">
        <v>44100</v>
      </c>
      <c r="C430" t="s">
        <v>23</v>
      </c>
      <c r="D430" t="s">
        <v>15</v>
      </c>
      <c r="E430" t="s">
        <v>16</v>
      </c>
      <c r="F430" t="s">
        <v>17</v>
      </c>
      <c r="G430">
        <v>78</v>
      </c>
      <c r="H430" t="s">
        <v>18</v>
      </c>
      <c r="I430">
        <v>556.42999999999995</v>
      </c>
      <c r="J430" t="s">
        <v>285</v>
      </c>
      <c r="K430" t="s">
        <v>89</v>
      </c>
      <c r="L430" t="b">
        <v>1</v>
      </c>
      <c r="M430" t="s">
        <v>44</v>
      </c>
      <c r="N430" t="s">
        <v>28</v>
      </c>
      <c r="O430">
        <f>data[[#This Row],[Qty]]*data[[#This Row],[Amount]]</f>
        <v>43401.539999999994</v>
      </c>
    </row>
    <row r="431" spans="1:15" ht="14.25" customHeight="1">
      <c r="A431">
        <v>525</v>
      </c>
      <c r="B431" s="1">
        <v>43848</v>
      </c>
      <c r="C431" t="s">
        <v>54</v>
      </c>
      <c r="D431" t="s">
        <v>15</v>
      </c>
      <c r="E431" t="s">
        <v>16</v>
      </c>
      <c r="F431" t="s">
        <v>38</v>
      </c>
      <c r="G431">
        <v>48</v>
      </c>
      <c r="H431" t="s">
        <v>18</v>
      </c>
      <c r="I431">
        <v>933.65</v>
      </c>
      <c r="J431" t="s">
        <v>69</v>
      </c>
      <c r="K431" t="s">
        <v>46</v>
      </c>
      <c r="L431" t="b">
        <v>1</v>
      </c>
      <c r="M431" t="s">
        <v>31</v>
      </c>
      <c r="N431" t="s">
        <v>22</v>
      </c>
      <c r="O431">
        <f>data[[#This Row],[Qty]]*data[[#This Row],[Amount]]</f>
        <v>44815.199999999997</v>
      </c>
    </row>
    <row r="432" spans="1:15" ht="14.25" customHeight="1">
      <c r="A432">
        <v>111</v>
      </c>
      <c r="B432" s="1">
        <v>44015</v>
      </c>
      <c r="C432" t="s">
        <v>54</v>
      </c>
      <c r="D432" t="s">
        <v>47</v>
      </c>
      <c r="E432" t="s">
        <v>16</v>
      </c>
      <c r="F432" t="s">
        <v>38</v>
      </c>
      <c r="G432">
        <v>21</v>
      </c>
      <c r="H432" t="s">
        <v>18</v>
      </c>
      <c r="I432">
        <v>819.6</v>
      </c>
      <c r="J432" t="s">
        <v>120</v>
      </c>
      <c r="K432" t="s">
        <v>121</v>
      </c>
      <c r="L432" t="b">
        <v>1</v>
      </c>
      <c r="M432" t="s">
        <v>44</v>
      </c>
      <c r="N432" t="s">
        <v>22</v>
      </c>
      <c r="O432">
        <f>data[[#This Row],[Qty]]*data[[#This Row],[Amount]]</f>
        <v>17211.600000000002</v>
      </c>
    </row>
    <row r="433" spans="1:15" ht="14.25" customHeight="1">
      <c r="A433">
        <v>696</v>
      </c>
      <c r="B433" s="1">
        <v>44053</v>
      </c>
      <c r="C433" t="s">
        <v>14</v>
      </c>
      <c r="D433" t="s">
        <v>15</v>
      </c>
      <c r="E433" t="s">
        <v>16</v>
      </c>
      <c r="F433" t="s">
        <v>38</v>
      </c>
      <c r="G433">
        <v>75</v>
      </c>
      <c r="H433" t="s">
        <v>18</v>
      </c>
      <c r="I433">
        <v>390.4</v>
      </c>
      <c r="J433" t="s">
        <v>50</v>
      </c>
      <c r="K433" t="s">
        <v>51</v>
      </c>
      <c r="L433" t="b">
        <v>0</v>
      </c>
      <c r="M433" t="s">
        <v>31</v>
      </c>
      <c r="N433" t="s">
        <v>22</v>
      </c>
      <c r="O433">
        <f>data[[#This Row],[Qty]]*data[[#This Row],[Amount]]</f>
        <v>29280</v>
      </c>
    </row>
    <row r="434" spans="1:15" ht="14.25" customHeight="1">
      <c r="A434">
        <v>730</v>
      </c>
      <c r="B434" s="1">
        <v>44470</v>
      </c>
      <c r="C434" t="s">
        <v>36</v>
      </c>
      <c r="D434" t="s">
        <v>24</v>
      </c>
      <c r="E434" t="s">
        <v>37</v>
      </c>
      <c r="F434" t="s">
        <v>38</v>
      </c>
      <c r="G434">
        <v>55</v>
      </c>
      <c r="H434" t="s">
        <v>18</v>
      </c>
      <c r="I434">
        <v>113.25</v>
      </c>
      <c r="J434" t="s">
        <v>173</v>
      </c>
      <c r="K434" t="s">
        <v>64</v>
      </c>
      <c r="L434" t="b">
        <v>0</v>
      </c>
      <c r="M434" t="s">
        <v>31</v>
      </c>
      <c r="N434" t="s">
        <v>22</v>
      </c>
      <c r="O434">
        <f>data[[#This Row],[Qty]]*data[[#This Row],[Amount]]</f>
        <v>6228.75</v>
      </c>
    </row>
    <row r="435" spans="1:15" ht="14.25" customHeight="1">
      <c r="A435">
        <v>644</v>
      </c>
      <c r="B435" s="1">
        <v>43963</v>
      </c>
      <c r="C435" t="s">
        <v>32</v>
      </c>
      <c r="D435" t="s">
        <v>24</v>
      </c>
      <c r="E435" t="s">
        <v>37</v>
      </c>
      <c r="F435" t="s">
        <v>38</v>
      </c>
      <c r="G435">
        <v>2</v>
      </c>
      <c r="H435" t="s">
        <v>18</v>
      </c>
      <c r="I435">
        <v>390.75</v>
      </c>
      <c r="J435" t="s">
        <v>286</v>
      </c>
      <c r="K435" t="s">
        <v>50</v>
      </c>
      <c r="L435" t="b">
        <v>0</v>
      </c>
      <c r="M435" t="s">
        <v>31</v>
      </c>
      <c r="N435" t="s">
        <v>28</v>
      </c>
      <c r="O435">
        <f>data[[#This Row],[Qty]]*data[[#This Row],[Amount]]</f>
        <v>781.5</v>
      </c>
    </row>
    <row r="436" spans="1:15" ht="14.25" customHeight="1">
      <c r="A436">
        <v>950</v>
      </c>
      <c r="B436" s="1">
        <v>44238</v>
      </c>
      <c r="C436" t="s">
        <v>54</v>
      </c>
      <c r="D436" t="s">
        <v>24</v>
      </c>
      <c r="E436" t="s">
        <v>16</v>
      </c>
      <c r="F436" t="s">
        <v>33</v>
      </c>
      <c r="G436">
        <v>38</v>
      </c>
      <c r="H436" t="s">
        <v>18</v>
      </c>
      <c r="I436">
        <v>570.83000000000004</v>
      </c>
      <c r="J436" t="s">
        <v>69</v>
      </c>
      <c r="K436" t="s">
        <v>46</v>
      </c>
      <c r="L436" t="b">
        <v>1</v>
      </c>
      <c r="M436" t="s">
        <v>21</v>
      </c>
      <c r="N436" t="s">
        <v>22</v>
      </c>
      <c r="O436">
        <f>data[[#This Row],[Qty]]*data[[#This Row],[Amount]]</f>
        <v>21691.54</v>
      </c>
    </row>
    <row r="437" spans="1:15" ht="14.25" customHeight="1">
      <c r="A437">
        <v>197</v>
      </c>
      <c r="B437" s="1">
        <v>43892</v>
      </c>
      <c r="C437" t="s">
        <v>14</v>
      </c>
      <c r="D437" t="s">
        <v>24</v>
      </c>
      <c r="E437" t="s">
        <v>25</v>
      </c>
      <c r="F437" t="s">
        <v>17</v>
      </c>
      <c r="G437">
        <v>100</v>
      </c>
      <c r="H437" t="s">
        <v>18</v>
      </c>
      <c r="I437">
        <v>37.090000000000003</v>
      </c>
      <c r="J437" t="s">
        <v>250</v>
      </c>
      <c r="K437" t="s">
        <v>58</v>
      </c>
      <c r="L437" t="b">
        <v>0</v>
      </c>
      <c r="M437" t="s">
        <v>27</v>
      </c>
      <c r="N437" t="s">
        <v>28</v>
      </c>
      <c r="O437">
        <f>data[[#This Row],[Qty]]*data[[#This Row],[Amount]]</f>
        <v>3709.0000000000005</v>
      </c>
    </row>
    <row r="438" spans="1:15" ht="14.25" customHeight="1">
      <c r="A438">
        <v>208</v>
      </c>
      <c r="B438" s="1">
        <v>44055</v>
      </c>
      <c r="C438" t="s">
        <v>14</v>
      </c>
      <c r="D438" t="s">
        <v>15</v>
      </c>
      <c r="E438" t="s">
        <v>25</v>
      </c>
      <c r="F438" t="s">
        <v>33</v>
      </c>
      <c r="G438">
        <v>39</v>
      </c>
      <c r="H438" t="s">
        <v>18</v>
      </c>
      <c r="I438">
        <v>378.58</v>
      </c>
      <c r="J438" t="s">
        <v>69</v>
      </c>
      <c r="K438" t="s">
        <v>46</v>
      </c>
      <c r="L438" t="b">
        <v>1</v>
      </c>
      <c r="M438" t="s">
        <v>31</v>
      </c>
      <c r="N438" t="s">
        <v>22</v>
      </c>
      <c r="O438">
        <f>data[[#This Row],[Qty]]*data[[#This Row],[Amount]]</f>
        <v>14764.619999999999</v>
      </c>
    </row>
    <row r="439" spans="1:15" ht="14.25" customHeight="1">
      <c r="A439">
        <v>403</v>
      </c>
      <c r="B439" s="1">
        <v>44509</v>
      </c>
      <c r="C439" t="s">
        <v>14</v>
      </c>
      <c r="D439" t="s">
        <v>24</v>
      </c>
      <c r="E439" t="s">
        <v>16</v>
      </c>
      <c r="F439" t="s">
        <v>17</v>
      </c>
      <c r="G439">
        <v>66</v>
      </c>
      <c r="H439" t="s">
        <v>18</v>
      </c>
      <c r="I439">
        <v>349.8</v>
      </c>
      <c r="J439" t="s">
        <v>126</v>
      </c>
      <c r="K439" t="s">
        <v>87</v>
      </c>
      <c r="L439" t="b">
        <v>1</v>
      </c>
      <c r="M439" t="s">
        <v>44</v>
      </c>
      <c r="N439" t="s">
        <v>22</v>
      </c>
      <c r="O439">
        <f>data[[#This Row],[Qty]]*data[[#This Row],[Amount]]</f>
        <v>23086.799999999999</v>
      </c>
    </row>
    <row r="440" spans="1:15" ht="14.25" customHeight="1">
      <c r="A440">
        <v>260</v>
      </c>
      <c r="B440" s="1">
        <v>44166</v>
      </c>
      <c r="C440" t="s">
        <v>54</v>
      </c>
      <c r="D440" t="s">
        <v>47</v>
      </c>
      <c r="E440" t="s">
        <v>25</v>
      </c>
      <c r="F440" t="s">
        <v>33</v>
      </c>
      <c r="G440">
        <v>91</v>
      </c>
      <c r="H440" t="s">
        <v>18</v>
      </c>
      <c r="I440">
        <v>859.28</v>
      </c>
      <c r="J440" t="s">
        <v>69</v>
      </c>
      <c r="K440" t="s">
        <v>46</v>
      </c>
      <c r="L440" t="b">
        <v>1</v>
      </c>
      <c r="M440" t="s">
        <v>21</v>
      </c>
      <c r="N440" t="s">
        <v>22</v>
      </c>
      <c r="O440">
        <f>data[[#This Row],[Qty]]*data[[#This Row],[Amount]]</f>
        <v>78194.48</v>
      </c>
    </row>
    <row r="441" spans="1:15" ht="14.25" customHeight="1">
      <c r="A441">
        <v>82</v>
      </c>
      <c r="B441" s="1">
        <v>44498</v>
      </c>
      <c r="C441" t="s">
        <v>14</v>
      </c>
      <c r="D441" t="s">
        <v>15</v>
      </c>
      <c r="E441" t="s">
        <v>25</v>
      </c>
      <c r="F441" t="s">
        <v>38</v>
      </c>
      <c r="G441">
        <v>78</v>
      </c>
      <c r="H441" t="s">
        <v>18</v>
      </c>
      <c r="I441">
        <v>422.53</v>
      </c>
      <c r="J441" t="s">
        <v>50</v>
      </c>
      <c r="K441" t="s">
        <v>51</v>
      </c>
      <c r="L441" t="b">
        <v>1</v>
      </c>
      <c r="M441" t="s">
        <v>21</v>
      </c>
      <c r="N441" t="s">
        <v>22</v>
      </c>
      <c r="O441">
        <f>data[[#This Row],[Qty]]*data[[#This Row],[Amount]]</f>
        <v>32957.339999999997</v>
      </c>
    </row>
    <row r="442" spans="1:15" ht="14.25" customHeight="1">
      <c r="A442">
        <v>133</v>
      </c>
      <c r="B442" s="1">
        <v>44142</v>
      </c>
      <c r="C442" t="s">
        <v>54</v>
      </c>
      <c r="D442" t="s">
        <v>24</v>
      </c>
      <c r="E442" t="s">
        <v>16</v>
      </c>
      <c r="F442" t="s">
        <v>38</v>
      </c>
      <c r="G442">
        <v>15</v>
      </c>
      <c r="H442" t="s">
        <v>18</v>
      </c>
      <c r="I442">
        <v>224.87</v>
      </c>
      <c r="J442" t="s">
        <v>59</v>
      </c>
      <c r="K442" t="s">
        <v>20</v>
      </c>
      <c r="L442" t="b">
        <v>0</v>
      </c>
      <c r="M442" t="s">
        <v>31</v>
      </c>
      <c r="N442" t="s">
        <v>22</v>
      </c>
      <c r="O442">
        <f>data[[#This Row],[Qty]]*data[[#This Row],[Amount]]</f>
        <v>3373.05</v>
      </c>
    </row>
    <row r="443" spans="1:15" ht="14.25" customHeight="1">
      <c r="A443">
        <v>725</v>
      </c>
      <c r="B443" s="1">
        <v>43833</v>
      </c>
      <c r="C443" t="s">
        <v>23</v>
      </c>
      <c r="D443" t="s">
        <v>24</v>
      </c>
      <c r="E443" t="s">
        <v>25</v>
      </c>
      <c r="F443" t="s">
        <v>33</v>
      </c>
      <c r="G443">
        <v>50</v>
      </c>
      <c r="H443" t="s">
        <v>18</v>
      </c>
      <c r="I443">
        <v>139.68</v>
      </c>
      <c r="J443" t="s">
        <v>287</v>
      </c>
      <c r="K443" t="s">
        <v>20</v>
      </c>
      <c r="L443" t="b">
        <v>0</v>
      </c>
      <c r="M443" t="s">
        <v>21</v>
      </c>
      <c r="N443" t="s">
        <v>22</v>
      </c>
      <c r="O443">
        <f>data[[#This Row],[Qty]]*data[[#This Row],[Amount]]</f>
        <v>6984</v>
      </c>
    </row>
    <row r="444" spans="1:15" ht="14.25" customHeight="1">
      <c r="A444">
        <v>967</v>
      </c>
      <c r="B444" s="1">
        <v>44520</v>
      </c>
      <c r="C444" t="s">
        <v>14</v>
      </c>
      <c r="D444" t="s">
        <v>15</v>
      </c>
      <c r="E444" t="s">
        <v>16</v>
      </c>
      <c r="F444" t="s">
        <v>17</v>
      </c>
      <c r="G444">
        <v>22</v>
      </c>
      <c r="H444" t="s">
        <v>18</v>
      </c>
      <c r="I444">
        <v>119.65</v>
      </c>
      <c r="J444" t="s">
        <v>288</v>
      </c>
      <c r="K444" t="s">
        <v>289</v>
      </c>
      <c r="L444" t="b">
        <v>1</v>
      </c>
      <c r="M444" t="s">
        <v>21</v>
      </c>
      <c r="N444" t="s">
        <v>22</v>
      </c>
      <c r="O444">
        <f>data[[#This Row],[Qty]]*data[[#This Row],[Amount]]</f>
        <v>2632.3</v>
      </c>
    </row>
    <row r="445" spans="1:15" ht="14.25" customHeight="1">
      <c r="A445">
        <v>964</v>
      </c>
      <c r="B445" s="1">
        <v>43835</v>
      </c>
      <c r="C445" t="s">
        <v>36</v>
      </c>
      <c r="D445" t="s">
        <v>24</v>
      </c>
      <c r="E445" t="s">
        <v>16</v>
      </c>
      <c r="F445" t="s">
        <v>17</v>
      </c>
      <c r="G445">
        <v>28</v>
      </c>
      <c r="H445" t="s">
        <v>18</v>
      </c>
      <c r="I445">
        <v>871.46</v>
      </c>
      <c r="J445" t="s">
        <v>95</v>
      </c>
      <c r="K445" t="s">
        <v>77</v>
      </c>
      <c r="L445" t="b">
        <v>0</v>
      </c>
      <c r="M445" t="s">
        <v>21</v>
      </c>
      <c r="N445" t="s">
        <v>22</v>
      </c>
      <c r="O445">
        <f>data[[#This Row],[Qty]]*data[[#This Row],[Amount]]</f>
        <v>24400.880000000001</v>
      </c>
    </row>
    <row r="446" spans="1:15" ht="14.25" customHeight="1">
      <c r="A446">
        <v>150</v>
      </c>
      <c r="B446" s="1">
        <v>44232</v>
      </c>
      <c r="C446" t="s">
        <v>54</v>
      </c>
      <c r="D446" t="s">
        <v>24</v>
      </c>
      <c r="E446" t="s">
        <v>25</v>
      </c>
      <c r="F446" t="s">
        <v>17</v>
      </c>
      <c r="G446">
        <v>82</v>
      </c>
      <c r="H446" t="s">
        <v>18</v>
      </c>
      <c r="I446">
        <v>299.68</v>
      </c>
      <c r="J446" t="s">
        <v>230</v>
      </c>
      <c r="K446" t="s">
        <v>53</v>
      </c>
      <c r="L446" t="b">
        <v>1</v>
      </c>
      <c r="M446" t="s">
        <v>21</v>
      </c>
      <c r="N446" t="s">
        <v>22</v>
      </c>
      <c r="O446">
        <f>data[[#This Row],[Qty]]*data[[#This Row],[Amount]]</f>
        <v>24573.760000000002</v>
      </c>
    </row>
    <row r="447" spans="1:15" ht="14.25" customHeight="1">
      <c r="A447">
        <v>655</v>
      </c>
      <c r="B447" s="1">
        <v>44406</v>
      </c>
      <c r="C447" t="s">
        <v>36</v>
      </c>
      <c r="D447" t="s">
        <v>24</v>
      </c>
      <c r="E447" t="s">
        <v>25</v>
      </c>
      <c r="F447" t="s">
        <v>17</v>
      </c>
      <c r="G447">
        <v>47</v>
      </c>
      <c r="H447" t="s">
        <v>18</v>
      </c>
      <c r="I447">
        <v>991.19</v>
      </c>
      <c r="J447" t="s">
        <v>253</v>
      </c>
      <c r="K447" t="s">
        <v>89</v>
      </c>
      <c r="L447" t="b">
        <v>0</v>
      </c>
      <c r="M447" t="s">
        <v>31</v>
      </c>
      <c r="N447" t="s">
        <v>22</v>
      </c>
      <c r="O447">
        <f>data[[#This Row],[Qty]]*data[[#This Row],[Amount]]</f>
        <v>46585.93</v>
      </c>
    </row>
    <row r="448" spans="1:15" ht="14.25" customHeight="1">
      <c r="A448">
        <v>327</v>
      </c>
      <c r="B448" s="1">
        <v>44484</v>
      </c>
      <c r="C448" t="s">
        <v>23</v>
      </c>
      <c r="D448" t="s">
        <v>24</v>
      </c>
      <c r="E448" t="s">
        <v>16</v>
      </c>
      <c r="F448" t="s">
        <v>17</v>
      </c>
      <c r="G448">
        <v>65</v>
      </c>
      <c r="H448" t="s">
        <v>18</v>
      </c>
      <c r="I448">
        <v>160.1</v>
      </c>
      <c r="J448" t="s">
        <v>42</v>
      </c>
      <c r="K448" t="s">
        <v>43</v>
      </c>
      <c r="L448" t="b">
        <v>0</v>
      </c>
      <c r="M448" t="s">
        <v>31</v>
      </c>
      <c r="N448" t="s">
        <v>22</v>
      </c>
      <c r="O448">
        <f>data[[#This Row],[Qty]]*data[[#This Row],[Amount]]</f>
        <v>10406.5</v>
      </c>
    </row>
    <row r="449" spans="1:15" ht="14.25" customHeight="1">
      <c r="A449">
        <v>954</v>
      </c>
      <c r="B449" s="1">
        <v>44400</v>
      </c>
      <c r="C449" t="s">
        <v>54</v>
      </c>
      <c r="D449" t="s">
        <v>15</v>
      </c>
      <c r="E449" t="s">
        <v>16</v>
      </c>
      <c r="F449" t="s">
        <v>17</v>
      </c>
      <c r="G449">
        <v>54</v>
      </c>
      <c r="H449" t="s">
        <v>18</v>
      </c>
      <c r="I449">
        <v>528.23</v>
      </c>
      <c r="J449" t="s">
        <v>173</v>
      </c>
      <c r="K449" t="s">
        <v>64</v>
      </c>
      <c r="L449" t="b">
        <v>1</v>
      </c>
      <c r="M449" t="s">
        <v>44</v>
      </c>
      <c r="N449" t="s">
        <v>22</v>
      </c>
      <c r="O449">
        <f>data[[#This Row],[Qty]]*data[[#This Row],[Amount]]</f>
        <v>28524.420000000002</v>
      </c>
    </row>
    <row r="450" spans="1:15" ht="14.25" customHeight="1">
      <c r="A450">
        <v>249</v>
      </c>
      <c r="B450" s="1">
        <v>44208</v>
      </c>
      <c r="C450" t="s">
        <v>23</v>
      </c>
      <c r="D450" t="s">
        <v>47</v>
      </c>
      <c r="E450" t="s">
        <v>16</v>
      </c>
      <c r="F450" t="s">
        <v>33</v>
      </c>
      <c r="G450">
        <v>26</v>
      </c>
      <c r="H450" t="s">
        <v>18</v>
      </c>
      <c r="I450">
        <v>717.9</v>
      </c>
      <c r="J450" t="s">
        <v>107</v>
      </c>
      <c r="K450" t="s">
        <v>106</v>
      </c>
      <c r="L450" t="b">
        <v>0</v>
      </c>
      <c r="M450" t="s">
        <v>27</v>
      </c>
      <c r="N450" t="s">
        <v>22</v>
      </c>
      <c r="O450">
        <f>data[[#This Row],[Qty]]*data[[#This Row],[Amount]]</f>
        <v>18665.399999999998</v>
      </c>
    </row>
    <row r="451" spans="1:15" ht="14.25" customHeight="1">
      <c r="A451">
        <v>733</v>
      </c>
      <c r="B451" s="1">
        <v>43979</v>
      </c>
      <c r="C451" t="s">
        <v>23</v>
      </c>
      <c r="D451" t="s">
        <v>47</v>
      </c>
      <c r="E451" t="s">
        <v>25</v>
      </c>
      <c r="F451" t="s">
        <v>33</v>
      </c>
      <c r="G451">
        <v>49</v>
      </c>
      <c r="H451" t="s">
        <v>18</v>
      </c>
      <c r="I451">
        <v>24.49</v>
      </c>
      <c r="J451" t="s">
        <v>290</v>
      </c>
      <c r="K451" t="s">
        <v>106</v>
      </c>
      <c r="L451" t="b">
        <v>0</v>
      </c>
      <c r="M451" t="s">
        <v>44</v>
      </c>
      <c r="N451" t="s">
        <v>22</v>
      </c>
      <c r="O451">
        <f>data[[#This Row],[Qty]]*data[[#This Row],[Amount]]</f>
        <v>1200.01</v>
      </c>
    </row>
    <row r="452" spans="1:15" ht="14.25" customHeight="1">
      <c r="A452">
        <v>184</v>
      </c>
      <c r="B452" s="1">
        <v>44233</v>
      </c>
      <c r="C452" t="s">
        <v>54</v>
      </c>
      <c r="D452" t="s">
        <v>15</v>
      </c>
      <c r="E452" t="s">
        <v>16</v>
      </c>
      <c r="F452" t="s">
        <v>33</v>
      </c>
      <c r="G452">
        <v>40</v>
      </c>
      <c r="H452" t="s">
        <v>18</v>
      </c>
      <c r="I452">
        <v>886.08</v>
      </c>
      <c r="J452" t="s">
        <v>71</v>
      </c>
      <c r="K452" t="s">
        <v>64</v>
      </c>
      <c r="L452" t="b">
        <v>0</v>
      </c>
      <c r="M452" t="s">
        <v>44</v>
      </c>
      <c r="N452" t="s">
        <v>22</v>
      </c>
      <c r="O452">
        <f>data[[#This Row],[Qty]]*data[[#This Row],[Amount]]</f>
        <v>35443.200000000004</v>
      </c>
    </row>
    <row r="453" spans="1:15" ht="14.25" customHeight="1">
      <c r="A453">
        <v>668</v>
      </c>
      <c r="B453" s="1">
        <v>44465</v>
      </c>
      <c r="C453" t="s">
        <v>32</v>
      </c>
      <c r="D453" t="s">
        <v>24</v>
      </c>
      <c r="E453" t="s">
        <v>16</v>
      </c>
      <c r="F453" t="s">
        <v>17</v>
      </c>
      <c r="G453">
        <v>53</v>
      </c>
      <c r="H453" t="s">
        <v>18</v>
      </c>
      <c r="I453">
        <v>453.24</v>
      </c>
      <c r="J453" t="s">
        <v>62</v>
      </c>
      <c r="K453" t="s">
        <v>20</v>
      </c>
      <c r="L453" t="b">
        <v>1</v>
      </c>
      <c r="M453" t="s">
        <v>21</v>
      </c>
      <c r="N453" t="s">
        <v>22</v>
      </c>
      <c r="O453">
        <f>data[[#This Row],[Qty]]*data[[#This Row],[Amount]]</f>
        <v>24021.72</v>
      </c>
    </row>
    <row r="454" spans="1:15" ht="14.25" customHeight="1">
      <c r="A454">
        <v>494</v>
      </c>
      <c r="B454" s="1">
        <v>44051</v>
      </c>
      <c r="C454" t="s">
        <v>32</v>
      </c>
      <c r="D454" t="s">
        <v>15</v>
      </c>
      <c r="E454" t="s">
        <v>37</v>
      </c>
      <c r="F454" t="s">
        <v>38</v>
      </c>
      <c r="G454">
        <v>64</v>
      </c>
      <c r="H454" t="s">
        <v>18</v>
      </c>
      <c r="I454">
        <v>966.31</v>
      </c>
      <c r="J454" t="s">
        <v>196</v>
      </c>
      <c r="K454" t="s">
        <v>43</v>
      </c>
      <c r="L454" t="b">
        <v>0</v>
      </c>
      <c r="M454" t="s">
        <v>21</v>
      </c>
      <c r="N454" t="s">
        <v>28</v>
      </c>
      <c r="O454">
        <f>data[[#This Row],[Qty]]*data[[#This Row],[Amount]]</f>
        <v>61843.839999999997</v>
      </c>
    </row>
    <row r="455" spans="1:15" ht="14.25" customHeight="1">
      <c r="A455">
        <v>671</v>
      </c>
      <c r="B455" s="1">
        <v>44355</v>
      </c>
      <c r="C455" t="s">
        <v>36</v>
      </c>
      <c r="D455" t="s">
        <v>24</v>
      </c>
      <c r="E455" t="s">
        <v>25</v>
      </c>
      <c r="F455" t="s">
        <v>17</v>
      </c>
      <c r="G455">
        <v>90</v>
      </c>
      <c r="H455" t="s">
        <v>18</v>
      </c>
      <c r="I455">
        <v>889.7</v>
      </c>
      <c r="J455" t="s">
        <v>291</v>
      </c>
      <c r="K455" t="s">
        <v>58</v>
      </c>
      <c r="L455" t="b">
        <v>1</v>
      </c>
      <c r="M455" t="s">
        <v>31</v>
      </c>
      <c r="N455" t="s">
        <v>22</v>
      </c>
      <c r="O455">
        <f>data[[#This Row],[Qty]]*data[[#This Row],[Amount]]</f>
        <v>80073</v>
      </c>
    </row>
    <row r="456" spans="1:15" ht="14.25" customHeight="1">
      <c r="A456">
        <v>617</v>
      </c>
      <c r="B456" s="1">
        <v>43893</v>
      </c>
      <c r="C456" t="s">
        <v>36</v>
      </c>
      <c r="D456" t="s">
        <v>47</v>
      </c>
      <c r="E456" t="s">
        <v>16</v>
      </c>
      <c r="F456" t="s">
        <v>17</v>
      </c>
      <c r="G456">
        <v>68</v>
      </c>
      <c r="H456" t="s">
        <v>18</v>
      </c>
      <c r="I456">
        <v>26.16</v>
      </c>
      <c r="J456" t="s">
        <v>163</v>
      </c>
      <c r="K456" t="s">
        <v>153</v>
      </c>
      <c r="L456" t="b">
        <v>0</v>
      </c>
      <c r="M456" t="s">
        <v>21</v>
      </c>
      <c r="N456" t="s">
        <v>22</v>
      </c>
      <c r="O456">
        <f>data[[#This Row],[Qty]]*data[[#This Row],[Amount]]</f>
        <v>1778.88</v>
      </c>
    </row>
    <row r="457" spans="1:15" ht="14.25" customHeight="1">
      <c r="A457">
        <v>669</v>
      </c>
      <c r="B457" s="1">
        <v>44158</v>
      </c>
      <c r="C457" t="s">
        <v>14</v>
      </c>
      <c r="D457" t="s">
        <v>24</v>
      </c>
      <c r="E457" t="s">
        <v>16</v>
      </c>
      <c r="F457" t="s">
        <v>38</v>
      </c>
      <c r="G457">
        <v>74</v>
      </c>
      <c r="H457" t="s">
        <v>18</v>
      </c>
      <c r="I457">
        <v>339</v>
      </c>
      <c r="J457" t="s">
        <v>292</v>
      </c>
      <c r="K457" t="s">
        <v>20</v>
      </c>
      <c r="L457" t="b">
        <v>0</v>
      </c>
      <c r="M457" t="s">
        <v>44</v>
      </c>
      <c r="N457" t="s">
        <v>22</v>
      </c>
      <c r="O457">
        <f>data[[#This Row],[Qty]]*data[[#This Row],[Amount]]</f>
        <v>25086</v>
      </c>
    </row>
    <row r="458" spans="1:15" ht="14.25" customHeight="1">
      <c r="A458">
        <v>62</v>
      </c>
      <c r="B458" s="1">
        <v>44351</v>
      </c>
      <c r="C458" t="s">
        <v>23</v>
      </c>
      <c r="D458" t="s">
        <v>15</v>
      </c>
      <c r="E458" t="s">
        <v>16</v>
      </c>
      <c r="F458" t="s">
        <v>38</v>
      </c>
      <c r="G458">
        <v>61</v>
      </c>
      <c r="H458" t="s">
        <v>18</v>
      </c>
      <c r="I458">
        <v>892.17</v>
      </c>
      <c r="J458" t="s">
        <v>102</v>
      </c>
      <c r="K458" t="s">
        <v>58</v>
      </c>
      <c r="L458" t="b">
        <v>0</v>
      </c>
      <c r="M458" t="s">
        <v>21</v>
      </c>
      <c r="N458" t="s">
        <v>22</v>
      </c>
      <c r="O458">
        <f>data[[#This Row],[Qty]]*data[[#This Row],[Amount]]</f>
        <v>54422.369999999995</v>
      </c>
    </row>
    <row r="459" spans="1:15" ht="14.25" customHeight="1">
      <c r="A459">
        <v>623</v>
      </c>
      <c r="B459" s="1">
        <v>44461</v>
      </c>
      <c r="C459" t="s">
        <v>14</v>
      </c>
      <c r="D459" t="s">
        <v>47</v>
      </c>
      <c r="E459" t="s">
        <v>37</v>
      </c>
      <c r="F459" t="s">
        <v>33</v>
      </c>
      <c r="G459">
        <v>20</v>
      </c>
      <c r="H459" t="s">
        <v>18</v>
      </c>
      <c r="I459">
        <v>378.32</v>
      </c>
      <c r="J459" t="s">
        <v>243</v>
      </c>
      <c r="K459" t="s">
        <v>106</v>
      </c>
      <c r="L459" t="b">
        <v>1</v>
      </c>
      <c r="M459" t="s">
        <v>31</v>
      </c>
      <c r="N459" t="s">
        <v>22</v>
      </c>
      <c r="O459">
        <f>data[[#This Row],[Qty]]*data[[#This Row],[Amount]]</f>
        <v>7566.4</v>
      </c>
    </row>
    <row r="460" spans="1:15" ht="14.25" customHeight="1">
      <c r="A460">
        <v>867</v>
      </c>
      <c r="B460" s="1">
        <v>43831</v>
      </c>
      <c r="C460" t="s">
        <v>32</v>
      </c>
      <c r="D460" t="s">
        <v>24</v>
      </c>
      <c r="E460" t="s">
        <v>25</v>
      </c>
      <c r="F460" t="s">
        <v>38</v>
      </c>
      <c r="G460">
        <v>77</v>
      </c>
      <c r="H460" t="s">
        <v>18</v>
      </c>
      <c r="I460">
        <v>587.49</v>
      </c>
      <c r="J460" t="s">
        <v>168</v>
      </c>
      <c r="K460" t="s">
        <v>58</v>
      </c>
      <c r="L460" t="b">
        <v>0</v>
      </c>
      <c r="M460" t="s">
        <v>27</v>
      </c>
      <c r="N460" t="s">
        <v>28</v>
      </c>
      <c r="O460">
        <f>data[[#This Row],[Qty]]*data[[#This Row],[Amount]]</f>
        <v>45236.73</v>
      </c>
    </row>
    <row r="461" spans="1:15" ht="14.25" customHeight="1">
      <c r="A461">
        <v>607</v>
      </c>
      <c r="B461" s="1">
        <v>44306</v>
      </c>
      <c r="C461" t="s">
        <v>36</v>
      </c>
      <c r="D461" t="s">
        <v>24</v>
      </c>
      <c r="E461" t="s">
        <v>16</v>
      </c>
      <c r="F461" t="s">
        <v>17</v>
      </c>
      <c r="G461">
        <v>22</v>
      </c>
      <c r="H461" t="s">
        <v>18</v>
      </c>
      <c r="I461">
        <v>883.3</v>
      </c>
      <c r="J461" t="s">
        <v>108</v>
      </c>
      <c r="K461" t="s">
        <v>66</v>
      </c>
      <c r="L461" t="b">
        <v>1</v>
      </c>
      <c r="M461" t="s">
        <v>31</v>
      </c>
      <c r="N461" t="s">
        <v>22</v>
      </c>
      <c r="O461">
        <f>data[[#This Row],[Qty]]*data[[#This Row],[Amount]]</f>
        <v>19432.599999999999</v>
      </c>
    </row>
    <row r="462" spans="1:15" ht="14.25" customHeight="1">
      <c r="A462">
        <v>187</v>
      </c>
      <c r="B462" s="1">
        <v>44074</v>
      </c>
      <c r="C462" t="s">
        <v>14</v>
      </c>
      <c r="D462" t="s">
        <v>15</v>
      </c>
      <c r="E462" t="s">
        <v>16</v>
      </c>
      <c r="F462" t="s">
        <v>33</v>
      </c>
      <c r="G462">
        <v>66</v>
      </c>
      <c r="H462" t="s">
        <v>18</v>
      </c>
      <c r="I462">
        <v>408.55</v>
      </c>
      <c r="J462" t="s">
        <v>241</v>
      </c>
      <c r="K462" t="s">
        <v>236</v>
      </c>
      <c r="L462" t="b">
        <v>0</v>
      </c>
      <c r="M462" t="s">
        <v>27</v>
      </c>
      <c r="N462" t="s">
        <v>22</v>
      </c>
      <c r="O462">
        <f>data[[#This Row],[Qty]]*data[[#This Row],[Amount]]</f>
        <v>26964.3</v>
      </c>
    </row>
    <row r="463" spans="1:15" ht="14.25" customHeight="1">
      <c r="A463">
        <v>385</v>
      </c>
      <c r="B463" s="1">
        <v>44408</v>
      </c>
      <c r="C463" t="s">
        <v>54</v>
      </c>
      <c r="D463" t="s">
        <v>47</v>
      </c>
      <c r="E463" t="s">
        <v>37</v>
      </c>
      <c r="F463" t="s">
        <v>38</v>
      </c>
      <c r="G463">
        <v>23</v>
      </c>
      <c r="H463" t="s">
        <v>18</v>
      </c>
      <c r="I463">
        <v>590.29999999999995</v>
      </c>
      <c r="J463" t="s">
        <v>293</v>
      </c>
      <c r="K463" t="s">
        <v>101</v>
      </c>
      <c r="L463" t="b">
        <v>0</v>
      </c>
      <c r="M463" t="s">
        <v>27</v>
      </c>
      <c r="N463" t="s">
        <v>22</v>
      </c>
      <c r="O463">
        <f>data[[#This Row],[Qty]]*data[[#This Row],[Amount]]</f>
        <v>13576.9</v>
      </c>
    </row>
    <row r="464" spans="1:15" ht="14.25" customHeight="1">
      <c r="A464">
        <v>655</v>
      </c>
      <c r="B464" s="1">
        <v>44421</v>
      </c>
      <c r="C464" t="s">
        <v>32</v>
      </c>
      <c r="D464" t="s">
        <v>15</v>
      </c>
      <c r="E464" t="s">
        <v>25</v>
      </c>
      <c r="F464" t="s">
        <v>38</v>
      </c>
      <c r="G464">
        <v>17</v>
      </c>
      <c r="H464" t="s">
        <v>18</v>
      </c>
      <c r="I464">
        <v>826.44</v>
      </c>
      <c r="J464" t="s">
        <v>158</v>
      </c>
      <c r="K464" t="s">
        <v>124</v>
      </c>
      <c r="L464" t="b">
        <v>1</v>
      </c>
      <c r="M464" t="s">
        <v>27</v>
      </c>
      <c r="N464" t="s">
        <v>22</v>
      </c>
      <c r="O464">
        <f>data[[#This Row],[Qty]]*data[[#This Row],[Amount]]</f>
        <v>14049.480000000001</v>
      </c>
    </row>
    <row r="465" spans="1:15" ht="14.25" customHeight="1">
      <c r="A465">
        <v>661</v>
      </c>
      <c r="B465" s="1">
        <v>44532</v>
      </c>
      <c r="C465" t="s">
        <v>36</v>
      </c>
      <c r="D465" t="s">
        <v>47</v>
      </c>
      <c r="E465" t="s">
        <v>16</v>
      </c>
      <c r="F465" t="s">
        <v>17</v>
      </c>
      <c r="G465">
        <v>39</v>
      </c>
      <c r="H465" t="s">
        <v>18</v>
      </c>
      <c r="I465">
        <v>11.04</v>
      </c>
      <c r="J465" t="s">
        <v>39</v>
      </c>
      <c r="K465" t="s">
        <v>40</v>
      </c>
      <c r="L465" t="b">
        <v>1</v>
      </c>
      <c r="M465" t="s">
        <v>21</v>
      </c>
      <c r="N465" t="s">
        <v>22</v>
      </c>
      <c r="O465">
        <f>data[[#This Row],[Qty]]*data[[#This Row],[Amount]]</f>
        <v>430.55999999999995</v>
      </c>
    </row>
    <row r="466" spans="1:15" ht="14.25" customHeight="1">
      <c r="A466">
        <v>190</v>
      </c>
      <c r="B466" s="1">
        <v>44251</v>
      </c>
      <c r="C466" t="s">
        <v>54</v>
      </c>
      <c r="D466" t="s">
        <v>47</v>
      </c>
      <c r="E466" t="s">
        <v>16</v>
      </c>
      <c r="F466" t="s">
        <v>38</v>
      </c>
      <c r="G466">
        <v>43</v>
      </c>
      <c r="H466" t="s">
        <v>18</v>
      </c>
      <c r="I466">
        <v>602.82000000000005</v>
      </c>
      <c r="J466" t="s">
        <v>48</v>
      </c>
      <c r="K466" t="s">
        <v>49</v>
      </c>
      <c r="L466" t="b">
        <v>0</v>
      </c>
      <c r="M466" t="s">
        <v>21</v>
      </c>
      <c r="N466" t="s">
        <v>22</v>
      </c>
      <c r="O466">
        <f>data[[#This Row],[Qty]]*data[[#This Row],[Amount]]</f>
        <v>25921.260000000002</v>
      </c>
    </row>
    <row r="467" spans="1:15" ht="14.25" customHeight="1">
      <c r="A467">
        <v>848</v>
      </c>
      <c r="B467" s="1">
        <v>44196</v>
      </c>
      <c r="C467" t="s">
        <v>32</v>
      </c>
      <c r="D467" t="s">
        <v>47</v>
      </c>
      <c r="E467" t="s">
        <v>25</v>
      </c>
      <c r="F467" t="s">
        <v>33</v>
      </c>
      <c r="G467">
        <v>64</v>
      </c>
      <c r="H467" t="s">
        <v>18</v>
      </c>
      <c r="I467">
        <v>725.9</v>
      </c>
      <c r="J467" t="s">
        <v>157</v>
      </c>
      <c r="K467" t="s">
        <v>137</v>
      </c>
      <c r="L467" t="b">
        <v>0</v>
      </c>
      <c r="M467" t="s">
        <v>21</v>
      </c>
      <c r="N467" t="s">
        <v>28</v>
      </c>
      <c r="O467">
        <f>data[[#This Row],[Qty]]*data[[#This Row],[Amount]]</f>
        <v>46457.599999999999</v>
      </c>
    </row>
    <row r="468" spans="1:15" ht="14.25" customHeight="1">
      <c r="A468">
        <v>765</v>
      </c>
      <c r="B468" s="1">
        <v>43923</v>
      </c>
      <c r="C468" t="s">
        <v>36</v>
      </c>
      <c r="D468" t="s">
        <v>24</v>
      </c>
      <c r="E468" t="s">
        <v>16</v>
      </c>
      <c r="F468" t="s">
        <v>17</v>
      </c>
      <c r="G468">
        <v>60</v>
      </c>
      <c r="H468" t="s">
        <v>18</v>
      </c>
      <c r="I468">
        <v>257.88</v>
      </c>
      <c r="J468" t="s">
        <v>203</v>
      </c>
      <c r="K468" t="s">
        <v>147</v>
      </c>
      <c r="L468" t="b">
        <v>1</v>
      </c>
      <c r="M468" t="s">
        <v>44</v>
      </c>
      <c r="N468" t="s">
        <v>22</v>
      </c>
      <c r="O468">
        <f>data[[#This Row],[Qty]]*data[[#This Row],[Amount]]</f>
        <v>15472.8</v>
      </c>
    </row>
    <row r="469" spans="1:15" ht="14.25" customHeight="1">
      <c r="A469">
        <v>225</v>
      </c>
      <c r="B469" s="1">
        <v>44547</v>
      </c>
      <c r="C469" t="s">
        <v>32</v>
      </c>
      <c r="D469" t="s">
        <v>24</v>
      </c>
      <c r="E469" t="s">
        <v>16</v>
      </c>
      <c r="F469" t="s">
        <v>17</v>
      </c>
      <c r="G469">
        <v>71</v>
      </c>
      <c r="H469" t="s">
        <v>18</v>
      </c>
      <c r="I469">
        <v>741.16</v>
      </c>
      <c r="J469" t="s">
        <v>252</v>
      </c>
      <c r="K469" t="s">
        <v>89</v>
      </c>
      <c r="L469" t="b">
        <v>1</v>
      </c>
      <c r="M469" t="s">
        <v>44</v>
      </c>
      <c r="N469" t="s">
        <v>22</v>
      </c>
      <c r="O469">
        <f>data[[#This Row],[Qty]]*data[[#This Row],[Amount]]</f>
        <v>52622.36</v>
      </c>
    </row>
    <row r="470" spans="1:15" ht="14.25" customHeight="1">
      <c r="A470">
        <v>325</v>
      </c>
      <c r="B470" s="1">
        <v>44025</v>
      </c>
      <c r="C470" t="s">
        <v>36</v>
      </c>
      <c r="D470" t="s">
        <v>24</v>
      </c>
      <c r="E470" t="s">
        <v>16</v>
      </c>
      <c r="F470" t="s">
        <v>17</v>
      </c>
      <c r="G470">
        <v>35</v>
      </c>
      <c r="H470" t="s">
        <v>18</v>
      </c>
      <c r="I470">
        <v>649.54</v>
      </c>
      <c r="J470" t="s">
        <v>165</v>
      </c>
      <c r="K470" t="s">
        <v>64</v>
      </c>
      <c r="L470" t="b">
        <v>1</v>
      </c>
      <c r="M470" t="s">
        <v>27</v>
      </c>
      <c r="N470" t="s">
        <v>22</v>
      </c>
      <c r="O470">
        <f>data[[#This Row],[Qty]]*data[[#This Row],[Amount]]</f>
        <v>22733.899999999998</v>
      </c>
    </row>
    <row r="471" spans="1:15" ht="14.25" customHeight="1">
      <c r="A471">
        <v>336</v>
      </c>
      <c r="B471" s="1">
        <v>44506</v>
      </c>
      <c r="C471" t="s">
        <v>23</v>
      </c>
      <c r="D471" t="s">
        <v>15</v>
      </c>
      <c r="E471" t="s">
        <v>25</v>
      </c>
      <c r="F471" t="s">
        <v>17</v>
      </c>
      <c r="G471">
        <v>100</v>
      </c>
      <c r="H471" t="s">
        <v>18</v>
      </c>
      <c r="I471">
        <v>140.75</v>
      </c>
      <c r="J471" t="s">
        <v>83</v>
      </c>
      <c r="K471" t="s">
        <v>64</v>
      </c>
      <c r="L471" t="b">
        <v>1</v>
      </c>
      <c r="M471" t="s">
        <v>21</v>
      </c>
      <c r="N471" t="s">
        <v>28</v>
      </c>
      <c r="O471">
        <f>data[[#This Row],[Qty]]*data[[#This Row],[Amount]]</f>
        <v>14075</v>
      </c>
    </row>
    <row r="472" spans="1:15" ht="14.25" customHeight="1">
      <c r="A472">
        <v>170</v>
      </c>
      <c r="B472" s="1">
        <v>44139</v>
      </c>
      <c r="C472" t="s">
        <v>14</v>
      </c>
      <c r="D472" t="s">
        <v>47</v>
      </c>
      <c r="E472" t="s">
        <v>16</v>
      </c>
      <c r="F472" t="s">
        <v>33</v>
      </c>
      <c r="G472">
        <v>2</v>
      </c>
      <c r="H472" t="s">
        <v>18</v>
      </c>
      <c r="I472">
        <v>834.48</v>
      </c>
      <c r="J472" t="s">
        <v>161</v>
      </c>
      <c r="K472" t="s">
        <v>61</v>
      </c>
      <c r="L472" t="b">
        <v>0</v>
      </c>
      <c r="M472" t="s">
        <v>31</v>
      </c>
      <c r="N472" t="s">
        <v>22</v>
      </c>
      <c r="O472">
        <f>data[[#This Row],[Qty]]*data[[#This Row],[Amount]]</f>
        <v>1668.96</v>
      </c>
    </row>
    <row r="473" spans="1:15" ht="14.25" customHeight="1">
      <c r="A473">
        <v>91</v>
      </c>
      <c r="B473" s="1">
        <v>44495</v>
      </c>
      <c r="C473" t="s">
        <v>23</v>
      </c>
      <c r="D473" t="s">
        <v>47</v>
      </c>
      <c r="E473" t="s">
        <v>25</v>
      </c>
      <c r="F473" t="s">
        <v>17</v>
      </c>
      <c r="G473">
        <v>60</v>
      </c>
      <c r="H473" t="s">
        <v>18</v>
      </c>
      <c r="I473">
        <v>646.54999999999995</v>
      </c>
      <c r="J473" t="s">
        <v>294</v>
      </c>
      <c r="K473" t="s">
        <v>89</v>
      </c>
      <c r="L473" t="b">
        <v>1</v>
      </c>
      <c r="M473" t="s">
        <v>27</v>
      </c>
      <c r="N473" t="s">
        <v>22</v>
      </c>
      <c r="O473">
        <f>data[[#This Row],[Qty]]*data[[#This Row],[Amount]]</f>
        <v>38793</v>
      </c>
    </row>
    <row r="474" spans="1:15" ht="14.25" customHeight="1">
      <c r="A474">
        <v>960</v>
      </c>
      <c r="B474" s="1">
        <v>44072</v>
      </c>
      <c r="C474" t="s">
        <v>54</v>
      </c>
      <c r="D474" t="s">
        <v>24</v>
      </c>
      <c r="E474" t="s">
        <v>37</v>
      </c>
      <c r="F474" t="s">
        <v>33</v>
      </c>
      <c r="G474">
        <v>35</v>
      </c>
      <c r="H474" t="s">
        <v>18</v>
      </c>
      <c r="I474">
        <v>888.92</v>
      </c>
      <c r="J474" t="s">
        <v>295</v>
      </c>
      <c r="K474" t="s">
        <v>74</v>
      </c>
      <c r="L474" t="b">
        <v>0</v>
      </c>
      <c r="M474" t="s">
        <v>21</v>
      </c>
      <c r="N474" t="s">
        <v>22</v>
      </c>
      <c r="O474">
        <f>data[[#This Row],[Qty]]*data[[#This Row],[Amount]]</f>
        <v>31112.199999999997</v>
      </c>
    </row>
    <row r="475" spans="1:15" ht="14.25" customHeight="1">
      <c r="A475">
        <v>831</v>
      </c>
      <c r="B475" s="1">
        <v>43965</v>
      </c>
      <c r="C475" t="s">
        <v>32</v>
      </c>
      <c r="D475" t="s">
        <v>47</v>
      </c>
      <c r="E475" t="s">
        <v>16</v>
      </c>
      <c r="F475" t="s">
        <v>17</v>
      </c>
      <c r="G475">
        <v>5</v>
      </c>
      <c r="H475" t="s">
        <v>18</v>
      </c>
      <c r="I475">
        <v>820.46</v>
      </c>
      <c r="J475" t="s">
        <v>296</v>
      </c>
      <c r="K475" t="s">
        <v>58</v>
      </c>
      <c r="L475" t="b">
        <v>0</v>
      </c>
      <c r="M475" t="s">
        <v>44</v>
      </c>
      <c r="N475" t="s">
        <v>28</v>
      </c>
      <c r="O475">
        <f>data[[#This Row],[Qty]]*data[[#This Row],[Amount]]</f>
        <v>4102.3</v>
      </c>
    </row>
    <row r="476" spans="1:15" ht="14.25" customHeight="1">
      <c r="A476">
        <v>345</v>
      </c>
      <c r="B476" s="1">
        <v>44168</v>
      </c>
      <c r="C476" t="s">
        <v>36</v>
      </c>
      <c r="D476" t="s">
        <v>47</v>
      </c>
      <c r="E476" t="s">
        <v>16</v>
      </c>
      <c r="F476" t="s">
        <v>38</v>
      </c>
      <c r="G476">
        <v>2</v>
      </c>
      <c r="H476" t="s">
        <v>18</v>
      </c>
      <c r="I476">
        <v>143.72</v>
      </c>
      <c r="J476" t="s">
        <v>297</v>
      </c>
      <c r="K476" t="s">
        <v>66</v>
      </c>
      <c r="L476" t="b">
        <v>0</v>
      </c>
      <c r="M476" t="s">
        <v>44</v>
      </c>
      <c r="N476" t="s">
        <v>28</v>
      </c>
      <c r="O476">
        <f>data[[#This Row],[Qty]]*data[[#This Row],[Amount]]</f>
        <v>287.44</v>
      </c>
    </row>
    <row r="477" spans="1:15" ht="14.25" customHeight="1">
      <c r="A477">
        <v>708</v>
      </c>
      <c r="B477" s="1">
        <v>44074</v>
      </c>
      <c r="C477" t="s">
        <v>32</v>
      </c>
      <c r="D477" t="s">
        <v>24</v>
      </c>
      <c r="E477" t="s">
        <v>25</v>
      </c>
      <c r="F477" t="s">
        <v>33</v>
      </c>
      <c r="G477">
        <v>47</v>
      </c>
      <c r="H477" t="s">
        <v>18</v>
      </c>
      <c r="I477">
        <v>617.73</v>
      </c>
      <c r="J477" t="s">
        <v>197</v>
      </c>
      <c r="K477" t="s">
        <v>93</v>
      </c>
      <c r="L477" t="b">
        <v>1</v>
      </c>
      <c r="M477" t="s">
        <v>21</v>
      </c>
      <c r="N477" t="s">
        <v>28</v>
      </c>
      <c r="O477">
        <f>data[[#This Row],[Qty]]*data[[#This Row],[Amount]]</f>
        <v>29033.31</v>
      </c>
    </row>
    <row r="478" spans="1:15" ht="14.25" customHeight="1">
      <c r="A478">
        <v>374</v>
      </c>
      <c r="B478" s="1">
        <v>44418</v>
      </c>
      <c r="C478" t="s">
        <v>14</v>
      </c>
      <c r="D478" t="s">
        <v>24</v>
      </c>
      <c r="E478" t="s">
        <v>37</v>
      </c>
      <c r="F478" t="s">
        <v>38</v>
      </c>
      <c r="G478">
        <v>95</v>
      </c>
      <c r="H478" t="s">
        <v>18</v>
      </c>
      <c r="I478">
        <v>629.51</v>
      </c>
      <c r="J478" t="s">
        <v>298</v>
      </c>
      <c r="K478" t="s">
        <v>64</v>
      </c>
      <c r="L478" t="b">
        <v>0</v>
      </c>
      <c r="M478" t="s">
        <v>31</v>
      </c>
      <c r="N478" t="s">
        <v>28</v>
      </c>
      <c r="O478">
        <f>data[[#This Row],[Qty]]*data[[#This Row],[Amount]]</f>
        <v>59803.45</v>
      </c>
    </row>
    <row r="479" spans="1:15" ht="14.25" customHeight="1">
      <c r="A479">
        <v>31</v>
      </c>
      <c r="B479" s="1">
        <v>44433</v>
      </c>
      <c r="C479" t="s">
        <v>36</v>
      </c>
      <c r="D479" t="s">
        <v>24</v>
      </c>
      <c r="E479" t="s">
        <v>25</v>
      </c>
      <c r="F479" t="s">
        <v>17</v>
      </c>
      <c r="G479">
        <v>10</v>
      </c>
      <c r="H479" t="s">
        <v>18</v>
      </c>
      <c r="I479">
        <v>384.16</v>
      </c>
      <c r="J479" t="s">
        <v>98</v>
      </c>
      <c r="K479" t="s">
        <v>99</v>
      </c>
      <c r="L479" t="b">
        <v>1</v>
      </c>
      <c r="M479" t="s">
        <v>44</v>
      </c>
      <c r="N479" t="s">
        <v>28</v>
      </c>
      <c r="O479">
        <f>data[[#This Row],[Qty]]*data[[#This Row],[Amount]]</f>
        <v>3841.6000000000004</v>
      </c>
    </row>
    <row r="480" spans="1:15" ht="14.25" customHeight="1">
      <c r="A480">
        <v>393</v>
      </c>
      <c r="B480" s="1">
        <v>44029</v>
      </c>
      <c r="C480" t="s">
        <v>36</v>
      </c>
      <c r="D480" t="s">
        <v>15</v>
      </c>
      <c r="E480" t="s">
        <v>16</v>
      </c>
      <c r="F480" t="s">
        <v>38</v>
      </c>
      <c r="G480">
        <v>42</v>
      </c>
      <c r="H480" t="s">
        <v>18</v>
      </c>
      <c r="I480">
        <v>885.54</v>
      </c>
      <c r="J480" t="s">
        <v>80</v>
      </c>
      <c r="K480" t="s">
        <v>20</v>
      </c>
      <c r="L480" t="b">
        <v>1</v>
      </c>
      <c r="M480" t="s">
        <v>44</v>
      </c>
      <c r="N480" t="s">
        <v>28</v>
      </c>
      <c r="O480">
        <f>data[[#This Row],[Qty]]*data[[#This Row],[Amount]]</f>
        <v>37192.68</v>
      </c>
    </row>
    <row r="481" spans="1:15" ht="14.25" customHeight="1">
      <c r="A481">
        <v>458</v>
      </c>
      <c r="B481" s="1">
        <v>44222</v>
      </c>
      <c r="C481" t="s">
        <v>14</v>
      </c>
      <c r="D481" t="s">
        <v>15</v>
      </c>
      <c r="E481" t="s">
        <v>16</v>
      </c>
      <c r="F481" t="s">
        <v>38</v>
      </c>
      <c r="G481">
        <v>68</v>
      </c>
      <c r="H481" t="s">
        <v>18</v>
      </c>
      <c r="I481">
        <v>489.24</v>
      </c>
      <c r="J481" t="s">
        <v>182</v>
      </c>
      <c r="K481" t="s">
        <v>64</v>
      </c>
      <c r="L481" t="b">
        <v>0</v>
      </c>
      <c r="M481" t="s">
        <v>44</v>
      </c>
      <c r="N481" t="s">
        <v>22</v>
      </c>
      <c r="O481">
        <f>data[[#This Row],[Qty]]*data[[#This Row],[Amount]]</f>
        <v>33268.32</v>
      </c>
    </row>
    <row r="482" spans="1:15" ht="14.25" customHeight="1">
      <c r="A482">
        <v>548</v>
      </c>
      <c r="B482" s="1">
        <v>43941</v>
      </c>
      <c r="C482" t="s">
        <v>54</v>
      </c>
      <c r="D482" t="s">
        <v>15</v>
      </c>
      <c r="E482" t="s">
        <v>37</v>
      </c>
      <c r="F482" t="s">
        <v>38</v>
      </c>
      <c r="G482">
        <v>67</v>
      </c>
      <c r="H482" t="s">
        <v>18</v>
      </c>
      <c r="I482">
        <v>700.37</v>
      </c>
      <c r="J482" t="s">
        <v>88</v>
      </c>
      <c r="K482" t="s">
        <v>89</v>
      </c>
      <c r="L482" t="b">
        <v>1</v>
      </c>
      <c r="M482" t="s">
        <v>44</v>
      </c>
      <c r="N482" t="s">
        <v>22</v>
      </c>
      <c r="O482">
        <f>data[[#This Row],[Qty]]*data[[#This Row],[Amount]]</f>
        <v>46924.79</v>
      </c>
    </row>
    <row r="483" spans="1:15" ht="14.25" customHeight="1">
      <c r="A483">
        <v>75</v>
      </c>
      <c r="B483" s="1">
        <v>44171</v>
      </c>
      <c r="C483" t="s">
        <v>14</v>
      </c>
      <c r="D483" t="s">
        <v>24</v>
      </c>
      <c r="E483" t="s">
        <v>16</v>
      </c>
      <c r="F483" t="s">
        <v>33</v>
      </c>
      <c r="G483">
        <v>49</v>
      </c>
      <c r="H483" t="s">
        <v>18</v>
      </c>
      <c r="I483">
        <v>716.59</v>
      </c>
      <c r="J483" t="s">
        <v>90</v>
      </c>
      <c r="K483" t="s">
        <v>91</v>
      </c>
      <c r="L483" t="b">
        <v>0</v>
      </c>
      <c r="M483" t="s">
        <v>21</v>
      </c>
      <c r="N483" t="s">
        <v>22</v>
      </c>
      <c r="O483">
        <f>data[[#This Row],[Qty]]*data[[#This Row],[Amount]]</f>
        <v>35112.910000000003</v>
      </c>
    </row>
    <row r="484" spans="1:15" ht="14.25" customHeight="1">
      <c r="A484">
        <v>624</v>
      </c>
      <c r="B484" s="1">
        <v>44228</v>
      </c>
      <c r="C484" t="s">
        <v>14</v>
      </c>
      <c r="D484" t="s">
        <v>24</v>
      </c>
      <c r="E484" t="s">
        <v>37</v>
      </c>
      <c r="F484" t="s">
        <v>33</v>
      </c>
      <c r="G484">
        <v>68</v>
      </c>
      <c r="H484" t="s">
        <v>18</v>
      </c>
      <c r="I484">
        <v>477.85</v>
      </c>
      <c r="J484" t="s">
        <v>29</v>
      </c>
      <c r="K484" t="s">
        <v>30</v>
      </c>
      <c r="L484" t="b">
        <v>0</v>
      </c>
      <c r="M484" t="s">
        <v>27</v>
      </c>
      <c r="N484" t="s">
        <v>28</v>
      </c>
      <c r="O484">
        <f>data[[#This Row],[Qty]]*data[[#This Row],[Amount]]</f>
        <v>32493.800000000003</v>
      </c>
    </row>
    <row r="485" spans="1:15" ht="14.25" customHeight="1">
      <c r="A485">
        <v>862</v>
      </c>
      <c r="B485" s="1">
        <v>43976</v>
      </c>
      <c r="C485" t="s">
        <v>23</v>
      </c>
      <c r="D485" t="s">
        <v>24</v>
      </c>
      <c r="E485" t="s">
        <v>37</v>
      </c>
      <c r="F485" t="s">
        <v>17</v>
      </c>
      <c r="G485">
        <v>44</v>
      </c>
      <c r="H485" t="s">
        <v>18</v>
      </c>
      <c r="I485">
        <v>673.23</v>
      </c>
      <c r="J485" t="s">
        <v>145</v>
      </c>
      <c r="K485" t="s">
        <v>91</v>
      </c>
      <c r="L485" t="b">
        <v>1</v>
      </c>
      <c r="M485" t="s">
        <v>21</v>
      </c>
      <c r="N485" t="s">
        <v>28</v>
      </c>
      <c r="O485">
        <f>data[[#This Row],[Qty]]*data[[#This Row],[Amount]]</f>
        <v>29622.120000000003</v>
      </c>
    </row>
    <row r="486" spans="1:15" ht="14.25" customHeight="1">
      <c r="A486">
        <v>914</v>
      </c>
      <c r="B486" s="1">
        <v>44505</v>
      </c>
      <c r="C486" t="s">
        <v>14</v>
      </c>
      <c r="D486" t="s">
        <v>47</v>
      </c>
      <c r="E486" t="s">
        <v>37</v>
      </c>
      <c r="F486" t="s">
        <v>33</v>
      </c>
      <c r="G486">
        <v>65</v>
      </c>
      <c r="H486" t="s">
        <v>18</v>
      </c>
      <c r="I486">
        <v>147.84</v>
      </c>
      <c r="J486" t="s">
        <v>250</v>
      </c>
      <c r="K486" t="s">
        <v>58</v>
      </c>
      <c r="L486" t="b">
        <v>0</v>
      </c>
      <c r="M486" t="s">
        <v>27</v>
      </c>
      <c r="N486" t="s">
        <v>22</v>
      </c>
      <c r="O486">
        <f>data[[#This Row],[Qty]]*data[[#This Row],[Amount]]</f>
        <v>9609.6</v>
      </c>
    </row>
    <row r="487" spans="1:15" ht="14.25" customHeight="1">
      <c r="A487">
        <v>659</v>
      </c>
      <c r="B487" s="1">
        <v>44272</v>
      </c>
      <c r="C487" t="s">
        <v>36</v>
      </c>
      <c r="D487" t="s">
        <v>24</v>
      </c>
      <c r="E487" t="s">
        <v>16</v>
      </c>
      <c r="F487" t="s">
        <v>33</v>
      </c>
      <c r="G487">
        <v>70</v>
      </c>
      <c r="H487" t="s">
        <v>18</v>
      </c>
      <c r="I487">
        <v>439.77</v>
      </c>
      <c r="J487" t="s">
        <v>158</v>
      </c>
      <c r="K487" t="s">
        <v>124</v>
      </c>
      <c r="L487" t="b">
        <v>0</v>
      </c>
      <c r="M487" t="s">
        <v>31</v>
      </c>
      <c r="N487" t="s">
        <v>22</v>
      </c>
      <c r="O487">
        <f>data[[#This Row],[Qty]]*data[[#This Row],[Amount]]</f>
        <v>30783.899999999998</v>
      </c>
    </row>
    <row r="488" spans="1:15" ht="14.25" customHeight="1">
      <c r="A488">
        <v>134</v>
      </c>
      <c r="B488" s="1">
        <v>44327</v>
      </c>
      <c r="C488" t="s">
        <v>32</v>
      </c>
      <c r="D488" t="s">
        <v>15</v>
      </c>
      <c r="E488" t="s">
        <v>16</v>
      </c>
      <c r="F488" t="s">
        <v>38</v>
      </c>
      <c r="G488">
        <v>85</v>
      </c>
      <c r="H488" t="s">
        <v>18</v>
      </c>
      <c r="I488">
        <v>740.08</v>
      </c>
      <c r="J488" t="s">
        <v>120</v>
      </c>
      <c r="K488" t="s">
        <v>121</v>
      </c>
      <c r="L488" t="b">
        <v>1</v>
      </c>
      <c r="M488" t="s">
        <v>27</v>
      </c>
      <c r="N488" t="s">
        <v>28</v>
      </c>
      <c r="O488">
        <f>data[[#This Row],[Qty]]*data[[#This Row],[Amount]]</f>
        <v>62906.8</v>
      </c>
    </row>
    <row r="489" spans="1:15" ht="14.25" customHeight="1">
      <c r="A489">
        <v>594</v>
      </c>
      <c r="B489" s="1">
        <v>43968</v>
      </c>
      <c r="C489" t="s">
        <v>54</v>
      </c>
      <c r="D489" t="s">
        <v>47</v>
      </c>
      <c r="E489" t="s">
        <v>25</v>
      </c>
      <c r="F489" t="s">
        <v>17</v>
      </c>
      <c r="G489">
        <v>11</v>
      </c>
      <c r="H489" t="s">
        <v>18</v>
      </c>
      <c r="I489">
        <v>766.37</v>
      </c>
      <c r="J489" t="s">
        <v>221</v>
      </c>
      <c r="K489" t="s">
        <v>58</v>
      </c>
      <c r="L489" t="b">
        <v>0</v>
      </c>
      <c r="M489" t="s">
        <v>44</v>
      </c>
      <c r="N489" t="s">
        <v>28</v>
      </c>
      <c r="O489">
        <f>data[[#This Row],[Qty]]*data[[#This Row],[Amount]]</f>
        <v>8430.07</v>
      </c>
    </row>
    <row r="490" spans="1:15" ht="14.25" customHeight="1">
      <c r="A490">
        <v>776</v>
      </c>
      <c r="B490" s="1">
        <v>44163</v>
      </c>
      <c r="C490" t="s">
        <v>23</v>
      </c>
      <c r="D490" t="s">
        <v>24</v>
      </c>
      <c r="E490" t="s">
        <v>25</v>
      </c>
      <c r="F490" t="s">
        <v>17</v>
      </c>
      <c r="G490">
        <v>67</v>
      </c>
      <c r="H490" t="s">
        <v>18</v>
      </c>
      <c r="I490">
        <v>120.71</v>
      </c>
      <c r="J490" t="s">
        <v>195</v>
      </c>
      <c r="K490" t="s">
        <v>87</v>
      </c>
      <c r="L490" t="b">
        <v>0</v>
      </c>
      <c r="M490" t="s">
        <v>31</v>
      </c>
      <c r="N490" t="s">
        <v>22</v>
      </c>
      <c r="O490">
        <f>data[[#This Row],[Qty]]*data[[#This Row],[Amount]]</f>
        <v>8087.57</v>
      </c>
    </row>
    <row r="491" spans="1:15" ht="14.25" customHeight="1">
      <c r="A491">
        <v>861</v>
      </c>
      <c r="B491" s="1">
        <v>44288</v>
      </c>
      <c r="C491" t="s">
        <v>32</v>
      </c>
      <c r="D491" t="s">
        <v>47</v>
      </c>
      <c r="E491" t="s">
        <v>25</v>
      </c>
      <c r="F491" t="s">
        <v>33</v>
      </c>
      <c r="G491">
        <v>50</v>
      </c>
      <c r="H491" t="s">
        <v>18</v>
      </c>
      <c r="I491">
        <v>853.62</v>
      </c>
      <c r="J491" t="s">
        <v>155</v>
      </c>
      <c r="K491" t="s">
        <v>64</v>
      </c>
      <c r="L491" t="b">
        <v>1</v>
      </c>
      <c r="M491" t="s">
        <v>31</v>
      </c>
      <c r="N491" t="s">
        <v>22</v>
      </c>
      <c r="O491">
        <f>data[[#This Row],[Qty]]*data[[#This Row],[Amount]]</f>
        <v>42681</v>
      </c>
    </row>
    <row r="492" spans="1:15" ht="14.25" customHeight="1">
      <c r="A492">
        <v>594</v>
      </c>
      <c r="B492" s="1">
        <v>44020</v>
      </c>
      <c r="C492" t="s">
        <v>14</v>
      </c>
      <c r="D492" t="s">
        <v>15</v>
      </c>
      <c r="E492" t="s">
        <v>37</v>
      </c>
      <c r="F492" t="s">
        <v>33</v>
      </c>
      <c r="G492">
        <v>7</v>
      </c>
      <c r="H492" t="s">
        <v>18</v>
      </c>
      <c r="I492">
        <v>339.39</v>
      </c>
      <c r="J492" t="s">
        <v>299</v>
      </c>
      <c r="K492" t="s">
        <v>99</v>
      </c>
      <c r="L492" t="b">
        <v>0</v>
      </c>
      <c r="M492" t="s">
        <v>21</v>
      </c>
      <c r="N492" t="s">
        <v>28</v>
      </c>
      <c r="O492">
        <f>data[[#This Row],[Qty]]*data[[#This Row],[Amount]]</f>
        <v>2375.73</v>
      </c>
    </row>
    <row r="493" spans="1:15" ht="14.25" customHeight="1">
      <c r="A493">
        <v>411</v>
      </c>
      <c r="B493" s="1">
        <v>44155</v>
      </c>
      <c r="C493" t="s">
        <v>32</v>
      </c>
      <c r="D493" t="s">
        <v>24</v>
      </c>
      <c r="E493" t="s">
        <v>25</v>
      </c>
      <c r="F493" t="s">
        <v>38</v>
      </c>
      <c r="G493">
        <v>9</v>
      </c>
      <c r="H493" t="s">
        <v>18</v>
      </c>
      <c r="I493">
        <v>670.97</v>
      </c>
      <c r="J493" t="s">
        <v>290</v>
      </c>
      <c r="K493" t="s">
        <v>106</v>
      </c>
      <c r="L493" t="b">
        <v>0</v>
      </c>
      <c r="M493" t="s">
        <v>21</v>
      </c>
      <c r="N493" t="s">
        <v>22</v>
      </c>
      <c r="O493">
        <f>data[[#This Row],[Qty]]*data[[#This Row],[Amount]]</f>
        <v>6038.7300000000005</v>
      </c>
    </row>
    <row r="494" spans="1:15" ht="14.25" customHeight="1">
      <c r="A494">
        <v>814</v>
      </c>
      <c r="B494" s="1">
        <v>44521</v>
      </c>
      <c r="C494" t="s">
        <v>14</v>
      </c>
      <c r="D494" t="s">
        <v>15</v>
      </c>
      <c r="E494" t="s">
        <v>25</v>
      </c>
      <c r="F494" t="s">
        <v>33</v>
      </c>
      <c r="G494">
        <v>61</v>
      </c>
      <c r="H494" t="s">
        <v>18</v>
      </c>
      <c r="I494">
        <v>869.79</v>
      </c>
      <c r="J494" t="s">
        <v>272</v>
      </c>
      <c r="K494" t="s">
        <v>20</v>
      </c>
      <c r="L494" t="b">
        <v>0</v>
      </c>
      <c r="M494" t="s">
        <v>31</v>
      </c>
      <c r="N494" t="s">
        <v>28</v>
      </c>
      <c r="O494">
        <f>data[[#This Row],[Qty]]*data[[#This Row],[Amount]]</f>
        <v>53057.189999999995</v>
      </c>
    </row>
    <row r="495" spans="1:15" ht="14.25" customHeight="1">
      <c r="A495">
        <v>750</v>
      </c>
      <c r="B495" s="1">
        <v>44206</v>
      </c>
      <c r="C495" t="s">
        <v>14</v>
      </c>
      <c r="D495" t="s">
        <v>15</v>
      </c>
      <c r="E495" t="s">
        <v>25</v>
      </c>
      <c r="F495" t="s">
        <v>33</v>
      </c>
      <c r="G495">
        <v>86</v>
      </c>
      <c r="H495" t="s">
        <v>18</v>
      </c>
      <c r="I495">
        <v>85.58</v>
      </c>
      <c r="J495" t="s">
        <v>155</v>
      </c>
      <c r="K495" t="s">
        <v>64</v>
      </c>
      <c r="L495" t="b">
        <v>0</v>
      </c>
      <c r="M495" t="s">
        <v>21</v>
      </c>
      <c r="N495" t="s">
        <v>22</v>
      </c>
      <c r="O495">
        <f>data[[#This Row],[Qty]]*data[[#This Row],[Amount]]</f>
        <v>7359.88</v>
      </c>
    </row>
    <row r="496" spans="1:15" ht="14.25" customHeight="1">
      <c r="A496">
        <v>215</v>
      </c>
      <c r="B496" s="1">
        <v>43883</v>
      </c>
      <c r="C496" t="s">
        <v>14</v>
      </c>
      <c r="D496" t="s">
        <v>47</v>
      </c>
      <c r="E496" t="s">
        <v>37</v>
      </c>
      <c r="F496" t="s">
        <v>33</v>
      </c>
      <c r="G496">
        <v>78</v>
      </c>
      <c r="H496" t="s">
        <v>18</v>
      </c>
      <c r="I496">
        <v>650.35</v>
      </c>
      <c r="J496" t="s">
        <v>132</v>
      </c>
      <c r="K496" t="s">
        <v>20</v>
      </c>
      <c r="L496" t="b">
        <v>1</v>
      </c>
      <c r="M496" t="s">
        <v>27</v>
      </c>
      <c r="N496" t="s">
        <v>28</v>
      </c>
      <c r="O496">
        <f>data[[#This Row],[Qty]]*data[[#This Row],[Amount]]</f>
        <v>50727.3</v>
      </c>
    </row>
    <row r="497" spans="1:15" ht="14.25" customHeight="1">
      <c r="A497">
        <v>691</v>
      </c>
      <c r="B497" s="1">
        <v>44212</v>
      </c>
      <c r="C497" t="s">
        <v>32</v>
      </c>
      <c r="D497" t="s">
        <v>47</v>
      </c>
      <c r="E497" t="s">
        <v>25</v>
      </c>
      <c r="F497" t="s">
        <v>33</v>
      </c>
      <c r="G497">
        <v>17</v>
      </c>
      <c r="H497" t="s">
        <v>18</v>
      </c>
      <c r="I497">
        <v>284.68</v>
      </c>
      <c r="J497" t="s">
        <v>213</v>
      </c>
      <c r="K497" t="s">
        <v>20</v>
      </c>
      <c r="L497" t="b">
        <v>0</v>
      </c>
      <c r="M497" t="s">
        <v>44</v>
      </c>
      <c r="N497" t="s">
        <v>22</v>
      </c>
      <c r="O497">
        <f>data[[#This Row],[Qty]]*data[[#This Row],[Amount]]</f>
        <v>4839.5600000000004</v>
      </c>
    </row>
    <row r="498" spans="1:15" ht="14.25" customHeight="1">
      <c r="A498">
        <v>308</v>
      </c>
      <c r="B498" s="1">
        <v>44423</v>
      </c>
      <c r="C498" t="s">
        <v>32</v>
      </c>
      <c r="D498" t="s">
        <v>15</v>
      </c>
      <c r="E498" t="s">
        <v>16</v>
      </c>
      <c r="F498" t="s">
        <v>17</v>
      </c>
      <c r="G498">
        <v>67</v>
      </c>
      <c r="H498" t="s">
        <v>18</v>
      </c>
      <c r="I498">
        <v>266.55</v>
      </c>
      <c r="J498" t="s">
        <v>105</v>
      </c>
      <c r="K498" t="s">
        <v>106</v>
      </c>
      <c r="L498" t="b">
        <v>0</v>
      </c>
      <c r="M498" t="s">
        <v>44</v>
      </c>
      <c r="N498" t="s">
        <v>22</v>
      </c>
      <c r="O498">
        <f>data[[#This Row],[Qty]]*data[[#This Row],[Amount]]</f>
        <v>17858.850000000002</v>
      </c>
    </row>
    <row r="499" spans="1:15" ht="14.25" customHeight="1">
      <c r="A499">
        <v>815</v>
      </c>
      <c r="B499" s="1">
        <v>44005</v>
      </c>
      <c r="C499" t="s">
        <v>23</v>
      </c>
      <c r="D499" t="s">
        <v>15</v>
      </c>
      <c r="E499" t="s">
        <v>37</v>
      </c>
      <c r="F499" t="s">
        <v>17</v>
      </c>
      <c r="G499">
        <v>88</v>
      </c>
      <c r="H499" t="s">
        <v>18</v>
      </c>
      <c r="I499">
        <v>192.73</v>
      </c>
      <c r="J499" t="s">
        <v>162</v>
      </c>
      <c r="K499" t="s">
        <v>50</v>
      </c>
      <c r="L499" t="b">
        <v>1</v>
      </c>
      <c r="M499" t="s">
        <v>21</v>
      </c>
      <c r="N499" t="s">
        <v>28</v>
      </c>
      <c r="O499">
        <f>data[[#This Row],[Qty]]*data[[#This Row],[Amount]]</f>
        <v>16960.239999999998</v>
      </c>
    </row>
    <row r="500" spans="1:15" ht="14.25" customHeight="1">
      <c r="A500">
        <v>941</v>
      </c>
      <c r="B500" s="1">
        <v>44196</v>
      </c>
      <c r="C500" t="s">
        <v>32</v>
      </c>
      <c r="D500" t="s">
        <v>24</v>
      </c>
      <c r="E500" t="s">
        <v>16</v>
      </c>
      <c r="F500" t="s">
        <v>33</v>
      </c>
      <c r="G500">
        <v>25</v>
      </c>
      <c r="H500" t="s">
        <v>18</v>
      </c>
      <c r="I500">
        <v>145.96</v>
      </c>
      <c r="J500" t="s">
        <v>300</v>
      </c>
      <c r="K500" t="s">
        <v>58</v>
      </c>
      <c r="L500" t="b">
        <v>1</v>
      </c>
      <c r="M500" t="s">
        <v>21</v>
      </c>
      <c r="N500" t="s">
        <v>22</v>
      </c>
      <c r="O500">
        <f>data[[#This Row],[Qty]]*data[[#This Row],[Amount]]</f>
        <v>3649</v>
      </c>
    </row>
    <row r="501" spans="1:15" ht="14.25" customHeight="1">
      <c r="A501">
        <v>580</v>
      </c>
      <c r="B501" s="1">
        <v>44474</v>
      </c>
      <c r="C501" t="s">
        <v>36</v>
      </c>
      <c r="D501" t="s">
        <v>24</v>
      </c>
      <c r="E501" t="s">
        <v>37</v>
      </c>
      <c r="F501" t="s">
        <v>33</v>
      </c>
      <c r="G501">
        <v>15</v>
      </c>
      <c r="H501" t="s">
        <v>18</v>
      </c>
      <c r="I501">
        <v>708.22</v>
      </c>
      <c r="J501" t="s">
        <v>301</v>
      </c>
      <c r="K501" t="s">
        <v>240</v>
      </c>
      <c r="L501" t="b">
        <v>0</v>
      </c>
      <c r="M501" t="s">
        <v>44</v>
      </c>
      <c r="N501" t="s">
        <v>22</v>
      </c>
      <c r="O501">
        <f>data[[#This Row],[Qty]]*data[[#This Row],[Amount]]</f>
        <v>10623.300000000001</v>
      </c>
    </row>
    <row r="502" spans="1:15" ht="14.25" customHeight="1">
      <c r="A502">
        <v>922</v>
      </c>
      <c r="B502" s="1">
        <v>44077</v>
      </c>
      <c r="C502" t="s">
        <v>23</v>
      </c>
      <c r="D502" t="s">
        <v>47</v>
      </c>
      <c r="E502" t="s">
        <v>37</v>
      </c>
      <c r="F502" t="s">
        <v>38</v>
      </c>
      <c r="G502">
        <v>46</v>
      </c>
      <c r="H502" t="s">
        <v>18</v>
      </c>
      <c r="I502">
        <v>312.60000000000002</v>
      </c>
      <c r="J502" t="s">
        <v>88</v>
      </c>
      <c r="K502" t="s">
        <v>89</v>
      </c>
      <c r="L502" t="b">
        <v>0</v>
      </c>
      <c r="M502" t="s">
        <v>31</v>
      </c>
      <c r="N502" t="s">
        <v>22</v>
      </c>
      <c r="O502">
        <f>data[[#This Row],[Qty]]*data[[#This Row],[Amount]]</f>
        <v>14379.6</v>
      </c>
    </row>
    <row r="503" spans="1:15" ht="14.25" customHeight="1">
      <c r="A503">
        <v>520</v>
      </c>
      <c r="B503" s="1">
        <v>44322</v>
      </c>
      <c r="C503" t="s">
        <v>36</v>
      </c>
      <c r="D503" t="s">
        <v>24</v>
      </c>
      <c r="E503" t="s">
        <v>37</v>
      </c>
      <c r="F503" t="s">
        <v>17</v>
      </c>
      <c r="G503">
        <v>16</v>
      </c>
      <c r="H503" t="s">
        <v>18</v>
      </c>
      <c r="I503">
        <v>967.02</v>
      </c>
      <c r="J503" t="s">
        <v>302</v>
      </c>
      <c r="K503" t="s">
        <v>224</v>
      </c>
      <c r="L503" t="b">
        <v>1</v>
      </c>
      <c r="M503" t="s">
        <v>31</v>
      </c>
      <c r="N503" t="s">
        <v>28</v>
      </c>
      <c r="O503">
        <f>data[[#This Row],[Qty]]*data[[#This Row],[Amount]]</f>
        <v>15472.32</v>
      </c>
    </row>
    <row r="504" spans="1:15" ht="14.25" customHeight="1">
      <c r="A504">
        <v>536</v>
      </c>
      <c r="B504" s="1">
        <v>43938</v>
      </c>
      <c r="C504" t="s">
        <v>23</v>
      </c>
      <c r="D504" t="s">
        <v>15</v>
      </c>
      <c r="E504" t="s">
        <v>25</v>
      </c>
      <c r="F504" t="s">
        <v>38</v>
      </c>
      <c r="G504">
        <v>56</v>
      </c>
      <c r="H504" t="s">
        <v>18</v>
      </c>
      <c r="I504">
        <v>777.26</v>
      </c>
      <c r="J504" t="s">
        <v>301</v>
      </c>
      <c r="K504" t="s">
        <v>240</v>
      </c>
      <c r="L504" t="b">
        <v>1</v>
      </c>
      <c r="M504" t="s">
        <v>27</v>
      </c>
      <c r="N504" t="s">
        <v>22</v>
      </c>
      <c r="O504">
        <f>data[[#This Row],[Qty]]*data[[#This Row],[Amount]]</f>
        <v>43526.559999999998</v>
      </c>
    </row>
    <row r="505" spans="1:15" ht="14.25" customHeight="1">
      <c r="A505">
        <v>706</v>
      </c>
      <c r="B505" s="1">
        <v>43941</v>
      </c>
      <c r="C505" t="s">
        <v>36</v>
      </c>
      <c r="D505" t="s">
        <v>47</v>
      </c>
      <c r="E505" t="s">
        <v>37</v>
      </c>
      <c r="F505" t="s">
        <v>33</v>
      </c>
      <c r="G505">
        <v>91</v>
      </c>
      <c r="H505" t="s">
        <v>18</v>
      </c>
      <c r="I505">
        <v>114.65</v>
      </c>
      <c r="J505" t="s">
        <v>84</v>
      </c>
      <c r="K505" t="s">
        <v>85</v>
      </c>
      <c r="L505" t="b">
        <v>0</v>
      </c>
      <c r="M505" t="s">
        <v>31</v>
      </c>
      <c r="N505" t="s">
        <v>28</v>
      </c>
      <c r="O505">
        <f>data[[#This Row],[Qty]]*data[[#This Row],[Amount]]</f>
        <v>10433.15</v>
      </c>
    </row>
    <row r="506" spans="1:15" ht="14.25" customHeight="1">
      <c r="A506">
        <v>916</v>
      </c>
      <c r="B506" s="1">
        <v>44103</v>
      </c>
      <c r="C506" t="s">
        <v>23</v>
      </c>
      <c r="D506" t="s">
        <v>24</v>
      </c>
      <c r="E506" t="s">
        <v>37</v>
      </c>
      <c r="F506" t="s">
        <v>38</v>
      </c>
      <c r="G506">
        <v>98</v>
      </c>
      <c r="H506" t="s">
        <v>18</v>
      </c>
      <c r="I506">
        <v>663.95</v>
      </c>
      <c r="J506" t="s">
        <v>92</v>
      </c>
      <c r="K506" t="s">
        <v>93</v>
      </c>
      <c r="L506" t="b">
        <v>1</v>
      </c>
      <c r="M506" t="s">
        <v>44</v>
      </c>
      <c r="N506" t="s">
        <v>28</v>
      </c>
      <c r="O506">
        <f>data[[#This Row],[Qty]]*data[[#This Row],[Amount]]</f>
        <v>65067.100000000006</v>
      </c>
    </row>
    <row r="507" spans="1:15" ht="14.25" customHeight="1">
      <c r="A507">
        <v>885</v>
      </c>
      <c r="B507" s="1">
        <v>43987</v>
      </c>
      <c r="C507" t="s">
        <v>36</v>
      </c>
      <c r="D507" t="s">
        <v>24</v>
      </c>
      <c r="E507" t="s">
        <v>25</v>
      </c>
      <c r="F507" t="s">
        <v>17</v>
      </c>
      <c r="G507">
        <v>37</v>
      </c>
      <c r="H507" t="s">
        <v>18</v>
      </c>
      <c r="I507">
        <v>402.12</v>
      </c>
      <c r="J507" t="s">
        <v>86</v>
      </c>
      <c r="K507" t="s">
        <v>87</v>
      </c>
      <c r="L507" t="b">
        <v>0</v>
      </c>
      <c r="M507" t="s">
        <v>21</v>
      </c>
      <c r="N507" t="s">
        <v>22</v>
      </c>
      <c r="O507">
        <f>data[[#This Row],[Qty]]*data[[#This Row],[Amount]]</f>
        <v>14878.44</v>
      </c>
    </row>
    <row r="508" spans="1:15" ht="14.25" customHeight="1">
      <c r="A508">
        <v>109</v>
      </c>
      <c r="B508" s="1">
        <v>43836</v>
      </c>
      <c r="C508" t="s">
        <v>36</v>
      </c>
      <c r="D508" t="s">
        <v>24</v>
      </c>
      <c r="E508" t="s">
        <v>16</v>
      </c>
      <c r="F508" t="s">
        <v>38</v>
      </c>
      <c r="G508">
        <v>48</v>
      </c>
      <c r="H508" t="s">
        <v>18</v>
      </c>
      <c r="I508">
        <v>480.47</v>
      </c>
      <c r="J508" t="s">
        <v>208</v>
      </c>
      <c r="K508" t="s">
        <v>172</v>
      </c>
      <c r="L508" t="b">
        <v>0</v>
      </c>
      <c r="M508" t="s">
        <v>27</v>
      </c>
      <c r="N508" t="s">
        <v>22</v>
      </c>
      <c r="O508">
        <f>data[[#This Row],[Qty]]*data[[#This Row],[Amount]]</f>
        <v>23062.560000000001</v>
      </c>
    </row>
    <row r="509" spans="1:15" ht="14.25" customHeight="1">
      <c r="A509">
        <v>810</v>
      </c>
      <c r="B509" s="1">
        <v>44337</v>
      </c>
      <c r="C509" t="s">
        <v>36</v>
      </c>
      <c r="D509" t="s">
        <v>24</v>
      </c>
      <c r="E509" t="s">
        <v>37</v>
      </c>
      <c r="F509" t="s">
        <v>38</v>
      </c>
      <c r="G509">
        <v>60</v>
      </c>
      <c r="H509" t="s">
        <v>18</v>
      </c>
      <c r="I509">
        <v>895.71</v>
      </c>
      <c r="J509" t="s">
        <v>303</v>
      </c>
      <c r="K509" t="s">
        <v>20</v>
      </c>
      <c r="L509" t="b">
        <v>0</v>
      </c>
      <c r="M509" t="s">
        <v>21</v>
      </c>
      <c r="N509" t="s">
        <v>22</v>
      </c>
      <c r="O509">
        <f>data[[#This Row],[Qty]]*data[[#This Row],[Amount]]</f>
        <v>53742.600000000006</v>
      </c>
    </row>
    <row r="510" spans="1:15" ht="14.25" customHeight="1">
      <c r="A510">
        <v>328</v>
      </c>
      <c r="B510" s="1">
        <v>44094</v>
      </c>
      <c r="C510" t="s">
        <v>23</v>
      </c>
      <c r="D510" t="s">
        <v>47</v>
      </c>
      <c r="E510" t="s">
        <v>16</v>
      </c>
      <c r="F510" t="s">
        <v>17</v>
      </c>
      <c r="G510">
        <v>34</v>
      </c>
      <c r="H510" t="s">
        <v>18</v>
      </c>
      <c r="I510">
        <v>345.42</v>
      </c>
      <c r="J510" t="s">
        <v>237</v>
      </c>
      <c r="K510" t="s">
        <v>202</v>
      </c>
      <c r="L510" t="b">
        <v>0</v>
      </c>
      <c r="M510" t="s">
        <v>27</v>
      </c>
      <c r="N510" t="s">
        <v>22</v>
      </c>
      <c r="O510">
        <f>data[[#This Row],[Qty]]*data[[#This Row],[Amount]]</f>
        <v>11744.28</v>
      </c>
    </row>
    <row r="511" spans="1:15" ht="14.25" customHeight="1">
      <c r="A511">
        <v>823</v>
      </c>
      <c r="B511" s="1">
        <v>44188</v>
      </c>
      <c r="C511" t="s">
        <v>32</v>
      </c>
      <c r="D511" t="s">
        <v>47</v>
      </c>
      <c r="E511" t="s">
        <v>25</v>
      </c>
      <c r="F511" t="s">
        <v>33</v>
      </c>
      <c r="G511">
        <v>31</v>
      </c>
      <c r="H511" t="s">
        <v>18</v>
      </c>
      <c r="I511">
        <v>687.76</v>
      </c>
      <c r="J511" t="s">
        <v>113</v>
      </c>
      <c r="K511" t="s">
        <v>79</v>
      </c>
      <c r="L511" t="b">
        <v>0</v>
      </c>
      <c r="M511" t="s">
        <v>27</v>
      </c>
      <c r="N511" t="s">
        <v>22</v>
      </c>
      <c r="O511">
        <f>data[[#This Row],[Qty]]*data[[#This Row],[Amount]]</f>
        <v>21320.560000000001</v>
      </c>
    </row>
    <row r="512" spans="1:15" ht="14.25" customHeight="1">
      <c r="A512">
        <v>443</v>
      </c>
      <c r="B512" s="1">
        <v>44237</v>
      </c>
      <c r="C512" t="s">
        <v>23</v>
      </c>
      <c r="D512" t="s">
        <v>47</v>
      </c>
      <c r="E512" t="s">
        <v>25</v>
      </c>
      <c r="F512" t="s">
        <v>38</v>
      </c>
      <c r="G512">
        <v>90</v>
      </c>
      <c r="H512" t="s">
        <v>18</v>
      </c>
      <c r="I512">
        <v>764.15</v>
      </c>
      <c r="J512" t="s">
        <v>205</v>
      </c>
      <c r="K512" t="s">
        <v>30</v>
      </c>
      <c r="L512" t="b">
        <v>1</v>
      </c>
      <c r="M512" t="s">
        <v>31</v>
      </c>
      <c r="N512" t="s">
        <v>22</v>
      </c>
      <c r="O512">
        <f>data[[#This Row],[Qty]]*data[[#This Row],[Amount]]</f>
        <v>68773.5</v>
      </c>
    </row>
    <row r="513" spans="1:15" ht="14.25" customHeight="1">
      <c r="A513">
        <v>606</v>
      </c>
      <c r="B513" s="1">
        <v>44044</v>
      </c>
      <c r="C513" t="s">
        <v>23</v>
      </c>
      <c r="D513" t="s">
        <v>47</v>
      </c>
      <c r="E513" t="s">
        <v>25</v>
      </c>
      <c r="F513" t="s">
        <v>38</v>
      </c>
      <c r="G513">
        <v>67</v>
      </c>
      <c r="H513" t="s">
        <v>18</v>
      </c>
      <c r="I513">
        <v>243.34</v>
      </c>
      <c r="J513" t="s">
        <v>193</v>
      </c>
      <c r="K513" t="s">
        <v>64</v>
      </c>
      <c r="L513" t="b">
        <v>1</v>
      </c>
      <c r="M513" t="s">
        <v>21</v>
      </c>
      <c r="N513" t="s">
        <v>22</v>
      </c>
      <c r="O513">
        <f>data[[#This Row],[Qty]]*data[[#This Row],[Amount]]</f>
        <v>16303.78</v>
      </c>
    </row>
    <row r="514" spans="1:15" ht="14.25" customHeight="1">
      <c r="A514">
        <v>564</v>
      </c>
      <c r="B514" s="1">
        <v>44414</v>
      </c>
      <c r="C514" t="s">
        <v>54</v>
      </c>
      <c r="D514" t="s">
        <v>24</v>
      </c>
      <c r="E514" t="s">
        <v>25</v>
      </c>
      <c r="F514" t="s">
        <v>33</v>
      </c>
      <c r="G514">
        <v>41</v>
      </c>
      <c r="H514" t="s">
        <v>18</v>
      </c>
      <c r="I514">
        <v>939.1</v>
      </c>
      <c r="J514" t="s">
        <v>204</v>
      </c>
      <c r="K514" t="s">
        <v>58</v>
      </c>
      <c r="L514" t="b">
        <v>1</v>
      </c>
      <c r="M514" t="s">
        <v>21</v>
      </c>
      <c r="N514" t="s">
        <v>28</v>
      </c>
      <c r="O514">
        <f>data[[#This Row],[Qty]]*data[[#This Row],[Amount]]</f>
        <v>38503.1</v>
      </c>
    </row>
    <row r="515" spans="1:15" ht="14.25" customHeight="1">
      <c r="A515">
        <v>588</v>
      </c>
      <c r="B515" s="1">
        <v>44070</v>
      </c>
      <c r="C515" t="s">
        <v>36</v>
      </c>
      <c r="D515" t="s">
        <v>47</v>
      </c>
      <c r="E515" t="s">
        <v>16</v>
      </c>
      <c r="F515" t="s">
        <v>17</v>
      </c>
      <c r="G515">
        <v>57</v>
      </c>
      <c r="H515" t="s">
        <v>18</v>
      </c>
      <c r="I515">
        <v>679.32</v>
      </c>
      <c r="J515" t="s">
        <v>83</v>
      </c>
      <c r="K515" t="s">
        <v>64</v>
      </c>
      <c r="L515" t="b">
        <v>1</v>
      </c>
      <c r="M515" t="s">
        <v>21</v>
      </c>
      <c r="N515" t="s">
        <v>22</v>
      </c>
      <c r="O515">
        <f>data[[#This Row],[Qty]]*data[[#This Row],[Amount]]</f>
        <v>38721.240000000005</v>
      </c>
    </row>
    <row r="516" spans="1:15" ht="14.25" customHeight="1">
      <c r="A516">
        <v>252</v>
      </c>
      <c r="B516" s="1">
        <v>44483</v>
      </c>
      <c r="C516" t="s">
        <v>23</v>
      </c>
      <c r="D516" t="s">
        <v>47</v>
      </c>
      <c r="E516" t="s">
        <v>25</v>
      </c>
      <c r="F516" t="s">
        <v>38</v>
      </c>
      <c r="G516">
        <v>72</v>
      </c>
      <c r="H516" t="s">
        <v>18</v>
      </c>
      <c r="I516">
        <v>357.13</v>
      </c>
      <c r="J516" t="s">
        <v>84</v>
      </c>
      <c r="K516" t="s">
        <v>85</v>
      </c>
      <c r="L516" t="b">
        <v>0</v>
      </c>
      <c r="M516" t="s">
        <v>44</v>
      </c>
      <c r="N516" t="s">
        <v>22</v>
      </c>
      <c r="O516">
        <f>data[[#This Row],[Qty]]*data[[#This Row],[Amount]]</f>
        <v>25713.360000000001</v>
      </c>
    </row>
    <row r="517" spans="1:15" ht="14.25" customHeight="1">
      <c r="A517">
        <v>212</v>
      </c>
      <c r="B517" s="1">
        <v>43928</v>
      </c>
      <c r="C517" t="s">
        <v>14</v>
      </c>
      <c r="D517" t="s">
        <v>15</v>
      </c>
      <c r="E517" t="s">
        <v>37</v>
      </c>
      <c r="F517" t="s">
        <v>33</v>
      </c>
      <c r="G517">
        <v>38</v>
      </c>
      <c r="H517" t="s">
        <v>18</v>
      </c>
      <c r="I517">
        <v>475.05</v>
      </c>
      <c r="J517" t="s">
        <v>50</v>
      </c>
      <c r="K517" t="s">
        <v>51</v>
      </c>
      <c r="L517" t="b">
        <v>1</v>
      </c>
      <c r="M517" t="s">
        <v>44</v>
      </c>
      <c r="N517" t="s">
        <v>28</v>
      </c>
      <c r="O517">
        <f>data[[#This Row],[Qty]]*data[[#This Row],[Amount]]</f>
        <v>18051.900000000001</v>
      </c>
    </row>
    <row r="518" spans="1:15" ht="14.25" customHeight="1">
      <c r="A518">
        <v>878</v>
      </c>
      <c r="B518" s="1">
        <v>44056</v>
      </c>
      <c r="C518" t="s">
        <v>54</v>
      </c>
      <c r="D518" t="s">
        <v>47</v>
      </c>
      <c r="E518" t="s">
        <v>37</v>
      </c>
      <c r="F518" t="s">
        <v>33</v>
      </c>
      <c r="G518">
        <v>14</v>
      </c>
      <c r="H518" t="s">
        <v>18</v>
      </c>
      <c r="I518">
        <v>975.48</v>
      </c>
      <c r="J518" t="s">
        <v>219</v>
      </c>
      <c r="K518" t="s">
        <v>153</v>
      </c>
      <c r="L518" t="b">
        <v>1</v>
      </c>
      <c r="M518" t="s">
        <v>21</v>
      </c>
      <c r="N518" t="s">
        <v>28</v>
      </c>
      <c r="O518">
        <f>data[[#This Row],[Qty]]*data[[#This Row],[Amount]]</f>
        <v>13656.720000000001</v>
      </c>
    </row>
    <row r="519" spans="1:15" ht="14.25" customHeight="1">
      <c r="A519">
        <v>256</v>
      </c>
      <c r="B519" s="1">
        <v>44474</v>
      </c>
      <c r="C519" t="s">
        <v>32</v>
      </c>
      <c r="D519" t="s">
        <v>24</v>
      </c>
      <c r="E519" t="s">
        <v>16</v>
      </c>
      <c r="F519" t="s">
        <v>33</v>
      </c>
      <c r="G519">
        <v>89</v>
      </c>
      <c r="H519" t="s">
        <v>18</v>
      </c>
      <c r="I519">
        <v>60.97</v>
      </c>
      <c r="J519" t="s">
        <v>304</v>
      </c>
      <c r="K519" t="s">
        <v>50</v>
      </c>
      <c r="L519" t="b">
        <v>0</v>
      </c>
      <c r="M519" t="s">
        <v>21</v>
      </c>
      <c r="N519" t="s">
        <v>22</v>
      </c>
      <c r="O519">
        <f>data[[#This Row],[Qty]]*data[[#This Row],[Amount]]</f>
        <v>5426.33</v>
      </c>
    </row>
    <row r="520" spans="1:15" ht="14.25" customHeight="1">
      <c r="A520">
        <v>155</v>
      </c>
      <c r="B520" s="1">
        <v>44260</v>
      </c>
      <c r="C520" t="s">
        <v>14</v>
      </c>
      <c r="D520" t="s">
        <v>24</v>
      </c>
      <c r="E520" t="s">
        <v>37</v>
      </c>
      <c r="F520" t="s">
        <v>33</v>
      </c>
      <c r="G520">
        <v>41</v>
      </c>
      <c r="H520" t="s">
        <v>18</v>
      </c>
      <c r="I520">
        <v>978.36</v>
      </c>
      <c r="J520" t="s">
        <v>305</v>
      </c>
      <c r="K520" t="s">
        <v>20</v>
      </c>
      <c r="L520" t="b">
        <v>0</v>
      </c>
      <c r="M520" t="s">
        <v>21</v>
      </c>
      <c r="N520" t="s">
        <v>22</v>
      </c>
      <c r="O520">
        <f>data[[#This Row],[Qty]]*data[[#This Row],[Amount]]</f>
        <v>40112.76</v>
      </c>
    </row>
    <row r="521" spans="1:15" ht="14.25" customHeight="1">
      <c r="A521">
        <v>745</v>
      </c>
      <c r="B521" s="1">
        <v>44143</v>
      </c>
      <c r="C521" t="s">
        <v>32</v>
      </c>
      <c r="D521" t="s">
        <v>47</v>
      </c>
      <c r="E521" t="s">
        <v>16</v>
      </c>
      <c r="F521" t="s">
        <v>38</v>
      </c>
      <c r="G521">
        <v>77</v>
      </c>
      <c r="H521" t="s">
        <v>18</v>
      </c>
      <c r="I521">
        <v>905.01</v>
      </c>
      <c r="J521" t="s">
        <v>237</v>
      </c>
      <c r="K521" t="s">
        <v>202</v>
      </c>
      <c r="L521" t="b">
        <v>0</v>
      </c>
      <c r="M521" t="s">
        <v>31</v>
      </c>
      <c r="N521" t="s">
        <v>22</v>
      </c>
      <c r="O521">
        <f>data[[#This Row],[Qty]]*data[[#This Row],[Amount]]</f>
        <v>69685.77</v>
      </c>
    </row>
    <row r="522" spans="1:15" ht="14.25" customHeight="1">
      <c r="A522">
        <v>770</v>
      </c>
      <c r="B522" s="1">
        <v>44532</v>
      </c>
      <c r="C522" t="s">
        <v>14</v>
      </c>
      <c r="D522" t="s">
        <v>24</v>
      </c>
      <c r="E522" t="s">
        <v>16</v>
      </c>
      <c r="F522" t="s">
        <v>38</v>
      </c>
      <c r="G522">
        <v>90</v>
      </c>
      <c r="H522" t="s">
        <v>18</v>
      </c>
      <c r="I522">
        <v>632.4</v>
      </c>
      <c r="J522" t="s">
        <v>306</v>
      </c>
      <c r="K522" t="s">
        <v>307</v>
      </c>
      <c r="L522" t="b">
        <v>1</v>
      </c>
      <c r="M522" t="s">
        <v>21</v>
      </c>
      <c r="N522" t="s">
        <v>28</v>
      </c>
      <c r="O522">
        <f>data[[#This Row],[Qty]]*data[[#This Row],[Amount]]</f>
        <v>56916</v>
      </c>
    </row>
    <row r="523" spans="1:15" ht="14.25" customHeight="1">
      <c r="A523">
        <v>430</v>
      </c>
      <c r="B523" s="1">
        <v>44444</v>
      </c>
      <c r="C523" t="s">
        <v>32</v>
      </c>
      <c r="D523" t="s">
        <v>24</v>
      </c>
      <c r="E523" t="s">
        <v>16</v>
      </c>
      <c r="F523" t="s">
        <v>17</v>
      </c>
      <c r="G523">
        <v>67</v>
      </c>
      <c r="H523" t="s">
        <v>18</v>
      </c>
      <c r="I523">
        <v>715.49</v>
      </c>
      <c r="J523" t="s">
        <v>90</v>
      </c>
      <c r="K523" t="s">
        <v>91</v>
      </c>
      <c r="L523" t="b">
        <v>1</v>
      </c>
      <c r="M523" t="s">
        <v>44</v>
      </c>
      <c r="N523" t="s">
        <v>28</v>
      </c>
      <c r="O523">
        <f>data[[#This Row],[Qty]]*data[[#This Row],[Amount]]</f>
        <v>47937.83</v>
      </c>
    </row>
    <row r="524" spans="1:15" ht="14.25" customHeight="1">
      <c r="A524">
        <v>508</v>
      </c>
      <c r="B524" s="1">
        <v>44138</v>
      </c>
      <c r="C524" t="s">
        <v>32</v>
      </c>
      <c r="D524" t="s">
        <v>47</v>
      </c>
      <c r="E524" t="s">
        <v>37</v>
      </c>
      <c r="F524" t="s">
        <v>38</v>
      </c>
      <c r="G524">
        <v>92</v>
      </c>
      <c r="H524" t="s">
        <v>18</v>
      </c>
      <c r="I524">
        <v>205.92</v>
      </c>
      <c r="J524" t="s">
        <v>19</v>
      </c>
      <c r="K524" t="s">
        <v>20</v>
      </c>
      <c r="L524" t="b">
        <v>1</v>
      </c>
      <c r="M524" t="s">
        <v>44</v>
      </c>
      <c r="N524" t="s">
        <v>28</v>
      </c>
      <c r="O524">
        <f>data[[#This Row],[Qty]]*data[[#This Row],[Amount]]</f>
        <v>18944.64</v>
      </c>
    </row>
    <row r="525" spans="1:15" ht="14.25" customHeight="1">
      <c r="A525">
        <v>656</v>
      </c>
      <c r="B525" s="1">
        <v>43944</v>
      </c>
      <c r="C525" t="s">
        <v>23</v>
      </c>
      <c r="D525" t="s">
        <v>47</v>
      </c>
      <c r="E525" t="s">
        <v>25</v>
      </c>
      <c r="F525" t="s">
        <v>17</v>
      </c>
      <c r="G525">
        <v>8</v>
      </c>
      <c r="H525" t="s">
        <v>18</v>
      </c>
      <c r="I525">
        <v>487.56</v>
      </c>
      <c r="J525" t="s">
        <v>308</v>
      </c>
      <c r="K525" t="s">
        <v>93</v>
      </c>
      <c r="L525" t="b">
        <v>1</v>
      </c>
      <c r="M525" t="s">
        <v>27</v>
      </c>
      <c r="N525" t="s">
        <v>22</v>
      </c>
      <c r="O525">
        <f>data[[#This Row],[Qty]]*data[[#This Row],[Amount]]</f>
        <v>3900.48</v>
      </c>
    </row>
    <row r="526" spans="1:15" ht="14.25" customHeight="1">
      <c r="A526">
        <v>951</v>
      </c>
      <c r="B526" s="1">
        <v>44112</v>
      </c>
      <c r="C526" t="s">
        <v>36</v>
      </c>
      <c r="D526" t="s">
        <v>15</v>
      </c>
      <c r="E526" t="s">
        <v>37</v>
      </c>
      <c r="F526" t="s">
        <v>38</v>
      </c>
      <c r="G526">
        <v>61</v>
      </c>
      <c r="H526" t="s">
        <v>18</v>
      </c>
      <c r="I526">
        <v>102.44</v>
      </c>
      <c r="J526" t="s">
        <v>221</v>
      </c>
      <c r="K526" t="s">
        <v>58</v>
      </c>
      <c r="L526" t="b">
        <v>1</v>
      </c>
      <c r="M526" t="s">
        <v>27</v>
      </c>
      <c r="N526" t="s">
        <v>22</v>
      </c>
      <c r="O526">
        <f>data[[#This Row],[Qty]]*data[[#This Row],[Amount]]</f>
        <v>6248.84</v>
      </c>
    </row>
    <row r="527" spans="1:15" ht="14.25" customHeight="1">
      <c r="A527">
        <v>875</v>
      </c>
      <c r="B527" s="1">
        <v>44425</v>
      </c>
      <c r="C527" t="s">
        <v>14</v>
      </c>
      <c r="D527" t="s">
        <v>15</v>
      </c>
      <c r="E527" t="s">
        <v>37</v>
      </c>
      <c r="F527" t="s">
        <v>38</v>
      </c>
      <c r="G527">
        <v>67</v>
      </c>
      <c r="H527" t="s">
        <v>18</v>
      </c>
      <c r="I527">
        <v>279.31</v>
      </c>
      <c r="J527" t="s">
        <v>83</v>
      </c>
      <c r="K527" t="s">
        <v>64</v>
      </c>
      <c r="L527" t="b">
        <v>1</v>
      </c>
      <c r="M527" t="s">
        <v>44</v>
      </c>
      <c r="N527" t="s">
        <v>22</v>
      </c>
      <c r="O527">
        <f>data[[#This Row],[Qty]]*data[[#This Row],[Amount]]</f>
        <v>18713.77</v>
      </c>
    </row>
    <row r="528" spans="1:15" ht="14.25" customHeight="1">
      <c r="A528">
        <v>262</v>
      </c>
      <c r="B528" s="1">
        <v>43840</v>
      </c>
      <c r="C528" t="s">
        <v>54</v>
      </c>
      <c r="D528" t="s">
        <v>15</v>
      </c>
      <c r="E528" t="s">
        <v>25</v>
      </c>
      <c r="F528" t="s">
        <v>33</v>
      </c>
      <c r="G528">
        <v>26</v>
      </c>
      <c r="H528" t="s">
        <v>18</v>
      </c>
      <c r="I528">
        <v>569.27</v>
      </c>
      <c r="J528" t="s">
        <v>229</v>
      </c>
      <c r="K528" t="s">
        <v>58</v>
      </c>
      <c r="L528" t="b">
        <v>1</v>
      </c>
      <c r="M528" t="s">
        <v>44</v>
      </c>
      <c r="N528" t="s">
        <v>22</v>
      </c>
      <c r="O528">
        <f>data[[#This Row],[Qty]]*data[[#This Row],[Amount]]</f>
        <v>14801.02</v>
      </c>
    </row>
    <row r="529" spans="1:15" ht="14.25" customHeight="1">
      <c r="A529">
        <v>946</v>
      </c>
      <c r="B529" s="1">
        <v>44236</v>
      </c>
      <c r="C529" t="s">
        <v>36</v>
      </c>
      <c r="D529" t="s">
        <v>15</v>
      </c>
      <c r="E529" t="s">
        <v>16</v>
      </c>
      <c r="F529" t="s">
        <v>38</v>
      </c>
      <c r="G529">
        <v>55</v>
      </c>
      <c r="H529" t="s">
        <v>18</v>
      </c>
      <c r="I529">
        <v>60.92</v>
      </c>
      <c r="J529" t="s">
        <v>198</v>
      </c>
      <c r="K529" t="s">
        <v>137</v>
      </c>
      <c r="L529" t="b">
        <v>0</v>
      </c>
      <c r="M529" t="s">
        <v>21</v>
      </c>
      <c r="N529" t="s">
        <v>22</v>
      </c>
      <c r="O529">
        <f>data[[#This Row],[Qty]]*data[[#This Row],[Amount]]</f>
        <v>3350.6</v>
      </c>
    </row>
    <row r="530" spans="1:15" ht="14.25" customHeight="1">
      <c r="A530">
        <v>768</v>
      </c>
      <c r="B530" s="1">
        <v>44194</v>
      </c>
      <c r="C530" t="s">
        <v>32</v>
      </c>
      <c r="D530" t="s">
        <v>24</v>
      </c>
      <c r="E530" t="s">
        <v>25</v>
      </c>
      <c r="F530" t="s">
        <v>38</v>
      </c>
      <c r="G530">
        <v>65</v>
      </c>
      <c r="H530" t="s">
        <v>18</v>
      </c>
      <c r="I530">
        <v>993.78</v>
      </c>
      <c r="J530" t="s">
        <v>309</v>
      </c>
      <c r="K530" t="s">
        <v>74</v>
      </c>
      <c r="L530" t="b">
        <v>0</v>
      </c>
      <c r="M530" t="s">
        <v>44</v>
      </c>
      <c r="N530" t="s">
        <v>22</v>
      </c>
      <c r="O530">
        <f>data[[#This Row],[Qty]]*data[[#This Row],[Amount]]</f>
        <v>64595.7</v>
      </c>
    </row>
    <row r="531" spans="1:15" ht="14.25" customHeight="1">
      <c r="A531">
        <v>452</v>
      </c>
      <c r="B531" s="1">
        <v>43847</v>
      </c>
      <c r="C531" t="s">
        <v>32</v>
      </c>
      <c r="D531" t="s">
        <v>24</v>
      </c>
      <c r="E531" t="s">
        <v>37</v>
      </c>
      <c r="F531" t="s">
        <v>17</v>
      </c>
      <c r="G531">
        <v>43</v>
      </c>
      <c r="H531" t="s">
        <v>18</v>
      </c>
      <c r="I531">
        <v>229.02</v>
      </c>
      <c r="J531" t="s">
        <v>237</v>
      </c>
      <c r="K531" t="s">
        <v>202</v>
      </c>
      <c r="L531" t="b">
        <v>0</v>
      </c>
      <c r="M531" t="s">
        <v>27</v>
      </c>
      <c r="N531" t="s">
        <v>22</v>
      </c>
      <c r="O531">
        <f>data[[#This Row],[Qty]]*data[[#This Row],[Amount]]</f>
        <v>9847.86</v>
      </c>
    </row>
    <row r="532" spans="1:15" ht="14.25" customHeight="1">
      <c r="A532">
        <v>296</v>
      </c>
      <c r="B532" s="1">
        <v>44285</v>
      </c>
      <c r="C532" t="s">
        <v>32</v>
      </c>
      <c r="D532" t="s">
        <v>24</v>
      </c>
      <c r="E532" t="s">
        <v>25</v>
      </c>
      <c r="F532" t="s">
        <v>17</v>
      </c>
      <c r="G532">
        <v>67</v>
      </c>
      <c r="H532" t="s">
        <v>18</v>
      </c>
      <c r="I532">
        <v>278.64999999999998</v>
      </c>
      <c r="J532" t="s">
        <v>34</v>
      </c>
      <c r="K532" t="s">
        <v>35</v>
      </c>
      <c r="L532" t="b">
        <v>1</v>
      </c>
      <c r="M532" t="s">
        <v>21</v>
      </c>
      <c r="N532" t="s">
        <v>28</v>
      </c>
      <c r="O532">
        <f>data[[#This Row],[Qty]]*data[[#This Row],[Amount]]</f>
        <v>18669.55</v>
      </c>
    </row>
    <row r="533" spans="1:15" ht="14.25" customHeight="1">
      <c r="A533">
        <v>802</v>
      </c>
      <c r="B533" s="1">
        <v>44298</v>
      </c>
      <c r="C533" t="s">
        <v>14</v>
      </c>
      <c r="D533" t="s">
        <v>24</v>
      </c>
      <c r="E533" t="s">
        <v>25</v>
      </c>
      <c r="F533" t="s">
        <v>38</v>
      </c>
      <c r="G533">
        <v>77</v>
      </c>
      <c r="H533" t="s">
        <v>18</v>
      </c>
      <c r="I533">
        <v>616.84</v>
      </c>
      <c r="J533" t="s">
        <v>88</v>
      </c>
      <c r="K533" t="s">
        <v>89</v>
      </c>
      <c r="L533" t="b">
        <v>1</v>
      </c>
      <c r="M533" t="s">
        <v>44</v>
      </c>
      <c r="N533" t="s">
        <v>22</v>
      </c>
      <c r="O533">
        <f>data[[#This Row],[Qty]]*data[[#This Row],[Amount]]</f>
        <v>47496.68</v>
      </c>
    </row>
    <row r="534" spans="1:15" ht="14.25" customHeight="1">
      <c r="A534">
        <v>714</v>
      </c>
      <c r="B534" s="1">
        <v>44465</v>
      </c>
      <c r="C534" t="s">
        <v>54</v>
      </c>
      <c r="D534" t="s">
        <v>15</v>
      </c>
      <c r="E534" t="s">
        <v>16</v>
      </c>
      <c r="F534" t="s">
        <v>17</v>
      </c>
      <c r="G534">
        <v>20</v>
      </c>
      <c r="H534" t="s">
        <v>18</v>
      </c>
      <c r="I534">
        <v>223.78</v>
      </c>
      <c r="J534" t="s">
        <v>173</v>
      </c>
      <c r="K534" t="s">
        <v>64</v>
      </c>
      <c r="L534" t="b">
        <v>1</v>
      </c>
      <c r="M534" t="s">
        <v>27</v>
      </c>
      <c r="N534" t="s">
        <v>22</v>
      </c>
      <c r="O534">
        <f>data[[#This Row],[Qty]]*data[[#This Row],[Amount]]</f>
        <v>4475.6000000000004</v>
      </c>
    </row>
    <row r="535" spans="1:15" ht="14.25" customHeight="1">
      <c r="A535">
        <v>28</v>
      </c>
      <c r="B535" s="1">
        <v>44300</v>
      </c>
      <c r="C535" t="s">
        <v>54</v>
      </c>
      <c r="D535" t="s">
        <v>24</v>
      </c>
      <c r="E535" t="s">
        <v>37</v>
      </c>
      <c r="F535" t="s">
        <v>38</v>
      </c>
      <c r="G535">
        <v>1</v>
      </c>
      <c r="H535" t="s">
        <v>18</v>
      </c>
      <c r="I535">
        <v>92.82</v>
      </c>
      <c r="J535" t="s">
        <v>310</v>
      </c>
      <c r="K535" t="s">
        <v>121</v>
      </c>
      <c r="L535" t="b">
        <v>1</v>
      </c>
      <c r="M535" t="s">
        <v>44</v>
      </c>
      <c r="N535" t="s">
        <v>22</v>
      </c>
      <c r="O535">
        <f>data[[#This Row],[Qty]]*data[[#This Row],[Amount]]</f>
        <v>92.82</v>
      </c>
    </row>
    <row r="536" spans="1:15" ht="14.25" customHeight="1">
      <c r="A536">
        <v>58</v>
      </c>
      <c r="B536" s="1">
        <v>44214</v>
      </c>
      <c r="C536" t="s">
        <v>14</v>
      </c>
      <c r="D536" t="s">
        <v>47</v>
      </c>
      <c r="E536" t="s">
        <v>25</v>
      </c>
      <c r="F536" t="s">
        <v>38</v>
      </c>
      <c r="G536">
        <v>57</v>
      </c>
      <c r="H536" t="s">
        <v>18</v>
      </c>
      <c r="I536">
        <v>554.91999999999996</v>
      </c>
      <c r="J536" t="s">
        <v>311</v>
      </c>
      <c r="K536" t="s">
        <v>104</v>
      </c>
      <c r="L536" t="b">
        <v>1</v>
      </c>
      <c r="M536" t="s">
        <v>44</v>
      </c>
      <c r="N536" t="s">
        <v>28</v>
      </c>
      <c r="O536">
        <f>data[[#This Row],[Qty]]*data[[#This Row],[Amount]]</f>
        <v>31630.44</v>
      </c>
    </row>
    <row r="537" spans="1:15" ht="14.25" customHeight="1">
      <c r="A537">
        <v>337</v>
      </c>
      <c r="B537" s="1">
        <v>44266</v>
      </c>
      <c r="C537" t="s">
        <v>23</v>
      </c>
      <c r="D537" t="s">
        <v>47</v>
      </c>
      <c r="E537" t="s">
        <v>16</v>
      </c>
      <c r="F537" t="s">
        <v>17</v>
      </c>
      <c r="G537">
        <v>98</v>
      </c>
      <c r="H537" t="s">
        <v>18</v>
      </c>
      <c r="I537">
        <v>382.97</v>
      </c>
      <c r="J537" t="s">
        <v>296</v>
      </c>
      <c r="K537" t="s">
        <v>58</v>
      </c>
      <c r="L537" t="b">
        <v>0</v>
      </c>
      <c r="M537" t="s">
        <v>31</v>
      </c>
      <c r="N537" t="s">
        <v>22</v>
      </c>
      <c r="O537">
        <f>data[[#This Row],[Qty]]*data[[#This Row],[Amount]]</f>
        <v>37531.060000000005</v>
      </c>
    </row>
    <row r="538" spans="1:15" ht="14.25" customHeight="1">
      <c r="A538">
        <v>923</v>
      </c>
      <c r="B538" s="1">
        <v>44175</v>
      </c>
      <c r="C538" t="s">
        <v>36</v>
      </c>
      <c r="D538" t="s">
        <v>47</v>
      </c>
      <c r="E538" t="s">
        <v>37</v>
      </c>
      <c r="F538" t="s">
        <v>17</v>
      </c>
      <c r="G538">
        <v>72</v>
      </c>
      <c r="H538" t="s">
        <v>18</v>
      </c>
      <c r="I538">
        <v>457.27</v>
      </c>
      <c r="J538" t="s">
        <v>166</v>
      </c>
      <c r="K538" t="s">
        <v>167</v>
      </c>
      <c r="L538" t="b">
        <v>1</v>
      </c>
      <c r="M538" t="s">
        <v>31</v>
      </c>
      <c r="N538" t="s">
        <v>22</v>
      </c>
      <c r="O538">
        <f>data[[#This Row],[Qty]]*data[[#This Row],[Amount]]</f>
        <v>32923.440000000002</v>
      </c>
    </row>
    <row r="539" spans="1:15" ht="14.25" customHeight="1">
      <c r="A539">
        <v>859</v>
      </c>
      <c r="B539" s="1">
        <v>44155</v>
      </c>
      <c r="C539" t="s">
        <v>14</v>
      </c>
      <c r="D539" t="s">
        <v>47</v>
      </c>
      <c r="E539" t="s">
        <v>37</v>
      </c>
      <c r="F539" t="s">
        <v>38</v>
      </c>
      <c r="G539">
        <v>65</v>
      </c>
      <c r="H539" t="s">
        <v>18</v>
      </c>
      <c r="I539">
        <v>572.09</v>
      </c>
      <c r="J539" t="s">
        <v>92</v>
      </c>
      <c r="K539" t="s">
        <v>93</v>
      </c>
      <c r="L539" t="b">
        <v>0</v>
      </c>
      <c r="M539" t="s">
        <v>27</v>
      </c>
      <c r="N539" t="s">
        <v>22</v>
      </c>
      <c r="O539">
        <f>data[[#This Row],[Qty]]*data[[#This Row],[Amount]]</f>
        <v>37185.85</v>
      </c>
    </row>
    <row r="540" spans="1:15" ht="14.25" customHeight="1">
      <c r="A540">
        <v>691</v>
      </c>
      <c r="B540" s="1">
        <v>44311</v>
      </c>
      <c r="C540" t="s">
        <v>32</v>
      </c>
      <c r="D540" t="s">
        <v>15</v>
      </c>
      <c r="E540" t="s">
        <v>37</v>
      </c>
      <c r="F540" t="s">
        <v>33</v>
      </c>
      <c r="G540">
        <v>95</v>
      </c>
      <c r="H540" t="s">
        <v>18</v>
      </c>
      <c r="I540">
        <v>997.39</v>
      </c>
      <c r="J540" t="s">
        <v>135</v>
      </c>
      <c r="K540" t="s">
        <v>50</v>
      </c>
      <c r="L540" t="b">
        <v>1</v>
      </c>
      <c r="M540" t="s">
        <v>31</v>
      </c>
      <c r="N540" t="s">
        <v>28</v>
      </c>
      <c r="O540">
        <f>data[[#This Row],[Qty]]*data[[#This Row],[Amount]]</f>
        <v>94752.05</v>
      </c>
    </row>
    <row r="541" spans="1:15" ht="14.25" customHeight="1">
      <c r="A541">
        <v>80</v>
      </c>
      <c r="B541" s="1">
        <v>44310</v>
      </c>
      <c r="C541" t="s">
        <v>23</v>
      </c>
      <c r="D541" t="s">
        <v>47</v>
      </c>
      <c r="E541" t="s">
        <v>25</v>
      </c>
      <c r="F541" t="s">
        <v>38</v>
      </c>
      <c r="G541">
        <v>1</v>
      </c>
      <c r="H541" t="s">
        <v>18</v>
      </c>
      <c r="I541">
        <v>862.64</v>
      </c>
      <c r="J541" t="s">
        <v>98</v>
      </c>
      <c r="K541" t="s">
        <v>99</v>
      </c>
      <c r="L541" t="b">
        <v>1</v>
      </c>
      <c r="M541" t="s">
        <v>27</v>
      </c>
      <c r="N541" t="s">
        <v>28</v>
      </c>
      <c r="O541">
        <f>data[[#This Row],[Qty]]*data[[#This Row],[Amount]]</f>
        <v>862.64</v>
      </c>
    </row>
    <row r="542" spans="1:15" ht="14.25" customHeight="1">
      <c r="A542">
        <v>687</v>
      </c>
      <c r="B542" s="1">
        <v>44169</v>
      </c>
      <c r="C542" t="s">
        <v>14</v>
      </c>
      <c r="D542" t="s">
        <v>47</v>
      </c>
      <c r="E542" t="s">
        <v>37</v>
      </c>
      <c r="F542" t="s">
        <v>17</v>
      </c>
      <c r="G542">
        <v>86</v>
      </c>
      <c r="H542" t="s">
        <v>18</v>
      </c>
      <c r="I542">
        <v>431.53</v>
      </c>
      <c r="J542" t="s">
        <v>75</v>
      </c>
      <c r="K542" t="s">
        <v>64</v>
      </c>
      <c r="L542" t="b">
        <v>0</v>
      </c>
      <c r="M542" t="s">
        <v>31</v>
      </c>
      <c r="N542" t="s">
        <v>22</v>
      </c>
      <c r="O542">
        <f>data[[#This Row],[Qty]]*data[[#This Row],[Amount]]</f>
        <v>37111.579999999994</v>
      </c>
    </row>
    <row r="543" spans="1:15" ht="14.25" customHeight="1">
      <c r="A543">
        <v>708</v>
      </c>
      <c r="B543" s="1">
        <v>44091</v>
      </c>
      <c r="C543" t="s">
        <v>54</v>
      </c>
      <c r="D543" t="s">
        <v>47</v>
      </c>
      <c r="E543" t="s">
        <v>25</v>
      </c>
      <c r="F543" t="s">
        <v>33</v>
      </c>
      <c r="G543">
        <v>44</v>
      </c>
      <c r="H543" t="s">
        <v>18</v>
      </c>
      <c r="I543">
        <v>520.73</v>
      </c>
      <c r="J543" t="s">
        <v>65</v>
      </c>
      <c r="K543" t="s">
        <v>66</v>
      </c>
      <c r="L543" t="b">
        <v>0</v>
      </c>
      <c r="M543" t="s">
        <v>21</v>
      </c>
      <c r="N543" t="s">
        <v>22</v>
      </c>
      <c r="O543">
        <f>data[[#This Row],[Qty]]*data[[#This Row],[Amount]]</f>
        <v>22912.120000000003</v>
      </c>
    </row>
    <row r="544" spans="1:15" ht="14.25" customHeight="1">
      <c r="A544">
        <v>117</v>
      </c>
      <c r="B544" s="1">
        <v>44382</v>
      </c>
      <c r="C544" t="s">
        <v>32</v>
      </c>
      <c r="D544" t="s">
        <v>24</v>
      </c>
      <c r="E544" t="s">
        <v>16</v>
      </c>
      <c r="F544" t="s">
        <v>33</v>
      </c>
      <c r="G544">
        <v>23</v>
      </c>
      <c r="H544" t="s">
        <v>18</v>
      </c>
      <c r="I544">
        <v>913.36</v>
      </c>
      <c r="J544" t="s">
        <v>241</v>
      </c>
      <c r="K544" t="s">
        <v>236</v>
      </c>
      <c r="L544" t="b">
        <v>1</v>
      </c>
      <c r="M544" t="s">
        <v>31</v>
      </c>
      <c r="N544" t="s">
        <v>22</v>
      </c>
      <c r="O544">
        <f>data[[#This Row],[Qty]]*data[[#This Row],[Amount]]</f>
        <v>21007.279999999999</v>
      </c>
    </row>
    <row r="545" spans="1:15" ht="14.25" customHeight="1">
      <c r="A545">
        <v>587</v>
      </c>
      <c r="B545" s="1">
        <v>44122</v>
      </c>
      <c r="C545" t="s">
        <v>23</v>
      </c>
      <c r="D545" t="s">
        <v>24</v>
      </c>
      <c r="E545" t="s">
        <v>37</v>
      </c>
      <c r="F545" t="s">
        <v>17</v>
      </c>
      <c r="G545">
        <v>100</v>
      </c>
      <c r="H545" t="s">
        <v>18</v>
      </c>
      <c r="I545">
        <v>450.2</v>
      </c>
      <c r="J545" t="s">
        <v>128</v>
      </c>
      <c r="K545" t="s">
        <v>129</v>
      </c>
      <c r="L545" t="b">
        <v>0</v>
      </c>
      <c r="M545" t="s">
        <v>44</v>
      </c>
      <c r="N545" t="s">
        <v>22</v>
      </c>
      <c r="O545">
        <f>data[[#This Row],[Qty]]*data[[#This Row],[Amount]]</f>
        <v>45020</v>
      </c>
    </row>
    <row r="546" spans="1:15" ht="14.25" customHeight="1">
      <c r="A546">
        <v>300</v>
      </c>
      <c r="B546" s="1">
        <v>44218</v>
      </c>
      <c r="C546" t="s">
        <v>23</v>
      </c>
      <c r="D546" t="s">
        <v>15</v>
      </c>
      <c r="E546" t="s">
        <v>16</v>
      </c>
      <c r="F546" t="s">
        <v>38</v>
      </c>
      <c r="G546">
        <v>29</v>
      </c>
      <c r="H546" t="s">
        <v>18</v>
      </c>
      <c r="I546">
        <v>101.39</v>
      </c>
      <c r="J546" t="s">
        <v>90</v>
      </c>
      <c r="K546" t="s">
        <v>91</v>
      </c>
      <c r="L546" t="b">
        <v>0</v>
      </c>
      <c r="M546" t="s">
        <v>21</v>
      </c>
      <c r="N546" t="s">
        <v>22</v>
      </c>
      <c r="O546">
        <f>data[[#This Row],[Qty]]*data[[#This Row],[Amount]]</f>
        <v>2940.31</v>
      </c>
    </row>
    <row r="547" spans="1:15" ht="14.25" customHeight="1">
      <c r="A547">
        <v>193</v>
      </c>
      <c r="B547" s="1">
        <v>44468</v>
      </c>
      <c r="C547" t="s">
        <v>54</v>
      </c>
      <c r="D547" t="s">
        <v>47</v>
      </c>
      <c r="E547" t="s">
        <v>37</v>
      </c>
      <c r="F547" t="s">
        <v>17</v>
      </c>
      <c r="G547">
        <v>9</v>
      </c>
      <c r="H547" t="s">
        <v>18</v>
      </c>
      <c r="I547">
        <v>659.51</v>
      </c>
      <c r="J547" t="s">
        <v>83</v>
      </c>
      <c r="K547" t="s">
        <v>64</v>
      </c>
      <c r="L547" t="b">
        <v>1</v>
      </c>
      <c r="M547" t="s">
        <v>44</v>
      </c>
      <c r="N547" t="s">
        <v>28</v>
      </c>
      <c r="O547">
        <f>data[[#This Row],[Qty]]*data[[#This Row],[Amount]]</f>
        <v>5935.59</v>
      </c>
    </row>
    <row r="548" spans="1:15" ht="14.25" customHeight="1">
      <c r="A548">
        <v>251</v>
      </c>
      <c r="B548" s="1">
        <v>43908</v>
      </c>
      <c r="C548" t="s">
        <v>54</v>
      </c>
      <c r="D548" t="s">
        <v>15</v>
      </c>
      <c r="E548" t="s">
        <v>25</v>
      </c>
      <c r="F548" t="s">
        <v>33</v>
      </c>
      <c r="G548">
        <v>38</v>
      </c>
      <c r="H548" t="s">
        <v>18</v>
      </c>
      <c r="I548">
        <v>903.9</v>
      </c>
      <c r="J548" t="s">
        <v>108</v>
      </c>
      <c r="K548" t="s">
        <v>66</v>
      </c>
      <c r="L548" t="b">
        <v>0</v>
      </c>
      <c r="M548" t="s">
        <v>21</v>
      </c>
      <c r="N548" t="s">
        <v>28</v>
      </c>
      <c r="O548">
        <f>data[[#This Row],[Qty]]*data[[#This Row],[Amount]]</f>
        <v>34348.199999999997</v>
      </c>
    </row>
    <row r="549" spans="1:15" ht="14.25" customHeight="1">
      <c r="A549">
        <v>900</v>
      </c>
      <c r="B549" s="1">
        <v>44525</v>
      </c>
      <c r="C549" t="s">
        <v>54</v>
      </c>
      <c r="D549" t="s">
        <v>47</v>
      </c>
      <c r="E549" t="s">
        <v>25</v>
      </c>
      <c r="F549" t="s">
        <v>38</v>
      </c>
      <c r="G549">
        <v>59</v>
      </c>
      <c r="H549" t="s">
        <v>18</v>
      </c>
      <c r="I549">
        <v>716.36</v>
      </c>
      <c r="J549" t="s">
        <v>95</v>
      </c>
      <c r="K549" t="s">
        <v>64</v>
      </c>
      <c r="L549" t="b">
        <v>0</v>
      </c>
      <c r="M549" t="s">
        <v>31</v>
      </c>
      <c r="N549" t="s">
        <v>28</v>
      </c>
      <c r="O549">
        <f>data[[#This Row],[Qty]]*data[[#This Row],[Amount]]</f>
        <v>42265.24</v>
      </c>
    </row>
    <row r="550" spans="1:15" ht="14.25" customHeight="1">
      <c r="A550">
        <v>876</v>
      </c>
      <c r="B550" s="1">
        <v>44224</v>
      </c>
      <c r="C550" t="s">
        <v>14</v>
      </c>
      <c r="D550" t="s">
        <v>24</v>
      </c>
      <c r="E550" t="s">
        <v>16</v>
      </c>
      <c r="F550" t="s">
        <v>17</v>
      </c>
      <c r="G550">
        <v>23</v>
      </c>
      <c r="H550" t="s">
        <v>18</v>
      </c>
      <c r="I550">
        <v>549.17999999999995</v>
      </c>
      <c r="J550" t="s">
        <v>142</v>
      </c>
      <c r="K550" t="s">
        <v>64</v>
      </c>
      <c r="L550" t="b">
        <v>0</v>
      </c>
      <c r="M550" t="s">
        <v>27</v>
      </c>
      <c r="N550" t="s">
        <v>22</v>
      </c>
      <c r="O550">
        <f>data[[#This Row],[Qty]]*data[[#This Row],[Amount]]</f>
        <v>12631.14</v>
      </c>
    </row>
    <row r="551" spans="1:15" ht="14.25" customHeight="1">
      <c r="A551">
        <v>613</v>
      </c>
      <c r="B551" s="1">
        <v>44542</v>
      </c>
      <c r="C551" t="s">
        <v>36</v>
      </c>
      <c r="D551" t="s">
        <v>47</v>
      </c>
      <c r="E551" t="s">
        <v>16</v>
      </c>
      <c r="F551" t="s">
        <v>17</v>
      </c>
      <c r="G551">
        <v>86</v>
      </c>
      <c r="H551" t="s">
        <v>18</v>
      </c>
      <c r="I551">
        <v>896.69</v>
      </c>
      <c r="J551" t="s">
        <v>310</v>
      </c>
      <c r="K551" t="s">
        <v>121</v>
      </c>
      <c r="L551" t="b">
        <v>1</v>
      </c>
      <c r="M551" t="s">
        <v>44</v>
      </c>
      <c r="N551" t="s">
        <v>22</v>
      </c>
      <c r="O551">
        <f>data[[#This Row],[Qty]]*data[[#This Row],[Amount]]</f>
        <v>77115.340000000011</v>
      </c>
    </row>
    <row r="552" spans="1:15" ht="14.25" customHeight="1">
      <c r="A552">
        <v>813</v>
      </c>
      <c r="B552" s="1">
        <v>44221</v>
      </c>
      <c r="C552" t="s">
        <v>32</v>
      </c>
      <c r="D552" t="s">
        <v>15</v>
      </c>
      <c r="E552" t="s">
        <v>16</v>
      </c>
      <c r="F552" t="s">
        <v>17</v>
      </c>
      <c r="G552">
        <v>42</v>
      </c>
      <c r="H552" t="s">
        <v>18</v>
      </c>
      <c r="I552">
        <v>884.34</v>
      </c>
      <c r="J552" t="s">
        <v>125</v>
      </c>
      <c r="K552" t="s">
        <v>101</v>
      </c>
      <c r="L552" t="b">
        <v>0</v>
      </c>
      <c r="M552" t="s">
        <v>44</v>
      </c>
      <c r="N552" t="s">
        <v>28</v>
      </c>
      <c r="O552">
        <f>data[[#This Row],[Qty]]*data[[#This Row],[Amount]]</f>
        <v>37142.28</v>
      </c>
    </row>
    <row r="553" spans="1:15" ht="14.25" customHeight="1">
      <c r="A553">
        <v>669</v>
      </c>
      <c r="B553" s="1">
        <v>44509</v>
      </c>
      <c r="C553" t="s">
        <v>23</v>
      </c>
      <c r="D553" t="s">
        <v>15</v>
      </c>
      <c r="E553" t="s">
        <v>16</v>
      </c>
      <c r="F553" t="s">
        <v>17</v>
      </c>
      <c r="G553">
        <v>58</v>
      </c>
      <c r="H553" t="s">
        <v>18</v>
      </c>
      <c r="I553">
        <v>580.11</v>
      </c>
      <c r="J553" t="s">
        <v>215</v>
      </c>
      <c r="K553" t="s">
        <v>20</v>
      </c>
      <c r="L553" t="b">
        <v>1</v>
      </c>
      <c r="M553" t="s">
        <v>31</v>
      </c>
      <c r="N553" t="s">
        <v>22</v>
      </c>
      <c r="O553">
        <f>data[[#This Row],[Qty]]*data[[#This Row],[Amount]]</f>
        <v>33646.379999999997</v>
      </c>
    </row>
    <row r="554" spans="1:15" ht="14.25" customHeight="1">
      <c r="A554">
        <v>531</v>
      </c>
      <c r="B554" s="1">
        <v>44066</v>
      </c>
      <c r="C554" t="s">
        <v>14</v>
      </c>
      <c r="D554" t="s">
        <v>24</v>
      </c>
      <c r="E554" t="s">
        <v>37</v>
      </c>
      <c r="F554" t="s">
        <v>17</v>
      </c>
      <c r="G554">
        <v>90</v>
      </c>
      <c r="H554" t="s">
        <v>18</v>
      </c>
      <c r="I554">
        <v>49.18</v>
      </c>
      <c r="J554" t="s">
        <v>117</v>
      </c>
      <c r="K554" t="s">
        <v>77</v>
      </c>
      <c r="L554" t="b">
        <v>0</v>
      </c>
      <c r="M554" t="s">
        <v>21</v>
      </c>
      <c r="N554" t="s">
        <v>28</v>
      </c>
      <c r="O554">
        <f>data[[#This Row],[Qty]]*data[[#This Row],[Amount]]</f>
        <v>4426.2</v>
      </c>
    </row>
    <row r="555" spans="1:15" ht="14.25" customHeight="1">
      <c r="A555">
        <v>755</v>
      </c>
      <c r="B555" s="1">
        <v>44285</v>
      </c>
      <c r="C555" t="s">
        <v>36</v>
      </c>
      <c r="D555" t="s">
        <v>15</v>
      </c>
      <c r="E555" t="s">
        <v>37</v>
      </c>
      <c r="F555" t="s">
        <v>17</v>
      </c>
      <c r="G555">
        <v>69</v>
      </c>
      <c r="H555" t="s">
        <v>18</v>
      </c>
      <c r="I555">
        <v>458.33</v>
      </c>
      <c r="J555" t="s">
        <v>92</v>
      </c>
      <c r="K555" t="s">
        <v>93</v>
      </c>
      <c r="L555" t="b">
        <v>0</v>
      </c>
      <c r="M555" t="s">
        <v>21</v>
      </c>
      <c r="N555" t="s">
        <v>22</v>
      </c>
      <c r="O555">
        <f>data[[#This Row],[Qty]]*data[[#This Row],[Amount]]</f>
        <v>31624.77</v>
      </c>
    </row>
    <row r="556" spans="1:15" ht="14.25" customHeight="1">
      <c r="A556">
        <v>560</v>
      </c>
      <c r="B556" s="1">
        <v>44097</v>
      </c>
      <c r="C556" t="s">
        <v>14</v>
      </c>
      <c r="D556" t="s">
        <v>15</v>
      </c>
      <c r="E556" t="s">
        <v>25</v>
      </c>
      <c r="F556" t="s">
        <v>33</v>
      </c>
      <c r="G556">
        <v>52</v>
      </c>
      <c r="H556" t="s">
        <v>18</v>
      </c>
      <c r="I556">
        <v>967.77</v>
      </c>
      <c r="J556" t="s">
        <v>250</v>
      </c>
      <c r="K556" t="s">
        <v>58</v>
      </c>
      <c r="L556" t="b">
        <v>1</v>
      </c>
      <c r="M556" t="s">
        <v>27</v>
      </c>
      <c r="N556" t="s">
        <v>22</v>
      </c>
      <c r="O556">
        <f>data[[#This Row],[Qty]]*data[[#This Row],[Amount]]</f>
        <v>50324.04</v>
      </c>
    </row>
    <row r="557" spans="1:15" ht="14.25" customHeight="1">
      <c r="A557">
        <v>226</v>
      </c>
      <c r="B557" s="1">
        <v>44379</v>
      </c>
      <c r="C557" t="s">
        <v>14</v>
      </c>
      <c r="D557" t="s">
        <v>47</v>
      </c>
      <c r="E557" t="s">
        <v>25</v>
      </c>
      <c r="F557" t="s">
        <v>33</v>
      </c>
      <c r="G557">
        <v>45</v>
      </c>
      <c r="H557" t="s">
        <v>18</v>
      </c>
      <c r="I557">
        <v>344.02</v>
      </c>
      <c r="J557" t="s">
        <v>161</v>
      </c>
      <c r="K557" t="s">
        <v>61</v>
      </c>
      <c r="L557" t="b">
        <v>0</v>
      </c>
      <c r="M557" t="s">
        <v>21</v>
      </c>
      <c r="N557" t="s">
        <v>22</v>
      </c>
      <c r="O557">
        <f>data[[#This Row],[Qty]]*data[[#This Row],[Amount]]</f>
        <v>15480.9</v>
      </c>
    </row>
    <row r="558" spans="1:15" ht="14.25" customHeight="1">
      <c r="A558">
        <v>450</v>
      </c>
      <c r="B558" s="1">
        <v>43961</v>
      </c>
      <c r="C558" t="s">
        <v>32</v>
      </c>
      <c r="D558" t="s">
        <v>47</v>
      </c>
      <c r="E558" t="s">
        <v>16</v>
      </c>
      <c r="F558" t="s">
        <v>17</v>
      </c>
      <c r="G558">
        <v>17</v>
      </c>
      <c r="H558" t="s">
        <v>18</v>
      </c>
      <c r="I558">
        <v>700.33</v>
      </c>
      <c r="J558" t="s">
        <v>127</v>
      </c>
      <c r="K558" t="s">
        <v>53</v>
      </c>
      <c r="L558" t="b">
        <v>1</v>
      </c>
      <c r="M558" t="s">
        <v>31</v>
      </c>
      <c r="N558" t="s">
        <v>22</v>
      </c>
      <c r="O558">
        <f>data[[#This Row],[Qty]]*data[[#This Row],[Amount]]</f>
        <v>11905.61</v>
      </c>
    </row>
    <row r="559" spans="1:15" ht="14.25" customHeight="1">
      <c r="A559">
        <v>512</v>
      </c>
      <c r="B559" s="1">
        <v>44330</v>
      </c>
      <c r="C559" t="s">
        <v>14</v>
      </c>
      <c r="D559" t="s">
        <v>24</v>
      </c>
      <c r="E559" t="s">
        <v>16</v>
      </c>
      <c r="F559" t="s">
        <v>33</v>
      </c>
      <c r="G559">
        <v>62</v>
      </c>
      <c r="H559" t="s">
        <v>18</v>
      </c>
      <c r="I559">
        <v>572.26</v>
      </c>
      <c r="J559" t="s">
        <v>68</v>
      </c>
      <c r="K559" t="s">
        <v>50</v>
      </c>
      <c r="L559" t="b">
        <v>0</v>
      </c>
      <c r="M559" t="s">
        <v>21</v>
      </c>
      <c r="N559" t="s">
        <v>22</v>
      </c>
      <c r="O559">
        <f>data[[#This Row],[Qty]]*data[[#This Row],[Amount]]</f>
        <v>35480.120000000003</v>
      </c>
    </row>
    <row r="560" spans="1:15" ht="14.25" customHeight="1">
      <c r="A560">
        <v>653</v>
      </c>
      <c r="B560" s="1">
        <v>44365</v>
      </c>
      <c r="C560" t="s">
        <v>36</v>
      </c>
      <c r="D560" t="s">
        <v>24</v>
      </c>
      <c r="E560" t="s">
        <v>16</v>
      </c>
      <c r="F560" t="s">
        <v>38</v>
      </c>
      <c r="G560">
        <v>91</v>
      </c>
      <c r="H560" t="s">
        <v>18</v>
      </c>
      <c r="I560">
        <v>629.1</v>
      </c>
      <c r="J560" t="s">
        <v>219</v>
      </c>
      <c r="K560" t="s">
        <v>89</v>
      </c>
      <c r="L560" t="b">
        <v>0</v>
      </c>
      <c r="M560" t="s">
        <v>31</v>
      </c>
      <c r="N560" t="s">
        <v>28</v>
      </c>
      <c r="O560">
        <f>data[[#This Row],[Qty]]*data[[#This Row],[Amount]]</f>
        <v>57248.1</v>
      </c>
    </row>
    <row r="561" spans="1:15" ht="14.25" customHeight="1">
      <c r="A561">
        <v>709</v>
      </c>
      <c r="B561" s="1">
        <v>44329</v>
      </c>
      <c r="C561" t="s">
        <v>32</v>
      </c>
      <c r="D561" t="s">
        <v>24</v>
      </c>
      <c r="E561" t="s">
        <v>16</v>
      </c>
      <c r="F561" t="s">
        <v>17</v>
      </c>
      <c r="G561">
        <v>27</v>
      </c>
      <c r="H561" t="s">
        <v>18</v>
      </c>
      <c r="I561">
        <v>844.25</v>
      </c>
      <c r="J561" t="s">
        <v>123</v>
      </c>
      <c r="K561" t="s">
        <v>124</v>
      </c>
      <c r="L561" t="b">
        <v>1</v>
      </c>
      <c r="M561" t="s">
        <v>21</v>
      </c>
      <c r="N561" t="s">
        <v>22</v>
      </c>
      <c r="O561">
        <f>data[[#This Row],[Qty]]*data[[#This Row],[Amount]]</f>
        <v>22794.75</v>
      </c>
    </row>
    <row r="562" spans="1:15" ht="14.25" customHeight="1">
      <c r="A562">
        <v>394</v>
      </c>
      <c r="B562" s="1">
        <v>44340</v>
      </c>
      <c r="C562" t="s">
        <v>23</v>
      </c>
      <c r="D562" t="s">
        <v>15</v>
      </c>
      <c r="E562" t="s">
        <v>16</v>
      </c>
      <c r="F562" t="s">
        <v>38</v>
      </c>
      <c r="G562">
        <v>96</v>
      </c>
      <c r="H562" t="s">
        <v>18</v>
      </c>
      <c r="I562">
        <v>856.7</v>
      </c>
      <c r="J562" t="s">
        <v>312</v>
      </c>
      <c r="K562" t="s">
        <v>66</v>
      </c>
      <c r="L562" t="b">
        <v>0</v>
      </c>
      <c r="M562" t="s">
        <v>44</v>
      </c>
      <c r="N562" t="s">
        <v>28</v>
      </c>
      <c r="O562">
        <f>data[[#This Row],[Qty]]*data[[#This Row],[Amount]]</f>
        <v>82243.200000000012</v>
      </c>
    </row>
    <row r="563" spans="1:15" ht="14.25" customHeight="1">
      <c r="A563">
        <v>966</v>
      </c>
      <c r="B563" s="1">
        <v>44108</v>
      </c>
      <c r="C563" t="s">
        <v>54</v>
      </c>
      <c r="D563" t="s">
        <v>15</v>
      </c>
      <c r="E563" t="s">
        <v>37</v>
      </c>
      <c r="F563" t="s">
        <v>17</v>
      </c>
      <c r="G563">
        <v>98</v>
      </c>
      <c r="H563" t="s">
        <v>18</v>
      </c>
      <c r="I563">
        <v>525.65</v>
      </c>
      <c r="J563" t="s">
        <v>163</v>
      </c>
      <c r="K563" t="s">
        <v>153</v>
      </c>
      <c r="L563" t="b">
        <v>0</v>
      </c>
      <c r="M563" t="s">
        <v>27</v>
      </c>
      <c r="N563" t="s">
        <v>28</v>
      </c>
      <c r="O563">
        <f>data[[#This Row],[Qty]]*data[[#This Row],[Amount]]</f>
        <v>51513.7</v>
      </c>
    </row>
    <row r="564" spans="1:15" ht="14.25" customHeight="1">
      <c r="A564">
        <v>47</v>
      </c>
      <c r="B564" s="1">
        <v>44327</v>
      </c>
      <c r="C564" t="s">
        <v>14</v>
      </c>
      <c r="D564" t="s">
        <v>47</v>
      </c>
      <c r="E564" t="s">
        <v>16</v>
      </c>
      <c r="F564" t="s">
        <v>38</v>
      </c>
      <c r="G564">
        <v>22</v>
      </c>
      <c r="H564" t="s">
        <v>18</v>
      </c>
      <c r="I564">
        <v>332.67</v>
      </c>
      <c r="J564" t="s">
        <v>98</v>
      </c>
      <c r="K564" t="s">
        <v>99</v>
      </c>
      <c r="L564" t="b">
        <v>1</v>
      </c>
      <c r="M564" t="s">
        <v>21</v>
      </c>
      <c r="N564" t="s">
        <v>28</v>
      </c>
      <c r="O564">
        <f>data[[#This Row],[Qty]]*data[[#This Row],[Amount]]</f>
        <v>7318.7400000000007</v>
      </c>
    </row>
    <row r="565" spans="1:15" ht="14.25" customHeight="1">
      <c r="A565">
        <v>293</v>
      </c>
      <c r="B565" s="1">
        <v>43879</v>
      </c>
      <c r="C565" t="s">
        <v>14</v>
      </c>
      <c r="D565" t="s">
        <v>47</v>
      </c>
      <c r="E565" t="s">
        <v>25</v>
      </c>
      <c r="F565" t="s">
        <v>38</v>
      </c>
      <c r="G565">
        <v>3</v>
      </c>
      <c r="H565" t="s">
        <v>18</v>
      </c>
      <c r="I565">
        <v>960.32</v>
      </c>
      <c r="J565" t="s">
        <v>188</v>
      </c>
      <c r="K565" t="s">
        <v>106</v>
      </c>
      <c r="L565" t="b">
        <v>1</v>
      </c>
      <c r="M565" t="s">
        <v>44</v>
      </c>
      <c r="N565" t="s">
        <v>22</v>
      </c>
      <c r="O565">
        <f>data[[#This Row],[Qty]]*data[[#This Row],[Amount]]</f>
        <v>2880.96</v>
      </c>
    </row>
    <row r="566" spans="1:15" ht="14.25" customHeight="1">
      <c r="A566">
        <v>166</v>
      </c>
      <c r="B566" s="1">
        <v>44139</v>
      </c>
      <c r="C566" t="s">
        <v>36</v>
      </c>
      <c r="D566" t="s">
        <v>24</v>
      </c>
      <c r="E566" t="s">
        <v>37</v>
      </c>
      <c r="F566" t="s">
        <v>33</v>
      </c>
      <c r="G566">
        <v>81</v>
      </c>
      <c r="H566" t="s">
        <v>18</v>
      </c>
      <c r="I566">
        <v>734.65</v>
      </c>
      <c r="J566" t="s">
        <v>50</v>
      </c>
      <c r="K566" t="s">
        <v>51</v>
      </c>
      <c r="L566" t="b">
        <v>1</v>
      </c>
      <c r="M566" t="s">
        <v>27</v>
      </c>
      <c r="N566" t="s">
        <v>22</v>
      </c>
      <c r="O566">
        <f>data[[#This Row],[Qty]]*data[[#This Row],[Amount]]</f>
        <v>59506.65</v>
      </c>
    </row>
    <row r="567" spans="1:15" ht="14.25" customHeight="1">
      <c r="A567">
        <v>515</v>
      </c>
      <c r="B567" s="1">
        <v>44067</v>
      </c>
      <c r="C567" t="s">
        <v>54</v>
      </c>
      <c r="D567" t="s">
        <v>24</v>
      </c>
      <c r="E567" t="s">
        <v>37</v>
      </c>
      <c r="F567" t="s">
        <v>17</v>
      </c>
      <c r="G567">
        <v>52</v>
      </c>
      <c r="H567" t="s">
        <v>18</v>
      </c>
      <c r="I567">
        <v>922.44</v>
      </c>
      <c r="J567" t="s">
        <v>188</v>
      </c>
      <c r="K567" t="s">
        <v>106</v>
      </c>
      <c r="L567" t="b">
        <v>1</v>
      </c>
      <c r="M567" t="s">
        <v>31</v>
      </c>
      <c r="N567" t="s">
        <v>22</v>
      </c>
      <c r="O567">
        <f>data[[#This Row],[Qty]]*data[[#This Row],[Amount]]</f>
        <v>47966.880000000005</v>
      </c>
    </row>
    <row r="568" spans="1:15" ht="14.25" customHeight="1">
      <c r="A568">
        <v>710</v>
      </c>
      <c r="B568" s="1">
        <v>43835</v>
      </c>
      <c r="C568" t="s">
        <v>54</v>
      </c>
      <c r="D568" t="s">
        <v>15</v>
      </c>
      <c r="E568" t="s">
        <v>37</v>
      </c>
      <c r="F568" t="s">
        <v>33</v>
      </c>
      <c r="G568">
        <v>96</v>
      </c>
      <c r="H568" t="s">
        <v>18</v>
      </c>
      <c r="I568">
        <v>127.99</v>
      </c>
      <c r="J568" t="s">
        <v>226</v>
      </c>
      <c r="K568" t="s">
        <v>58</v>
      </c>
      <c r="L568" t="b">
        <v>1</v>
      </c>
      <c r="M568" t="s">
        <v>21</v>
      </c>
      <c r="N568" t="s">
        <v>22</v>
      </c>
      <c r="O568">
        <f>data[[#This Row],[Qty]]*data[[#This Row],[Amount]]</f>
        <v>12287.039999999999</v>
      </c>
    </row>
    <row r="569" spans="1:15" ht="14.25" customHeight="1">
      <c r="A569">
        <v>149</v>
      </c>
      <c r="B569" s="1">
        <v>44345</v>
      </c>
      <c r="C569" t="s">
        <v>23</v>
      </c>
      <c r="D569" t="s">
        <v>47</v>
      </c>
      <c r="E569" t="s">
        <v>37</v>
      </c>
      <c r="F569" t="s">
        <v>33</v>
      </c>
      <c r="G569">
        <v>67</v>
      </c>
      <c r="H569" t="s">
        <v>18</v>
      </c>
      <c r="I569">
        <v>720.12</v>
      </c>
      <c r="J569" t="s">
        <v>313</v>
      </c>
      <c r="K569" t="s">
        <v>167</v>
      </c>
      <c r="L569" t="b">
        <v>1</v>
      </c>
      <c r="M569" t="s">
        <v>44</v>
      </c>
      <c r="N569" t="s">
        <v>22</v>
      </c>
      <c r="O569">
        <f>data[[#This Row],[Qty]]*data[[#This Row],[Amount]]</f>
        <v>48248.04</v>
      </c>
    </row>
    <row r="570" spans="1:15" ht="14.25" customHeight="1">
      <c r="A570">
        <v>962</v>
      </c>
      <c r="B570" s="1">
        <v>43967</v>
      </c>
      <c r="C570" t="s">
        <v>23</v>
      </c>
      <c r="D570" t="s">
        <v>47</v>
      </c>
      <c r="E570" t="s">
        <v>25</v>
      </c>
      <c r="F570" t="s">
        <v>33</v>
      </c>
      <c r="G570">
        <v>47</v>
      </c>
      <c r="H570" t="s">
        <v>18</v>
      </c>
      <c r="I570">
        <v>571.37</v>
      </c>
      <c r="J570" t="s">
        <v>45</v>
      </c>
      <c r="K570" t="s">
        <v>46</v>
      </c>
      <c r="L570" t="b">
        <v>0</v>
      </c>
      <c r="M570" t="s">
        <v>31</v>
      </c>
      <c r="N570" t="s">
        <v>22</v>
      </c>
      <c r="O570">
        <f>data[[#This Row],[Qty]]*data[[#This Row],[Amount]]</f>
        <v>26854.39</v>
      </c>
    </row>
    <row r="571" spans="1:15" ht="14.25" customHeight="1">
      <c r="A571">
        <v>103</v>
      </c>
      <c r="B571" s="1">
        <v>44443</v>
      </c>
      <c r="C571" t="s">
        <v>54</v>
      </c>
      <c r="D571" t="s">
        <v>47</v>
      </c>
      <c r="E571" t="s">
        <v>16</v>
      </c>
      <c r="F571" t="s">
        <v>33</v>
      </c>
      <c r="G571">
        <v>7</v>
      </c>
      <c r="H571" t="s">
        <v>18</v>
      </c>
      <c r="I571">
        <v>763.69</v>
      </c>
      <c r="J571" t="s">
        <v>118</v>
      </c>
      <c r="K571" t="s">
        <v>53</v>
      </c>
      <c r="L571" t="b">
        <v>0</v>
      </c>
      <c r="M571" t="s">
        <v>21</v>
      </c>
      <c r="N571" t="s">
        <v>22</v>
      </c>
      <c r="O571">
        <f>data[[#This Row],[Qty]]*data[[#This Row],[Amount]]</f>
        <v>5345.83</v>
      </c>
    </row>
    <row r="572" spans="1:15" ht="14.25" customHeight="1">
      <c r="A572">
        <v>402</v>
      </c>
      <c r="B572" s="1">
        <v>44165</v>
      </c>
      <c r="C572" t="s">
        <v>54</v>
      </c>
      <c r="D572" t="s">
        <v>15</v>
      </c>
      <c r="E572" t="s">
        <v>37</v>
      </c>
      <c r="F572" t="s">
        <v>38</v>
      </c>
      <c r="G572">
        <v>16</v>
      </c>
      <c r="H572" t="s">
        <v>18</v>
      </c>
      <c r="I572">
        <v>631.73</v>
      </c>
      <c r="J572" t="s">
        <v>219</v>
      </c>
      <c r="K572" t="s">
        <v>89</v>
      </c>
      <c r="L572" t="b">
        <v>0</v>
      </c>
      <c r="M572" t="s">
        <v>21</v>
      </c>
      <c r="N572" t="s">
        <v>28</v>
      </c>
      <c r="O572">
        <f>data[[#This Row],[Qty]]*data[[#This Row],[Amount]]</f>
        <v>10107.68</v>
      </c>
    </row>
    <row r="573" spans="1:15" ht="14.25" customHeight="1">
      <c r="A573">
        <v>144</v>
      </c>
      <c r="B573" s="1">
        <v>44252</v>
      </c>
      <c r="C573" t="s">
        <v>32</v>
      </c>
      <c r="D573" t="s">
        <v>24</v>
      </c>
      <c r="E573" t="s">
        <v>25</v>
      </c>
      <c r="F573" t="s">
        <v>38</v>
      </c>
      <c r="G573">
        <v>67</v>
      </c>
      <c r="H573" t="s">
        <v>18</v>
      </c>
      <c r="I573">
        <v>434.98</v>
      </c>
      <c r="J573" t="s">
        <v>50</v>
      </c>
      <c r="K573" t="s">
        <v>51</v>
      </c>
      <c r="L573" t="b">
        <v>1</v>
      </c>
      <c r="M573" t="s">
        <v>21</v>
      </c>
      <c r="N573" t="s">
        <v>28</v>
      </c>
      <c r="O573">
        <f>data[[#This Row],[Qty]]*data[[#This Row],[Amount]]</f>
        <v>29143.66</v>
      </c>
    </row>
    <row r="574" spans="1:15" ht="14.25" customHeight="1">
      <c r="A574">
        <v>230</v>
      </c>
      <c r="B574" s="1">
        <v>44072</v>
      </c>
      <c r="C574" t="s">
        <v>36</v>
      </c>
      <c r="D574" t="s">
        <v>24</v>
      </c>
      <c r="E574" t="s">
        <v>37</v>
      </c>
      <c r="F574" t="s">
        <v>33</v>
      </c>
      <c r="G574">
        <v>45</v>
      </c>
      <c r="H574" t="s">
        <v>18</v>
      </c>
      <c r="I574">
        <v>241.99</v>
      </c>
      <c r="J574" t="s">
        <v>127</v>
      </c>
      <c r="K574" t="s">
        <v>53</v>
      </c>
      <c r="L574" t="b">
        <v>1</v>
      </c>
      <c r="M574" t="s">
        <v>44</v>
      </c>
      <c r="N574" t="s">
        <v>22</v>
      </c>
      <c r="O574">
        <f>data[[#This Row],[Qty]]*data[[#This Row],[Amount]]</f>
        <v>10889.550000000001</v>
      </c>
    </row>
    <row r="575" spans="1:15" ht="14.25" customHeight="1">
      <c r="A575">
        <v>660</v>
      </c>
      <c r="B575" s="1">
        <v>44304</v>
      </c>
      <c r="C575" t="s">
        <v>32</v>
      </c>
      <c r="D575" t="s">
        <v>47</v>
      </c>
      <c r="E575" t="s">
        <v>37</v>
      </c>
      <c r="F575" t="s">
        <v>17</v>
      </c>
      <c r="G575">
        <v>67</v>
      </c>
      <c r="H575" t="s">
        <v>18</v>
      </c>
      <c r="I575">
        <v>455.03</v>
      </c>
      <c r="J575" t="s">
        <v>314</v>
      </c>
      <c r="K575" t="s">
        <v>89</v>
      </c>
      <c r="L575" t="b">
        <v>1</v>
      </c>
      <c r="M575" t="s">
        <v>21</v>
      </c>
      <c r="N575" t="s">
        <v>22</v>
      </c>
      <c r="O575">
        <f>data[[#This Row],[Qty]]*data[[#This Row],[Amount]]</f>
        <v>30487.01</v>
      </c>
    </row>
    <row r="576" spans="1:15" ht="14.25" customHeight="1">
      <c r="A576">
        <v>287</v>
      </c>
      <c r="B576" s="1">
        <v>44274</v>
      </c>
      <c r="C576" t="s">
        <v>54</v>
      </c>
      <c r="D576" t="s">
        <v>47</v>
      </c>
      <c r="E576" t="s">
        <v>25</v>
      </c>
      <c r="F576" t="s">
        <v>33</v>
      </c>
      <c r="G576">
        <v>50</v>
      </c>
      <c r="H576" t="s">
        <v>18</v>
      </c>
      <c r="I576">
        <v>618.65</v>
      </c>
      <c r="J576" t="s">
        <v>315</v>
      </c>
      <c r="K576" t="s">
        <v>89</v>
      </c>
      <c r="L576" t="b">
        <v>1</v>
      </c>
      <c r="M576" t="s">
        <v>44</v>
      </c>
      <c r="N576" t="s">
        <v>22</v>
      </c>
      <c r="O576">
        <f>data[[#This Row],[Qty]]*data[[#This Row],[Amount]]</f>
        <v>30932.5</v>
      </c>
    </row>
    <row r="577" spans="1:15" ht="14.25" customHeight="1">
      <c r="A577">
        <v>162</v>
      </c>
      <c r="B577" s="1">
        <v>43946</v>
      </c>
      <c r="C577" t="s">
        <v>54</v>
      </c>
      <c r="D577" t="s">
        <v>15</v>
      </c>
      <c r="E577" t="s">
        <v>37</v>
      </c>
      <c r="F577" t="s">
        <v>33</v>
      </c>
      <c r="G577">
        <v>81</v>
      </c>
      <c r="H577" t="s">
        <v>18</v>
      </c>
      <c r="I577">
        <v>989.11</v>
      </c>
      <c r="J577" t="s">
        <v>126</v>
      </c>
      <c r="K577" t="s">
        <v>87</v>
      </c>
      <c r="L577" t="b">
        <v>1</v>
      </c>
      <c r="M577" t="s">
        <v>31</v>
      </c>
      <c r="N577" t="s">
        <v>22</v>
      </c>
      <c r="O577">
        <f>data[[#This Row],[Qty]]*data[[#This Row],[Amount]]</f>
        <v>80117.91</v>
      </c>
    </row>
    <row r="578" spans="1:15" ht="14.25" customHeight="1">
      <c r="A578">
        <v>713</v>
      </c>
      <c r="B578" s="1">
        <v>44395</v>
      </c>
      <c r="C578" t="s">
        <v>14</v>
      </c>
      <c r="D578" t="s">
        <v>47</v>
      </c>
      <c r="E578" t="s">
        <v>37</v>
      </c>
      <c r="F578" t="s">
        <v>38</v>
      </c>
      <c r="G578">
        <v>30</v>
      </c>
      <c r="H578" t="s">
        <v>18</v>
      </c>
      <c r="I578">
        <v>637.14</v>
      </c>
      <c r="J578" t="s">
        <v>123</v>
      </c>
      <c r="K578" t="s">
        <v>124</v>
      </c>
      <c r="L578" t="b">
        <v>1</v>
      </c>
      <c r="M578" t="s">
        <v>21</v>
      </c>
      <c r="N578" t="s">
        <v>28</v>
      </c>
      <c r="O578">
        <f>data[[#This Row],[Qty]]*data[[#This Row],[Amount]]</f>
        <v>19114.2</v>
      </c>
    </row>
    <row r="579" spans="1:15" ht="14.25" customHeight="1">
      <c r="A579">
        <v>46</v>
      </c>
      <c r="B579" s="1">
        <v>44299</v>
      </c>
      <c r="C579" t="s">
        <v>32</v>
      </c>
      <c r="D579" t="s">
        <v>24</v>
      </c>
      <c r="E579" t="s">
        <v>16</v>
      </c>
      <c r="F579" t="s">
        <v>38</v>
      </c>
      <c r="G579">
        <v>19</v>
      </c>
      <c r="H579" t="s">
        <v>18</v>
      </c>
      <c r="I579">
        <v>911.95</v>
      </c>
      <c r="J579" t="s">
        <v>128</v>
      </c>
      <c r="K579" t="s">
        <v>129</v>
      </c>
      <c r="L579" t="b">
        <v>0</v>
      </c>
      <c r="M579" t="s">
        <v>21</v>
      </c>
      <c r="N579" t="s">
        <v>28</v>
      </c>
      <c r="O579">
        <f>data[[#This Row],[Qty]]*data[[#This Row],[Amount]]</f>
        <v>17327.05</v>
      </c>
    </row>
    <row r="580" spans="1:15" ht="14.25" customHeight="1">
      <c r="A580">
        <v>803</v>
      </c>
      <c r="B580" s="1">
        <v>44142</v>
      </c>
      <c r="C580" t="s">
        <v>54</v>
      </c>
      <c r="D580" t="s">
        <v>15</v>
      </c>
      <c r="E580" t="s">
        <v>16</v>
      </c>
      <c r="F580" t="s">
        <v>38</v>
      </c>
      <c r="G580">
        <v>72</v>
      </c>
      <c r="H580" t="s">
        <v>18</v>
      </c>
      <c r="I580">
        <v>833.27</v>
      </c>
      <c r="J580" t="s">
        <v>98</v>
      </c>
      <c r="K580" t="s">
        <v>99</v>
      </c>
      <c r="L580" t="b">
        <v>1</v>
      </c>
      <c r="M580" t="s">
        <v>27</v>
      </c>
      <c r="N580" t="s">
        <v>22</v>
      </c>
      <c r="O580">
        <f>data[[#This Row],[Qty]]*data[[#This Row],[Amount]]</f>
        <v>59995.44</v>
      </c>
    </row>
    <row r="581" spans="1:15" ht="14.25" customHeight="1">
      <c r="A581">
        <v>651</v>
      </c>
      <c r="B581" s="1">
        <v>44081</v>
      </c>
      <c r="C581" t="s">
        <v>23</v>
      </c>
      <c r="D581" t="s">
        <v>47</v>
      </c>
      <c r="E581" t="s">
        <v>25</v>
      </c>
      <c r="F581" t="s">
        <v>33</v>
      </c>
      <c r="G581">
        <v>68</v>
      </c>
      <c r="H581" t="s">
        <v>18</v>
      </c>
      <c r="I581">
        <v>995.8</v>
      </c>
      <c r="J581" t="s">
        <v>94</v>
      </c>
      <c r="K581" t="s">
        <v>46</v>
      </c>
      <c r="L581" t="b">
        <v>0</v>
      </c>
      <c r="M581" t="s">
        <v>21</v>
      </c>
      <c r="N581" t="s">
        <v>22</v>
      </c>
      <c r="O581">
        <f>data[[#This Row],[Qty]]*data[[#This Row],[Amount]]</f>
        <v>67714.399999999994</v>
      </c>
    </row>
    <row r="582" spans="1:15" ht="14.25" customHeight="1">
      <c r="A582">
        <v>161</v>
      </c>
      <c r="B582" s="1">
        <v>44080</v>
      </c>
      <c r="C582" t="s">
        <v>36</v>
      </c>
      <c r="D582" t="s">
        <v>15</v>
      </c>
      <c r="E582" t="s">
        <v>37</v>
      </c>
      <c r="F582" t="s">
        <v>38</v>
      </c>
      <c r="G582">
        <v>7</v>
      </c>
      <c r="H582" t="s">
        <v>18</v>
      </c>
      <c r="I582">
        <v>269.99</v>
      </c>
      <c r="J582" t="s">
        <v>83</v>
      </c>
      <c r="K582" t="s">
        <v>64</v>
      </c>
      <c r="L582" t="b">
        <v>0</v>
      </c>
      <c r="M582" t="s">
        <v>44</v>
      </c>
      <c r="N582" t="s">
        <v>28</v>
      </c>
      <c r="O582">
        <f>data[[#This Row],[Qty]]*data[[#This Row],[Amount]]</f>
        <v>1889.93</v>
      </c>
    </row>
    <row r="583" spans="1:15" ht="14.25" customHeight="1">
      <c r="A583">
        <v>995</v>
      </c>
      <c r="B583" s="1">
        <v>43831</v>
      </c>
      <c r="C583" t="s">
        <v>32</v>
      </c>
      <c r="D583" t="s">
        <v>24</v>
      </c>
      <c r="E583" t="s">
        <v>16</v>
      </c>
      <c r="F583" t="s">
        <v>17</v>
      </c>
      <c r="G583">
        <v>99</v>
      </c>
      <c r="H583" t="s">
        <v>18</v>
      </c>
      <c r="I583">
        <v>212.91</v>
      </c>
      <c r="J583" t="s">
        <v>244</v>
      </c>
      <c r="K583" t="s">
        <v>77</v>
      </c>
      <c r="L583" t="b">
        <v>0</v>
      </c>
      <c r="M583" t="s">
        <v>44</v>
      </c>
      <c r="N583" t="s">
        <v>22</v>
      </c>
      <c r="O583">
        <f>data[[#This Row],[Qty]]*data[[#This Row],[Amount]]</f>
        <v>21078.09</v>
      </c>
    </row>
    <row r="584" spans="1:15" ht="14.25" customHeight="1">
      <c r="A584">
        <v>461</v>
      </c>
      <c r="B584" s="1">
        <v>44088</v>
      </c>
      <c r="C584" t="s">
        <v>36</v>
      </c>
      <c r="D584" t="s">
        <v>47</v>
      </c>
      <c r="E584" t="s">
        <v>16</v>
      </c>
      <c r="F584" t="s">
        <v>38</v>
      </c>
      <c r="G584">
        <v>73</v>
      </c>
      <c r="H584" t="s">
        <v>18</v>
      </c>
      <c r="I584">
        <v>519.6</v>
      </c>
      <c r="J584" t="s">
        <v>71</v>
      </c>
      <c r="K584" t="s">
        <v>64</v>
      </c>
      <c r="L584" t="b">
        <v>1</v>
      </c>
      <c r="M584" t="s">
        <v>27</v>
      </c>
      <c r="N584" t="s">
        <v>28</v>
      </c>
      <c r="O584">
        <f>data[[#This Row],[Qty]]*data[[#This Row],[Amount]]</f>
        <v>37930.800000000003</v>
      </c>
    </row>
    <row r="585" spans="1:15" ht="14.25" customHeight="1">
      <c r="A585">
        <v>566</v>
      </c>
      <c r="B585" s="1">
        <v>43913</v>
      </c>
      <c r="C585" t="s">
        <v>23</v>
      </c>
      <c r="D585" t="s">
        <v>15</v>
      </c>
      <c r="E585" t="s">
        <v>25</v>
      </c>
      <c r="F585" t="s">
        <v>17</v>
      </c>
      <c r="G585">
        <v>31</v>
      </c>
      <c r="H585" t="s">
        <v>18</v>
      </c>
      <c r="I585">
        <v>16.78</v>
      </c>
      <c r="J585" t="s">
        <v>316</v>
      </c>
      <c r="K585" t="s">
        <v>89</v>
      </c>
      <c r="L585" t="b">
        <v>1</v>
      </c>
      <c r="M585" t="s">
        <v>21</v>
      </c>
      <c r="N585" t="s">
        <v>28</v>
      </c>
      <c r="O585">
        <f>data[[#This Row],[Qty]]*data[[#This Row],[Amount]]</f>
        <v>520.18000000000006</v>
      </c>
    </row>
    <row r="586" spans="1:15" ht="14.25" customHeight="1">
      <c r="A586">
        <v>432</v>
      </c>
      <c r="B586" s="1">
        <v>44117</v>
      </c>
      <c r="C586" t="s">
        <v>14</v>
      </c>
      <c r="D586" t="s">
        <v>47</v>
      </c>
      <c r="E586" t="s">
        <v>25</v>
      </c>
      <c r="F586" t="s">
        <v>38</v>
      </c>
      <c r="G586">
        <v>26</v>
      </c>
      <c r="H586" t="s">
        <v>18</v>
      </c>
      <c r="I586">
        <v>10.7</v>
      </c>
      <c r="J586" t="s">
        <v>317</v>
      </c>
      <c r="K586" t="s">
        <v>58</v>
      </c>
      <c r="L586" t="b">
        <v>1</v>
      </c>
      <c r="M586" t="s">
        <v>44</v>
      </c>
      <c r="N586" t="s">
        <v>22</v>
      </c>
      <c r="O586">
        <f>data[[#This Row],[Qty]]*data[[#This Row],[Amount]]</f>
        <v>278.2</v>
      </c>
    </row>
    <row r="587" spans="1:15" ht="14.25" customHeight="1">
      <c r="A587">
        <v>844</v>
      </c>
      <c r="B587" s="1">
        <v>44287</v>
      </c>
      <c r="C587" t="s">
        <v>32</v>
      </c>
      <c r="D587" t="s">
        <v>24</v>
      </c>
      <c r="E587" t="s">
        <v>16</v>
      </c>
      <c r="F587" t="s">
        <v>33</v>
      </c>
      <c r="G587">
        <v>73</v>
      </c>
      <c r="H587" t="s">
        <v>18</v>
      </c>
      <c r="I587">
        <v>863.38</v>
      </c>
      <c r="J587" t="s">
        <v>59</v>
      </c>
      <c r="K587" t="s">
        <v>20</v>
      </c>
      <c r="L587" t="b">
        <v>1</v>
      </c>
      <c r="M587" t="s">
        <v>31</v>
      </c>
      <c r="N587" t="s">
        <v>22</v>
      </c>
      <c r="O587">
        <f>data[[#This Row],[Qty]]*data[[#This Row],[Amount]]</f>
        <v>63026.74</v>
      </c>
    </row>
    <row r="588" spans="1:15" ht="14.25" customHeight="1">
      <c r="A588">
        <v>135</v>
      </c>
      <c r="B588" s="1">
        <v>44518</v>
      </c>
      <c r="C588" t="s">
        <v>32</v>
      </c>
      <c r="D588" t="s">
        <v>47</v>
      </c>
      <c r="E588" t="s">
        <v>16</v>
      </c>
      <c r="F588" t="s">
        <v>17</v>
      </c>
      <c r="G588">
        <v>29</v>
      </c>
      <c r="H588" t="s">
        <v>18</v>
      </c>
      <c r="I588">
        <v>774.17</v>
      </c>
      <c r="J588" t="s">
        <v>126</v>
      </c>
      <c r="K588" t="s">
        <v>87</v>
      </c>
      <c r="L588" t="b">
        <v>1</v>
      </c>
      <c r="M588" t="s">
        <v>21</v>
      </c>
      <c r="N588" t="s">
        <v>22</v>
      </c>
      <c r="O588">
        <f>data[[#This Row],[Qty]]*data[[#This Row],[Amount]]</f>
        <v>22450.93</v>
      </c>
    </row>
    <row r="589" spans="1:15" ht="14.25" customHeight="1">
      <c r="A589">
        <v>379</v>
      </c>
      <c r="B589" s="1">
        <v>44105</v>
      </c>
      <c r="C589" t="s">
        <v>54</v>
      </c>
      <c r="D589" t="s">
        <v>24</v>
      </c>
      <c r="E589" t="s">
        <v>25</v>
      </c>
      <c r="F589" t="s">
        <v>38</v>
      </c>
      <c r="G589">
        <v>93</v>
      </c>
      <c r="H589" t="s">
        <v>18</v>
      </c>
      <c r="I589">
        <v>374.78</v>
      </c>
      <c r="J589" t="s">
        <v>318</v>
      </c>
      <c r="K589" t="s">
        <v>64</v>
      </c>
      <c r="L589" t="b">
        <v>0</v>
      </c>
      <c r="M589" t="s">
        <v>21</v>
      </c>
      <c r="N589" t="s">
        <v>22</v>
      </c>
      <c r="O589">
        <f>data[[#This Row],[Qty]]*data[[#This Row],[Amount]]</f>
        <v>34854.54</v>
      </c>
    </row>
    <row r="590" spans="1:15" ht="14.25" customHeight="1">
      <c r="A590">
        <v>594</v>
      </c>
      <c r="B590" s="1">
        <v>43937</v>
      </c>
      <c r="C590" t="s">
        <v>14</v>
      </c>
      <c r="D590" t="s">
        <v>24</v>
      </c>
      <c r="E590" t="s">
        <v>16</v>
      </c>
      <c r="F590" t="s">
        <v>38</v>
      </c>
      <c r="G590">
        <v>20</v>
      </c>
      <c r="H590" t="s">
        <v>18</v>
      </c>
      <c r="I590">
        <v>391.5</v>
      </c>
      <c r="J590" t="s">
        <v>116</v>
      </c>
      <c r="K590" t="s">
        <v>20</v>
      </c>
      <c r="L590" t="b">
        <v>0</v>
      </c>
      <c r="M590" t="s">
        <v>31</v>
      </c>
      <c r="N590" t="s">
        <v>22</v>
      </c>
      <c r="O590">
        <f>data[[#This Row],[Qty]]*data[[#This Row],[Amount]]</f>
        <v>7830</v>
      </c>
    </row>
    <row r="591" spans="1:15" ht="14.25" customHeight="1">
      <c r="A591">
        <v>865</v>
      </c>
      <c r="B591" s="1">
        <v>44401</v>
      </c>
      <c r="C591" t="s">
        <v>32</v>
      </c>
      <c r="D591" t="s">
        <v>24</v>
      </c>
      <c r="E591" t="s">
        <v>16</v>
      </c>
      <c r="F591" t="s">
        <v>38</v>
      </c>
      <c r="G591">
        <v>96</v>
      </c>
      <c r="H591" t="s">
        <v>18</v>
      </c>
      <c r="I591">
        <v>912.75</v>
      </c>
      <c r="J591" t="s">
        <v>319</v>
      </c>
      <c r="K591" t="s">
        <v>58</v>
      </c>
      <c r="L591" t="b">
        <v>1</v>
      </c>
      <c r="M591" t="s">
        <v>44</v>
      </c>
      <c r="N591" t="s">
        <v>22</v>
      </c>
      <c r="O591">
        <f>data[[#This Row],[Qty]]*data[[#This Row],[Amount]]</f>
        <v>87624</v>
      </c>
    </row>
    <row r="592" spans="1:15" ht="14.25" customHeight="1">
      <c r="A592">
        <v>140</v>
      </c>
      <c r="B592" s="1">
        <v>44474</v>
      </c>
      <c r="C592" t="s">
        <v>32</v>
      </c>
      <c r="D592" t="s">
        <v>24</v>
      </c>
      <c r="E592" t="s">
        <v>37</v>
      </c>
      <c r="F592" t="s">
        <v>17</v>
      </c>
      <c r="G592">
        <v>63</v>
      </c>
      <c r="H592" t="s">
        <v>18</v>
      </c>
      <c r="I592">
        <v>568.15</v>
      </c>
      <c r="J592" t="s">
        <v>72</v>
      </c>
      <c r="K592" t="s">
        <v>64</v>
      </c>
      <c r="L592" t="b">
        <v>1</v>
      </c>
      <c r="M592" t="s">
        <v>21</v>
      </c>
      <c r="N592" t="s">
        <v>28</v>
      </c>
      <c r="O592">
        <f>data[[#This Row],[Qty]]*data[[#This Row],[Amount]]</f>
        <v>35793.449999999997</v>
      </c>
    </row>
    <row r="593" spans="1:15" ht="14.25" customHeight="1">
      <c r="A593">
        <v>226</v>
      </c>
      <c r="B593" s="1">
        <v>44070</v>
      </c>
      <c r="C593" t="s">
        <v>36</v>
      </c>
      <c r="D593" t="s">
        <v>15</v>
      </c>
      <c r="E593" t="s">
        <v>25</v>
      </c>
      <c r="F593" t="s">
        <v>33</v>
      </c>
      <c r="G593">
        <v>83</v>
      </c>
      <c r="H593" t="s">
        <v>18</v>
      </c>
      <c r="I593">
        <v>5.09</v>
      </c>
      <c r="J593" t="s">
        <v>163</v>
      </c>
      <c r="K593" t="s">
        <v>153</v>
      </c>
      <c r="L593" t="b">
        <v>1</v>
      </c>
      <c r="M593" t="s">
        <v>44</v>
      </c>
      <c r="N593" t="s">
        <v>22</v>
      </c>
      <c r="O593">
        <f>data[[#This Row],[Qty]]*data[[#This Row],[Amount]]</f>
        <v>422.46999999999997</v>
      </c>
    </row>
    <row r="594" spans="1:15" ht="14.25" customHeight="1">
      <c r="A594">
        <v>442</v>
      </c>
      <c r="B594" s="1">
        <v>44517</v>
      </c>
      <c r="C594" t="s">
        <v>14</v>
      </c>
      <c r="D594" t="s">
        <v>24</v>
      </c>
      <c r="E594" t="s">
        <v>25</v>
      </c>
      <c r="F594" t="s">
        <v>33</v>
      </c>
      <c r="G594">
        <v>63</v>
      </c>
      <c r="H594" t="s">
        <v>18</v>
      </c>
      <c r="I594">
        <v>511.35</v>
      </c>
      <c r="J594" t="s">
        <v>173</v>
      </c>
      <c r="K594" t="s">
        <v>64</v>
      </c>
      <c r="L594" t="b">
        <v>0</v>
      </c>
      <c r="M594" t="s">
        <v>21</v>
      </c>
      <c r="N594" t="s">
        <v>22</v>
      </c>
      <c r="O594">
        <f>data[[#This Row],[Qty]]*data[[#This Row],[Amount]]</f>
        <v>32215.050000000003</v>
      </c>
    </row>
    <row r="595" spans="1:15" ht="14.25" customHeight="1">
      <c r="A595">
        <v>296</v>
      </c>
      <c r="B595" s="1">
        <v>44445</v>
      </c>
      <c r="C595" t="s">
        <v>14</v>
      </c>
      <c r="D595" t="s">
        <v>15</v>
      </c>
      <c r="E595" t="s">
        <v>16</v>
      </c>
      <c r="F595" t="s">
        <v>38</v>
      </c>
      <c r="G595">
        <v>12</v>
      </c>
      <c r="H595" t="s">
        <v>18</v>
      </c>
      <c r="I595">
        <v>953.88</v>
      </c>
      <c r="J595" t="s">
        <v>83</v>
      </c>
      <c r="K595" t="s">
        <v>64</v>
      </c>
      <c r="L595" t="b">
        <v>1</v>
      </c>
      <c r="M595" t="s">
        <v>21</v>
      </c>
      <c r="N595" t="s">
        <v>22</v>
      </c>
      <c r="O595">
        <f>data[[#This Row],[Qty]]*data[[#This Row],[Amount]]</f>
        <v>11446.56</v>
      </c>
    </row>
    <row r="596" spans="1:15" ht="14.25" customHeight="1">
      <c r="A596">
        <v>603</v>
      </c>
      <c r="B596" s="1">
        <v>44551</v>
      </c>
      <c r="C596" t="s">
        <v>23</v>
      </c>
      <c r="D596" t="s">
        <v>47</v>
      </c>
      <c r="E596" t="s">
        <v>37</v>
      </c>
      <c r="F596" t="s">
        <v>38</v>
      </c>
      <c r="G596">
        <v>74</v>
      </c>
      <c r="H596" t="s">
        <v>18</v>
      </c>
      <c r="I596">
        <v>912.69</v>
      </c>
      <c r="J596" t="s">
        <v>59</v>
      </c>
      <c r="K596" t="s">
        <v>20</v>
      </c>
      <c r="L596" t="b">
        <v>0</v>
      </c>
      <c r="M596" t="s">
        <v>31</v>
      </c>
      <c r="N596" t="s">
        <v>22</v>
      </c>
      <c r="O596">
        <f>data[[#This Row],[Qty]]*data[[#This Row],[Amount]]</f>
        <v>67539.06</v>
      </c>
    </row>
    <row r="597" spans="1:15" ht="14.25" customHeight="1">
      <c r="A597">
        <v>427</v>
      </c>
      <c r="B597" s="1">
        <v>44497</v>
      </c>
      <c r="C597" t="s">
        <v>32</v>
      </c>
      <c r="D597" t="s">
        <v>47</v>
      </c>
      <c r="E597" t="s">
        <v>37</v>
      </c>
      <c r="F597" t="s">
        <v>33</v>
      </c>
      <c r="G597">
        <v>77</v>
      </c>
      <c r="H597" t="s">
        <v>18</v>
      </c>
      <c r="I597">
        <v>682.97</v>
      </c>
      <c r="J597" t="s">
        <v>320</v>
      </c>
      <c r="K597" t="s">
        <v>58</v>
      </c>
      <c r="L597" t="b">
        <v>0</v>
      </c>
      <c r="M597" t="s">
        <v>44</v>
      </c>
      <c r="N597" t="s">
        <v>22</v>
      </c>
      <c r="O597">
        <f>data[[#This Row],[Qty]]*data[[#This Row],[Amount]]</f>
        <v>52588.69</v>
      </c>
    </row>
    <row r="598" spans="1:15" ht="14.25" customHeight="1">
      <c r="A598">
        <v>594</v>
      </c>
      <c r="B598" s="1">
        <v>44173</v>
      </c>
      <c r="C598" t="s">
        <v>54</v>
      </c>
      <c r="D598" t="s">
        <v>24</v>
      </c>
      <c r="E598" t="s">
        <v>37</v>
      </c>
      <c r="F598" t="s">
        <v>38</v>
      </c>
      <c r="G598">
        <v>74</v>
      </c>
      <c r="H598" t="s">
        <v>18</v>
      </c>
      <c r="I598">
        <v>251.01</v>
      </c>
      <c r="J598" t="s">
        <v>321</v>
      </c>
      <c r="K598" t="s">
        <v>66</v>
      </c>
      <c r="L598" t="b">
        <v>1</v>
      </c>
      <c r="M598" t="s">
        <v>31</v>
      </c>
      <c r="N598" t="s">
        <v>22</v>
      </c>
      <c r="O598">
        <f>data[[#This Row],[Qty]]*data[[#This Row],[Amount]]</f>
        <v>18574.739999999998</v>
      </c>
    </row>
    <row r="599" spans="1:15" ht="14.25" customHeight="1">
      <c r="A599">
        <v>406</v>
      </c>
      <c r="B599" s="1">
        <v>44353</v>
      </c>
      <c r="C599" t="s">
        <v>32</v>
      </c>
      <c r="D599" t="s">
        <v>47</v>
      </c>
      <c r="E599" t="s">
        <v>16</v>
      </c>
      <c r="F599" t="s">
        <v>17</v>
      </c>
      <c r="G599">
        <v>77</v>
      </c>
      <c r="H599" t="s">
        <v>18</v>
      </c>
      <c r="I599">
        <v>664.69</v>
      </c>
      <c r="J599" t="s">
        <v>82</v>
      </c>
      <c r="K599" t="s">
        <v>46</v>
      </c>
      <c r="L599" t="b">
        <v>1</v>
      </c>
      <c r="M599" t="s">
        <v>44</v>
      </c>
      <c r="N599" t="s">
        <v>22</v>
      </c>
      <c r="O599">
        <f>data[[#This Row],[Qty]]*data[[#This Row],[Amount]]</f>
        <v>51181.130000000005</v>
      </c>
    </row>
    <row r="600" spans="1:15" ht="14.25" customHeight="1">
      <c r="A600">
        <v>697</v>
      </c>
      <c r="B600" s="1">
        <v>44276</v>
      </c>
      <c r="C600" t="s">
        <v>54</v>
      </c>
      <c r="D600" t="s">
        <v>47</v>
      </c>
      <c r="E600" t="s">
        <v>37</v>
      </c>
      <c r="F600" t="s">
        <v>38</v>
      </c>
      <c r="G600">
        <v>48</v>
      </c>
      <c r="H600" t="s">
        <v>18</v>
      </c>
      <c r="I600">
        <v>358.38</v>
      </c>
      <c r="J600" t="s">
        <v>140</v>
      </c>
      <c r="K600" t="s">
        <v>58</v>
      </c>
      <c r="L600" t="b">
        <v>1</v>
      </c>
      <c r="M600" t="s">
        <v>44</v>
      </c>
      <c r="N600" t="s">
        <v>22</v>
      </c>
      <c r="O600">
        <f>data[[#This Row],[Qty]]*data[[#This Row],[Amount]]</f>
        <v>17202.239999999998</v>
      </c>
    </row>
    <row r="601" spans="1:15" ht="14.25" customHeight="1">
      <c r="A601">
        <v>616</v>
      </c>
      <c r="B601" s="1">
        <v>44192</v>
      </c>
      <c r="C601" t="s">
        <v>23</v>
      </c>
      <c r="D601" t="s">
        <v>24</v>
      </c>
      <c r="E601" t="s">
        <v>25</v>
      </c>
      <c r="F601" t="s">
        <v>33</v>
      </c>
      <c r="G601">
        <v>86</v>
      </c>
      <c r="H601" t="s">
        <v>18</v>
      </c>
      <c r="I601">
        <v>182.81</v>
      </c>
      <c r="J601" t="s">
        <v>109</v>
      </c>
      <c r="K601" t="s">
        <v>20</v>
      </c>
      <c r="L601" t="b">
        <v>1</v>
      </c>
      <c r="M601" t="s">
        <v>27</v>
      </c>
      <c r="N601" t="s">
        <v>22</v>
      </c>
      <c r="O601">
        <f>data[[#This Row],[Qty]]*data[[#This Row],[Amount]]</f>
        <v>15721.66</v>
      </c>
    </row>
    <row r="602" spans="1:15" ht="14.25" customHeight="1">
      <c r="A602">
        <v>418</v>
      </c>
      <c r="B602" s="1">
        <v>44167</v>
      </c>
      <c r="C602" t="s">
        <v>32</v>
      </c>
      <c r="D602" t="s">
        <v>15</v>
      </c>
      <c r="E602" t="s">
        <v>16</v>
      </c>
      <c r="F602" t="s">
        <v>17</v>
      </c>
      <c r="G602">
        <v>22</v>
      </c>
      <c r="H602" t="s">
        <v>18</v>
      </c>
      <c r="I602">
        <v>110.69</v>
      </c>
      <c r="J602" t="s">
        <v>177</v>
      </c>
      <c r="K602" t="s">
        <v>58</v>
      </c>
      <c r="L602" t="b">
        <v>1</v>
      </c>
      <c r="M602" t="s">
        <v>27</v>
      </c>
      <c r="N602" t="s">
        <v>22</v>
      </c>
      <c r="O602">
        <f>data[[#This Row],[Qty]]*data[[#This Row],[Amount]]</f>
        <v>2435.1799999999998</v>
      </c>
    </row>
    <row r="603" spans="1:15" ht="14.25" customHeight="1">
      <c r="A603">
        <v>839</v>
      </c>
      <c r="B603" s="1">
        <v>44165</v>
      </c>
      <c r="C603" t="s">
        <v>23</v>
      </c>
      <c r="D603" t="s">
        <v>24</v>
      </c>
      <c r="E603" t="s">
        <v>37</v>
      </c>
      <c r="F603" t="s">
        <v>17</v>
      </c>
      <c r="G603">
        <v>15</v>
      </c>
      <c r="H603" t="s">
        <v>18</v>
      </c>
      <c r="I603">
        <v>208.69</v>
      </c>
      <c r="J603" t="s">
        <v>138</v>
      </c>
      <c r="K603" t="s">
        <v>139</v>
      </c>
      <c r="L603" t="b">
        <v>0</v>
      </c>
      <c r="M603" t="s">
        <v>21</v>
      </c>
      <c r="N603" t="s">
        <v>22</v>
      </c>
      <c r="O603">
        <f>data[[#This Row],[Qty]]*data[[#This Row],[Amount]]</f>
        <v>3130.35</v>
      </c>
    </row>
    <row r="604" spans="1:15" ht="14.25" customHeight="1">
      <c r="A604">
        <v>887</v>
      </c>
      <c r="B604" s="1">
        <v>44063</v>
      </c>
      <c r="C604" t="s">
        <v>54</v>
      </c>
      <c r="D604" t="s">
        <v>47</v>
      </c>
      <c r="E604" t="s">
        <v>25</v>
      </c>
      <c r="F604" t="s">
        <v>17</v>
      </c>
      <c r="G604">
        <v>24</v>
      </c>
      <c r="H604" t="s">
        <v>18</v>
      </c>
      <c r="I604">
        <v>600.12</v>
      </c>
      <c r="J604" t="s">
        <v>88</v>
      </c>
      <c r="K604" t="s">
        <v>89</v>
      </c>
      <c r="L604" t="b">
        <v>1</v>
      </c>
      <c r="M604" t="s">
        <v>31</v>
      </c>
      <c r="N604" t="s">
        <v>22</v>
      </c>
      <c r="O604">
        <f>data[[#This Row],[Qty]]*data[[#This Row],[Amount]]</f>
        <v>14402.880000000001</v>
      </c>
    </row>
    <row r="605" spans="1:15" ht="14.25" customHeight="1">
      <c r="A605">
        <v>660</v>
      </c>
      <c r="B605" s="1">
        <v>44188</v>
      </c>
      <c r="C605" t="s">
        <v>32</v>
      </c>
      <c r="D605" t="s">
        <v>47</v>
      </c>
      <c r="E605" t="s">
        <v>16</v>
      </c>
      <c r="F605" t="s">
        <v>38</v>
      </c>
      <c r="G605">
        <v>45</v>
      </c>
      <c r="H605" t="s">
        <v>18</v>
      </c>
      <c r="I605">
        <v>682.97</v>
      </c>
      <c r="J605" t="s">
        <v>243</v>
      </c>
      <c r="K605" t="s">
        <v>106</v>
      </c>
      <c r="L605" t="b">
        <v>0</v>
      </c>
      <c r="M605" t="s">
        <v>31</v>
      </c>
      <c r="N605" t="s">
        <v>28</v>
      </c>
      <c r="O605">
        <f>data[[#This Row],[Qty]]*data[[#This Row],[Amount]]</f>
        <v>30733.65</v>
      </c>
    </row>
    <row r="606" spans="1:15" ht="14.25" customHeight="1">
      <c r="A606">
        <v>330</v>
      </c>
      <c r="B606" s="1">
        <v>44204</v>
      </c>
      <c r="C606" t="s">
        <v>32</v>
      </c>
      <c r="D606" t="s">
        <v>24</v>
      </c>
      <c r="E606" t="s">
        <v>16</v>
      </c>
      <c r="F606" t="s">
        <v>33</v>
      </c>
      <c r="G606">
        <v>9</v>
      </c>
      <c r="H606" t="s">
        <v>18</v>
      </c>
      <c r="I606">
        <v>746.28</v>
      </c>
      <c r="J606" t="s">
        <v>34</v>
      </c>
      <c r="K606" t="s">
        <v>35</v>
      </c>
      <c r="L606" t="b">
        <v>1</v>
      </c>
      <c r="M606" t="s">
        <v>21</v>
      </c>
      <c r="N606" t="s">
        <v>22</v>
      </c>
      <c r="O606">
        <f>data[[#This Row],[Qty]]*data[[#This Row],[Amount]]</f>
        <v>6716.5199999999995</v>
      </c>
    </row>
    <row r="607" spans="1:15" ht="14.25" customHeight="1">
      <c r="A607">
        <v>346</v>
      </c>
      <c r="B607" s="1">
        <v>43993</v>
      </c>
      <c r="C607" t="s">
        <v>32</v>
      </c>
      <c r="D607" t="s">
        <v>24</v>
      </c>
      <c r="E607" t="s">
        <v>25</v>
      </c>
      <c r="F607" t="s">
        <v>17</v>
      </c>
      <c r="G607">
        <v>52</v>
      </c>
      <c r="H607" t="s">
        <v>18</v>
      </c>
      <c r="I607">
        <v>656.39</v>
      </c>
      <c r="J607" t="s">
        <v>141</v>
      </c>
      <c r="K607" t="s">
        <v>30</v>
      </c>
      <c r="L607" t="b">
        <v>1</v>
      </c>
      <c r="M607" t="s">
        <v>31</v>
      </c>
      <c r="N607" t="s">
        <v>28</v>
      </c>
      <c r="O607">
        <f>data[[#This Row],[Qty]]*data[[#This Row],[Amount]]</f>
        <v>34132.28</v>
      </c>
    </row>
    <row r="608" spans="1:15" ht="14.25" customHeight="1">
      <c r="A608">
        <v>272</v>
      </c>
      <c r="B608" s="1">
        <v>44519</v>
      </c>
      <c r="C608" t="s">
        <v>23</v>
      </c>
      <c r="D608" t="s">
        <v>24</v>
      </c>
      <c r="E608" t="s">
        <v>25</v>
      </c>
      <c r="F608" t="s">
        <v>17</v>
      </c>
      <c r="G608">
        <v>9</v>
      </c>
      <c r="H608" t="s">
        <v>18</v>
      </c>
      <c r="I608">
        <v>859.48</v>
      </c>
      <c r="J608" t="s">
        <v>213</v>
      </c>
      <c r="K608" t="s">
        <v>20</v>
      </c>
      <c r="L608" t="b">
        <v>0</v>
      </c>
      <c r="M608" t="s">
        <v>21</v>
      </c>
      <c r="N608" t="s">
        <v>28</v>
      </c>
      <c r="O608">
        <f>data[[#This Row],[Qty]]*data[[#This Row],[Amount]]</f>
        <v>7735.32</v>
      </c>
    </row>
    <row r="609" spans="1:15" ht="14.25" customHeight="1">
      <c r="A609">
        <v>966</v>
      </c>
      <c r="B609" s="1">
        <v>43936</v>
      </c>
      <c r="C609" t="s">
        <v>54</v>
      </c>
      <c r="D609" t="s">
        <v>15</v>
      </c>
      <c r="E609" t="s">
        <v>37</v>
      </c>
      <c r="F609" t="s">
        <v>38</v>
      </c>
      <c r="G609">
        <v>57</v>
      </c>
      <c r="H609" t="s">
        <v>18</v>
      </c>
      <c r="I609">
        <v>418.24</v>
      </c>
      <c r="J609" t="s">
        <v>322</v>
      </c>
      <c r="K609" t="s">
        <v>77</v>
      </c>
      <c r="L609" t="b">
        <v>0</v>
      </c>
      <c r="M609" t="s">
        <v>31</v>
      </c>
      <c r="N609" t="s">
        <v>22</v>
      </c>
      <c r="O609">
        <f>data[[#This Row],[Qty]]*data[[#This Row],[Amount]]</f>
        <v>23839.68</v>
      </c>
    </row>
    <row r="610" spans="1:15" ht="14.25" customHeight="1">
      <c r="A610">
        <v>173</v>
      </c>
      <c r="B610" s="1">
        <v>44090</v>
      </c>
      <c r="C610" t="s">
        <v>14</v>
      </c>
      <c r="D610" t="s">
        <v>15</v>
      </c>
      <c r="E610" t="s">
        <v>16</v>
      </c>
      <c r="F610" t="s">
        <v>38</v>
      </c>
      <c r="G610">
        <v>19</v>
      </c>
      <c r="H610" t="s">
        <v>18</v>
      </c>
      <c r="I610">
        <v>861.6</v>
      </c>
      <c r="J610" t="s">
        <v>173</v>
      </c>
      <c r="K610" t="s">
        <v>64</v>
      </c>
      <c r="L610" t="b">
        <v>0</v>
      </c>
      <c r="M610" t="s">
        <v>31</v>
      </c>
      <c r="N610" t="s">
        <v>28</v>
      </c>
      <c r="O610">
        <f>data[[#This Row],[Qty]]*data[[#This Row],[Amount]]</f>
        <v>16370.4</v>
      </c>
    </row>
    <row r="611" spans="1:15" ht="14.25" customHeight="1">
      <c r="A611">
        <v>958</v>
      </c>
      <c r="B611" s="1">
        <v>44199</v>
      </c>
      <c r="C611" t="s">
        <v>54</v>
      </c>
      <c r="D611" t="s">
        <v>15</v>
      </c>
      <c r="E611" t="s">
        <v>16</v>
      </c>
      <c r="F611" t="s">
        <v>33</v>
      </c>
      <c r="G611">
        <v>39</v>
      </c>
      <c r="H611" t="s">
        <v>18</v>
      </c>
      <c r="I611">
        <v>340.52</v>
      </c>
      <c r="J611" t="s">
        <v>323</v>
      </c>
      <c r="K611" t="s">
        <v>101</v>
      </c>
      <c r="L611" t="b">
        <v>1</v>
      </c>
      <c r="M611" t="s">
        <v>31</v>
      </c>
      <c r="N611" t="s">
        <v>22</v>
      </c>
      <c r="O611">
        <f>data[[#This Row],[Qty]]*data[[#This Row],[Amount]]</f>
        <v>13280.279999999999</v>
      </c>
    </row>
    <row r="612" spans="1:15" ht="14.25" customHeight="1">
      <c r="A612">
        <v>566</v>
      </c>
      <c r="B612" s="1">
        <v>43940</v>
      </c>
      <c r="C612" t="s">
        <v>54</v>
      </c>
      <c r="D612" t="s">
        <v>24</v>
      </c>
      <c r="E612" t="s">
        <v>37</v>
      </c>
      <c r="F612" t="s">
        <v>17</v>
      </c>
      <c r="G612">
        <v>68</v>
      </c>
      <c r="H612" t="s">
        <v>18</v>
      </c>
      <c r="I612">
        <v>182.48</v>
      </c>
      <c r="J612" t="s">
        <v>324</v>
      </c>
      <c r="K612" t="s">
        <v>77</v>
      </c>
      <c r="L612" t="b">
        <v>0</v>
      </c>
      <c r="M612" t="s">
        <v>31</v>
      </c>
      <c r="N612" t="s">
        <v>28</v>
      </c>
      <c r="O612">
        <f>data[[#This Row],[Qty]]*data[[#This Row],[Amount]]</f>
        <v>12408.64</v>
      </c>
    </row>
    <row r="613" spans="1:15" ht="14.25" customHeight="1">
      <c r="A613">
        <v>16</v>
      </c>
      <c r="B613" s="1">
        <v>44217</v>
      </c>
      <c r="C613" t="s">
        <v>36</v>
      </c>
      <c r="D613" t="s">
        <v>15</v>
      </c>
      <c r="E613" t="s">
        <v>25</v>
      </c>
      <c r="F613" t="s">
        <v>38</v>
      </c>
      <c r="G613">
        <v>22</v>
      </c>
      <c r="H613" t="s">
        <v>18</v>
      </c>
      <c r="I613">
        <v>738.13</v>
      </c>
      <c r="J613" t="s">
        <v>123</v>
      </c>
      <c r="K613" t="s">
        <v>124</v>
      </c>
      <c r="L613" t="b">
        <v>1</v>
      </c>
      <c r="M613" t="s">
        <v>44</v>
      </c>
      <c r="N613" t="s">
        <v>22</v>
      </c>
      <c r="O613">
        <f>data[[#This Row],[Qty]]*data[[#This Row],[Amount]]</f>
        <v>16238.86</v>
      </c>
    </row>
    <row r="614" spans="1:15" ht="14.25" customHeight="1">
      <c r="A614">
        <v>466</v>
      </c>
      <c r="B614" s="1">
        <v>44241</v>
      </c>
      <c r="C614" t="s">
        <v>36</v>
      </c>
      <c r="D614" t="s">
        <v>15</v>
      </c>
      <c r="E614" t="s">
        <v>16</v>
      </c>
      <c r="F614" t="s">
        <v>33</v>
      </c>
      <c r="G614">
        <v>54</v>
      </c>
      <c r="H614" t="s">
        <v>18</v>
      </c>
      <c r="I614">
        <v>207.24</v>
      </c>
      <c r="J614" t="s">
        <v>282</v>
      </c>
      <c r="K614" t="s">
        <v>325</v>
      </c>
      <c r="L614" t="b">
        <v>0</v>
      </c>
      <c r="M614" t="s">
        <v>21</v>
      </c>
      <c r="N614" t="s">
        <v>22</v>
      </c>
      <c r="O614">
        <f>data[[#This Row],[Qty]]*data[[#This Row],[Amount]]</f>
        <v>11190.960000000001</v>
      </c>
    </row>
    <row r="615" spans="1:15" ht="14.25" customHeight="1">
      <c r="A615">
        <v>391</v>
      </c>
      <c r="B615" s="1">
        <v>44179</v>
      </c>
      <c r="C615" t="s">
        <v>36</v>
      </c>
      <c r="D615" t="s">
        <v>47</v>
      </c>
      <c r="E615" t="s">
        <v>37</v>
      </c>
      <c r="F615" t="s">
        <v>17</v>
      </c>
      <c r="G615">
        <v>45</v>
      </c>
      <c r="H615" t="s">
        <v>18</v>
      </c>
      <c r="I615">
        <v>464.46</v>
      </c>
      <c r="J615" t="s">
        <v>211</v>
      </c>
      <c r="K615" t="s">
        <v>49</v>
      </c>
      <c r="L615" t="b">
        <v>0</v>
      </c>
      <c r="M615" t="s">
        <v>31</v>
      </c>
      <c r="N615" t="s">
        <v>28</v>
      </c>
      <c r="O615">
        <f>data[[#This Row],[Qty]]*data[[#This Row],[Amount]]</f>
        <v>20900.7</v>
      </c>
    </row>
    <row r="616" spans="1:15" ht="14.25" customHeight="1">
      <c r="A616">
        <v>969</v>
      </c>
      <c r="B616" s="1">
        <v>44475</v>
      </c>
      <c r="C616" t="s">
        <v>14</v>
      </c>
      <c r="D616" t="s">
        <v>15</v>
      </c>
      <c r="E616" t="s">
        <v>25</v>
      </c>
      <c r="F616" t="s">
        <v>33</v>
      </c>
      <c r="G616">
        <v>67</v>
      </c>
      <c r="H616" t="s">
        <v>18</v>
      </c>
      <c r="I616">
        <v>627.94000000000005</v>
      </c>
      <c r="J616" t="s">
        <v>173</v>
      </c>
      <c r="K616" t="s">
        <v>64</v>
      </c>
      <c r="L616" t="b">
        <v>1</v>
      </c>
      <c r="M616" t="s">
        <v>27</v>
      </c>
      <c r="N616" t="s">
        <v>22</v>
      </c>
      <c r="O616">
        <f>data[[#This Row],[Qty]]*data[[#This Row],[Amount]]</f>
        <v>42071.98</v>
      </c>
    </row>
    <row r="617" spans="1:15" ht="14.25" customHeight="1">
      <c r="A617">
        <v>754</v>
      </c>
      <c r="B617" s="1">
        <v>43863</v>
      </c>
      <c r="C617" t="s">
        <v>32</v>
      </c>
      <c r="D617" t="s">
        <v>15</v>
      </c>
      <c r="E617" t="s">
        <v>37</v>
      </c>
      <c r="F617" t="s">
        <v>33</v>
      </c>
      <c r="G617">
        <v>44</v>
      </c>
      <c r="H617" t="s">
        <v>18</v>
      </c>
      <c r="I617">
        <v>866.33</v>
      </c>
      <c r="J617" t="s">
        <v>75</v>
      </c>
      <c r="K617" t="s">
        <v>64</v>
      </c>
      <c r="L617" t="b">
        <v>0</v>
      </c>
      <c r="M617" t="s">
        <v>44</v>
      </c>
      <c r="N617" t="s">
        <v>22</v>
      </c>
      <c r="O617">
        <f>data[[#This Row],[Qty]]*data[[#This Row],[Amount]]</f>
        <v>38118.520000000004</v>
      </c>
    </row>
    <row r="618" spans="1:15" ht="14.25" customHeight="1">
      <c r="A618">
        <v>774</v>
      </c>
      <c r="B618" s="1">
        <v>44203</v>
      </c>
      <c r="C618" t="s">
        <v>23</v>
      </c>
      <c r="D618" t="s">
        <v>15</v>
      </c>
      <c r="E618" t="s">
        <v>37</v>
      </c>
      <c r="F618" t="s">
        <v>17</v>
      </c>
      <c r="G618">
        <v>96</v>
      </c>
      <c r="H618" t="s">
        <v>18</v>
      </c>
      <c r="I618">
        <v>526.25</v>
      </c>
      <c r="J618" t="s">
        <v>113</v>
      </c>
      <c r="K618" t="s">
        <v>66</v>
      </c>
      <c r="L618" t="b">
        <v>1</v>
      </c>
      <c r="M618" t="s">
        <v>31</v>
      </c>
      <c r="N618" t="s">
        <v>22</v>
      </c>
      <c r="O618">
        <f>data[[#This Row],[Qty]]*data[[#This Row],[Amount]]</f>
        <v>50520</v>
      </c>
    </row>
    <row r="619" spans="1:15" ht="14.25" customHeight="1">
      <c r="A619">
        <v>323</v>
      </c>
      <c r="B619" s="1">
        <v>44424</v>
      </c>
      <c r="C619" t="s">
        <v>54</v>
      </c>
      <c r="D619" t="s">
        <v>24</v>
      </c>
      <c r="E619" t="s">
        <v>16</v>
      </c>
      <c r="F619" t="s">
        <v>17</v>
      </c>
      <c r="G619">
        <v>31</v>
      </c>
      <c r="H619" t="s">
        <v>18</v>
      </c>
      <c r="I619">
        <v>249.51</v>
      </c>
      <c r="J619" t="s">
        <v>231</v>
      </c>
      <c r="K619" t="s">
        <v>147</v>
      </c>
      <c r="L619" t="b">
        <v>0</v>
      </c>
      <c r="M619" t="s">
        <v>27</v>
      </c>
      <c r="N619" t="s">
        <v>28</v>
      </c>
      <c r="O619">
        <f>data[[#This Row],[Qty]]*data[[#This Row],[Amount]]</f>
        <v>7734.8099999999995</v>
      </c>
    </row>
    <row r="620" spans="1:15" ht="14.25" customHeight="1">
      <c r="A620">
        <v>630</v>
      </c>
      <c r="B620" s="1">
        <v>44218</v>
      </c>
      <c r="C620" t="s">
        <v>36</v>
      </c>
      <c r="D620" t="s">
        <v>24</v>
      </c>
      <c r="E620" t="s">
        <v>37</v>
      </c>
      <c r="F620" t="s">
        <v>38</v>
      </c>
      <c r="G620">
        <v>53</v>
      </c>
      <c r="H620" t="s">
        <v>18</v>
      </c>
      <c r="I620">
        <v>526.76</v>
      </c>
      <c r="J620" t="s">
        <v>116</v>
      </c>
      <c r="K620" t="s">
        <v>20</v>
      </c>
      <c r="L620" t="b">
        <v>1</v>
      </c>
      <c r="M620" t="s">
        <v>44</v>
      </c>
      <c r="N620" t="s">
        <v>22</v>
      </c>
      <c r="O620">
        <f>data[[#This Row],[Qty]]*data[[#This Row],[Amount]]</f>
        <v>27918.28</v>
      </c>
    </row>
    <row r="621" spans="1:15" ht="14.25" customHeight="1">
      <c r="A621">
        <v>610</v>
      </c>
      <c r="B621" s="1">
        <v>44476</v>
      </c>
      <c r="C621" t="s">
        <v>32</v>
      </c>
      <c r="D621" t="s">
        <v>47</v>
      </c>
      <c r="E621" t="s">
        <v>25</v>
      </c>
      <c r="F621" t="s">
        <v>33</v>
      </c>
      <c r="G621">
        <v>79</v>
      </c>
      <c r="H621" t="s">
        <v>18</v>
      </c>
      <c r="I621">
        <v>229.08</v>
      </c>
      <c r="J621" t="s">
        <v>326</v>
      </c>
      <c r="K621" t="s">
        <v>50</v>
      </c>
      <c r="L621" t="b">
        <v>1</v>
      </c>
      <c r="M621" t="s">
        <v>27</v>
      </c>
      <c r="N621" t="s">
        <v>22</v>
      </c>
      <c r="O621">
        <f>data[[#This Row],[Qty]]*data[[#This Row],[Amount]]</f>
        <v>18097.32</v>
      </c>
    </row>
    <row r="622" spans="1:15" ht="14.25" customHeight="1">
      <c r="A622">
        <v>277</v>
      </c>
      <c r="B622" s="1">
        <v>44536</v>
      </c>
      <c r="C622" t="s">
        <v>54</v>
      </c>
      <c r="D622" t="s">
        <v>24</v>
      </c>
      <c r="E622" t="s">
        <v>25</v>
      </c>
      <c r="F622" t="s">
        <v>38</v>
      </c>
      <c r="G622">
        <v>54</v>
      </c>
      <c r="H622" t="s">
        <v>18</v>
      </c>
      <c r="I622">
        <v>352</v>
      </c>
      <c r="J622" t="s">
        <v>206</v>
      </c>
      <c r="K622" t="s">
        <v>20</v>
      </c>
      <c r="L622" t="b">
        <v>0</v>
      </c>
      <c r="M622" t="s">
        <v>27</v>
      </c>
      <c r="N622" t="s">
        <v>22</v>
      </c>
      <c r="O622">
        <f>data[[#This Row],[Qty]]*data[[#This Row],[Amount]]</f>
        <v>19008</v>
      </c>
    </row>
    <row r="623" spans="1:15" ht="14.25" customHeight="1">
      <c r="A623">
        <v>987</v>
      </c>
      <c r="B623" s="1">
        <v>44225</v>
      </c>
      <c r="C623" t="s">
        <v>23</v>
      </c>
      <c r="D623" t="s">
        <v>24</v>
      </c>
      <c r="E623" t="s">
        <v>25</v>
      </c>
      <c r="F623" t="s">
        <v>38</v>
      </c>
      <c r="G623">
        <v>23</v>
      </c>
      <c r="H623" t="s">
        <v>18</v>
      </c>
      <c r="I623">
        <v>327.64</v>
      </c>
      <c r="J623" t="s">
        <v>48</v>
      </c>
      <c r="K623" t="s">
        <v>49</v>
      </c>
      <c r="L623" t="b">
        <v>1</v>
      </c>
      <c r="M623" t="s">
        <v>21</v>
      </c>
      <c r="N623" t="s">
        <v>28</v>
      </c>
      <c r="O623">
        <f>data[[#This Row],[Qty]]*data[[#This Row],[Amount]]</f>
        <v>7535.7199999999993</v>
      </c>
    </row>
    <row r="624" spans="1:15" ht="14.25" customHeight="1">
      <c r="A624">
        <v>297</v>
      </c>
      <c r="B624" s="1">
        <v>44011</v>
      </c>
      <c r="C624" t="s">
        <v>36</v>
      </c>
      <c r="D624" t="s">
        <v>15</v>
      </c>
      <c r="E624" t="s">
        <v>37</v>
      </c>
      <c r="F624" t="s">
        <v>38</v>
      </c>
      <c r="G624">
        <v>84</v>
      </c>
      <c r="H624" t="s">
        <v>18</v>
      </c>
      <c r="I624">
        <v>333.96</v>
      </c>
      <c r="J624" t="s">
        <v>327</v>
      </c>
      <c r="K624" t="s">
        <v>153</v>
      </c>
      <c r="L624" t="b">
        <v>1</v>
      </c>
      <c r="M624" t="s">
        <v>27</v>
      </c>
      <c r="N624" t="s">
        <v>28</v>
      </c>
      <c r="O624">
        <f>data[[#This Row],[Qty]]*data[[#This Row],[Amount]]</f>
        <v>28052.639999999999</v>
      </c>
    </row>
    <row r="625" spans="1:15" ht="14.25" customHeight="1">
      <c r="A625">
        <v>823</v>
      </c>
      <c r="B625" s="1">
        <v>44552</v>
      </c>
      <c r="C625" t="s">
        <v>32</v>
      </c>
      <c r="D625" t="s">
        <v>47</v>
      </c>
      <c r="E625" t="s">
        <v>37</v>
      </c>
      <c r="F625" t="s">
        <v>33</v>
      </c>
      <c r="G625">
        <v>61</v>
      </c>
      <c r="H625" t="s">
        <v>18</v>
      </c>
      <c r="I625">
        <v>715.84</v>
      </c>
      <c r="J625" t="s">
        <v>50</v>
      </c>
      <c r="K625" t="s">
        <v>51</v>
      </c>
      <c r="L625" t="b">
        <v>1</v>
      </c>
      <c r="M625" t="s">
        <v>21</v>
      </c>
      <c r="N625" t="s">
        <v>22</v>
      </c>
      <c r="O625">
        <f>data[[#This Row],[Qty]]*data[[#This Row],[Amount]]</f>
        <v>43666.240000000005</v>
      </c>
    </row>
    <row r="626" spans="1:15" ht="14.25" customHeight="1">
      <c r="A626">
        <v>967</v>
      </c>
      <c r="B626" s="1">
        <v>44403</v>
      </c>
      <c r="C626" t="s">
        <v>36</v>
      </c>
      <c r="D626" t="s">
        <v>15</v>
      </c>
      <c r="E626" t="s">
        <v>16</v>
      </c>
      <c r="F626" t="s">
        <v>17</v>
      </c>
      <c r="G626">
        <v>47</v>
      </c>
      <c r="H626" t="s">
        <v>18</v>
      </c>
      <c r="I626">
        <v>85.29</v>
      </c>
      <c r="J626" t="s">
        <v>76</v>
      </c>
      <c r="K626" t="s">
        <v>77</v>
      </c>
      <c r="L626" t="b">
        <v>1</v>
      </c>
      <c r="M626" t="s">
        <v>21</v>
      </c>
      <c r="N626" t="s">
        <v>22</v>
      </c>
      <c r="O626">
        <f>data[[#This Row],[Qty]]*data[[#This Row],[Amount]]</f>
        <v>4008.63</v>
      </c>
    </row>
    <row r="627" spans="1:15" ht="14.25" customHeight="1">
      <c r="A627">
        <v>868</v>
      </c>
      <c r="B627" s="1">
        <v>44188</v>
      </c>
      <c r="C627" t="s">
        <v>32</v>
      </c>
      <c r="D627" t="s">
        <v>47</v>
      </c>
      <c r="E627" t="s">
        <v>25</v>
      </c>
      <c r="F627" t="s">
        <v>17</v>
      </c>
      <c r="G627">
        <v>3</v>
      </c>
      <c r="H627" t="s">
        <v>18</v>
      </c>
      <c r="I627">
        <v>390.5</v>
      </c>
      <c r="J627" t="s">
        <v>123</v>
      </c>
      <c r="K627" t="s">
        <v>124</v>
      </c>
      <c r="L627" t="b">
        <v>1</v>
      </c>
      <c r="M627" t="s">
        <v>44</v>
      </c>
      <c r="N627" t="s">
        <v>22</v>
      </c>
      <c r="O627">
        <f>data[[#This Row],[Qty]]*data[[#This Row],[Amount]]</f>
        <v>1171.5</v>
      </c>
    </row>
    <row r="628" spans="1:15" ht="14.25" customHeight="1">
      <c r="A628">
        <v>1</v>
      </c>
      <c r="B628" s="1">
        <v>44479</v>
      </c>
      <c r="C628" t="s">
        <v>54</v>
      </c>
      <c r="D628" t="s">
        <v>15</v>
      </c>
      <c r="E628" t="s">
        <v>25</v>
      </c>
      <c r="F628" t="s">
        <v>38</v>
      </c>
      <c r="G628">
        <v>2</v>
      </c>
      <c r="H628" t="s">
        <v>18</v>
      </c>
      <c r="I628">
        <v>680.69</v>
      </c>
      <c r="J628" t="s">
        <v>328</v>
      </c>
      <c r="K628" t="s">
        <v>147</v>
      </c>
      <c r="L628" t="b">
        <v>1</v>
      </c>
      <c r="M628" t="s">
        <v>27</v>
      </c>
      <c r="N628" t="s">
        <v>22</v>
      </c>
      <c r="O628">
        <f>data[[#This Row],[Qty]]*data[[#This Row],[Amount]]</f>
        <v>1361.38</v>
      </c>
    </row>
    <row r="629" spans="1:15" ht="14.25" customHeight="1">
      <c r="A629">
        <v>114</v>
      </c>
      <c r="B629" s="1">
        <v>44376</v>
      </c>
      <c r="C629" t="s">
        <v>32</v>
      </c>
      <c r="D629" t="s">
        <v>24</v>
      </c>
      <c r="E629" t="s">
        <v>16</v>
      </c>
      <c r="F629" t="s">
        <v>17</v>
      </c>
      <c r="G629">
        <v>19</v>
      </c>
      <c r="H629" t="s">
        <v>18</v>
      </c>
      <c r="I629">
        <v>341.5</v>
      </c>
      <c r="J629" t="s">
        <v>209</v>
      </c>
      <c r="K629" t="s">
        <v>153</v>
      </c>
      <c r="L629" t="b">
        <v>1</v>
      </c>
      <c r="M629" t="s">
        <v>21</v>
      </c>
      <c r="N629" t="s">
        <v>22</v>
      </c>
      <c r="O629">
        <f>data[[#This Row],[Qty]]*data[[#This Row],[Amount]]</f>
        <v>6488.5</v>
      </c>
    </row>
    <row r="630" spans="1:15" ht="14.25" customHeight="1">
      <c r="A630">
        <v>443</v>
      </c>
      <c r="B630" s="1">
        <v>44452</v>
      </c>
      <c r="C630" t="s">
        <v>14</v>
      </c>
      <c r="D630" t="s">
        <v>15</v>
      </c>
      <c r="E630" t="s">
        <v>16</v>
      </c>
      <c r="F630" t="s">
        <v>33</v>
      </c>
      <c r="G630">
        <v>15</v>
      </c>
      <c r="H630" t="s">
        <v>18</v>
      </c>
      <c r="I630">
        <v>727.44</v>
      </c>
      <c r="J630" t="s">
        <v>311</v>
      </c>
      <c r="K630" t="s">
        <v>104</v>
      </c>
      <c r="L630" t="b">
        <v>1</v>
      </c>
      <c r="M630" t="s">
        <v>31</v>
      </c>
      <c r="N630" t="s">
        <v>22</v>
      </c>
      <c r="O630">
        <f>data[[#This Row],[Qty]]*data[[#This Row],[Amount]]</f>
        <v>10911.6</v>
      </c>
    </row>
    <row r="631" spans="1:15" ht="14.25" customHeight="1">
      <c r="A631">
        <v>668</v>
      </c>
      <c r="B631" s="1">
        <v>44515</v>
      </c>
      <c r="C631" t="s">
        <v>23</v>
      </c>
      <c r="D631" t="s">
        <v>47</v>
      </c>
      <c r="E631" t="s">
        <v>25</v>
      </c>
      <c r="F631" t="s">
        <v>17</v>
      </c>
      <c r="G631">
        <v>87</v>
      </c>
      <c r="H631" t="s">
        <v>18</v>
      </c>
      <c r="I631">
        <v>894.31</v>
      </c>
      <c r="J631" t="s">
        <v>279</v>
      </c>
      <c r="K631" t="s">
        <v>64</v>
      </c>
      <c r="L631" t="b">
        <v>1</v>
      </c>
      <c r="M631" t="s">
        <v>21</v>
      </c>
      <c r="N631" t="s">
        <v>22</v>
      </c>
      <c r="O631">
        <f>data[[#This Row],[Qty]]*data[[#This Row],[Amount]]</f>
        <v>77804.97</v>
      </c>
    </row>
    <row r="632" spans="1:15" ht="14.25" customHeight="1">
      <c r="A632">
        <v>228</v>
      </c>
      <c r="B632" s="1">
        <v>44061</v>
      </c>
      <c r="C632" t="s">
        <v>32</v>
      </c>
      <c r="D632" t="s">
        <v>15</v>
      </c>
      <c r="E632" t="s">
        <v>25</v>
      </c>
      <c r="F632" t="s">
        <v>38</v>
      </c>
      <c r="G632">
        <v>87</v>
      </c>
      <c r="H632" t="s">
        <v>18</v>
      </c>
      <c r="I632">
        <v>64.63</v>
      </c>
      <c r="J632" t="s">
        <v>90</v>
      </c>
      <c r="K632" t="s">
        <v>91</v>
      </c>
      <c r="L632" t="b">
        <v>1</v>
      </c>
      <c r="M632" t="s">
        <v>27</v>
      </c>
      <c r="N632" t="s">
        <v>28</v>
      </c>
      <c r="O632">
        <f>data[[#This Row],[Qty]]*data[[#This Row],[Amount]]</f>
        <v>5622.8099999999995</v>
      </c>
    </row>
    <row r="633" spans="1:15" ht="14.25" customHeight="1">
      <c r="A633">
        <v>338</v>
      </c>
      <c r="B633" s="1">
        <v>44554</v>
      </c>
      <c r="C633" t="s">
        <v>54</v>
      </c>
      <c r="D633" t="s">
        <v>24</v>
      </c>
      <c r="E633" t="s">
        <v>37</v>
      </c>
      <c r="F633" t="s">
        <v>33</v>
      </c>
      <c r="G633">
        <v>40</v>
      </c>
      <c r="H633" t="s">
        <v>18</v>
      </c>
      <c r="I633">
        <v>133.34</v>
      </c>
      <c r="J633" t="s">
        <v>190</v>
      </c>
      <c r="K633" t="s">
        <v>64</v>
      </c>
      <c r="L633" t="b">
        <v>0</v>
      </c>
      <c r="M633" t="s">
        <v>31</v>
      </c>
      <c r="N633" t="s">
        <v>22</v>
      </c>
      <c r="O633">
        <f>data[[#This Row],[Qty]]*data[[#This Row],[Amount]]</f>
        <v>5333.6</v>
      </c>
    </row>
    <row r="634" spans="1:15" ht="14.25" customHeight="1">
      <c r="A634">
        <v>560</v>
      </c>
      <c r="B634" s="1">
        <v>44349</v>
      </c>
      <c r="C634" t="s">
        <v>32</v>
      </c>
      <c r="D634" t="s">
        <v>47</v>
      </c>
      <c r="E634" t="s">
        <v>16</v>
      </c>
      <c r="F634" t="s">
        <v>38</v>
      </c>
      <c r="G634">
        <v>27</v>
      </c>
      <c r="H634" t="s">
        <v>18</v>
      </c>
      <c r="I634">
        <v>292.05</v>
      </c>
      <c r="J634" t="s">
        <v>162</v>
      </c>
      <c r="K634" t="s">
        <v>50</v>
      </c>
      <c r="L634" t="b">
        <v>1</v>
      </c>
      <c r="M634" t="s">
        <v>21</v>
      </c>
      <c r="N634" t="s">
        <v>22</v>
      </c>
      <c r="O634">
        <f>data[[#This Row],[Qty]]*data[[#This Row],[Amount]]</f>
        <v>7885.35</v>
      </c>
    </row>
    <row r="635" spans="1:15" ht="14.25" customHeight="1">
      <c r="A635">
        <v>801</v>
      </c>
      <c r="B635" s="1">
        <v>44412</v>
      </c>
      <c r="C635" t="s">
        <v>23</v>
      </c>
      <c r="D635" t="s">
        <v>24</v>
      </c>
      <c r="E635" t="s">
        <v>25</v>
      </c>
      <c r="F635" t="s">
        <v>33</v>
      </c>
      <c r="G635">
        <v>52</v>
      </c>
      <c r="H635" t="s">
        <v>18</v>
      </c>
      <c r="I635">
        <v>208.7</v>
      </c>
      <c r="J635" t="s">
        <v>161</v>
      </c>
      <c r="K635" t="s">
        <v>61</v>
      </c>
      <c r="L635" t="b">
        <v>1</v>
      </c>
      <c r="M635" t="s">
        <v>21</v>
      </c>
      <c r="N635" t="s">
        <v>22</v>
      </c>
      <c r="O635">
        <f>data[[#This Row],[Qty]]*data[[#This Row],[Amount]]</f>
        <v>10852.4</v>
      </c>
    </row>
    <row r="636" spans="1:15" ht="14.25" customHeight="1">
      <c r="A636">
        <v>993</v>
      </c>
      <c r="B636" s="1">
        <v>44053</v>
      </c>
      <c r="C636" t="s">
        <v>36</v>
      </c>
      <c r="D636" t="s">
        <v>47</v>
      </c>
      <c r="E636" t="s">
        <v>25</v>
      </c>
      <c r="F636" t="s">
        <v>17</v>
      </c>
      <c r="G636">
        <v>54</v>
      </c>
      <c r="H636" t="s">
        <v>18</v>
      </c>
      <c r="I636">
        <v>500.36</v>
      </c>
      <c r="J636" t="s">
        <v>296</v>
      </c>
      <c r="K636" t="s">
        <v>58</v>
      </c>
      <c r="L636" t="b">
        <v>0</v>
      </c>
      <c r="M636" t="s">
        <v>44</v>
      </c>
      <c r="N636" t="s">
        <v>22</v>
      </c>
      <c r="O636">
        <f>data[[#This Row],[Qty]]*data[[#This Row],[Amount]]</f>
        <v>27019.440000000002</v>
      </c>
    </row>
    <row r="637" spans="1:15" ht="14.25" customHeight="1">
      <c r="A637">
        <v>74</v>
      </c>
      <c r="B637" s="1">
        <v>44251</v>
      </c>
      <c r="C637" t="s">
        <v>32</v>
      </c>
      <c r="D637" t="s">
        <v>47</v>
      </c>
      <c r="E637" t="s">
        <v>37</v>
      </c>
      <c r="F637" t="s">
        <v>38</v>
      </c>
      <c r="G637">
        <v>75</v>
      </c>
      <c r="H637" t="s">
        <v>18</v>
      </c>
      <c r="I637">
        <v>296.42</v>
      </c>
      <c r="J637" t="s">
        <v>109</v>
      </c>
      <c r="K637" t="s">
        <v>20</v>
      </c>
      <c r="L637" t="b">
        <v>1</v>
      </c>
      <c r="M637" t="s">
        <v>31</v>
      </c>
      <c r="N637" t="s">
        <v>22</v>
      </c>
      <c r="O637">
        <f>data[[#This Row],[Qty]]*data[[#This Row],[Amount]]</f>
        <v>22231.5</v>
      </c>
    </row>
    <row r="638" spans="1:15" ht="14.25" customHeight="1">
      <c r="A638">
        <v>787</v>
      </c>
      <c r="B638" s="1">
        <v>43874</v>
      </c>
      <c r="C638" t="s">
        <v>36</v>
      </c>
      <c r="D638" t="s">
        <v>47</v>
      </c>
      <c r="E638" t="s">
        <v>25</v>
      </c>
      <c r="F638" t="s">
        <v>38</v>
      </c>
      <c r="G638">
        <v>52</v>
      </c>
      <c r="H638" t="s">
        <v>18</v>
      </c>
      <c r="I638">
        <v>505.46</v>
      </c>
      <c r="J638" t="s">
        <v>84</v>
      </c>
      <c r="K638" t="s">
        <v>85</v>
      </c>
      <c r="L638" t="b">
        <v>1</v>
      </c>
      <c r="M638" t="s">
        <v>31</v>
      </c>
      <c r="N638" t="s">
        <v>28</v>
      </c>
      <c r="O638">
        <f>data[[#This Row],[Qty]]*data[[#This Row],[Amount]]</f>
        <v>26283.919999999998</v>
      </c>
    </row>
    <row r="639" spans="1:15" ht="14.25" customHeight="1">
      <c r="A639">
        <v>935</v>
      </c>
      <c r="B639" s="1">
        <v>44353</v>
      </c>
      <c r="C639" t="s">
        <v>32</v>
      </c>
      <c r="D639" t="s">
        <v>15</v>
      </c>
      <c r="E639" t="s">
        <v>37</v>
      </c>
      <c r="F639" t="s">
        <v>33</v>
      </c>
      <c r="G639">
        <v>67</v>
      </c>
      <c r="H639" t="s">
        <v>18</v>
      </c>
      <c r="I639">
        <v>859.92</v>
      </c>
      <c r="J639" t="s">
        <v>207</v>
      </c>
      <c r="K639" t="s">
        <v>46</v>
      </c>
      <c r="L639" t="b">
        <v>1</v>
      </c>
      <c r="M639" t="s">
        <v>21</v>
      </c>
      <c r="N639" t="s">
        <v>28</v>
      </c>
      <c r="O639">
        <f>data[[#This Row],[Qty]]*data[[#This Row],[Amount]]</f>
        <v>57614.64</v>
      </c>
    </row>
    <row r="640" spans="1:15" ht="14.25" customHeight="1">
      <c r="A640">
        <v>220</v>
      </c>
      <c r="B640" s="1">
        <v>43871</v>
      </c>
      <c r="C640" t="s">
        <v>23</v>
      </c>
      <c r="D640" t="s">
        <v>47</v>
      </c>
      <c r="E640" t="s">
        <v>16</v>
      </c>
      <c r="F640" t="s">
        <v>33</v>
      </c>
      <c r="G640">
        <v>62</v>
      </c>
      <c r="H640" t="s">
        <v>18</v>
      </c>
      <c r="I640">
        <v>388.88</v>
      </c>
      <c r="J640" t="s">
        <v>329</v>
      </c>
      <c r="K640" t="s">
        <v>58</v>
      </c>
      <c r="L640" t="b">
        <v>1</v>
      </c>
      <c r="M640" t="s">
        <v>44</v>
      </c>
      <c r="N640" t="s">
        <v>22</v>
      </c>
      <c r="O640">
        <f>data[[#This Row],[Qty]]*data[[#This Row],[Amount]]</f>
        <v>24110.560000000001</v>
      </c>
    </row>
    <row r="641" spans="1:15" ht="14.25" customHeight="1">
      <c r="A641">
        <v>355</v>
      </c>
      <c r="B641" s="1">
        <v>44361</v>
      </c>
      <c r="C641" t="s">
        <v>54</v>
      </c>
      <c r="D641" t="s">
        <v>15</v>
      </c>
      <c r="E641" t="s">
        <v>16</v>
      </c>
      <c r="F641" t="s">
        <v>33</v>
      </c>
      <c r="G641">
        <v>66</v>
      </c>
      <c r="H641" t="s">
        <v>18</v>
      </c>
      <c r="I641">
        <v>864.34</v>
      </c>
      <c r="J641" t="s">
        <v>330</v>
      </c>
      <c r="K641" t="s">
        <v>129</v>
      </c>
      <c r="L641" t="b">
        <v>0</v>
      </c>
      <c r="M641" t="s">
        <v>21</v>
      </c>
      <c r="N641" t="s">
        <v>22</v>
      </c>
      <c r="O641">
        <f>data[[#This Row],[Qty]]*data[[#This Row],[Amount]]</f>
        <v>57046.44</v>
      </c>
    </row>
    <row r="642" spans="1:15" ht="14.25" customHeight="1">
      <c r="A642">
        <v>295</v>
      </c>
      <c r="B642" s="1">
        <v>43952</v>
      </c>
      <c r="C642" t="s">
        <v>14</v>
      </c>
      <c r="D642" t="s">
        <v>47</v>
      </c>
      <c r="E642" t="s">
        <v>25</v>
      </c>
      <c r="F642" t="s">
        <v>17</v>
      </c>
      <c r="G642">
        <v>69</v>
      </c>
      <c r="H642" t="s">
        <v>18</v>
      </c>
      <c r="I642">
        <v>438.64</v>
      </c>
      <c r="J642" t="s">
        <v>151</v>
      </c>
      <c r="K642" t="s">
        <v>74</v>
      </c>
      <c r="L642" t="b">
        <v>1</v>
      </c>
      <c r="M642" t="s">
        <v>44</v>
      </c>
      <c r="N642" t="s">
        <v>22</v>
      </c>
      <c r="O642">
        <f>data[[#This Row],[Qty]]*data[[#This Row],[Amount]]</f>
        <v>30266.16</v>
      </c>
    </row>
    <row r="643" spans="1:15" ht="14.25" customHeight="1">
      <c r="A643">
        <v>802</v>
      </c>
      <c r="B643" s="1">
        <v>44506</v>
      </c>
      <c r="C643" t="s">
        <v>14</v>
      </c>
      <c r="D643" t="s">
        <v>15</v>
      </c>
      <c r="E643" t="s">
        <v>16</v>
      </c>
      <c r="F643" t="s">
        <v>17</v>
      </c>
      <c r="G643">
        <v>60</v>
      </c>
      <c r="H643" t="s">
        <v>18</v>
      </c>
      <c r="I643">
        <v>933.71</v>
      </c>
      <c r="J643" t="s">
        <v>331</v>
      </c>
      <c r="K643" t="s">
        <v>85</v>
      </c>
      <c r="L643" t="b">
        <v>1</v>
      </c>
      <c r="M643" t="s">
        <v>21</v>
      </c>
      <c r="N643" t="s">
        <v>28</v>
      </c>
      <c r="O643">
        <f>data[[#This Row],[Qty]]*data[[#This Row],[Amount]]</f>
        <v>56022.600000000006</v>
      </c>
    </row>
    <row r="644" spans="1:15" ht="14.25" customHeight="1">
      <c r="A644">
        <v>162</v>
      </c>
      <c r="B644" s="1">
        <v>43953</v>
      </c>
      <c r="C644" t="s">
        <v>23</v>
      </c>
      <c r="D644" t="s">
        <v>47</v>
      </c>
      <c r="E644" t="s">
        <v>16</v>
      </c>
      <c r="F644" t="s">
        <v>17</v>
      </c>
      <c r="G644">
        <v>32</v>
      </c>
      <c r="H644" t="s">
        <v>18</v>
      </c>
      <c r="I644">
        <v>298.10000000000002</v>
      </c>
      <c r="J644" t="s">
        <v>128</v>
      </c>
      <c r="K644" t="s">
        <v>129</v>
      </c>
      <c r="L644" t="b">
        <v>1</v>
      </c>
      <c r="M644" t="s">
        <v>27</v>
      </c>
      <c r="N644" t="s">
        <v>22</v>
      </c>
      <c r="O644">
        <f>data[[#This Row],[Qty]]*data[[#This Row],[Amount]]</f>
        <v>9539.2000000000007</v>
      </c>
    </row>
    <row r="645" spans="1:15" ht="14.25" customHeight="1">
      <c r="A645">
        <v>523</v>
      </c>
      <c r="B645" s="1">
        <v>44444</v>
      </c>
      <c r="C645" t="s">
        <v>54</v>
      </c>
      <c r="D645" t="s">
        <v>24</v>
      </c>
      <c r="E645" t="s">
        <v>37</v>
      </c>
      <c r="F645" t="s">
        <v>33</v>
      </c>
      <c r="G645">
        <v>42</v>
      </c>
      <c r="H645" t="s">
        <v>18</v>
      </c>
      <c r="I645">
        <v>27.34</v>
      </c>
      <c r="J645" t="s">
        <v>26</v>
      </c>
      <c r="K645" t="s">
        <v>20</v>
      </c>
      <c r="L645" t="b">
        <v>1</v>
      </c>
      <c r="M645" t="s">
        <v>27</v>
      </c>
      <c r="N645" t="s">
        <v>28</v>
      </c>
      <c r="O645">
        <f>data[[#This Row],[Qty]]*data[[#This Row],[Amount]]</f>
        <v>1148.28</v>
      </c>
    </row>
    <row r="646" spans="1:15" ht="14.25" customHeight="1">
      <c r="A646">
        <v>673</v>
      </c>
      <c r="B646" s="1">
        <v>44099</v>
      </c>
      <c r="C646" t="s">
        <v>23</v>
      </c>
      <c r="D646" t="s">
        <v>15</v>
      </c>
      <c r="E646" t="s">
        <v>25</v>
      </c>
      <c r="F646" t="s">
        <v>33</v>
      </c>
      <c r="G646">
        <v>37</v>
      </c>
      <c r="H646" t="s">
        <v>18</v>
      </c>
      <c r="I646">
        <v>688.96</v>
      </c>
      <c r="J646" t="s">
        <v>80</v>
      </c>
      <c r="K646" t="s">
        <v>20</v>
      </c>
      <c r="L646" t="b">
        <v>1</v>
      </c>
      <c r="M646" t="s">
        <v>21</v>
      </c>
      <c r="N646" t="s">
        <v>28</v>
      </c>
      <c r="O646">
        <f>data[[#This Row],[Qty]]*data[[#This Row],[Amount]]</f>
        <v>25491.52</v>
      </c>
    </row>
    <row r="647" spans="1:15" ht="14.25" customHeight="1">
      <c r="A647">
        <v>675</v>
      </c>
      <c r="B647" s="1">
        <v>43842</v>
      </c>
      <c r="C647" t="s">
        <v>32</v>
      </c>
      <c r="D647" t="s">
        <v>24</v>
      </c>
      <c r="E647" t="s">
        <v>37</v>
      </c>
      <c r="F647" t="s">
        <v>33</v>
      </c>
      <c r="G647">
        <v>57</v>
      </c>
      <c r="H647" t="s">
        <v>18</v>
      </c>
      <c r="I647">
        <v>913.46</v>
      </c>
      <c r="J647" t="s">
        <v>142</v>
      </c>
      <c r="K647" t="s">
        <v>64</v>
      </c>
      <c r="L647" t="b">
        <v>0</v>
      </c>
      <c r="M647" t="s">
        <v>44</v>
      </c>
      <c r="N647" t="s">
        <v>22</v>
      </c>
      <c r="O647">
        <f>data[[#This Row],[Qty]]*data[[#This Row],[Amount]]</f>
        <v>52067.22</v>
      </c>
    </row>
    <row r="648" spans="1:15" ht="14.25" customHeight="1">
      <c r="A648">
        <v>282</v>
      </c>
      <c r="B648" s="1">
        <v>44051</v>
      </c>
      <c r="C648" t="s">
        <v>36</v>
      </c>
      <c r="D648" t="s">
        <v>15</v>
      </c>
      <c r="E648" t="s">
        <v>16</v>
      </c>
      <c r="F648" t="s">
        <v>17</v>
      </c>
      <c r="G648">
        <v>30</v>
      </c>
      <c r="H648" t="s">
        <v>18</v>
      </c>
      <c r="I648">
        <v>532.54</v>
      </c>
      <c r="J648" t="s">
        <v>262</v>
      </c>
      <c r="K648" t="s">
        <v>35</v>
      </c>
      <c r="L648" t="b">
        <v>0</v>
      </c>
      <c r="M648" t="s">
        <v>31</v>
      </c>
      <c r="N648" t="s">
        <v>28</v>
      </c>
      <c r="O648">
        <f>data[[#This Row],[Qty]]*data[[#This Row],[Amount]]</f>
        <v>15976.199999999999</v>
      </c>
    </row>
    <row r="649" spans="1:15" ht="14.25" customHeight="1">
      <c r="A649">
        <v>634</v>
      </c>
      <c r="B649" s="1">
        <v>44427</v>
      </c>
      <c r="C649" t="s">
        <v>54</v>
      </c>
      <c r="D649" t="s">
        <v>24</v>
      </c>
      <c r="E649" t="s">
        <v>25</v>
      </c>
      <c r="F649" t="s">
        <v>38</v>
      </c>
      <c r="G649">
        <v>99</v>
      </c>
      <c r="H649" t="s">
        <v>18</v>
      </c>
      <c r="I649">
        <v>844.51</v>
      </c>
      <c r="J649" t="s">
        <v>88</v>
      </c>
      <c r="K649" t="s">
        <v>89</v>
      </c>
      <c r="L649" t="b">
        <v>0</v>
      </c>
      <c r="M649" t="s">
        <v>44</v>
      </c>
      <c r="N649" t="s">
        <v>22</v>
      </c>
      <c r="O649">
        <f>data[[#This Row],[Qty]]*data[[#This Row],[Amount]]</f>
        <v>83606.490000000005</v>
      </c>
    </row>
    <row r="650" spans="1:15" ht="14.25" customHeight="1">
      <c r="A650">
        <v>635</v>
      </c>
      <c r="B650" s="1">
        <v>44114</v>
      </c>
      <c r="C650" t="s">
        <v>14</v>
      </c>
      <c r="D650" t="s">
        <v>24</v>
      </c>
      <c r="E650" t="s">
        <v>16</v>
      </c>
      <c r="F650" t="s">
        <v>38</v>
      </c>
      <c r="G650">
        <v>50</v>
      </c>
      <c r="H650" t="s">
        <v>18</v>
      </c>
      <c r="I650">
        <v>748.85</v>
      </c>
      <c r="J650" t="s">
        <v>332</v>
      </c>
      <c r="K650" t="s">
        <v>85</v>
      </c>
      <c r="L650" t="b">
        <v>1</v>
      </c>
      <c r="M650" t="s">
        <v>44</v>
      </c>
      <c r="N650" t="s">
        <v>22</v>
      </c>
      <c r="O650">
        <f>data[[#This Row],[Qty]]*data[[#This Row],[Amount]]</f>
        <v>37442.5</v>
      </c>
    </row>
    <row r="651" spans="1:15" ht="14.25" customHeight="1">
      <c r="A651">
        <v>936</v>
      </c>
      <c r="B651" s="1">
        <v>44266</v>
      </c>
      <c r="C651" t="s">
        <v>23</v>
      </c>
      <c r="D651" t="s">
        <v>24</v>
      </c>
      <c r="E651" t="s">
        <v>16</v>
      </c>
      <c r="F651" t="s">
        <v>17</v>
      </c>
      <c r="G651">
        <v>41</v>
      </c>
      <c r="H651" t="s">
        <v>18</v>
      </c>
      <c r="I651">
        <v>37.64</v>
      </c>
      <c r="J651" t="s">
        <v>60</v>
      </c>
      <c r="K651" t="s">
        <v>61</v>
      </c>
      <c r="L651" t="b">
        <v>0</v>
      </c>
      <c r="M651" t="s">
        <v>27</v>
      </c>
      <c r="N651" t="s">
        <v>22</v>
      </c>
      <c r="O651">
        <f>data[[#This Row],[Qty]]*data[[#This Row],[Amount]]</f>
        <v>1543.24</v>
      </c>
    </row>
    <row r="652" spans="1:15" ht="14.25" customHeight="1">
      <c r="A652">
        <v>859</v>
      </c>
      <c r="B652" s="1">
        <v>44262</v>
      </c>
      <c r="C652" t="s">
        <v>23</v>
      </c>
      <c r="D652" t="s">
        <v>15</v>
      </c>
      <c r="E652" t="s">
        <v>37</v>
      </c>
      <c r="F652" t="s">
        <v>33</v>
      </c>
      <c r="G652">
        <v>66</v>
      </c>
      <c r="H652" t="s">
        <v>18</v>
      </c>
      <c r="I652">
        <v>440.39</v>
      </c>
      <c r="J652" t="s">
        <v>109</v>
      </c>
      <c r="K652" t="s">
        <v>20</v>
      </c>
      <c r="L652" t="b">
        <v>1</v>
      </c>
      <c r="M652" t="s">
        <v>21</v>
      </c>
      <c r="N652" t="s">
        <v>22</v>
      </c>
      <c r="O652">
        <f>data[[#This Row],[Qty]]*data[[#This Row],[Amount]]</f>
        <v>29065.739999999998</v>
      </c>
    </row>
    <row r="653" spans="1:15" ht="14.25" customHeight="1">
      <c r="A653">
        <v>717</v>
      </c>
      <c r="B653" s="1">
        <v>44075</v>
      </c>
      <c r="C653" t="s">
        <v>36</v>
      </c>
      <c r="D653" t="s">
        <v>47</v>
      </c>
      <c r="E653" t="s">
        <v>25</v>
      </c>
      <c r="F653" t="s">
        <v>38</v>
      </c>
      <c r="G653">
        <v>13</v>
      </c>
      <c r="H653" t="s">
        <v>18</v>
      </c>
      <c r="I653">
        <v>490.17</v>
      </c>
      <c r="J653" t="s">
        <v>60</v>
      </c>
      <c r="K653" t="s">
        <v>61</v>
      </c>
      <c r="L653" t="b">
        <v>1</v>
      </c>
      <c r="M653" t="s">
        <v>21</v>
      </c>
      <c r="N653" t="s">
        <v>22</v>
      </c>
      <c r="O653">
        <f>data[[#This Row],[Qty]]*data[[#This Row],[Amount]]</f>
        <v>6372.21</v>
      </c>
    </row>
    <row r="654" spans="1:15" ht="14.25" customHeight="1">
      <c r="A654">
        <v>631</v>
      </c>
      <c r="B654" s="1">
        <v>44243</v>
      </c>
      <c r="C654" t="s">
        <v>54</v>
      </c>
      <c r="D654" t="s">
        <v>24</v>
      </c>
      <c r="E654" t="s">
        <v>16</v>
      </c>
      <c r="F654" t="s">
        <v>33</v>
      </c>
      <c r="G654">
        <v>21</v>
      </c>
      <c r="H654" t="s">
        <v>18</v>
      </c>
      <c r="I654">
        <v>693.05</v>
      </c>
      <c r="J654" t="s">
        <v>90</v>
      </c>
      <c r="K654" t="s">
        <v>91</v>
      </c>
      <c r="L654" t="b">
        <v>0</v>
      </c>
      <c r="M654" t="s">
        <v>21</v>
      </c>
      <c r="N654" t="s">
        <v>28</v>
      </c>
      <c r="O654">
        <f>data[[#This Row],[Qty]]*data[[#This Row],[Amount]]</f>
        <v>14554.05</v>
      </c>
    </row>
    <row r="655" spans="1:15" ht="14.25" customHeight="1">
      <c r="A655">
        <v>605</v>
      </c>
      <c r="B655" s="1">
        <v>44155</v>
      </c>
      <c r="C655" t="s">
        <v>14</v>
      </c>
      <c r="D655" t="s">
        <v>47</v>
      </c>
      <c r="E655" t="s">
        <v>37</v>
      </c>
      <c r="F655" t="s">
        <v>17</v>
      </c>
      <c r="G655">
        <v>16</v>
      </c>
      <c r="H655" t="s">
        <v>18</v>
      </c>
      <c r="I655">
        <v>302.31</v>
      </c>
      <c r="J655" t="s">
        <v>162</v>
      </c>
      <c r="K655" t="s">
        <v>50</v>
      </c>
      <c r="L655" t="b">
        <v>1</v>
      </c>
      <c r="M655" t="s">
        <v>27</v>
      </c>
      <c r="N655" t="s">
        <v>28</v>
      </c>
      <c r="O655">
        <f>data[[#This Row],[Qty]]*data[[#This Row],[Amount]]</f>
        <v>4836.96</v>
      </c>
    </row>
    <row r="656" spans="1:15" ht="14.25" customHeight="1">
      <c r="A656">
        <v>655</v>
      </c>
      <c r="B656" s="1">
        <v>44286</v>
      </c>
      <c r="C656" t="s">
        <v>14</v>
      </c>
      <c r="D656" t="s">
        <v>47</v>
      </c>
      <c r="E656" t="s">
        <v>16</v>
      </c>
      <c r="F656" t="s">
        <v>38</v>
      </c>
      <c r="G656">
        <v>83</v>
      </c>
      <c r="H656" t="s">
        <v>18</v>
      </c>
      <c r="I656">
        <v>135.59</v>
      </c>
      <c r="J656" t="s">
        <v>274</v>
      </c>
      <c r="K656" t="s">
        <v>20</v>
      </c>
      <c r="L656" t="b">
        <v>0</v>
      </c>
      <c r="M656" t="s">
        <v>44</v>
      </c>
      <c r="N656" t="s">
        <v>22</v>
      </c>
      <c r="O656">
        <f>data[[#This Row],[Qty]]*data[[#This Row],[Amount]]</f>
        <v>11253.970000000001</v>
      </c>
    </row>
    <row r="657" spans="1:15" ht="14.25" customHeight="1">
      <c r="A657">
        <v>271</v>
      </c>
      <c r="B657" s="1">
        <v>44191</v>
      </c>
      <c r="C657" t="s">
        <v>23</v>
      </c>
      <c r="D657" t="s">
        <v>47</v>
      </c>
      <c r="E657" t="s">
        <v>25</v>
      </c>
      <c r="F657" t="s">
        <v>33</v>
      </c>
      <c r="G657">
        <v>48</v>
      </c>
      <c r="H657" t="s">
        <v>18</v>
      </c>
      <c r="I657">
        <v>366.52</v>
      </c>
      <c r="J657" t="s">
        <v>173</v>
      </c>
      <c r="K657" t="s">
        <v>64</v>
      </c>
      <c r="L657" t="b">
        <v>0</v>
      </c>
      <c r="M657" t="s">
        <v>21</v>
      </c>
      <c r="N657" t="s">
        <v>28</v>
      </c>
      <c r="O657">
        <f>data[[#This Row],[Qty]]*data[[#This Row],[Amount]]</f>
        <v>17592.96</v>
      </c>
    </row>
    <row r="658" spans="1:15" ht="14.25" customHeight="1">
      <c r="A658">
        <v>184</v>
      </c>
      <c r="B658" s="1">
        <v>44534</v>
      </c>
      <c r="C658" t="s">
        <v>54</v>
      </c>
      <c r="D658" t="s">
        <v>47</v>
      </c>
      <c r="E658" t="s">
        <v>25</v>
      </c>
      <c r="F658" t="s">
        <v>17</v>
      </c>
      <c r="G658">
        <v>13</v>
      </c>
      <c r="H658" t="s">
        <v>18</v>
      </c>
      <c r="I658">
        <v>368.2</v>
      </c>
      <c r="J658" t="s">
        <v>180</v>
      </c>
      <c r="K658" t="s">
        <v>93</v>
      </c>
      <c r="L658" t="b">
        <v>1</v>
      </c>
      <c r="M658" t="s">
        <v>31</v>
      </c>
      <c r="N658" t="s">
        <v>22</v>
      </c>
      <c r="O658">
        <f>data[[#This Row],[Qty]]*data[[#This Row],[Amount]]</f>
        <v>4786.5999999999995</v>
      </c>
    </row>
    <row r="659" spans="1:15" ht="14.25" customHeight="1">
      <c r="A659">
        <v>909</v>
      </c>
      <c r="B659" s="1">
        <v>44511</v>
      </c>
      <c r="C659" t="s">
        <v>23</v>
      </c>
      <c r="D659" t="s">
        <v>24</v>
      </c>
      <c r="E659" t="s">
        <v>37</v>
      </c>
      <c r="F659" t="s">
        <v>38</v>
      </c>
      <c r="G659">
        <v>73</v>
      </c>
      <c r="H659" t="s">
        <v>18</v>
      </c>
      <c r="I659">
        <v>467.49</v>
      </c>
      <c r="J659" t="s">
        <v>275</v>
      </c>
      <c r="K659" t="s">
        <v>58</v>
      </c>
      <c r="L659" t="b">
        <v>0</v>
      </c>
      <c r="M659" t="s">
        <v>31</v>
      </c>
      <c r="N659" t="s">
        <v>28</v>
      </c>
      <c r="O659">
        <f>data[[#This Row],[Qty]]*data[[#This Row],[Amount]]</f>
        <v>34126.770000000004</v>
      </c>
    </row>
    <row r="660" spans="1:15" ht="14.25" customHeight="1">
      <c r="A660">
        <v>282</v>
      </c>
      <c r="B660" s="1">
        <v>44110</v>
      </c>
      <c r="C660" t="s">
        <v>32</v>
      </c>
      <c r="D660" t="s">
        <v>47</v>
      </c>
      <c r="E660" t="s">
        <v>16</v>
      </c>
      <c r="F660" t="s">
        <v>38</v>
      </c>
      <c r="G660">
        <v>7</v>
      </c>
      <c r="H660" t="s">
        <v>18</v>
      </c>
      <c r="I660">
        <v>154.76</v>
      </c>
      <c r="J660" t="s">
        <v>145</v>
      </c>
      <c r="K660" t="s">
        <v>91</v>
      </c>
      <c r="L660" t="b">
        <v>1</v>
      </c>
      <c r="M660" t="s">
        <v>44</v>
      </c>
      <c r="N660" t="s">
        <v>28</v>
      </c>
      <c r="O660">
        <f>data[[#This Row],[Qty]]*data[[#This Row],[Amount]]</f>
        <v>1083.32</v>
      </c>
    </row>
    <row r="661" spans="1:15" ht="14.25" customHeight="1">
      <c r="A661">
        <v>446</v>
      </c>
      <c r="B661" s="1">
        <v>44230</v>
      </c>
      <c r="C661" t="s">
        <v>36</v>
      </c>
      <c r="D661" t="s">
        <v>24</v>
      </c>
      <c r="E661" t="s">
        <v>25</v>
      </c>
      <c r="F661" t="s">
        <v>38</v>
      </c>
      <c r="G661">
        <v>41</v>
      </c>
      <c r="H661" t="s">
        <v>18</v>
      </c>
      <c r="I661">
        <v>855.34</v>
      </c>
      <c r="J661" t="s">
        <v>182</v>
      </c>
      <c r="K661" t="s">
        <v>64</v>
      </c>
      <c r="L661" t="b">
        <v>0</v>
      </c>
      <c r="M661" t="s">
        <v>31</v>
      </c>
      <c r="N661" t="s">
        <v>22</v>
      </c>
      <c r="O661">
        <f>data[[#This Row],[Qty]]*data[[#This Row],[Amount]]</f>
        <v>35068.94</v>
      </c>
    </row>
    <row r="662" spans="1:15" ht="14.25" customHeight="1">
      <c r="A662">
        <v>924</v>
      </c>
      <c r="B662" s="1">
        <v>44081</v>
      </c>
      <c r="C662" t="s">
        <v>23</v>
      </c>
      <c r="D662" t="s">
        <v>47</v>
      </c>
      <c r="E662" t="s">
        <v>25</v>
      </c>
      <c r="F662" t="s">
        <v>17</v>
      </c>
      <c r="G662">
        <v>42</v>
      </c>
      <c r="H662" t="s">
        <v>18</v>
      </c>
      <c r="I662">
        <v>141.44</v>
      </c>
      <c r="J662" t="s">
        <v>330</v>
      </c>
      <c r="K662" t="s">
        <v>129</v>
      </c>
      <c r="L662" t="b">
        <v>1</v>
      </c>
      <c r="M662" t="s">
        <v>27</v>
      </c>
      <c r="N662" t="s">
        <v>28</v>
      </c>
      <c r="O662">
        <f>data[[#This Row],[Qty]]*data[[#This Row],[Amount]]</f>
        <v>5940.48</v>
      </c>
    </row>
    <row r="663" spans="1:15" ht="14.25" customHeight="1">
      <c r="A663">
        <v>728</v>
      </c>
      <c r="B663" s="1">
        <v>44455</v>
      </c>
      <c r="C663" t="s">
        <v>54</v>
      </c>
      <c r="D663" t="s">
        <v>47</v>
      </c>
      <c r="E663" t="s">
        <v>16</v>
      </c>
      <c r="F663" t="s">
        <v>38</v>
      </c>
      <c r="G663">
        <v>14</v>
      </c>
      <c r="H663" t="s">
        <v>18</v>
      </c>
      <c r="I663">
        <v>51.26</v>
      </c>
      <c r="J663" t="s">
        <v>333</v>
      </c>
      <c r="K663" t="s">
        <v>46</v>
      </c>
      <c r="L663" t="b">
        <v>1</v>
      </c>
      <c r="M663" t="s">
        <v>21</v>
      </c>
      <c r="N663" t="s">
        <v>28</v>
      </c>
      <c r="O663">
        <f>data[[#This Row],[Qty]]*data[[#This Row],[Amount]]</f>
        <v>717.64</v>
      </c>
    </row>
    <row r="664" spans="1:15" ht="14.25" customHeight="1">
      <c r="A664">
        <v>241</v>
      </c>
      <c r="B664" s="1">
        <v>43895</v>
      </c>
      <c r="C664" t="s">
        <v>36</v>
      </c>
      <c r="D664" t="s">
        <v>24</v>
      </c>
      <c r="E664" t="s">
        <v>25</v>
      </c>
      <c r="F664" t="s">
        <v>33</v>
      </c>
      <c r="G664">
        <v>16</v>
      </c>
      <c r="H664" t="s">
        <v>18</v>
      </c>
      <c r="I664">
        <v>284.08</v>
      </c>
      <c r="J664" t="s">
        <v>19</v>
      </c>
      <c r="K664" t="s">
        <v>20</v>
      </c>
      <c r="L664" t="b">
        <v>0</v>
      </c>
      <c r="M664" t="s">
        <v>31</v>
      </c>
      <c r="N664" t="s">
        <v>22</v>
      </c>
      <c r="O664">
        <f>data[[#This Row],[Qty]]*data[[#This Row],[Amount]]</f>
        <v>4545.28</v>
      </c>
    </row>
    <row r="665" spans="1:15" ht="14.25" customHeight="1">
      <c r="A665">
        <v>557</v>
      </c>
      <c r="B665" s="1">
        <v>44424</v>
      </c>
      <c r="C665" t="s">
        <v>23</v>
      </c>
      <c r="D665" t="s">
        <v>24</v>
      </c>
      <c r="E665" t="s">
        <v>37</v>
      </c>
      <c r="F665" t="s">
        <v>17</v>
      </c>
      <c r="G665">
        <v>34</v>
      </c>
      <c r="H665" t="s">
        <v>18</v>
      </c>
      <c r="I665">
        <v>220.63</v>
      </c>
      <c r="J665" t="s">
        <v>88</v>
      </c>
      <c r="K665" t="s">
        <v>89</v>
      </c>
      <c r="L665" t="b">
        <v>0</v>
      </c>
      <c r="M665" t="s">
        <v>31</v>
      </c>
      <c r="N665" t="s">
        <v>28</v>
      </c>
      <c r="O665">
        <f>data[[#This Row],[Qty]]*data[[#This Row],[Amount]]</f>
        <v>7501.42</v>
      </c>
    </row>
    <row r="666" spans="1:15" ht="14.25" customHeight="1">
      <c r="A666">
        <v>140</v>
      </c>
      <c r="B666" s="1">
        <v>44229</v>
      </c>
      <c r="C666" t="s">
        <v>14</v>
      </c>
      <c r="D666" t="s">
        <v>15</v>
      </c>
      <c r="E666" t="s">
        <v>37</v>
      </c>
      <c r="F666" t="s">
        <v>38</v>
      </c>
      <c r="G666">
        <v>31</v>
      </c>
      <c r="H666" t="s">
        <v>18</v>
      </c>
      <c r="I666">
        <v>347.11</v>
      </c>
      <c r="J666" t="s">
        <v>159</v>
      </c>
      <c r="K666" t="s">
        <v>56</v>
      </c>
      <c r="L666" t="b">
        <v>1</v>
      </c>
      <c r="M666" t="s">
        <v>21</v>
      </c>
      <c r="N666" t="s">
        <v>22</v>
      </c>
      <c r="O666">
        <f>data[[#This Row],[Qty]]*data[[#This Row],[Amount]]</f>
        <v>10760.41</v>
      </c>
    </row>
    <row r="667" spans="1:15" ht="14.25" customHeight="1">
      <c r="A667">
        <v>304</v>
      </c>
      <c r="B667" s="1">
        <v>44217</v>
      </c>
      <c r="C667" t="s">
        <v>36</v>
      </c>
      <c r="D667" t="s">
        <v>47</v>
      </c>
      <c r="E667" t="s">
        <v>16</v>
      </c>
      <c r="F667" t="s">
        <v>33</v>
      </c>
      <c r="G667">
        <v>86</v>
      </c>
      <c r="H667" t="s">
        <v>18</v>
      </c>
      <c r="I667">
        <v>302.55</v>
      </c>
      <c r="J667" t="s">
        <v>218</v>
      </c>
      <c r="K667" t="s">
        <v>43</v>
      </c>
      <c r="L667" t="b">
        <v>1</v>
      </c>
      <c r="M667" t="s">
        <v>44</v>
      </c>
      <c r="N667" t="s">
        <v>22</v>
      </c>
      <c r="O667">
        <f>data[[#This Row],[Qty]]*data[[#This Row],[Amount]]</f>
        <v>26019.3</v>
      </c>
    </row>
    <row r="668" spans="1:15" ht="14.25" customHeight="1">
      <c r="A668">
        <v>187</v>
      </c>
      <c r="B668" s="1">
        <v>44307</v>
      </c>
      <c r="C668" t="s">
        <v>54</v>
      </c>
      <c r="D668" t="s">
        <v>24</v>
      </c>
      <c r="E668" t="s">
        <v>16</v>
      </c>
      <c r="F668" t="s">
        <v>38</v>
      </c>
      <c r="G668">
        <v>27</v>
      </c>
      <c r="H668" t="s">
        <v>18</v>
      </c>
      <c r="I668">
        <v>647.37</v>
      </c>
      <c r="J668" t="s">
        <v>273</v>
      </c>
      <c r="K668" t="s">
        <v>30</v>
      </c>
      <c r="L668" t="b">
        <v>0</v>
      </c>
      <c r="M668" t="s">
        <v>44</v>
      </c>
      <c r="N668" t="s">
        <v>28</v>
      </c>
      <c r="O668">
        <f>data[[#This Row],[Qty]]*data[[#This Row],[Amount]]</f>
        <v>17478.990000000002</v>
      </c>
    </row>
    <row r="669" spans="1:15" ht="14.25" customHeight="1">
      <c r="A669">
        <v>521</v>
      </c>
      <c r="B669" s="1">
        <v>44002</v>
      </c>
      <c r="C669" t="s">
        <v>36</v>
      </c>
      <c r="D669" t="s">
        <v>15</v>
      </c>
      <c r="E669" t="s">
        <v>16</v>
      </c>
      <c r="F669" t="s">
        <v>17</v>
      </c>
      <c r="G669">
        <v>63</v>
      </c>
      <c r="H669" t="s">
        <v>18</v>
      </c>
      <c r="I669">
        <v>427.47</v>
      </c>
      <c r="J669" t="s">
        <v>211</v>
      </c>
      <c r="K669" t="s">
        <v>49</v>
      </c>
      <c r="L669" t="b">
        <v>1</v>
      </c>
      <c r="M669" t="s">
        <v>21</v>
      </c>
      <c r="N669" t="s">
        <v>22</v>
      </c>
      <c r="O669">
        <f>data[[#This Row],[Qty]]*data[[#This Row],[Amount]]</f>
        <v>26930.61</v>
      </c>
    </row>
    <row r="670" spans="1:15" ht="14.25" customHeight="1">
      <c r="A670">
        <v>61</v>
      </c>
      <c r="B670" s="1">
        <v>44149</v>
      </c>
      <c r="C670" t="s">
        <v>36</v>
      </c>
      <c r="D670" t="s">
        <v>15</v>
      </c>
      <c r="E670" t="s">
        <v>16</v>
      </c>
      <c r="F670" t="s">
        <v>17</v>
      </c>
      <c r="G670">
        <v>91</v>
      </c>
      <c r="H670" t="s">
        <v>18</v>
      </c>
      <c r="I670">
        <v>461.92</v>
      </c>
      <c r="J670" t="s">
        <v>328</v>
      </c>
      <c r="K670" t="s">
        <v>147</v>
      </c>
      <c r="L670" t="b">
        <v>1</v>
      </c>
      <c r="M670" t="s">
        <v>21</v>
      </c>
      <c r="N670" t="s">
        <v>28</v>
      </c>
      <c r="O670">
        <f>data[[#This Row],[Qty]]*data[[#This Row],[Amount]]</f>
        <v>42034.720000000001</v>
      </c>
    </row>
    <row r="671" spans="1:15" ht="14.25" customHeight="1">
      <c r="A671">
        <v>187</v>
      </c>
      <c r="B671" s="1">
        <v>44353</v>
      </c>
      <c r="C671" t="s">
        <v>14</v>
      </c>
      <c r="D671" t="s">
        <v>15</v>
      </c>
      <c r="E671" t="s">
        <v>25</v>
      </c>
      <c r="F671" t="s">
        <v>33</v>
      </c>
      <c r="G671">
        <v>87</v>
      </c>
      <c r="H671" t="s">
        <v>18</v>
      </c>
      <c r="I671">
        <v>970.67</v>
      </c>
      <c r="J671" t="s">
        <v>82</v>
      </c>
      <c r="K671" t="s">
        <v>46</v>
      </c>
      <c r="L671" t="b">
        <v>1</v>
      </c>
      <c r="M671" t="s">
        <v>44</v>
      </c>
      <c r="N671" t="s">
        <v>22</v>
      </c>
      <c r="O671">
        <f>data[[#This Row],[Qty]]*data[[#This Row],[Amount]]</f>
        <v>84448.29</v>
      </c>
    </row>
    <row r="672" spans="1:15" ht="14.25" customHeight="1">
      <c r="A672">
        <v>503</v>
      </c>
      <c r="B672" s="1">
        <v>44273</v>
      </c>
      <c r="C672" t="s">
        <v>36</v>
      </c>
      <c r="D672" t="s">
        <v>24</v>
      </c>
      <c r="E672" t="s">
        <v>37</v>
      </c>
      <c r="F672" t="s">
        <v>38</v>
      </c>
      <c r="G672">
        <v>42</v>
      </c>
      <c r="H672" t="s">
        <v>18</v>
      </c>
      <c r="I672">
        <v>7.25</v>
      </c>
      <c r="J672" t="s">
        <v>84</v>
      </c>
      <c r="K672" t="s">
        <v>85</v>
      </c>
      <c r="L672" t="b">
        <v>1</v>
      </c>
      <c r="M672" t="s">
        <v>21</v>
      </c>
      <c r="N672" t="s">
        <v>28</v>
      </c>
      <c r="O672">
        <f>data[[#This Row],[Qty]]*data[[#This Row],[Amount]]</f>
        <v>304.5</v>
      </c>
    </row>
    <row r="673" spans="1:15" ht="14.25" customHeight="1">
      <c r="A673">
        <v>65</v>
      </c>
      <c r="B673" s="1">
        <v>44405</v>
      </c>
      <c r="C673" t="s">
        <v>54</v>
      </c>
      <c r="D673" t="s">
        <v>24</v>
      </c>
      <c r="E673" t="s">
        <v>16</v>
      </c>
      <c r="F673" t="s">
        <v>33</v>
      </c>
      <c r="G673">
        <v>100</v>
      </c>
      <c r="H673" t="s">
        <v>18</v>
      </c>
      <c r="I673">
        <v>852.08</v>
      </c>
      <c r="J673" t="s">
        <v>60</v>
      </c>
      <c r="K673" t="s">
        <v>61</v>
      </c>
      <c r="L673" t="b">
        <v>1</v>
      </c>
      <c r="M673" t="s">
        <v>21</v>
      </c>
      <c r="N673" t="s">
        <v>28</v>
      </c>
      <c r="O673">
        <f>data[[#This Row],[Qty]]*data[[#This Row],[Amount]]</f>
        <v>85208</v>
      </c>
    </row>
    <row r="674" spans="1:15" ht="14.25" customHeight="1">
      <c r="A674">
        <v>104</v>
      </c>
      <c r="B674" s="1">
        <v>44225</v>
      </c>
      <c r="C674" t="s">
        <v>32</v>
      </c>
      <c r="D674" t="s">
        <v>24</v>
      </c>
      <c r="E674" t="s">
        <v>16</v>
      </c>
      <c r="F674" t="s">
        <v>33</v>
      </c>
      <c r="G674">
        <v>25</v>
      </c>
      <c r="H674" t="s">
        <v>18</v>
      </c>
      <c r="I674">
        <v>792.54</v>
      </c>
      <c r="J674" t="s">
        <v>83</v>
      </c>
      <c r="K674" t="s">
        <v>64</v>
      </c>
      <c r="L674" t="b">
        <v>0</v>
      </c>
      <c r="M674" t="s">
        <v>21</v>
      </c>
      <c r="N674" t="s">
        <v>22</v>
      </c>
      <c r="O674">
        <f>data[[#This Row],[Qty]]*data[[#This Row],[Amount]]</f>
        <v>19813.5</v>
      </c>
    </row>
    <row r="675" spans="1:15" ht="14.25" customHeight="1">
      <c r="A675">
        <v>597</v>
      </c>
      <c r="B675" s="1">
        <v>44459</v>
      </c>
      <c r="C675" t="s">
        <v>23</v>
      </c>
      <c r="D675" t="s">
        <v>15</v>
      </c>
      <c r="E675" t="s">
        <v>37</v>
      </c>
      <c r="F675" t="s">
        <v>17</v>
      </c>
      <c r="G675">
        <v>47</v>
      </c>
      <c r="H675" t="s">
        <v>18</v>
      </c>
      <c r="I675">
        <v>722.42</v>
      </c>
      <c r="J675" t="s">
        <v>259</v>
      </c>
      <c r="K675" t="s">
        <v>58</v>
      </c>
      <c r="L675" t="b">
        <v>1</v>
      </c>
      <c r="M675" t="s">
        <v>21</v>
      </c>
      <c r="N675" t="s">
        <v>22</v>
      </c>
      <c r="O675">
        <f>data[[#This Row],[Qty]]*data[[#This Row],[Amount]]</f>
        <v>33953.74</v>
      </c>
    </row>
    <row r="676" spans="1:15" ht="14.25" customHeight="1">
      <c r="A676">
        <v>168</v>
      </c>
      <c r="B676" s="1">
        <v>44519</v>
      </c>
      <c r="C676" t="s">
        <v>54</v>
      </c>
      <c r="D676" t="s">
        <v>15</v>
      </c>
      <c r="E676" t="s">
        <v>25</v>
      </c>
      <c r="F676" t="s">
        <v>38</v>
      </c>
      <c r="G676">
        <v>75</v>
      </c>
      <c r="H676" t="s">
        <v>18</v>
      </c>
      <c r="I676">
        <v>778.82</v>
      </c>
      <c r="J676" t="s">
        <v>190</v>
      </c>
      <c r="K676" t="s">
        <v>64</v>
      </c>
      <c r="L676" t="b">
        <v>1</v>
      </c>
      <c r="M676" t="s">
        <v>21</v>
      </c>
      <c r="N676" t="s">
        <v>28</v>
      </c>
      <c r="O676">
        <f>data[[#This Row],[Qty]]*data[[#This Row],[Amount]]</f>
        <v>58411.500000000007</v>
      </c>
    </row>
    <row r="677" spans="1:15" ht="14.25" customHeight="1">
      <c r="A677">
        <v>385</v>
      </c>
      <c r="B677" s="1">
        <v>44044</v>
      </c>
      <c r="C677" t="s">
        <v>36</v>
      </c>
      <c r="D677" t="s">
        <v>24</v>
      </c>
      <c r="E677" t="s">
        <v>16</v>
      </c>
      <c r="F677" t="s">
        <v>17</v>
      </c>
      <c r="G677">
        <v>36</v>
      </c>
      <c r="H677" t="s">
        <v>18</v>
      </c>
      <c r="I677">
        <v>422.06</v>
      </c>
      <c r="J677" t="s">
        <v>334</v>
      </c>
      <c r="K677" t="s">
        <v>74</v>
      </c>
      <c r="L677" t="b">
        <v>0</v>
      </c>
      <c r="M677" t="s">
        <v>27</v>
      </c>
      <c r="N677" t="s">
        <v>28</v>
      </c>
      <c r="O677">
        <f>data[[#This Row],[Qty]]*data[[#This Row],[Amount]]</f>
        <v>15194.16</v>
      </c>
    </row>
    <row r="678" spans="1:15" ht="14.25" customHeight="1">
      <c r="A678">
        <v>531</v>
      </c>
      <c r="B678" s="1">
        <v>43949</v>
      </c>
      <c r="C678" t="s">
        <v>23</v>
      </c>
      <c r="D678" t="s">
        <v>24</v>
      </c>
      <c r="E678" t="s">
        <v>37</v>
      </c>
      <c r="F678" t="s">
        <v>38</v>
      </c>
      <c r="G678">
        <v>43</v>
      </c>
      <c r="H678" t="s">
        <v>18</v>
      </c>
      <c r="I678">
        <v>517.15</v>
      </c>
      <c r="J678" t="s">
        <v>95</v>
      </c>
      <c r="K678" t="s">
        <v>64</v>
      </c>
      <c r="L678" t="b">
        <v>1</v>
      </c>
      <c r="M678" t="s">
        <v>31</v>
      </c>
      <c r="N678" t="s">
        <v>28</v>
      </c>
      <c r="O678">
        <f>data[[#This Row],[Qty]]*data[[#This Row],[Amount]]</f>
        <v>22237.45</v>
      </c>
    </row>
    <row r="679" spans="1:15" ht="14.25" customHeight="1">
      <c r="A679">
        <v>742</v>
      </c>
      <c r="B679" s="1">
        <v>44450</v>
      </c>
      <c r="C679" t="s">
        <v>23</v>
      </c>
      <c r="D679" t="s">
        <v>15</v>
      </c>
      <c r="E679" t="s">
        <v>37</v>
      </c>
      <c r="F679" t="s">
        <v>33</v>
      </c>
      <c r="G679">
        <v>3</v>
      </c>
      <c r="H679" t="s">
        <v>18</v>
      </c>
      <c r="I679">
        <v>190.41</v>
      </c>
      <c r="J679" t="s">
        <v>218</v>
      </c>
      <c r="K679" t="s">
        <v>43</v>
      </c>
      <c r="L679" t="b">
        <v>1</v>
      </c>
      <c r="M679" t="s">
        <v>44</v>
      </c>
      <c r="N679" t="s">
        <v>28</v>
      </c>
      <c r="O679">
        <f>data[[#This Row],[Qty]]*data[[#This Row],[Amount]]</f>
        <v>571.23</v>
      </c>
    </row>
    <row r="680" spans="1:15" ht="14.25" customHeight="1">
      <c r="A680">
        <v>799</v>
      </c>
      <c r="B680" s="1">
        <v>44058</v>
      </c>
      <c r="C680" t="s">
        <v>32</v>
      </c>
      <c r="D680" t="s">
        <v>15</v>
      </c>
      <c r="E680" t="s">
        <v>37</v>
      </c>
      <c r="F680" t="s">
        <v>33</v>
      </c>
      <c r="G680">
        <v>68</v>
      </c>
      <c r="H680" t="s">
        <v>18</v>
      </c>
      <c r="I680">
        <v>326.63</v>
      </c>
      <c r="J680" t="s">
        <v>114</v>
      </c>
      <c r="K680" t="s">
        <v>106</v>
      </c>
      <c r="L680" t="b">
        <v>1</v>
      </c>
      <c r="M680" t="s">
        <v>31</v>
      </c>
      <c r="N680" t="s">
        <v>22</v>
      </c>
      <c r="O680">
        <f>data[[#This Row],[Qty]]*data[[#This Row],[Amount]]</f>
        <v>22210.84</v>
      </c>
    </row>
    <row r="681" spans="1:15" ht="14.25" customHeight="1">
      <c r="A681">
        <v>132</v>
      </c>
      <c r="B681" s="1">
        <v>44254</v>
      </c>
      <c r="C681" t="s">
        <v>32</v>
      </c>
      <c r="D681" t="s">
        <v>24</v>
      </c>
      <c r="E681" t="s">
        <v>25</v>
      </c>
      <c r="F681" t="s">
        <v>38</v>
      </c>
      <c r="G681">
        <v>13</v>
      </c>
      <c r="H681" t="s">
        <v>18</v>
      </c>
      <c r="I681">
        <v>111.92</v>
      </c>
      <c r="J681" t="s">
        <v>335</v>
      </c>
      <c r="K681" t="s">
        <v>20</v>
      </c>
      <c r="L681" t="b">
        <v>0</v>
      </c>
      <c r="M681" t="s">
        <v>31</v>
      </c>
      <c r="N681" t="s">
        <v>28</v>
      </c>
      <c r="O681">
        <f>data[[#This Row],[Qty]]*data[[#This Row],[Amount]]</f>
        <v>1454.96</v>
      </c>
    </row>
    <row r="682" spans="1:15" ht="14.25" customHeight="1">
      <c r="A682">
        <v>141</v>
      </c>
      <c r="B682" s="1">
        <v>44504</v>
      </c>
      <c r="C682" t="s">
        <v>14</v>
      </c>
      <c r="D682" t="s">
        <v>47</v>
      </c>
      <c r="E682" t="s">
        <v>25</v>
      </c>
      <c r="F682" t="s">
        <v>17</v>
      </c>
      <c r="G682">
        <v>75</v>
      </c>
      <c r="H682" t="s">
        <v>18</v>
      </c>
      <c r="I682">
        <v>110.17</v>
      </c>
      <c r="J682" t="s">
        <v>336</v>
      </c>
      <c r="K682" t="s">
        <v>20</v>
      </c>
      <c r="L682" t="b">
        <v>1</v>
      </c>
      <c r="M682" t="s">
        <v>27</v>
      </c>
      <c r="N682" t="s">
        <v>22</v>
      </c>
      <c r="O682">
        <f>data[[#This Row],[Qty]]*data[[#This Row],[Amount]]</f>
        <v>8262.75</v>
      </c>
    </row>
    <row r="683" spans="1:15" ht="14.25" customHeight="1">
      <c r="A683">
        <v>147</v>
      </c>
      <c r="B683" s="1">
        <v>44135</v>
      </c>
      <c r="C683" t="s">
        <v>32</v>
      </c>
      <c r="D683" t="s">
        <v>47</v>
      </c>
      <c r="E683" t="s">
        <v>16</v>
      </c>
      <c r="F683" t="s">
        <v>33</v>
      </c>
      <c r="G683">
        <v>48</v>
      </c>
      <c r="H683" t="s">
        <v>18</v>
      </c>
      <c r="I683">
        <v>959.82</v>
      </c>
      <c r="J683" t="s">
        <v>337</v>
      </c>
      <c r="K683" t="s">
        <v>64</v>
      </c>
      <c r="L683" t="b">
        <v>1</v>
      </c>
      <c r="M683" t="s">
        <v>21</v>
      </c>
      <c r="N683" t="s">
        <v>28</v>
      </c>
      <c r="O683">
        <f>data[[#This Row],[Qty]]*data[[#This Row],[Amount]]</f>
        <v>46071.360000000001</v>
      </c>
    </row>
    <row r="684" spans="1:15" ht="14.25" customHeight="1">
      <c r="A684">
        <v>182</v>
      </c>
      <c r="B684" s="1">
        <v>43923</v>
      </c>
      <c r="C684" t="s">
        <v>36</v>
      </c>
      <c r="D684" t="s">
        <v>24</v>
      </c>
      <c r="E684" t="s">
        <v>37</v>
      </c>
      <c r="F684" t="s">
        <v>17</v>
      </c>
      <c r="G684">
        <v>20</v>
      </c>
      <c r="H684" t="s">
        <v>18</v>
      </c>
      <c r="I684">
        <v>856.85</v>
      </c>
      <c r="J684" t="s">
        <v>338</v>
      </c>
      <c r="K684" t="s">
        <v>64</v>
      </c>
      <c r="L684" t="b">
        <v>1</v>
      </c>
      <c r="M684" t="s">
        <v>21</v>
      </c>
      <c r="N684" t="s">
        <v>22</v>
      </c>
      <c r="O684">
        <f>data[[#This Row],[Qty]]*data[[#This Row],[Amount]]</f>
        <v>17137</v>
      </c>
    </row>
    <row r="685" spans="1:15" ht="14.25" customHeight="1">
      <c r="A685">
        <v>794</v>
      </c>
      <c r="B685" s="1">
        <v>44463</v>
      </c>
      <c r="C685" t="s">
        <v>23</v>
      </c>
      <c r="D685" t="s">
        <v>47</v>
      </c>
      <c r="E685" t="s">
        <v>25</v>
      </c>
      <c r="F685" t="s">
        <v>38</v>
      </c>
      <c r="G685">
        <v>40</v>
      </c>
      <c r="H685" t="s">
        <v>18</v>
      </c>
      <c r="I685">
        <v>266.49</v>
      </c>
      <c r="J685" t="s">
        <v>59</v>
      </c>
      <c r="K685" t="s">
        <v>20</v>
      </c>
      <c r="L685" t="b">
        <v>0</v>
      </c>
      <c r="M685" t="s">
        <v>21</v>
      </c>
      <c r="N685" t="s">
        <v>22</v>
      </c>
      <c r="O685">
        <f>data[[#This Row],[Qty]]*data[[#This Row],[Amount]]</f>
        <v>10659.6</v>
      </c>
    </row>
    <row r="686" spans="1:15" ht="14.25" customHeight="1">
      <c r="A686">
        <v>209</v>
      </c>
      <c r="B686" s="1">
        <v>44345</v>
      </c>
      <c r="C686" t="s">
        <v>14</v>
      </c>
      <c r="D686" t="s">
        <v>24</v>
      </c>
      <c r="E686" t="s">
        <v>37</v>
      </c>
      <c r="F686" t="s">
        <v>17</v>
      </c>
      <c r="G686">
        <v>95</v>
      </c>
      <c r="H686" t="s">
        <v>18</v>
      </c>
      <c r="I686">
        <v>554.62</v>
      </c>
      <c r="J686" t="s">
        <v>323</v>
      </c>
      <c r="K686" t="s">
        <v>101</v>
      </c>
      <c r="L686" t="b">
        <v>0</v>
      </c>
      <c r="M686" t="s">
        <v>27</v>
      </c>
      <c r="N686" t="s">
        <v>22</v>
      </c>
      <c r="O686">
        <f>data[[#This Row],[Qty]]*data[[#This Row],[Amount]]</f>
        <v>52688.9</v>
      </c>
    </row>
    <row r="687" spans="1:15" ht="14.25" customHeight="1">
      <c r="A687">
        <v>941</v>
      </c>
      <c r="B687" s="1">
        <v>43901</v>
      </c>
      <c r="C687" t="s">
        <v>54</v>
      </c>
      <c r="D687" t="s">
        <v>24</v>
      </c>
      <c r="E687" t="s">
        <v>25</v>
      </c>
      <c r="F687" t="s">
        <v>38</v>
      </c>
      <c r="G687">
        <v>66</v>
      </c>
      <c r="H687" t="s">
        <v>18</v>
      </c>
      <c r="I687">
        <v>330.19</v>
      </c>
      <c r="J687" t="s">
        <v>19</v>
      </c>
      <c r="K687" t="s">
        <v>20</v>
      </c>
      <c r="L687" t="b">
        <v>1</v>
      </c>
      <c r="M687" t="s">
        <v>31</v>
      </c>
      <c r="N687" t="s">
        <v>28</v>
      </c>
      <c r="O687">
        <f>data[[#This Row],[Qty]]*data[[#This Row],[Amount]]</f>
        <v>21792.54</v>
      </c>
    </row>
    <row r="688" spans="1:15" ht="14.25" customHeight="1">
      <c r="A688">
        <v>228</v>
      </c>
      <c r="B688" s="1">
        <v>44115</v>
      </c>
      <c r="C688" t="s">
        <v>23</v>
      </c>
      <c r="D688" t="s">
        <v>47</v>
      </c>
      <c r="E688" t="s">
        <v>37</v>
      </c>
      <c r="F688" t="s">
        <v>17</v>
      </c>
      <c r="G688">
        <v>52</v>
      </c>
      <c r="H688" t="s">
        <v>18</v>
      </c>
      <c r="I688">
        <v>164.88</v>
      </c>
      <c r="J688" t="s">
        <v>280</v>
      </c>
      <c r="K688" t="s">
        <v>93</v>
      </c>
      <c r="L688" t="b">
        <v>1</v>
      </c>
      <c r="M688" t="s">
        <v>21</v>
      </c>
      <c r="N688" t="s">
        <v>22</v>
      </c>
      <c r="O688">
        <f>data[[#This Row],[Qty]]*data[[#This Row],[Amount]]</f>
        <v>8573.76</v>
      </c>
    </row>
    <row r="689" spans="1:15" ht="14.25" customHeight="1">
      <c r="A689">
        <v>333</v>
      </c>
      <c r="B689" s="1">
        <v>44110</v>
      </c>
      <c r="C689" t="s">
        <v>32</v>
      </c>
      <c r="D689" t="s">
        <v>24</v>
      </c>
      <c r="E689" t="s">
        <v>25</v>
      </c>
      <c r="F689" t="s">
        <v>33</v>
      </c>
      <c r="G689">
        <v>35</v>
      </c>
      <c r="H689" t="s">
        <v>18</v>
      </c>
      <c r="I689">
        <v>434.93</v>
      </c>
      <c r="J689" t="s">
        <v>50</v>
      </c>
      <c r="K689" t="s">
        <v>51</v>
      </c>
      <c r="L689" t="b">
        <v>1</v>
      </c>
      <c r="M689" t="s">
        <v>27</v>
      </c>
      <c r="N689" t="s">
        <v>22</v>
      </c>
      <c r="O689">
        <f>data[[#This Row],[Qty]]*data[[#This Row],[Amount]]</f>
        <v>15222.550000000001</v>
      </c>
    </row>
    <row r="690" spans="1:15" ht="14.25" customHeight="1">
      <c r="A690">
        <v>590</v>
      </c>
      <c r="B690" s="1">
        <v>44545</v>
      </c>
      <c r="C690" t="s">
        <v>14</v>
      </c>
      <c r="D690" t="s">
        <v>15</v>
      </c>
      <c r="E690" t="s">
        <v>25</v>
      </c>
      <c r="F690" t="s">
        <v>17</v>
      </c>
      <c r="G690">
        <v>15</v>
      </c>
      <c r="H690" t="s">
        <v>18</v>
      </c>
      <c r="I690">
        <v>123.44</v>
      </c>
      <c r="J690" t="s">
        <v>217</v>
      </c>
      <c r="K690" t="s">
        <v>93</v>
      </c>
      <c r="L690" t="b">
        <v>0</v>
      </c>
      <c r="M690" t="s">
        <v>21</v>
      </c>
      <c r="N690" t="s">
        <v>22</v>
      </c>
      <c r="O690">
        <f>data[[#This Row],[Qty]]*data[[#This Row],[Amount]]</f>
        <v>1851.6</v>
      </c>
    </row>
    <row r="691" spans="1:15" ht="14.25" customHeight="1">
      <c r="A691">
        <v>149</v>
      </c>
      <c r="B691" s="1">
        <v>43945</v>
      </c>
      <c r="C691" t="s">
        <v>54</v>
      </c>
      <c r="D691" t="s">
        <v>15</v>
      </c>
      <c r="E691" t="s">
        <v>37</v>
      </c>
      <c r="F691" t="s">
        <v>38</v>
      </c>
      <c r="G691">
        <v>74</v>
      </c>
      <c r="H691" t="s">
        <v>18</v>
      </c>
      <c r="I691">
        <v>133.02000000000001</v>
      </c>
      <c r="J691" t="s">
        <v>109</v>
      </c>
      <c r="K691" t="s">
        <v>20</v>
      </c>
      <c r="L691" t="b">
        <v>1</v>
      </c>
      <c r="M691" t="s">
        <v>21</v>
      </c>
      <c r="N691" t="s">
        <v>28</v>
      </c>
      <c r="O691">
        <f>data[[#This Row],[Qty]]*data[[#This Row],[Amount]]</f>
        <v>9843.4800000000014</v>
      </c>
    </row>
    <row r="692" spans="1:15" ht="14.25" customHeight="1">
      <c r="A692">
        <v>875</v>
      </c>
      <c r="B692" s="1">
        <v>44369</v>
      </c>
      <c r="C692" t="s">
        <v>54</v>
      </c>
      <c r="D692" t="s">
        <v>24</v>
      </c>
      <c r="E692" t="s">
        <v>37</v>
      </c>
      <c r="F692" t="s">
        <v>38</v>
      </c>
      <c r="G692">
        <v>17</v>
      </c>
      <c r="H692" t="s">
        <v>18</v>
      </c>
      <c r="I692">
        <v>480.92</v>
      </c>
      <c r="J692" t="s">
        <v>294</v>
      </c>
      <c r="K692" t="s">
        <v>89</v>
      </c>
      <c r="L692" t="b">
        <v>0</v>
      </c>
      <c r="M692" t="s">
        <v>31</v>
      </c>
      <c r="N692" t="s">
        <v>22</v>
      </c>
      <c r="O692">
        <f>data[[#This Row],[Qty]]*data[[#This Row],[Amount]]</f>
        <v>8175.64</v>
      </c>
    </row>
    <row r="693" spans="1:15" ht="14.25" customHeight="1">
      <c r="A693">
        <v>24</v>
      </c>
      <c r="B693" s="1">
        <v>43968</v>
      </c>
      <c r="C693" t="s">
        <v>14</v>
      </c>
      <c r="D693" t="s">
        <v>47</v>
      </c>
      <c r="E693" t="s">
        <v>37</v>
      </c>
      <c r="F693" t="s">
        <v>38</v>
      </c>
      <c r="G693">
        <v>31</v>
      </c>
      <c r="H693" t="s">
        <v>18</v>
      </c>
      <c r="I693">
        <v>722.13</v>
      </c>
      <c r="J693" t="s">
        <v>255</v>
      </c>
      <c r="K693" t="s">
        <v>85</v>
      </c>
      <c r="L693" t="b">
        <v>0</v>
      </c>
      <c r="M693" t="s">
        <v>27</v>
      </c>
      <c r="N693" t="s">
        <v>22</v>
      </c>
      <c r="O693">
        <f>data[[#This Row],[Qty]]*data[[#This Row],[Amount]]</f>
        <v>22386.03</v>
      </c>
    </row>
    <row r="694" spans="1:15" ht="14.25" customHeight="1">
      <c r="A694">
        <v>841</v>
      </c>
      <c r="B694" s="1">
        <v>43838</v>
      </c>
      <c r="C694" t="s">
        <v>23</v>
      </c>
      <c r="D694" t="s">
        <v>15</v>
      </c>
      <c r="E694" t="s">
        <v>37</v>
      </c>
      <c r="F694" t="s">
        <v>33</v>
      </c>
      <c r="G694">
        <v>92</v>
      </c>
      <c r="H694" t="s">
        <v>18</v>
      </c>
      <c r="I694">
        <v>408.96</v>
      </c>
      <c r="J694" t="s">
        <v>263</v>
      </c>
      <c r="K694" t="s">
        <v>124</v>
      </c>
      <c r="L694" t="b">
        <v>0</v>
      </c>
      <c r="M694" t="s">
        <v>27</v>
      </c>
      <c r="N694" t="s">
        <v>22</v>
      </c>
      <c r="O694">
        <f>data[[#This Row],[Qty]]*data[[#This Row],[Amount]]</f>
        <v>37624.32</v>
      </c>
    </row>
    <row r="695" spans="1:15" ht="14.25" customHeight="1">
      <c r="A695">
        <v>862</v>
      </c>
      <c r="B695" s="1">
        <v>44555</v>
      </c>
      <c r="C695" t="s">
        <v>36</v>
      </c>
      <c r="D695" t="s">
        <v>15</v>
      </c>
      <c r="E695" t="s">
        <v>25</v>
      </c>
      <c r="F695" t="s">
        <v>17</v>
      </c>
      <c r="G695">
        <v>37</v>
      </c>
      <c r="H695" t="s">
        <v>18</v>
      </c>
      <c r="I695">
        <v>215.22</v>
      </c>
      <c r="J695" t="s">
        <v>195</v>
      </c>
      <c r="K695" t="s">
        <v>87</v>
      </c>
      <c r="L695" t="b">
        <v>1</v>
      </c>
      <c r="M695" t="s">
        <v>31</v>
      </c>
      <c r="N695" t="s">
        <v>28</v>
      </c>
      <c r="O695">
        <f>data[[#This Row],[Qty]]*data[[#This Row],[Amount]]</f>
        <v>7963.14</v>
      </c>
    </row>
    <row r="696" spans="1:15" ht="14.25" customHeight="1">
      <c r="A696">
        <v>839</v>
      </c>
      <c r="B696" s="1">
        <v>43844</v>
      </c>
      <c r="C696" t="s">
        <v>36</v>
      </c>
      <c r="D696" t="s">
        <v>47</v>
      </c>
      <c r="E696" t="s">
        <v>25</v>
      </c>
      <c r="F696" t="s">
        <v>33</v>
      </c>
      <c r="G696">
        <v>12</v>
      </c>
      <c r="H696" t="s">
        <v>18</v>
      </c>
      <c r="I696">
        <v>694.98</v>
      </c>
      <c r="J696" t="s">
        <v>339</v>
      </c>
      <c r="K696" t="s">
        <v>58</v>
      </c>
      <c r="L696" t="b">
        <v>0</v>
      </c>
      <c r="M696" t="s">
        <v>44</v>
      </c>
      <c r="N696" t="s">
        <v>22</v>
      </c>
      <c r="O696">
        <f>data[[#This Row],[Qty]]*data[[#This Row],[Amount]]</f>
        <v>8339.76</v>
      </c>
    </row>
    <row r="697" spans="1:15" ht="14.25" customHeight="1">
      <c r="A697">
        <v>324</v>
      </c>
      <c r="B697" s="1">
        <v>44513</v>
      </c>
      <c r="C697" t="s">
        <v>36</v>
      </c>
      <c r="D697" t="s">
        <v>24</v>
      </c>
      <c r="E697" t="s">
        <v>37</v>
      </c>
      <c r="F697" t="s">
        <v>17</v>
      </c>
      <c r="G697">
        <v>82</v>
      </c>
      <c r="H697" t="s">
        <v>18</v>
      </c>
      <c r="I697">
        <v>347.17</v>
      </c>
      <c r="J697" t="s">
        <v>331</v>
      </c>
      <c r="K697" t="s">
        <v>85</v>
      </c>
      <c r="L697" t="b">
        <v>1</v>
      </c>
      <c r="M697" t="s">
        <v>21</v>
      </c>
      <c r="N697" t="s">
        <v>28</v>
      </c>
      <c r="O697">
        <f>data[[#This Row],[Qty]]*data[[#This Row],[Amount]]</f>
        <v>28467.940000000002</v>
      </c>
    </row>
    <row r="698" spans="1:15" ht="14.25" customHeight="1">
      <c r="A698">
        <v>107</v>
      </c>
      <c r="B698" s="1">
        <v>44476</v>
      </c>
      <c r="C698" t="s">
        <v>36</v>
      </c>
      <c r="D698" t="s">
        <v>47</v>
      </c>
      <c r="E698" t="s">
        <v>16</v>
      </c>
      <c r="F698" t="s">
        <v>17</v>
      </c>
      <c r="G698">
        <v>68</v>
      </c>
      <c r="H698" t="s">
        <v>18</v>
      </c>
      <c r="I698">
        <v>70.17</v>
      </c>
      <c r="J698" t="s">
        <v>206</v>
      </c>
      <c r="K698" t="s">
        <v>20</v>
      </c>
      <c r="L698" t="b">
        <v>1</v>
      </c>
      <c r="M698" t="s">
        <v>21</v>
      </c>
      <c r="N698" t="s">
        <v>22</v>
      </c>
      <c r="O698">
        <f>data[[#This Row],[Qty]]*data[[#This Row],[Amount]]</f>
        <v>4771.5600000000004</v>
      </c>
    </row>
    <row r="699" spans="1:15" ht="14.25" customHeight="1">
      <c r="A699">
        <v>397</v>
      </c>
      <c r="B699" s="1">
        <v>44224</v>
      </c>
      <c r="C699" t="s">
        <v>54</v>
      </c>
      <c r="D699" t="s">
        <v>15</v>
      </c>
      <c r="E699" t="s">
        <v>37</v>
      </c>
      <c r="F699" t="s">
        <v>33</v>
      </c>
      <c r="G699">
        <v>53</v>
      </c>
      <c r="H699" t="s">
        <v>18</v>
      </c>
      <c r="I699">
        <v>346.17</v>
      </c>
      <c r="J699" t="s">
        <v>145</v>
      </c>
      <c r="K699" t="s">
        <v>91</v>
      </c>
      <c r="L699" t="b">
        <v>1</v>
      </c>
      <c r="M699" t="s">
        <v>31</v>
      </c>
      <c r="N699" t="s">
        <v>28</v>
      </c>
      <c r="O699">
        <f>data[[#This Row],[Qty]]*data[[#This Row],[Amount]]</f>
        <v>18347.010000000002</v>
      </c>
    </row>
    <row r="700" spans="1:15" ht="14.25" customHeight="1">
      <c r="A700">
        <v>66</v>
      </c>
      <c r="B700" s="1">
        <v>44379</v>
      </c>
      <c r="C700" t="s">
        <v>54</v>
      </c>
      <c r="D700" t="s">
        <v>47</v>
      </c>
      <c r="E700" t="s">
        <v>16</v>
      </c>
      <c r="F700" t="s">
        <v>38</v>
      </c>
      <c r="G700">
        <v>17</v>
      </c>
      <c r="H700" t="s">
        <v>18</v>
      </c>
      <c r="I700">
        <v>779.96</v>
      </c>
      <c r="J700" t="s">
        <v>208</v>
      </c>
      <c r="K700" t="s">
        <v>172</v>
      </c>
      <c r="L700" t="b">
        <v>1</v>
      </c>
      <c r="M700" t="s">
        <v>44</v>
      </c>
      <c r="N700" t="s">
        <v>28</v>
      </c>
      <c r="O700">
        <f>data[[#This Row],[Qty]]*data[[#This Row],[Amount]]</f>
        <v>13259.32</v>
      </c>
    </row>
    <row r="701" spans="1:15" ht="14.25" customHeight="1">
      <c r="A701">
        <v>664</v>
      </c>
      <c r="B701" s="1">
        <v>44096</v>
      </c>
      <c r="C701" t="s">
        <v>54</v>
      </c>
      <c r="D701" t="s">
        <v>15</v>
      </c>
      <c r="E701" t="s">
        <v>37</v>
      </c>
      <c r="F701" t="s">
        <v>33</v>
      </c>
      <c r="G701">
        <v>43</v>
      </c>
      <c r="H701" t="s">
        <v>18</v>
      </c>
      <c r="I701">
        <v>888.93</v>
      </c>
      <c r="J701" t="s">
        <v>163</v>
      </c>
      <c r="K701" t="s">
        <v>153</v>
      </c>
      <c r="L701" t="b">
        <v>1</v>
      </c>
      <c r="M701" t="s">
        <v>31</v>
      </c>
      <c r="N701" t="s">
        <v>22</v>
      </c>
      <c r="O701">
        <f>data[[#This Row],[Qty]]*data[[#This Row],[Amount]]</f>
        <v>38223.99</v>
      </c>
    </row>
    <row r="702" spans="1:15" ht="14.25" customHeight="1">
      <c r="A702">
        <v>955</v>
      </c>
      <c r="B702" s="1">
        <v>43957</v>
      </c>
      <c r="C702" t="s">
        <v>14</v>
      </c>
      <c r="D702" t="s">
        <v>24</v>
      </c>
      <c r="E702" t="s">
        <v>37</v>
      </c>
      <c r="F702" t="s">
        <v>17</v>
      </c>
      <c r="G702">
        <v>61</v>
      </c>
      <c r="H702" t="s">
        <v>18</v>
      </c>
      <c r="I702">
        <v>774.88</v>
      </c>
      <c r="J702" t="s">
        <v>340</v>
      </c>
      <c r="K702" t="s">
        <v>53</v>
      </c>
      <c r="L702" t="b">
        <v>0</v>
      </c>
      <c r="M702" t="s">
        <v>44</v>
      </c>
      <c r="N702" t="s">
        <v>28</v>
      </c>
      <c r="O702">
        <f>data[[#This Row],[Qty]]*data[[#This Row],[Amount]]</f>
        <v>47267.68</v>
      </c>
    </row>
    <row r="703" spans="1:15" ht="14.25" customHeight="1">
      <c r="A703">
        <v>172</v>
      </c>
      <c r="B703" s="1">
        <v>44277</v>
      </c>
      <c r="C703" t="s">
        <v>23</v>
      </c>
      <c r="D703" t="s">
        <v>47</v>
      </c>
      <c r="E703" t="s">
        <v>37</v>
      </c>
      <c r="F703" t="s">
        <v>38</v>
      </c>
      <c r="G703">
        <v>43</v>
      </c>
      <c r="H703" t="s">
        <v>18</v>
      </c>
      <c r="I703">
        <v>436.16</v>
      </c>
      <c r="J703" t="s">
        <v>154</v>
      </c>
      <c r="K703" t="s">
        <v>89</v>
      </c>
      <c r="L703" t="b">
        <v>1</v>
      </c>
      <c r="M703" t="s">
        <v>31</v>
      </c>
      <c r="N703" t="s">
        <v>22</v>
      </c>
      <c r="O703">
        <f>data[[#This Row],[Qty]]*data[[#This Row],[Amount]]</f>
        <v>18754.88</v>
      </c>
    </row>
    <row r="704" spans="1:15" ht="14.25" customHeight="1">
      <c r="A704">
        <v>339</v>
      </c>
      <c r="B704" s="1">
        <v>44274</v>
      </c>
      <c r="C704" t="s">
        <v>36</v>
      </c>
      <c r="D704" t="s">
        <v>47</v>
      </c>
      <c r="E704" t="s">
        <v>16</v>
      </c>
      <c r="F704" t="s">
        <v>38</v>
      </c>
      <c r="G704">
        <v>54</v>
      </c>
      <c r="H704" t="s">
        <v>18</v>
      </c>
      <c r="I704">
        <v>631.17999999999995</v>
      </c>
      <c r="J704" t="s">
        <v>341</v>
      </c>
      <c r="K704" t="s">
        <v>87</v>
      </c>
      <c r="L704" t="b">
        <v>1</v>
      </c>
      <c r="M704" t="s">
        <v>27</v>
      </c>
      <c r="N704" t="s">
        <v>22</v>
      </c>
      <c r="O704">
        <f>data[[#This Row],[Qty]]*data[[#This Row],[Amount]]</f>
        <v>34083.719999999994</v>
      </c>
    </row>
    <row r="705" spans="1:15" ht="14.25" customHeight="1">
      <c r="A705">
        <v>878</v>
      </c>
      <c r="B705" s="1">
        <v>43905</v>
      </c>
      <c r="C705" t="s">
        <v>14</v>
      </c>
      <c r="D705" t="s">
        <v>47</v>
      </c>
      <c r="E705" t="s">
        <v>16</v>
      </c>
      <c r="F705" t="s">
        <v>38</v>
      </c>
      <c r="G705">
        <v>20</v>
      </c>
      <c r="H705" t="s">
        <v>18</v>
      </c>
      <c r="I705">
        <v>725.19</v>
      </c>
      <c r="J705" t="s">
        <v>158</v>
      </c>
      <c r="K705" t="s">
        <v>124</v>
      </c>
      <c r="L705" t="b">
        <v>0</v>
      </c>
      <c r="M705" t="s">
        <v>31</v>
      </c>
      <c r="N705" t="s">
        <v>22</v>
      </c>
      <c r="O705">
        <f>data[[#This Row],[Qty]]*data[[#This Row],[Amount]]</f>
        <v>14503.800000000001</v>
      </c>
    </row>
    <row r="706" spans="1:15" ht="14.25" customHeight="1">
      <c r="A706">
        <v>814</v>
      </c>
      <c r="B706" s="1">
        <v>43900</v>
      </c>
      <c r="C706" t="s">
        <v>36</v>
      </c>
      <c r="D706" t="s">
        <v>24</v>
      </c>
      <c r="E706" t="s">
        <v>37</v>
      </c>
      <c r="F706" t="s">
        <v>38</v>
      </c>
      <c r="G706">
        <v>44</v>
      </c>
      <c r="H706" t="s">
        <v>18</v>
      </c>
      <c r="I706">
        <v>650.76</v>
      </c>
      <c r="J706" t="s">
        <v>274</v>
      </c>
      <c r="K706" t="s">
        <v>20</v>
      </c>
      <c r="L706" t="b">
        <v>1</v>
      </c>
      <c r="M706" t="s">
        <v>21</v>
      </c>
      <c r="N706" t="s">
        <v>28</v>
      </c>
      <c r="O706">
        <f>data[[#This Row],[Qty]]*data[[#This Row],[Amount]]</f>
        <v>28633.439999999999</v>
      </c>
    </row>
    <row r="707" spans="1:15" ht="14.25" customHeight="1">
      <c r="A707">
        <v>423</v>
      </c>
      <c r="B707" s="1">
        <v>43989</v>
      </c>
      <c r="C707" t="s">
        <v>54</v>
      </c>
      <c r="D707" t="s">
        <v>24</v>
      </c>
      <c r="E707" t="s">
        <v>16</v>
      </c>
      <c r="F707" t="s">
        <v>33</v>
      </c>
      <c r="G707">
        <v>90</v>
      </c>
      <c r="H707" t="s">
        <v>18</v>
      </c>
      <c r="I707">
        <v>666.67</v>
      </c>
      <c r="J707" t="s">
        <v>272</v>
      </c>
      <c r="K707" t="s">
        <v>20</v>
      </c>
      <c r="L707" t="b">
        <v>1</v>
      </c>
      <c r="M707" t="s">
        <v>27</v>
      </c>
      <c r="N707" t="s">
        <v>22</v>
      </c>
      <c r="O707">
        <f>data[[#This Row],[Qty]]*data[[#This Row],[Amount]]</f>
        <v>60000.299999999996</v>
      </c>
    </row>
    <row r="708" spans="1:15" ht="14.25" customHeight="1">
      <c r="A708">
        <v>172</v>
      </c>
      <c r="B708" s="1">
        <v>44125</v>
      </c>
      <c r="C708" t="s">
        <v>54</v>
      </c>
      <c r="D708" t="s">
        <v>15</v>
      </c>
      <c r="E708" t="s">
        <v>37</v>
      </c>
      <c r="F708" t="s">
        <v>38</v>
      </c>
      <c r="G708">
        <v>93</v>
      </c>
      <c r="H708" t="s">
        <v>18</v>
      </c>
      <c r="I708">
        <v>559.34</v>
      </c>
      <c r="J708" t="s">
        <v>296</v>
      </c>
      <c r="K708" t="s">
        <v>58</v>
      </c>
      <c r="L708" t="b">
        <v>0</v>
      </c>
      <c r="M708" t="s">
        <v>31</v>
      </c>
      <c r="N708" t="s">
        <v>22</v>
      </c>
      <c r="O708">
        <f>data[[#This Row],[Qty]]*data[[#This Row],[Amount]]</f>
        <v>52018.62</v>
      </c>
    </row>
    <row r="709" spans="1:15" ht="14.25" customHeight="1">
      <c r="A709">
        <v>38</v>
      </c>
      <c r="B709" s="1">
        <v>44077</v>
      </c>
      <c r="C709" t="s">
        <v>36</v>
      </c>
      <c r="D709" t="s">
        <v>15</v>
      </c>
      <c r="E709" t="s">
        <v>25</v>
      </c>
      <c r="F709" t="s">
        <v>17</v>
      </c>
      <c r="G709">
        <v>37</v>
      </c>
      <c r="H709" t="s">
        <v>18</v>
      </c>
      <c r="I709">
        <v>405.16</v>
      </c>
      <c r="J709" t="s">
        <v>342</v>
      </c>
      <c r="K709" t="s">
        <v>124</v>
      </c>
      <c r="L709" t="b">
        <v>1</v>
      </c>
      <c r="M709" t="s">
        <v>27</v>
      </c>
      <c r="N709" t="s">
        <v>22</v>
      </c>
      <c r="O709">
        <f>data[[#This Row],[Qty]]*data[[#This Row],[Amount]]</f>
        <v>14990.92</v>
      </c>
    </row>
    <row r="710" spans="1:15" ht="14.25" customHeight="1">
      <c r="A710">
        <v>701</v>
      </c>
      <c r="B710" s="1">
        <v>44386</v>
      </c>
      <c r="C710" t="s">
        <v>36</v>
      </c>
      <c r="D710" t="s">
        <v>24</v>
      </c>
      <c r="E710" t="s">
        <v>37</v>
      </c>
      <c r="F710" t="s">
        <v>38</v>
      </c>
      <c r="G710">
        <v>42</v>
      </c>
      <c r="H710" t="s">
        <v>18</v>
      </c>
      <c r="I710">
        <v>879.54</v>
      </c>
      <c r="J710" t="s">
        <v>188</v>
      </c>
      <c r="K710" t="s">
        <v>153</v>
      </c>
      <c r="L710" t="b">
        <v>1</v>
      </c>
      <c r="M710" t="s">
        <v>31</v>
      </c>
      <c r="N710" t="s">
        <v>28</v>
      </c>
      <c r="O710">
        <f>data[[#This Row],[Qty]]*data[[#This Row],[Amount]]</f>
        <v>36940.68</v>
      </c>
    </row>
    <row r="711" spans="1:15" ht="14.25" customHeight="1">
      <c r="A711">
        <v>82</v>
      </c>
      <c r="B711" s="1">
        <v>44537</v>
      </c>
      <c r="C711" t="s">
        <v>14</v>
      </c>
      <c r="D711" t="s">
        <v>47</v>
      </c>
      <c r="E711" t="s">
        <v>37</v>
      </c>
      <c r="F711" t="s">
        <v>17</v>
      </c>
      <c r="G711">
        <v>7</v>
      </c>
      <c r="H711" t="s">
        <v>18</v>
      </c>
      <c r="I711">
        <v>449.82</v>
      </c>
      <c r="J711" t="s">
        <v>243</v>
      </c>
      <c r="K711" t="s">
        <v>106</v>
      </c>
      <c r="L711" t="b">
        <v>0</v>
      </c>
      <c r="M711" t="s">
        <v>27</v>
      </c>
      <c r="N711" t="s">
        <v>22</v>
      </c>
      <c r="O711">
        <f>data[[#This Row],[Qty]]*data[[#This Row],[Amount]]</f>
        <v>3148.74</v>
      </c>
    </row>
    <row r="712" spans="1:15" ht="14.25" customHeight="1">
      <c r="A712">
        <v>102</v>
      </c>
      <c r="B712" s="1">
        <v>43903</v>
      </c>
      <c r="C712" t="s">
        <v>54</v>
      </c>
      <c r="D712" t="s">
        <v>24</v>
      </c>
      <c r="E712" t="s">
        <v>25</v>
      </c>
      <c r="F712" t="s">
        <v>38</v>
      </c>
      <c r="G712">
        <v>62</v>
      </c>
      <c r="H712" t="s">
        <v>18</v>
      </c>
      <c r="I712">
        <v>212.96</v>
      </c>
      <c r="J712" t="s">
        <v>94</v>
      </c>
      <c r="K712" t="s">
        <v>46</v>
      </c>
      <c r="L712" t="b">
        <v>0</v>
      </c>
      <c r="M712" t="s">
        <v>31</v>
      </c>
      <c r="N712" t="s">
        <v>22</v>
      </c>
      <c r="O712">
        <f>data[[#This Row],[Qty]]*data[[#This Row],[Amount]]</f>
        <v>13203.52</v>
      </c>
    </row>
    <row r="713" spans="1:15" ht="14.25" customHeight="1">
      <c r="A713">
        <v>719</v>
      </c>
      <c r="B713" s="1">
        <v>44171</v>
      </c>
      <c r="C713" t="s">
        <v>54</v>
      </c>
      <c r="D713" t="s">
        <v>24</v>
      </c>
      <c r="E713" t="s">
        <v>25</v>
      </c>
      <c r="F713" t="s">
        <v>33</v>
      </c>
      <c r="G713">
        <v>66</v>
      </c>
      <c r="H713" t="s">
        <v>18</v>
      </c>
      <c r="I713">
        <v>814.76</v>
      </c>
      <c r="J713" t="s">
        <v>135</v>
      </c>
      <c r="K713" t="s">
        <v>50</v>
      </c>
      <c r="L713" t="b">
        <v>0</v>
      </c>
      <c r="M713" t="s">
        <v>31</v>
      </c>
      <c r="N713" t="s">
        <v>28</v>
      </c>
      <c r="O713">
        <f>data[[#This Row],[Qty]]*data[[#This Row],[Amount]]</f>
        <v>53774.159999999996</v>
      </c>
    </row>
    <row r="714" spans="1:15" ht="14.25" customHeight="1">
      <c r="A714">
        <v>8</v>
      </c>
      <c r="B714" s="1">
        <v>44479</v>
      </c>
      <c r="C714" t="s">
        <v>54</v>
      </c>
      <c r="D714" t="s">
        <v>47</v>
      </c>
      <c r="E714" t="s">
        <v>37</v>
      </c>
      <c r="F714" t="s">
        <v>33</v>
      </c>
      <c r="G714">
        <v>11</v>
      </c>
      <c r="H714" t="s">
        <v>18</v>
      </c>
      <c r="I714">
        <v>508.67</v>
      </c>
      <c r="J714" t="s">
        <v>206</v>
      </c>
      <c r="K714" t="s">
        <v>20</v>
      </c>
      <c r="L714" t="b">
        <v>1</v>
      </c>
      <c r="M714" t="s">
        <v>27</v>
      </c>
      <c r="N714" t="s">
        <v>28</v>
      </c>
      <c r="O714">
        <f>data[[#This Row],[Qty]]*data[[#This Row],[Amount]]</f>
        <v>5595.37</v>
      </c>
    </row>
    <row r="715" spans="1:15" ht="14.25" customHeight="1">
      <c r="A715">
        <v>119</v>
      </c>
      <c r="B715" s="1">
        <v>43907</v>
      </c>
      <c r="C715" t="s">
        <v>32</v>
      </c>
      <c r="D715" t="s">
        <v>47</v>
      </c>
      <c r="E715" t="s">
        <v>16</v>
      </c>
      <c r="F715" t="s">
        <v>33</v>
      </c>
      <c r="G715">
        <v>92</v>
      </c>
      <c r="H715" t="s">
        <v>18</v>
      </c>
      <c r="I715">
        <v>383.15</v>
      </c>
      <c r="J715" t="s">
        <v>123</v>
      </c>
      <c r="K715" t="s">
        <v>124</v>
      </c>
      <c r="L715" t="b">
        <v>1</v>
      </c>
      <c r="M715" t="s">
        <v>27</v>
      </c>
      <c r="N715" t="s">
        <v>28</v>
      </c>
      <c r="O715">
        <f>data[[#This Row],[Qty]]*data[[#This Row],[Amount]]</f>
        <v>35249.799999999996</v>
      </c>
    </row>
    <row r="716" spans="1:15" ht="14.25" customHeight="1">
      <c r="A716">
        <v>691</v>
      </c>
      <c r="B716" s="1">
        <v>44196</v>
      </c>
      <c r="C716" t="s">
        <v>32</v>
      </c>
      <c r="D716" t="s">
        <v>24</v>
      </c>
      <c r="E716" t="s">
        <v>37</v>
      </c>
      <c r="F716" t="s">
        <v>33</v>
      </c>
      <c r="G716">
        <v>72</v>
      </c>
      <c r="H716" t="s">
        <v>18</v>
      </c>
      <c r="I716">
        <v>15.78</v>
      </c>
      <c r="J716" t="s">
        <v>50</v>
      </c>
      <c r="K716" t="s">
        <v>51</v>
      </c>
      <c r="L716" t="b">
        <v>0</v>
      </c>
      <c r="M716" t="s">
        <v>27</v>
      </c>
      <c r="N716" t="s">
        <v>28</v>
      </c>
      <c r="O716">
        <f>data[[#This Row],[Qty]]*data[[#This Row],[Amount]]</f>
        <v>1136.1599999999999</v>
      </c>
    </row>
    <row r="717" spans="1:15" ht="14.25" customHeight="1">
      <c r="A717">
        <v>897</v>
      </c>
      <c r="B717" s="1">
        <v>43926</v>
      </c>
      <c r="C717" t="s">
        <v>14</v>
      </c>
      <c r="D717" t="s">
        <v>15</v>
      </c>
      <c r="E717" t="s">
        <v>25</v>
      </c>
      <c r="F717" t="s">
        <v>17</v>
      </c>
      <c r="G717">
        <v>65</v>
      </c>
      <c r="H717" t="s">
        <v>18</v>
      </c>
      <c r="I717">
        <v>804.35</v>
      </c>
      <c r="J717" t="s">
        <v>343</v>
      </c>
      <c r="K717" t="s">
        <v>61</v>
      </c>
      <c r="L717" t="b">
        <v>0</v>
      </c>
      <c r="M717" t="s">
        <v>27</v>
      </c>
      <c r="N717" t="s">
        <v>22</v>
      </c>
      <c r="O717">
        <f>data[[#This Row],[Qty]]*data[[#This Row],[Amount]]</f>
        <v>52282.75</v>
      </c>
    </row>
    <row r="718" spans="1:15" ht="14.25" customHeight="1">
      <c r="A718">
        <v>472</v>
      </c>
      <c r="B718" s="1">
        <v>44381</v>
      </c>
      <c r="C718" t="s">
        <v>23</v>
      </c>
      <c r="D718" t="s">
        <v>24</v>
      </c>
      <c r="E718" t="s">
        <v>16</v>
      </c>
      <c r="F718" t="s">
        <v>17</v>
      </c>
      <c r="G718">
        <v>43</v>
      </c>
      <c r="H718" t="s">
        <v>18</v>
      </c>
      <c r="I718">
        <v>233.63</v>
      </c>
      <c r="J718" t="s">
        <v>126</v>
      </c>
      <c r="K718" t="s">
        <v>87</v>
      </c>
      <c r="L718" t="b">
        <v>0</v>
      </c>
      <c r="M718" t="s">
        <v>31</v>
      </c>
      <c r="N718" t="s">
        <v>22</v>
      </c>
      <c r="O718">
        <f>data[[#This Row],[Qty]]*data[[#This Row],[Amount]]</f>
        <v>10046.09</v>
      </c>
    </row>
    <row r="719" spans="1:15" ht="14.25" customHeight="1">
      <c r="A719">
        <v>726</v>
      </c>
      <c r="B719" s="1">
        <v>44364</v>
      </c>
      <c r="C719" t="s">
        <v>36</v>
      </c>
      <c r="D719" t="s">
        <v>47</v>
      </c>
      <c r="E719" t="s">
        <v>25</v>
      </c>
      <c r="F719" t="s">
        <v>38</v>
      </c>
      <c r="G719">
        <v>63</v>
      </c>
      <c r="H719" t="s">
        <v>18</v>
      </c>
      <c r="I719">
        <v>502.77</v>
      </c>
      <c r="J719" t="s">
        <v>344</v>
      </c>
      <c r="K719" t="s">
        <v>89</v>
      </c>
      <c r="L719" t="b">
        <v>1</v>
      </c>
      <c r="M719" t="s">
        <v>31</v>
      </c>
      <c r="N719" t="s">
        <v>22</v>
      </c>
      <c r="O719">
        <f>data[[#This Row],[Qty]]*data[[#This Row],[Amount]]</f>
        <v>31674.51</v>
      </c>
    </row>
    <row r="720" spans="1:15" ht="14.25" customHeight="1">
      <c r="A720">
        <v>466</v>
      </c>
      <c r="B720" s="1">
        <v>44345</v>
      </c>
      <c r="C720" t="s">
        <v>14</v>
      </c>
      <c r="D720" t="s">
        <v>15</v>
      </c>
      <c r="E720" t="s">
        <v>37</v>
      </c>
      <c r="F720" t="s">
        <v>38</v>
      </c>
      <c r="G720">
        <v>66</v>
      </c>
      <c r="H720" t="s">
        <v>18</v>
      </c>
      <c r="I720">
        <v>184.88</v>
      </c>
      <c r="J720" t="s">
        <v>315</v>
      </c>
      <c r="K720" t="s">
        <v>89</v>
      </c>
      <c r="L720" t="b">
        <v>0</v>
      </c>
      <c r="M720" t="s">
        <v>27</v>
      </c>
      <c r="N720" t="s">
        <v>22</v>
      </c>
      <c r="O720">
        <f>data[[#This Row],[Qty]]*data[[#This Row],[Amount]]</f>
        <v>12202.08</v>
      </c>
    </row>
    <row r="721" spans="1:15" ht="14.25" customHeight="1">
      <c r="A721">
        <v>855</v>
      </c>
      <c r="B721" s="1">
        <v>44079</v>
      </c>
      <c r="C721" t="s">
        <v>36</v>
      </c>
      <c r="D721" t="s">
        <v>47</v>
      </c>
      <c r="E721" t="s">
        <v>37</v>
      </c>
      <c r="F721" t="s">
        <v>17</v>
      </c>
      <c r="G721">
        <v>10</v>
      </c>
      <c r="H721" t="s">
        <v>18</v>
      </c>
      <c r="I721">
        <v>473.65</v>
      </c>
      <c r="J721" t="s">
        <v>92</v>
      </c>
      <c r="K721" t="s">
        <v>93</v>
      </c>
      <c r="L721" t="b">
        <v>0</v>
      </c>
      <c r="M721" t="s">
        <v>27</v>
      </c>
      <c r="N721" t="s">
        <v>22</v>
      </c>
      <c r="O721">
        <f>data[[#This Row],[Qty]]*data[[#This Row],[Amount]]</f>
        <v>4736.5</v>
      </c>
    </row>
    <row r="722" spans="1:15" ht="14.25" customHeight="1">
      <c r="A722">
        <v>878</v>
      </c>
      <c r="B722" s="1">
        <v>44046</v>
      </c>
      <c r="C722" t="s">
        <v>36</v>
      </c>
      <c r="D722" t="s">
        <v>24</v>
      </c>
      <c r="E722" t="s">
        <v>16</v>
      </c>
      <c r="F722" t="s">
        <v>17</v>
      </c>
      <c r="G722">
        <v>63</v>
      </c>
      <c r="H722" t="s">
        <v>18</v>
      </c>
      <c r="I722">
        <v>351.68</v>
      </c>
      <c r="J722" t="s">
        <v>67</v>
      </c>
      <c r="K722" t="s">
        <v>50</v>
      </c>
      <c r="L722" t="b">
        <v>1</v>
      </c>
      <c r="M722" t="s">
        <v>21</v>
      </c>
      <c r="N722" t="s">
        <v>22</v>
      </c>
      <c r="O722">
        <f>data[[#This Row],[Qty]]*data[[#This Row],[Amount]]</f>
        <v>22155.84</v>
      </c>
    </row>
    <row r="723" spans="1:15" ht="14.25" customHeight="1">
      <c r="A723">
        <v>956</v>
      </c>
      <c r="B723" s="1">
        <v>44484</v>
      </c>
      <c r="C723" t="s">
        <v>54</v>
      </c>
      <c r="D723" t="s">
        <v>15</v>
      </c>
      <c r="E723" t="s">
        <v>16</v>
      </c>
      <c r="F723" t="s">
        <v>38</v>
      </c>
      <c r="G723">
        <v>1</v>
      </c>
      <c r="H723" t="s">
        <v>18</v>
      </c>
      <c r="I723">
        <v>923.43</v>
      </c>
      <c r="J723" t="s">
        <v>345</v>
      </c>
      <c r="K723" t="s">
        <v>74</v>
      </c>
      <c r="L723" t="b">
        <v>1</v>
      </c>
      <c r="M723" t="s">
        <v>27</v>
      </c>
      <c r="N723" t="s">
        <v>28</v>
      </c>
      <c r="O723">
        <f>data[[#This Row],[Qty]]*data[[#This Row],[Amount]]</f>
        <v>923.43</v>
      </c>
    </row>
    <row r="724" spans="1:15" ht="14.25" customHeight="1">
      <c r="A724">
        <v>825</v>
      </c>
      <c r="B724" s="1">
        <v>43922</v>
      </c>
      <c r="C724" t="s">
        <v>32</v>
      </c>
      <c r="D724" t="s">
        <v>47</v>
      </c>
      <c r="E724" t="s">
        <v>37</v>
      </c>
      <c r="F724" t="s">
        <v>38</v>
      </c>
      <c r="G724">
        <v>3</v>
      </c>
      <c r="H724" t="s">
        <v>18</v>
      </c>
      <c r="I724">
        <v>340.59</v>
      </c>
      <c r="J724" t="s">
        <v>105</v>
      </c>
      <c r="K724" t="s">
        <v>106</v>
      </c>
      <c r="L724" t="b">
        <v>1</v>
      </c>
      <c r="M724" t="s">
        <v>44</v>
      </c>
      <c r="N724" t="s">
        <v>28</v>
      </c>
      <c r="O724">
        <f>data[[#This Row],[Qty]]*data[[#This Row],[Amount]]</f>
        <v>1021.77</v>
      </c>
    </row>
    <row r="725" spans="1:15" ht="14.25" customHeight="1">
      <c r="A725">
        <v>84</v>
      </c>
      <c r="B725" s="1">
        <v>44558</v>
      </c>
      <c r="C725" t="s">
        <v>32</v>
      </c>
      <c r="D725" t="s">
        <v>47</v>
      </c>
      <c r="E725" t="s">
        <v>16</v>
      </c>
      <c r="F725" t="s">
        <v>38</v>
      </c>
      <c r="G725">
        <v>85</v>
      </c>
      <c r="H725" t="s">
        <v>18</v>
      </c>
      <c r="I725">
        <v>980.6</v>
      </c>
      <c r="J725" t="s">
        <v>206</v>
      </c>
      <c r="K725" t="s">
        <v>20</v>
      </c>
      <c r="L725" t="b">
        <v>1</v>
      </c>
      <c r="M725" t="s">
        <v>27</v>
      </c>
      <c r="N725" t="s">
        <v>28</v>
      </c>
      <c r="O725">
        <f>data[[#This Row],[Qty]]*data[[#This Row],[Amount]]</f>
        <v>83351</v>
      </c>
    </row>
    <row r="726" spans="1:15" ht="14.25" customHeight="1">
      <c r="A726">
        <v>849</v>
      </c>
      <c r="B726" s="1">
        <v>44326</v>
      </c>
      <c r="C726" t="s">
        <v>14</v>
      </c>
      <c r="D726" t="s">
        <v>15</v>
      </c>
      <c r="E726" t="s">
        <v>16</v>
      </c>
      <c r="F726" t="s">
        <v>38</v>
      </c>
      <c r="G726">
        <v>20</v>
      </c>
      <c r="H726" t="s">
        <v>18</v>
      </c>
      <c r="I726">
        <v>136.22</v>
      </c>
      <c r="J726" t="s">
        <v>50</v>
      </c>
      <c r="K726" t="s">
        <v>51</v>
      </c>
      <c r="L726" t="b">
        <v>0</v>
      </c>
      <c r="M726" t="s">
        <v>31</v>
      </c>
      <c r="N726" t="s">
        <v>22</v>
      </c>
      <c r="O726">
        <f>data[[#This Row],[Qty]]*data[[#This Row],[Amount]]</f>
        <v>2724.4</v>
      </c>
    </row>
    <row r="727" spans="1:15" ht="14.25" customHeight="1">
      <c r="A727">
        <v>784</v>
      </c>
      <c r="B727" s="1">
        <v>44051</v>
      </c>
      <c r="C727" t="s">
        <v>54</v>
      </c>
      <c r="D727" t="s">
        <v>15</v>
      </c>
      <c r="E727" t="s">
        <v>25</v>
      </c>
      <c r="F727" t="s">
        <v>38</v>
      </c>
      <c r="G727">
        <v>9</v>
      </c>
      <c r="H727" t="s">
        <v>18</v>
      </c>
      <c r="I727">
        <v>834.7</v>
      </c>
      <c r="J727" t="s">
        <v>90</v>
      </c>
      <c r="K727" t="s">
        <v>91</v>
      </c>
      <c r="L727" t="b">
        <v>0</v>
      </c>
      <c r="M727" t="s">
        <v>31</v>
      </c>
      <c r="N727" t="s">
        <v>28</v>
      </c>
      <c r="O727">
        <f>data[[#This Row],[Qty]]*data[[#This Row],[Amount]]</f>
        <v>7512.3</v>
      </c>
    </row>
    <row r="728" spans="1:15" ht="14.25" customHeight="1">
      <c r="A728">
        <v>175</v>
      </c>
      <c r="B728" s="1">
        <v>44367</v>
      </c>
      <c r="C728" t="s">
        <v>14</v>
      </c>
      <c r="D728" t="s">
        <v>24</v>
      </c>
      <c r="E728" t="s">
        <v>16</v>
      </c>
      <c r="F728" t="s">
        <v>33</v>
      </c>
      <c r="G728">
        <v>61</v>
      </c>
      <c r="H728" t="s">
        <v>18</v>
      </c>
      <c r="I728">
        <v>190.92</v>
      </c>
      <c r="J728" t="s">
        <v>273</v>
      </c>
      <c r="K728" t="s">
        <v>30</v>
      </c>
      <c r="L728" t="b">
        <v>0</v>
      </c>
      <c r="M728" t="s">
        <v>21</v>
      </c>
      <c r="N728" t="s">
        <v>22</v>
      </c>
      <c r="O728">
        <f>data[[#This Row],[Qty]]*data[[#This Row],[Amount]]</f>
        <v>11646.119999999999</v>
      </c>
    </row>
    <row r="729" spans="1:15" ht="14.25" customHeight="1">
      <c r="A729">
        <v>122</v>
      </c>
      <c r="B729" s="1">
        <v>44536</v>
      </c>
      <c r="C729" t="s">
        <v>32</v>
      </c>
      <c r="D729" t="s">
        <v>47</v>
      </c>
      <c r="E729" t="s">
        <v>25</v>
      </c>
      <c r="F729" t="s">
        <v>17</v>
      </c>
      <c r="G729">
        <v>59</v>
      </c>
      <c r="H729" t="s">
        <v>18</v>
      </c>
      <c r="I729">
        <v>623.61</v>
      </c>
      <c r="J729" t="s">
        <v>34</v>
      </c>
      <c r="K729" t="s">
        <v>35</v>
      </c>
      <c r="L729" t="b">
        <v>0</v>
      </c>
      <c r="M729" t="s">
        <v>21</v>
      </c>
      <c r="N729" t="s">
        <v>22</v>
      </c>
      <c r="O729">
        <f>data[[#This Row],[Qty]]*data[[#This Row],[Amount]]</f>
        <v>36792.99</v>
      </c>
    </row>
    <row r="730" spans="1:15" ht="14.25" customHeight="1">
      <c r="A730">
        <v>446</v>
      </c>
      <c r="B730" s="1">
        <v>44520</v>
      </c>
      <c r="C730" t="s">
        <v>54</v>
      </c>
      <c r="D730" t="s">
        <v>47</v>
      </c>
      <c r="E730" t="s">
        <v>25</v>
      </c>
      <c r="F730" t="s">
        <v>17</v>
      </c>
      <c r="G730">
        <v>49</v>
      </c>
      <c r="H730" t="s">
        <v>18</v>
      </c>
      <c r="I730">
        <v>562.70000000000005</v>
      </c>
      <c r="J730" t="s">
        <v>88</v>
      </c>
      <c r="K730" t="s">
        <v>89</v>
      </c>
      <c r="L730" t="b">
        <v>0</v>
      </c>
      <c r="M730" t="s">
        <v>21</v>
      </c>
      <c r="N730" t="s">
        <v>22</v>
      </c>
      <c r="O730">
        <f>data[[#This Row],[Qty]]*data[[#This Row],[Amount]]</f>
        <v>27572.300000000003</v>
      </c>
    </row>
    <row r="731" spans="1:15" ht="14.25" customHeight="1">
      <c r="A731">
        <v>374</v>
      </c>
      <c r="B731" s="1">
        <v>43921</v>
      </c>
      <c r="C731" t="s">
        <v>54</v>
      </c>
      <c r="D731" t="s">
        <v>47</v>
      </c>
      <c r="E731" t="s">
        <v>37</v>
      </c>
      <c r="F731" t="s">
        <v>38</v>
      </c>
      <c r="G731">
        <v>90</v>
      </c>
      <c r="H731" t="s">
        <v>18</v>
      </c>
      <c r="I731">
        <v>527.99</v>
      </c>
      <c r="J731" t="s">
        <v>230</v>
      </c>
      <c r="K731" t="s">
        <v>53</v>
      </c>
      <c r="L731" t="b">
        <v>1</v>
      </c>
      <c r="M731" t="s">
        <v>27</v>
      </c>
      <c r="N731" t="s">
        <v>28</v>
      </c>
      <c r="O731">
        <f>data[[#This Row],[Qty]]*data[[#This Row],[Amount]]</f>
        <v>47519.1</v>
      </c>
    </row>
    <row r="732" spans="1:15" ht="14.25" customHeight="1">
      <c r="A732">
        <v>67</v>
      </c>
      <c r="B732" s="1">
        <v>44222</v>
      </c>
      <c r="C732" t="s">
        <v>23</v>
      </c>
      <c r="D732" t="s">
        <v>24</v>
      </c>
      <c r="E732" t="s">
        <v>25</v>
      </c>
      <c r="F732" t="s">
        <v>33</v>
      </c>
      <c r="G732">
        <v>58</v>
      </c>
      <c r="H732" t="s">
        <v>18</v>
      </c>
      <c r="I732">
        <v>742.34</v>
      </c>
      <c r="J732" t="s">
        <v>294</v>
      </c>
      <c r="K732" t="s">
        <v>89</v>
      </c>
      <c r="L732" t="b">
        <v>1</v>
      </c>
      <c r="M732" t="s">
        <v>21</v>
      </c>
      <c r="N732" t="s">
        <v>28</v>
      </c>
      <c r="O732">
        <f>data[[#This Row],[Qty]]*data[[#This Row],[Amount]]</f>
        <v>43055.72</v>
      </c>
    </row>
    <row r="733" spans="1:15" ht="14.25" customHeight="1">
      <c r="A733">
        <v>722</v>
      </c>
      <c r="B733" s="1">
        <v>44420</v>
      </c>
      <c r="C733" t="s">
        <v>23</v>
      </c>
      <c r="D733" t="s">
        <v>24</v>
      </c>
      <c r="E733" t="s">
        <v>37</v>
      </c>
      <c r="F733" t="s">
        <v>33</v>
      </c>
      <c r="G733">
        <v>13</v>
      </c>
      <c r="H733" t="s">
        <v>18</v>
      </c>
      <c r="I733">
        <v>415.98</v>
      </c>
      <c r="J733" t="s">
        <v>80</v>
      </c>
      <c r="K733" t="s">
        <v>20</v>
      </c>
      <c r="L733" t="b">
        <v>0</v>
      </c>
      <c r="M733" t="s">
        <v>21</v>
      </c>
      <c r="N733" t="s">
        <v>22</v>
      </c>
      <c r="O733">
        <f>data[[#This Row],[Qty]]*data[[#This Row],[Amount]]</f>
        <v>5407.74</v>
      </c>
    </row>
    <row r="734" spans="1:15" ht="14.25" customHeight="1">
      <c r="A734">
        <v>319</v>
      </c>
      <c r="B734" s="1">
        <v>43841</v>
      </c>
      <c r="C734" t="s">
        <v>54</v>
      </c>
      <c r="D734" t="s">
        <v>47</v>
      </c>
      <c r="E734" t="s">
        <v>37</v>
      </c>
      <c r="F734" t="s">
        <v>38</v>
      </c>
      <c r="G734">
        <v>41</v>
      </c>
      <c r="H734" t="s">
        <v>18</v>
      </c>
      <c r="I734">
        <v>686.23</v>
      </c>
      <c r="J734" t="s">
        <v>113</v>
      </c>
      <c r="K734" t="s">
        <v>137</v>
      </c>
      <c r="L734" t="b">
        <v>1</v>
      </c>
      <c r="M734" t="s">
        <v>31</v>
      </c>
      <c r="N734" t="s">
        <v>22</v>
      </c>
      <c r="O734">
        <f>data[[#This Row],[Qty]]*data[[#This Row],[Amount]]</f>
        <v>28135.43</v>
      </c>
    </row>
    <row r="735" spans="1:15" ht="14.25" customHeight="1">
      <c r="A735">
        <v>759</v>
      </c>
      <c r="B735" s="1">
        <v>43901</v>
      </c>
      <c r="C735" t="s">
        <v>36</v>
      </c>
      <c r="D735" t="s">
        <v>24</v>
      </c>
      <c r="E735" t="s">
        <v>25</v>
      </c>
      <c r="F735" t="s">
        <v>17</v>
      </c>
      <c r="G735">
        <v>4</v>
      </c>
      <c r="H735" t="s">
        <v>18</v>
      </c>
      <c r="I735">
        <v>426.82</v>
      </c>
      <c r="J735" t="s">
        <v>237</v>
      </c>
      <c r="K735" t="s">
        <v>202</v>
      </c>
      <c r="L735" t="b">
        <v>0</v>
      </c>
      <c r="M735" t="s">
        <v>31</v>
      </c>
      <c r="N735" t="s">
        <v>22</v>
      </c>
      <c r="O735">
        <f>data[[#This Row],[Qty]]*data[[#This Row],[Amount]]</f>
        <v>1707.28</v>
      </c>
    </row>
    <row r="736" spans="1:15" ht="14.25" customHeight="1">
      <c r="A736">
        <v>332</v>
      </c>
      <c r="B736" s="1">
        <v>43989</v>
      </c>
      <c r="C736" t="s">
        <v>23</v>
      </c>
      <c r="D736" t="s">
        <v>47</v>
      </c>
      <c r="E736" t="s">
        <v>37</v>
      </c>
      <c r="F736" t="s">
        <v>33</v>
      </c>
      <c r="G736">
        <v>41</v>
      </c>
      <c r="H736" t="s">
        <v>18</v>
      </c>
      <c r="I736">
        <v>813.94</v>
      </c>
      <c r="J736" t="s">
        <v>210</v>
      </c>
      <c r="K736" t="s">
        <v>175</v>
      </c>
      <c r="L736" t="b">
        <v>0</v>
      </c>
      <c r="M736" t="s">
        <v>44</v>
      </c>
      <c r="N736" t="s">
        <v>22</v>
      </c>
      <c r="O736">
        <f>data[[#This Row],[Qty]]*data[[#This Row],[Amount]]</f>
        <v>33371.54</v>
      </c>
    </row>
    <row r="737" spans="1:15" ht="14.25" customHeight="1">
      <c r="A737">
        <v>799</v>
      </c>
      <c r="B737" s="1">
        <v>44070</v>
      </c>
      <c r="C737" t="s">
        <v>36</v>
      </c>
      <c r="D737" t="s">
        <v>47</v>
      </c>
      <c r="E737" t="s">
        <v>16</v>
      </c>
      <c r="F737" t="s">
        <v>33</v>
      </c>
      <c r="G737">
        <v>70</v>
      </c>
      <c r="H737" t="s">
        <v>18</v>
      </c>
      <c r="I737">
        <v>746.48</v>
      </c>
      <c r="J737" t="s">
        <v>138</v>
      </c>
      <c r="K737" t="s">
        <v>139</v>
      </c>
      <c r="L737" t="b">
        <v>1</v>
      </c>
      <c r="M737" t="s">
        <v>44</v>
      </c>
      <c r="N737" t="s">
        <v>28</v>
      </c>
      <c r="O737">
        <f>data[[#This Row],[Qty]]*data[[#This Row],[Amount]]</f>
        <v>52253.599999999999</v>
      </c>
    </row>
    <row r="738" spans="1:15" ht="14.25" customHeight="1">
      <c r="A738">
        <v>761</v>
      </c>
      <c r="B738" s="1">
        <v>44347</v>
      </c>
      <c r="C738" t="s">
        <v>23</v>
      </c>
      <c r="D738" t="s">
        <v>15</v>
      </c>
      <c r="E738" t="s">
        <v>16</v>
      </c>
      <c r="F738" t="s">
        <v>17</v>
      </c>
      <c r="G738">
        <v>16</v>
      </c>
      <c r="H738" t="s">
        <v>18</v>
      </c>
      <c r="I738">
        <v>419.21</v>
      </c>
      <c r="J738" t="s">
        <v>50</v>
      </c>
      <c r="K738" t="s">
        <v>51</v>
      </c>
      <c r="L738" t="b">
        <v>0</v>
      </c>
      <c r="M738" t="s">
        <v>21</v>
      </c>
      <c r="N738" t="s">
        <v>22</v>
      </c>
      <c r="O738">
        <f>data[[#This Row],[Qty]]*data[[#This Row],[Amount]]</f>
        <v>6707.36</v>
      </c>
    </row>
    <row r="739" spans="1:15" ht="14.25" customHeight="1">
      <c r="A739">
        <v>22</v>
      </c>
      <c r="B739" s="1">
        <v>44079</v>
      </c>
      <c r="C739" t="s">
        <v>36</v>
      </c>
      <c r="D739" t="s">
        <v>47</v>
      </c>
      <c r="E739" t="s">
        <v>25</v>
      </c>
      <c r="F739" t="s">
        <v>17</v>
      </c>
      <c r="G739">
        <v>83</v>
      </c>
      <c r="H739" t="s">
        <v>18</v>
      </c>
      <c r="I739">
        <v>289.83</v>
      </c>
      <c r="J739" t="s">
        <v>205</v>
      </c>
      <c r="K739" t="s">
        <v>30</v>
      </c>
      <c r="L739" t="b">
        <v>1</v>
      </c>
      <c r="M739" t="s">
        <v>31</v>
      </c>
      <c r="N739" t="s">
        <v>22</v>
      </c>
      <c r="O739">
        <f>data[[#This Row],[Qty]]*data[[#This Row],[Amount]]</f>
        <v>24055.89</v>
      </c>
    </row>
    <row r="740" spans="1:15" ht="14.25" customHeight="1">
      <c r="A740">
        <v>238</v>
      </c>
      <c r="B740" s="1">
        <v>44009</v>
      </c>
      <c r="C740" t="s">
        <v>32</v>
      </c>
      <c r="D740" t="s">
        <v>47</v>
      </c>
      <c r="E740" t="s">
        <v>16</v>
      </c>
      <c r="F740" t="s">
        <v>38</v>
      </c>
      <c r="G740">
        <v>17</v>
      </c>
      <c r="H740" t="s">
        <v>18</v>
      </c>
      <c r="I740">
        <v>233.56</v>
      </c>
      <c r="J740" t="s">
        <v>98</v>
      </c>
      <c r="K740" t="s">
        <v>99</v>
      </c>
      <c r="L740" t="b">
        <v>0</v>
      </c>
      <c r="M740" t="s">
        <v>21</v>
      </c>
      <c r="N740" t="s">
        <v>22</v>
      </c>
      <c r="O740">
        <f>data[[#This Row],[Qty]]*data[[#This Row],[Amount]]</f>
        <v>3970.52</v>
      </c>
    </row>
    <row r="741" spans="1:15" ht="14.25" customHeight="1">
      <c r="A741">
        <v>866</v>
      </c>
      <c r="B741" s="1">
        <v>43848</v>
      </c>
      <c r="C741" t="s">
        <v>32</v>
      </c>
      <c r="D741" t="s">
        <v>47</v>
      </c>
      <c r="E741" t="s">
        <v>25</v>
      </c>
      <c r="F741" t="s">
        <v>38</v>
      </c>
      <c r="G741">
        <v>85</v>
      </c>
      <c r="H741" t="s">
        <v>18</v>
      </c>
      <c r="I741">
        <v>3.22</v>
      </c>
      <c r="J741" t="s">
        <v>105</v>
      </c>
      <c r="K741" t="s">
        <v>106</v>
      </c>
      <c r="L741" t="b">
        <v>1</v>
      </c>
      <c r="M741" t="s">
        <v>21</v>
      </c>
      <c r="N741" t="s">
        <v>22</v>
      </c>
      <c r="O741">
        <f>data[[#This Row],[Qty]]*data[[#This Row],[Amount]]</f>
        <v>273.7</v>
      </c>
    </row>
    <row r="742" spans="1:15" ht="14.25" customHeight="1">
      <c r="A742">
        <v>141</v>
      </c>
      <c r="B742" s="1">
        <v>44343</v>
      </c>
      <c r="C742" t="s">
        <v>23</v>
      </c>
      <c r="D742" t="s">
        <v>15</v>
      </c>
      <c r="E742" t="s">
        <v>25</v>
      </c>
      <c r="F742" t="s">
        <v>17</v>
      </c>
      <c r="G742">
        <v>14</v>
      </c>
      <c r="H742" t="s">
        <v>18</v>
      </c>
      <c r="I742">
        <v>646.09</v>
      </c>
      <c r="J742" t="s">
        <v>311</v>
      </c>
      <c r="K742" t="s">
        <v>104</v>
      </c>
      <c r="L742" t="b">
        <v>1</v>
      </c>
      <c r="M742" t="s">
        <v>21</v>
      </c>
      <c r="N742" t="s">
        <v>22</v>
      </c>
      <c r="O742">
        <f>data[[#This Row],[Qty]]*data[[#This Row],[Amount]]</f>
        <v>9045.26</v>
      </c>
    </row>
    <row r="743" spans="1:15" ht="14.25" customHeight="1">
      <c r="A743">
        <v>799</v>
      </c>
      <c r="B743" s="1">
        <v>44062</v>
      </c>
      <c r="C743" t="s">
        <v>14</v>
      </c>
      <c r="D743" t="s">
        <v>24</v>
      </c>
      <c r="E743" t="s">
        <v>37</v>
      </c>
      <c r="F743" t="s">
        <v>33</v>
      </c>
      <c r="G743">
        <v>100</v>
      </c>
      <c r="H743" t="s">
        <v>18</v>
      </c>
      <c r="I743">
        <v>44.29</v>
      </c>
      <c r="J743" t="s">
        <v>134</v>
      </c>
      <c r="K743" t="s">
        <v>58</v>
      </c>
      <c r="L743" t="b">
        <v>1</v>
      </c>
      <c r="M743" t="s">
        <v>27</v>
      </c>
      <c r="N743" t="s">
        <v>28</v>
      </c>
      <c r="O743">
        <f>data[[#This Row],[Qty]]*data[[#This Row],[Amount]]</f>
        <v>4429</v>
      </c>
    </row>
    <row r="744" spans="1:15" ht="14.25" customHeight="1">
      <c r="A744">
        <v>553</v>
      </c>
      <c r="B744" s="1">
        <v>43969</v>
      </c>
      <c r="C744" t="s">
        <v>54</v>
      </c>
      <c r="D744" t="s">
        <v>15</v>
      </c>
      <c r="E744" t="s">
        <v>25</v>
      </c>
      <c r="F744" t="s">
        <v>33</v>
      </c>
      <c r="G744">
        <v>97</v>
      </c>
      <c r="H744" t="s">
        <v>18</v>
      </c>
      <c r="I744">
        <v>847.05</v>
      </c>
      <c r="J744" t="s">
        <v>346</v>
      </c>
      <c r="K744" t="s">
        <v>40</v>
      </c>
      <c r="L744" t="b">
        <v>1</v>
      </c>
      <c r="M744" t="s">
        <v>31</v>
      </c>
      <c r="N744" t="s">
        <v>22</v>
      </c>
      <c r="O744">
        <f>data[[#This Row],[Qty]]*data[[#This Row],[Amount]]</f>
        <v>82163.849999999991</v>
      </c>
    </row>
    <row r="745" spans="1:15" ht="14.25" customHeight="1">
      <c r="A745">
        <v>934</v>
      </c>
      <c r="B745" s="1">
        <v>44360</v>
      </c>
      <c r="C745" t="s">
        <v>32</v>
      </c>
      <c r="D745" t="s">
        <v>47</v>
      </c>
      <c r="E745" t="s">
        <v>25</v>
      </c>
      <c r="F745" t="s">
        <v>33</v>
      </c>
      <c r="G745">
        <v>28</v>
      </c>
      <c r="H745" t="s">
        <v>18</v>
      </c>
      <c r="I745">
        <v>858.65</v>
      </c>
      <c r="J745" t="s">
        <v>347</v>
      </c>
      <c r="K745" t="s">
        <v>89</v>
      </c>
      <c r="L745" t="b">
        <v>0</v>
      </c>
      <c r="M745" t="s">
        <v>44</v>
      </c>
      <c r="N745" t="s">
        <v>28</v>
      </c>
      <c r="O745">
        <f>data[[#This Row],[Qty]]*data[[#This Row],[Amount]]</f>
        <v>24042.2</v>
      </c>
    </row>
    <row r="746" spans="1:15" ht="14.25" customHeight="1">
      <c r="A746">
        <v>371</v>
      </c>
      <c r="B746" s="1">
        <v>44523</v>
      </c>
      <c r="C746" t="s">
        <v>36</v>
      </c>
      <c r="D746" t="s">
        <v>24</v>
      </c>
      <c r="E746" t="s">
        <v>16</v>
      </c>
      <c r="F746" t="s">
        <v>38</v>
      </c>
      <c r="G746">
        <v>85</v>
      </c>
      <c r="H746" t="s">
        <v>18</v>
      </c>
      <c r="I746">
        <v>760.42</v>
      </c>
      <c r="J746" t="s">
        <v>189</v>
      </c>
      <c r="K746" t="s">
        <v>35</v>
      </c>
      <c r="L746" t="b">
        <v>0</v>
      </c>
      <c r="M746" t="s">
        <v>31</v>
      </c>
      <c r="N746" t="s">
        <v>22</v>
      </c>
      <c r="O746">
        <f>data[[#This Row],[Qty]]*data[[#This Row],[Amount]]</f>
        <v>64635.7</v>
      </c>
    </row>
    <row r="747" spans="1:15" ht="14.25" customHeight="1">
      <c r="A747">
        <v>559</v>
      </c>
      <c r="B747" s="1">
        <v>43884</v>
      </c>
      <c r="C747" t="s">
        <v>54</v>
      </c>
      <c r="D747" t="s">
        <v>47</v>
      </c>
      <c r="E747" t="s">
        <v>25</v>
      </c>
      <c r="F747" t="s">
        <v>33</v>
      </c>
      <c r="G747">
        <v>76</v>
      </c>
      <c r="H747" t="s">
        <v>18</v>
      </c>
      <c r="I747">
        <v>618.30999999999995</v>
      </c>
      <c r="J747" t="s">
        <v>209</v>
      </c>
      <c r="K747" t="s">
        <v>153</v>
      </c>
      <c r="L747" t="b">
        <v>1</v>
      </c>
      <c r="M747" t="s">
        <v>31</v>
      </c>
      <c r="N747" t="s">
        <v>22</v>
      </c>
      <c r="O747">
        <f>data[[#This Row],[Qty]]*data[[#This Row],[Amount]]</f>
        <v>46991.56</v>
      </c>
    </row>
    <row r="748" spans="1:15" ht="14.25" customHeight="1">
      <c r="A748">
        <v>804</v>
      </c>
      <c r="B748" s="1">
        <v>44136</v>
      </c>
      <c r="C748" t="s">
        <v>54</v>
      </c>
      <c r="D748" t="s">
        <v>24</v>
      </c>
      <c r="E748" t="s">
        <v>16</v>
      </c>
      <c r="F748" t="s">
        <v>38</v>
      </c>
      <c r="G748">
        <v>52</v>
      </c>
      <c r="H748" t="s">
        <v>18</v>
      </c>
      <c r="I748">
        <v>587.6</v>
      </c>
      <c r="J748" t="s">
        <v>198</v>
      </c>
      <c r="K748" t="s">
        <v>137</v>
      </c>
      <c r="L748" t="b">
        <v>1</v>
      </c>
      <c r="M748" t="s">
        <v>31</v>
      </c>
      <c r="N748" t="s">
        <v>28</v>
      </c>
      <c r="O748">
        <f>data[[#This Row],[Qty]]*data[[#This Row],[Amount]]</f>
        <v>30555.200000000001</v>
      </c>
    </row>
    <row r="749" spans="1:15" ht="14.25" customHeight="1">
      <c r="A749">
        <v>605</v>
      </c>
      <c r="B749" s="1">
        <v>44116</v>
      </c>
      <c r="C749" t="s">
        <v>36</v>
      </c>
      <c r="D749" t="s">
        <v>24</v>
      </c>
      <c r="E749" t="s">
        <v>25</v>
      </c>
      <c r="F749" t="s">
        <v>38</v>
      </c>
      <c r="G749">
        <v>50</v>
      </c>
      <c r="H749" t="s">
        <v>18</v>
      </c>
      <c r="I749">
        <v>362.19</v>
      </c>
      <c r="J749" t="s">
        <v>348</v>
      </c>
      <c r="K749" t="s">
        <v>77</v>
      </c>
      <c r="L749" t="b">
        <v>0</v>
      </c>
      <c r="M749" t="s">
        <v>27</v>
      </c>
      <c r="N749" t="s">
        <v>28</v>
      </c>
      <c r="O749">
        <f>data[[#This Row],[Qty]]*data[[#This Row],[Amount]]</f>
        <v>18109.5</v>
      </c>
    </row>
    <row r="750" spans="1:15" ht="14.25" customHeight="1">
      <c r="A750">
        <v>733</v>
      </c>
      <c r="B750" s="1">
        <v>44429</v>
      </c>
      <c r="C750" t="s">
        <v>32</v>
      </c>
      <c r="D750" t="s">
        <v>24</v>
      </c>
      <c r="E750" t="s">
        <v>25</v>
      </c>
      <c r="F750" t="s">
        <v>17</v>
      </c>
      <c r="G750">
        <v>90</v>
      </c>
      <c r="H750" t="s">
        <v>18</v>
      </c>
      <c r="I750">
        <v>727.72</v>
      </c>
      <c r="J750" t="s">
        <v>229</v>
      </c>
      <c r="K750" t="s">
        <v>58</v>
      </c>
      <c r="L750" t="b">
        <v>1</v>
      </c>
      <c r="M750" t="s">
        <v>21</v>
      </c>
      <c r="N750" t="s">
        <v>22</v>
      </c>
      <c r="O750">
        <f>data[[#This Row],[Qty]]*data[[#This Row],[Amount]]</f>
        <v>65494.8</v>
      </c>
    </row>
    <row r="751" spans="1:15" ht="14.25" customHeight="1">
      <c r="A751">
        <v>791</v>
      </c>
      <c r="B751" s="1">
        <v>44377</v>
      </c>
      <c r="C751" t="s">
        <v>36</v>
      </c>
      <c r="D751" t="s">
        <v>15</v>
      </c>
      <c r="E751" t="s">
        <v>16</v>
      </c>
      <c r="F751" t="s">
        <v>38</v>
      </c>
      <c r="G751">
        <v>63</v>
      </c>
      <c r="H751" t="s">
        <v>18</v>
      </c>
      <c r="I751">
        <v>760.59</v>
      </c>
      <c r="J751" t="s">
        <v>321</v>
      </c>
      <c r="K751" t="s">
        <v>66</v>
      </c>
      <c r="L751" t="b">
        <v>0</v>
      </c>
      <c r="M751" t="s">
        <v>21</v>
      </c>
      <c r="N751" t="s">
        <v>28</v>
      </c>
      <c r="O751">
        <f>data[[#This Row],[Qty]]*data[[#This Row],[Amount]]</f>
        <v>47917.170000000006</v>
      </c>
    </row>
    <row r="752" spans="1:15" ht="14.25" customHeight="1">
      <c r="A752">
        <v>521</v>
      </c>
      <c r="B752" s="1">
        <v>44158</v>
      </c>
      <c r="C752" t="s">
        <v>23</v>
      </c>
      <c r="D752" t="s">
        <v>24</v>
      </c>
      <c r="E752" t="s">
        <v>16</v>
      </c>
      <c r="F752" t="s">
        <v>33</v>
      </c>
      <c r="G752">
        <v>51</v>
      </c>
      <c r="H752" t="s">
        <v>18</v>
      </c>
      <c r="I752">
        <v>87.72</v>
      </c>
      <c r="J752" t="s">
        <v>349</v>
      </c>
      <c r="K752" t="s">
        <v>85</v>
      </c>
      <c r="L752" t="b">
        <v>0</v>
      </c>
      <c r="M752" t="s">
        <v>44</v>
      </c>
      <c r="N752" t="s">
        <v>22</v>
      </c>
      <c r="O752">
        <f>data[[#This Row],[Qty]]*data[[#This Row],[Amount]]</f>
        <v>4473.72</v>
      </c>
    </row>
    <row r="753" spans="1:15" ht="14.25" customHeight="1">
      <c r="A753">
        <v>110</v>
      </c>
      <c r="B753" s="1">
        <v>44421</v>
      </c>
      <c r="C753" t="s">
        <v>36</v>
      </c>
      <c r="D753" t="s">
        <v>15</v>
      </c>
      <c r="E753" t="s">
        <v>25</v>
      </c>
      <c r="F753" t="s">
        <v>33</v>
      </c>
      <c r="G753">
        <v>38</v>
      </c>
      <c r="H753" t="s">
        <v>18</v>
      </c>
      <c r="I753">
        <v>732.03</v>
      </c>
      <c r="J753" t="s">
        <v>184</v>
      </c>
      <c r="K753" t="s">
        <v>74</v>
      </c>
      <c r="L753" t="b">
        <v>0</v>
      </c>
      <c r="M753" t="s">
        <v>31</v>
      </c>
      <c r="N753" t="s">
        <v>28</v>
      </c>
      <c r="O753">
        <f>data[[#This Row],[Qty]]*data[[#This Row],[Amount]]</f>
        <v>27817.14</v>
      </c>
    </row>
    <row r="754" spans="1:15" ht="14.25" customHeight="1">
      <c r="A754">
        <v>882</v>
      </c>
      <c r="B754" s="1">
        <v>44457</v>
      </c>
      <c r="C754" t="s">
        <v>14</v>
      </c>
      <c r="D754" t="s">
        <v>47</v>
      </c>
      <c r="E754" t="s">
        <v>25</v>
      </c>
      <c r="F754" t="s">
        <v>38</v>
      </c>
      <c r="G754">
        <v>74</v>
      </c>
      <c r="H754" t="s">
        <v>18</v>
      </c>
      <c r="I754">
        <v>655.41</v>
      </c>
      <c r="J754" t="s">
        <v>350</v>
      </c>
      <c r="K754" t="s">
        <v>99</v>
      </c>
      <c r="L754" t="b">
        <v>1</v>
      </c>
      <c r="M754" t="s">
        <v>21</v>
      </c>
      <c r="N754" t="s">
        <v>22</v>
      </c>
      <c r="O754">
        <f>data[[#This Row],[Qty]]*data[[#This Row],[Amount]]</f>
        <v>48500.34</v>
      </c>
    </row>
    <row r="755" spans="1:15" ht="14.25" customHeight="1">
      <c r="A755">
        <v>944</v>
      </c>
      <c r="B755" s="1">
        <v>44553</v>
      </c>
      <c r="C755" t="s">
        <v>54</v>
      </c>
      <c r="D755" t="s">
        <v>15</v>
      </c>
      <c r="E755" t="s">
        <v>37</v>
      </c>
      <c r="F755" t="s">
        <v>17</v>
      </c>
      <c r="G755">
        <v>65</v>
      </c>
      <c r="H755" t="s">
        <v>18</v>
      </c>
      <c r="I755">
        <v>563.86</v>
      </c>
      <c r="J755" t="s">
        <v>155</v>
      </c>
      <c r="K755" t="s">
        <v>64</v>
      </c>
      <c r="L755" t="b">
        <v>0</v>
      </c>
      <c r="M755" t="s">
        <v>44</v>
      </c>
      <c r="N755" t="s">
        <v>28</v>
      </c>
      <c r="O755">
        <f>data[[#This Row],[Qty]]*data[[#This Row],[Amount]]</f>
        <v>36650.9</v>
      </c>
    </row>
    <row r="756" spans="1:15" ht="14.25" customHeight="1">
      <c r="A756">
        <v>587</v>
      </c>
      <c r="B756" s="1">
        <v>43862</v>
      </c>
      <c r="C756" t="s">
        <v>14</v>
      </c>
      <c r="D756" t="s">
        <v>24</v>
      </c>
      <c r="E756" t="s">
        <v>16</v>
      </c>
      <c r="F756" t="s">
        <v>38</v>
      </c>
      <c r="G756">
        <v>90</v>
      </c>
      <c r="H756" t="s">
        <v>18</v>
      </c>
      <c r="I756">
        <v>392.86</v>
      </c>
      <c r="J756" t="s">
        <v>80</v>
      </c>
      <c r="K756" t="s">
        <v>20</v>
      </c>
      <c r="L756" t="b">
        <v>1</v>
      </c>
      <c r="M756" t="s">
        <v>27</v>
      </c>
      <c r="N756" t="s">
        <v>28</v>
      </c>
      <c r="O756">
        <f>data[[#This Row],[Qty]]*data[[#This Row],[Amount]]</f>
        <v>35357.4</v>
      </c>
    </row>
    <row r="757" spans="1:15" ht="14.25" customHeight="1">
      <c r="A757">
        <v>663</v>
      </c>
      <c r="B757" s="1">
        <v>44240</v>
      </c>
      <c r="C757" t="s">
        <v>32</v>
      </c>
      <c r="D757" t="s">
        <v>24</v>
      </c>
      <c r="E757" t="s">
        <v>37</v>
      </c>
      <c r="F757" t="s">
        <v>38</v>
      </c>
      <c r="G757">
        <v>64</v>
      </c>
      <c r="H757" t="s">
        <v>18</v>
      </c>
      <c r="I757">
        <v>708.53</v>
      </c>
      <c r="J757" t="s">
        <v>351</v>
      </c>
      <c r="K757" t="s">
        <v>20</v>
      </c>
      <c r="L757" t="b">
        <v>0</v>
      </c>
      <c r="M757" t="s">
        <v>31</v>
      </c>
      <c r="N757" t="s">
        <v>28</v>
      </c>
      <c r="O757">
        <f>data[[#This Row],[Qty]]*data[[#This Row],[Amount]]</f>
        <v>45345.919999999998</v>
      </c>
    </row>
    <row r="758" spans="1:15" ht="14.25" customHeight="1">
      <c r="A758">
        <v>838</v>
      </c>
      <c r="B758" s="1">
        <v>43886</v>
      </c>
      <c r="C758" t="s">
        <v>54</v>
      </c>
      <c r="D758" t="s">
        <v>24</v>
      </c>
      <c r="E758" t="s">
        <v>16</v>
      </c>
      <c r="F758" t="s">
        <v>33</v>
      </c>
      <c r="G758">
        <v>11</v>
      </c>
      <c r="H758" t="s">
        <v>18</v>
      </c>
      <c r="I758">
        <v>462.18</v>
      </c>
      <c r="J758" t="s">
        <v>263</v>
      </c>
      <c r="K758" t="s">
        <v>20</v>
      </c>
      <c r="L758" t="b">
        <v>1</v>
      </c>
      <c r="M758" t="s">
        <v>44</v>
      </c>
      <c r="N758" t="s">
        <v>22</v>
      </c>
      <c r="O758">
        <f>data[[#This Row],[Qty]]*data[[#This Row],[Amount]]</f>
        <v>5083.9800000000005</v>
      </c>
    </row>
    <row r="759" spans="1:15" ht="14.25" customHeight="1">
      <c r="A759">
        <v>681</v>
      </c>
      <c r="B759" s="1">
        <v>43864</v>
      </c>
      <c r="C759" t="s">
        <v>32</v>
      </c>
      <c r="D759" t="s">
        <v>47</v>
      </c>
      <c r="E759" t="s">
        <v>16</v>
      </c>
      <c r="F759" t="s">
        <v>38</v>
      </c>
      <c r="G759">
        <v>91</v>
      </c>
      <c r="H759" t="s">
        <v>18</v>
      </c>
      <c r="I759">
        <v>620.47</v>
      </c>
      <c r="J759" t="s">
        <v>114</v>
      </c>
      <c r="K759" t="s">
        <v>106</v>
      </c>
      <c r="L759" t="b">
        <v>0</v>
      </c>
      <c r="M759" t="s">
        <v>44</v>
      </c>
      <c r="N759" t="s">
        <v>28</v>
      </c>
      <c r="O759">
        <f>data[[#This Row],[Qty]]*data[[#This Row],[Amount]]</f>
        <v>56462.770000000004</v>
      </c>
    </row>
    <row r="760" spans="1:15" ht="14.25" customHeight="1">
      <c r="A760">
        <v>528</v>
      </c>
      <c r="B760" s="1">
        <v>44104</v>
      </c>
      <c r="C760" t="s">
        <v>14</v>
      </c>
      <c r="D760" t="s">
        <v>15</v>
      </c>
      <c r="E760" t="s">
        <v>16</v>
      </c>
      <c r="F760" t="s">
        <v>17</v>
      </c>
      <c r="G760">
        <v>48</v>
      </c>
      <c r="H760" t="s">
        <v>18</v>
      </c>
      <c r="I760">
        <v>71.97</v>
      </c>
      <c r="J760" t="s">
        <v>214</v>
      </c>
      <c r="K760" t="s">
        <v>49</v>
      </c>
      <c r="L760" t="b">
        <v>0</v>
      </c>
      <c r="M760" t="s">
        <v>31</v>
      </c>
      <c r="N760" t="s">
        <v>22</v>
      </c>
      <c r="O760">
        <f>data[[#This Row],[Qty]]*data[[#This Row],[Amount]]</f>
        <v>3454.56</v>
      </c>
    </row>
    <row r="761" spans="1:15" ht="14.25" customHeight="1">
      <c r="A761">
        <v>409</v>
      </c>
      <c r="B761" s="1">
        <v>44138</v>
      </c>
      <c r="C761" t="s">
        <v>23</v>
      </c>
      <c r="D761" t="s">
        <v>15</v>
      </c>
      <c r="E761" t="s">
        <v>37</v>
      </c>
      <c r="F761" t="s">
        <v>17</v>
      </c>
      <c r="G761">
        <v>55</v>
      </c>
      <c r="H761" t="s">
        <v>18</v>
      </c>
      <c r="I761">
        <v>121.65</v>
      </c>
      <c r="J761" t="s">
        <v>88</v>
      </c>
      <c r="K761" t="s">
        <v>89</v>
      </c>
      <c r="L761" t="b">
        <v>1</v>
      </c>
      <c r="M761" t="s">
        <v>44</v>
      </c>
      <c r="N761" t="s">
        <v>28</v>
      </c>
      <c r="O761">
        <f>data[[#This Row],[Qty]]*data[[#This Row],[Amount]]</f>
        <v>6690.75</v>
      </c>
    </row>
    <row r="762" spans="1:15" ht="14.25" customHeight="1">
      <c r="A762">
        <v>426</v>
      </c>
      <c r="B762" s="1">
        <v>44224</v>
      </c>
      <c r="C762" t="s">
        <v>32</v>
      </c>
      <c r="D762" t="s">
        <v>15</v>
      </c>
      <c r="E762" t="s">
        <v>25</v>
      </c>
      <c r="F762" t="s">
        <v>17</v>
      </c>
      <c r="G762">
        <v>28</v>
      </c>
      <c r="H762" t="s">
        <v>18</v>
      </c>
      <c r="I762">
        <v>145.27000000000001</v>
      </c>
      <c r="J762" t="s">
        <v>163</v>
      </c>
      <c r="K762" t="s">
        <v>153</v>
      </c>
      <c r="L762" t="b">
        <v>0</v>
      </c>
      <c r="M762" t="s">
        <v>27</v>
      </c>
      <c r="N762" t="s">
        <v>22</v>
      </c>
      <c r="O762">
        <f>data[[#This Row],[Qty]]*data[[#This Row],[Amount]]</f>
        <v>4067.5600000000004</v>
      </c>
    </row>
    <row r="763" spans="1:15" ht="14.25" customHeight="1">
      <c r="A763">
        <v>131</v>
      </c>
      <c r="B763" s="1">
        <v>44027</v>
      </c>
      <c r="C763" t="s">
        <v>23</v>
      </c>
      <c r="D763" t="s">
        <v>47</v>
      </c>
      <c r="E763" t="s">
        <v>16</v>
      </c>
      <c r="F763" t="s">
        <v>38</v>
      </c>
      <c r="G763">
        <v>81</v>
      </c>
      <c r="H763" t="s">
        <v>18</v>
      </c>
      <c r="I763">
        <v>905.97</v>
      </c>
      <c r="J763" t="s">
        <v>50</v>
      </c>
      <c r="K763" t="s">
        <v>51</v>
      </c>
      <c r="L763" t="b">
        <v>0</v>
      </c>
      <c r="M763" t="s">
        <v>31</v>
      </c>
      <c r="N763" t="s">
        <v>22</v>
      </c>
      <c r="O763">
        <f>data[[#This Row],[Qty]]*data[[#This Row],[Amount]]</f>
        <v>73383.570000000007</v>
      </c>
    </row>
    <row r="764" spans="1:15" ht="14.25" customHeight="1">
      <c r="A764">
        <v>652</v>
      </c>
      <c r="B764" s="1">
        <v>44390</v>
      </c>
      <c r="C764" t="s">
        <v>54</v>
      </c>
      <c r="D764" t="s">
        <v>15</v>
      </c>
      <c r="E764" t="s">
        <v>16</v>
      </c>
      <c r="F764" t="s">
        <v>17</v>
      </c>
      <c r="G764">
        <v>4</v>
      </c>
      <c r="H764" t="s">
        <v>18</v>
      </c>
      <c r="I764">
        <v>58.85</v>
      </c>
      <c r="J764" t="s">
        <v>294</v>
      </c>
      <c r="K764" t="s">
        <v>89</v>
      </c>
      <c r="L764" t="b">
        <v>1</v>
      </c>
      <c r="M764" t="s">
        <v>21</v>
      </c>
      <c r="N764" t="s">
        <v>28</v>
      </c>
      <c r="O764">
        <f>data[[#This Row],[Qty]]*data[[#This Row],[Amount]]</f>
        <v>235.4</v>
      </c>
    </row>
    <row r="765" spans="1:15" ht="14.25" customHeight="1">
      <c r="A765">
        <v>151</v>
      </c>
      <c r="B765" s="1">
        <v>44075</v>
      </c>
      <c r="C765" t="s">
        <v>54</v>
      </c>
      <c r="D765" t="s">
        <v>24</v>
      </c>
      <c r="E765" t="s">
        <v>37</v>
      </c>
      <c r="F765" t="s">
        <v>33</v>
      </c>
      <c r="G765">
        <v>25</v>
      </c>
      <c r="H765" t="s">
        <v>18</v>
      </c>
      <c r="I765">
        <v>705.85</v>
      </c>
      <c r="J765" t="s">
        <v>291</v>
      </c>
      <c r="K765" t="s">
        <v>58</v>
      </c>
      <c r="L765" t="b">
        <v>1</v>
      </c>
      <c r="M765" t="s">
        <v>21</v>
      </c>
      <c r="N765" t="s">
        <v>22</v>
      </c>
      <c r="O765">
        <f>data[[#This Row],[Qty]]*data[[#This Row],[Amount]]</f>
        <v>17646.25</v>
      </c>
    </row>
    <row r="766" spans="1:15" ht="14.25" customHeight="1">
      <c r="A766">
        <v>996</v>
      </c>
      <c r="B766" s="1">
        <v>43928</v>
      </c>
      <c r="C766" t="s">
        <v>36</v>
      </c>
      <c r="D766" t="s">
        <v>24</v>
      </c>
      <c r="E766" t="s">
        <v>25</v>
      </c>
      <c r="F766" t="s">
        <v>38</v>
      </c>
      <c r="G766">
        <v>55</v>
      </c>
      <c r="H766" t="s">
        <v>18</v>
      </c>
      <c r="I766">
        <v>932.25</v>
      </c>
      <c r="J766" t="s">
        <v>59</v>
      </c>
      <c r="K766" t="s">
        <v>20</v>
      </c>
      <c r="L766" t="b">
        <v>1</v>
      </c>
      <c r="M766" t="s">
        <v>27</v>
      </c>
      <c r="N766" t="s">
        <v>28</v>
      </c>
      <c r="O766">
        <f>data[[#This Row],[Qty]]*data[[#This Row],[Amount]]</f>
        <v>51273.75</v>
      </c>
    </row>
    <row r="767" spans="1:15" ht="14.25" customHeight="1">
      <c r="A767">
        <v>553</v>
      </c>
      <c r="B767" s="1">
        <v>43984</v>
      </c>
      <c r="C767" t="s">
        <v>32</v>
      </c>
      <c r="D767" t="s">
        <v>47</v>
      </c>
      <c r="E767" t="s">
        <v>37</v>
      </c>
      <c r="F767" t="s">
        <v>33</v>
      </c>
      <c r="G767">
        <v>53</v>
      </c>
      <c r="H767" t="s">
        <v>18</v>
      </c>
      <c r="I767">
        <v>255.07</v>
      </c>
      <c r="J767" t="s">
        <v>352</v>
      </c>
      <c r="K767" t="s">
        <v>20</v>
      </c>
      <c r="L767" t="b">
        <v>1</v>
      </c>
      <c r="M767" t="s">
        <v>31</v>
      </c>
      <c r="N767" t="s">
        <v>28</v>
      </c>
      <c r="O767">
        <f>data[[#This Row],[Qty]]*data[[#This Row],[Amount]]</f>
        <v>13518.71</v>
      </c>
    </row>
    <row r="768" spans="1:15" ht="14.25" customHeight="1">
      <c r="A768">
        <v>291</v>
      </c>
      <c r="B768" s="1">
        <v>44152</v>
      </c>
      <c r="C768" t="s">
        <v>32</v>
      </c>
      <c r="D768" t="s">
        <v>15</v>
      </c>
      <c r="E768" t="s">
        <v>25</v>
      </c>
      <c r="F768" t="s">
        <v>17</v>
      </c>
      <c r="G768">
        <v>25</v>
      </c>
      <c r="H768" t="s">
        <v>18</v>
      </c>
      <c r="I768">
        <v>668.17</v>
      </c>
      <c r="J768" t="s">
        <v>177</v>
      </c>
      <c r="K768" t="s">
        <v>58</v>
      </c>
      <c r="L768" t="b">
        <v>0</v>
      </c>
      <c r="M768" t="s">
        <v>21</v>
      </c>
      <c r="N768" t="s">
        <v>22</v>
      </c>
      <c r="O768">
        <f>data[[#This Row],[Qty]]*data[[#This Row],[Amount]]</f>
        <v>16704.25</v>
      </c>
    </row>
    <row r="769" spans="1:15" ht="14.25" customHeight="1">
      <c r="A769">
        <v>43</v>
      </c>
      <c r="B769" s="1">
        <v>44099</v>
      </c>
      <c r="C769" t="s">
        <v>23</v>
      </c>
      <c r="D769" t="s">
        <v>15</v>
      </c>
      <c r="E769" t="s">
        <v>37</v>
      </c>
      <c r="F769" t="s">
        <v>38</v>
      </c>
      <c r="G769">
        <v>58</v>
      </c>
      <c r="H769" t="s">
        <v>18</v>
      </c>
      <c r="I769">
        <v>347.25</v>
      </c>
      <c r="J769" t="s">
        <v>88</v>
      </c>
      <c r="K769" t="s">
        <v>89</v>
      </c>
      <c r="L769" t="b">
        <v>0</v>
      </c>
      <c r="M769" t="s">
        <v>31</v>
      </c>
      <c r="N769" t="s">
        <v>22</v>
      </c>
      <c r="O769">
        <f>data[[#This Row],[Qty]]*data[[#This Row],[Amount]]</f>
        <v>20140.5</v>
      </c>
    </row>
    <row r="770" spans="1:15" ht="14.25" customHeight="1">
      <c r="A770">
        <v>398</v>
      </c>
      <c r="B770" s="1">
        <v>43870</v>
      </c>
      <c r="C770" t="s">
        <v>23</v>
      </c>
      <c r="D770" t="s">
        <v>15</v>
      </c>
      <c r="E770" t="s">
        <v>16</v>
      </c>
      <c r="F770" t="s">
        <v>17</v>
      </c>
      <c r="G770">
        <v>45</v>
      </c>
      <c r="H770" t="s">
        <v>18</v>
      </c>
      <c r="I770">
        <v>269.88</v>
      </c>
      <c r="J770" t="s">
        <v>165</v>
      </c>
      <c r="K770" t="s">
        <v>64</v>
      </c>
      <c r="L770" t="b">
        <v>0</v>
      </c>
      <c r="M770" t="s">
        <v>21</v>
      </c>
      <c r="N770" t="s">
        <v>22</v>
      </c>
      <c r="O770">
        <f>data[[#This Row],[Qty]]*data[[#This Row],[Amount]]</f>
        <v>12144.6</v>
      </c>
    </row>
    <row r="771" spans="1:15" ht="14.25" customHeight="1">
      <c r="A771">
        <v>250</v>
      </c>
      <c r="B771" s="1">
        <v>44165</v>
      </c>
      <c r="C771" t="s">
        <v>23</v>
      </c>
      <c r="D771" t="s">
        <v>47</v>
      </c>
      <c r="E771" t="s">
        <v>25</v>
      </c>
      <c r="F771" t="s">
        <v>17</v>
      </c>
      <c r="G771">
        <v>27</v>
      </c>
      <c r="H771" t="s">
        <v>18</v>
      </c>
      <c r="I771">
        <v>268.06</v>
      </c>
      <c r="J771" t="s">
        <v>260</v>
      </c>
      <c r="K771" t="s">
        <v>89</v>
      </c>
      <c r="L771" t="b">
        <v>0</v>
      </c>
      <c r="M771" t="s">
        <v>21</v>
      </c>
      <c r="N771" t="s">
        <v>28</v>
      </c>
      <c r="O771">
        <f>data[[#This Row],[Qty]]*data[[#This Row],[Amount]]</f>
        <v>7237.62</v>
      </c>
    </row>
    <row r="772" spans="1:15" ht="14.25" customHeight="1">
      <c r="A772">
        <v>682</v>
      </c>
      <c r="B772" s="1">
        <v>44536</v>
      </c>
      <c r="C772" t="s">
        <v>23</v>
      </c>
      <c r="D772" t="s">
        <v>47</v>
      </c>
      <c r="E772" t="s">
        <v>16</v>
      </c>
      <c r="F772" t="s">
        <v>17</v>
      </c>
      <c r="G772">
        <v>39</v>
      </c>
      <c r="H772" t="s">
        <v>18</v>
      </c>
      <c r="I772">
        <v>984.98</v>
      </c>
      <c r="J772" t="s">
        <v>191</v>
      </c>
      <c r="K772" t="s">
        <v>35</v>
      </c>
      <c r="L772" t="b">
        <v>0</v>
      </c>
      <c r="M772" t="s">
        <v>21</v>
      </c>
      <c r="N772" t="s">
        <v>22</v>
      </c>
      <c r="O772">
        <f>data[[#This Row],[Qty]]*data[[#This Row],[Amount]]</f>
        <v>38414.22</v>
      </c>
    </row>
    <row r="773" spans="1:15" ht="14.25" customHeight="1">
      <c r="A773">
        <v>768</v>
      </c>
      <c r="B773" s="1">
        <v>44199</v>
      </c>
      <c r="C773" t="s">
        <v>54</v>
      </c>
      <c r="D773" t="s">
        <v>24</v>
      </c>
      <c r="E773" t="s">
        <v>37</v>
      </c>
      <c r="F773" t="s">
        <v>33</v>
      </c>
      <c r="G773">
        <v>97</v>
      </c>
      <c r="H773" t="s">
        <v>18</v>
      </c>
      <c r="I773">
        <v>278.23</v>
      </c>
      <c r="J773" t="s">
        <v>208</v>
      </c>
      <c r="K773" t="s">
        <v>172</v>
      </c>
      <c r="L773" t="b">
        <v>1</v>
      </c>
      <c r="M773" t="s">
        <v>31</v>
      </c>
      <c r="N773" t="s">
        <v>28</v>
      </c>
      <c r="O773">
        <f>data[[#This Row],[Qty]]*data[[#This Row],[Amount]]</f>
        <v>26988.31</v>
      </c>
    </row>
    <row r="774" spans="1:15" ht="14.25" customHeight="1">
      <c r="A774">
        <v>107</v>
      </c>
      <c r="B774" s="1">
        <v>44183</v>
      </c>
      <c r="C774" t="s">
        <v>32</v>
      </c>
      <c r="D774" t="s">
        <v>24</v>
      </c>
      <c r="E774" t="s">
        <v>25</v>
      </c>
      <c r="F774" t="s">
        <v>33</v>
      </c>
      <c r="G774">
        <v>25</v>
      </c>
      <c r="H774" t="s">
        <v>18</v>
      </c>
      <c r="I774">
        <v>3.57</v>
      </c>
      <c r="J774" t="s">
        <v>190</v>
      </c>
      <c r="K774" t="s">
        <v>64</v>
      </c>
      <c r="L774" t="b">
        <v>0</v>
      </c>
      <c r="M774" t="s">
        <v>21</v>
      </c>
      <c r="N774" t="s">
        <v>22</v>
      </c>
      <c r="O774">
        <f>data[[#This Row],[Qty]]*data[[#This Row],[Amount]]</f>
        <v>89.25</v>
      </c>
    </row>
    <row r="775" spans="1:15" ht="14.25" customHeight="1">
      <c r="A775">
        <v>619</v>
      </c>
      <c r="B775" s="1">
        <v>44031</v>
      </c>
      <c r="C775" t="s">
        <v>14</v>
      </c>
      <c r="D775" t="s">
        <v>47</v>
      </c>
      <c r="E775" t="s">
        <v>25</v>
      </c>
      <c r="F775" t="s">
        <v>17</v>
      </c>
      <c r="G775">
        <v>72</v>
      </c>
      <c r="H775" t="s">
        <v>18</v>
      </c>
      <c r="I775">
        <v>603.41999999999996</v>
      </c>
      <c r="J775" t="s">
        <v>155</v>
      </c>
      <c r="K775" t="s">
        <v>64</v>
      </c>
      <c r="L775" t="b">
        <v>1</v>
      </c>
      <c r="M775" t="s">
        <v>31</v>
      </c>
      <c r="N775" t="s">
        <v>28</v>
      </c>
      <c r="O775">
        <f>data[[#This Row],[Qty]]*data[[#This Row],[Amount]]</f>
        <v>43446.239999999998</v>
      </c>
    </row>
    <row r="776" spans="1:15" ht="14.25" customHeight="1">
      <c r="A776">
        <v>606</v>
      </c>
      <c r="B776" s="1">
        <v>43875</v>
      </c>
      <c r="C776" t="s">
        <v>23</v>
      </c>
      <c r="D776" t="s">
        <v>47</v>
      </c>
      <c r="E776" t="s">
        <v>25</v>
      </c>
      <c r="F776" t="s">
        <v>38</v>
      </c>
      <c r="G776">
        <v>33</v>
      </c>
      <c r="H776" t="s">
        <v>18</v>
      </c>
      <c r="I776">
        <v>298.32</v>
      </c>
      <c r="J776" t="s">
        <v>353</v>
      </c>
      <c r="K776" t="s">
        <v>139</v>
      </c>
      <c r="L776" t="b">
        <v>1</v>
      </c>
      <c r="M776" t="s">
        <v>44</v>
      </c>
      <c r="N776" t="s">
        <v>28</v>
      </c>
      <c r="O776">
        <f>data[[#This Row],[Qty]]*data[[#This Row],[Amount]]</f>
        <v>9844.56</v>
      </c>
    </row>
    <row r="777" spans="1:15" ht="14.25" customHeight="1">
      <c r="A777">
        <v>986</v>
      </c>
      <c r="B777" s="1">
        <v>43935</v>
      </c>
      <c r="C777" t="s">
        <v>54</v>
      </c>
      <c r="D777" t="s">
        <v>15</v>
      </c>
      <c r="E777" t="s">
        <v>16</v>
      </c>
      <c r="F777" t="s">
        <v>17</v>
      </c>
      <c r="G777">
        <v>52</v>
      </c>
      <c r="H777" t="s">
        <v>18</v>
      </c>
      <c r="I777">
        <v>556.26</v>
      </c>
      <c r="J777" t="s">
        <v>354</v>
      </c>
      <c r="K777" t="s">
        <v>77</v>
      </c>
      <c r="L777" t="b">
        <v>0</v>
      </c>
      <c r="M777" t="s">
        <v>44</v>
      </c>
      <c r="N777" t="s">
        <v>28</v>
      </c>
      <c r="O777">
        <f>data[[#This Row],[Qty]]*data[[#This Row],[Amount]]</f>
        <v>28925.52</v>
      </c>
    </row>
    <row r="778" spans="1:15" ht="14.25" customHeight="1">
      <c r="A778">
        <v>500</v>
      </c>
      <c r="B778" s="1">
        <v>44544</v>
      </c>
      <c r="C778" t="s">
        <v>36</v>
      </c>
      <c r="D778" t="s">
        <v>47</v>
      </c>
      <c r="E778" t="s">
        <v>37</v>
      </c>
      <c r="F778" t="s">
        <v>38</v>
      </c>
      <c r="G778">
        <v>96</v>
      </c>
      <c r="H778" t="s">
        <v>18</v>
      </c>
      <c r="I778">
        <v>50.69</v>
      </c>
      <c r="J778" t="s">
        <v>190</v>
      </c>
      <c r="K778" t="s">
        <v>64</v>
      </c>
      <c r="L778" t="b">
        <v>0</v>
      </c>
      <c r="M778" t="s">
        <v>31</v>
      </c>
      <c r="N778" t="s">
        <v>28</v>
      </c>
      <c r="O778">
        <f>data[[#This Row],[Qty]]*data[[#This Row],[Amount]]</f>
        <v>4866.24</v>
      </c>
    </row>
    <row r="779" spans="1:15" ht="14.25" customHeight="1">
      <c r="A779">
        <v>255</v>
      </c>
      <c r="B779" s="1">
        <v>44204</v>
      </c>
      <c r="C779" t="s">
        <v>14</v>
      </c>
      <c r="D779" t="s">
        <v>47</v>
      </c>
      <c r="E779" t="s">
        <v>16</v>
      </c>
      <c r="F779" t="s">
        <v>38</v>
      </c>
      <c r="G779">
        <v>36</v>
      </c>
      <c r="H779" t="s">
        <v>18</v>
      </c>
      <c r="I779">
        <v>931.32</v>
      </c>
      <c r="J779" t="s">
        <v>165</v>
      </c>
      <c r="K779" t="s">
        <v>64</v>
      </c>
      <c r="L779" t="b">
        <v>1</v>
      </c>
      <c r="M779" t="s">
        <v>44</v>
      </c>
      <c r="N779" t="s">
        <v>22</v>
      </c>
      <c r="O779">
        <f>data[[#This Row],[Qty]]*data[[#This Row],[Amount]]</f>
        <v>33527.520000000004</v>
      </c>
    </row>
    <row r="780" spans="1:15" ht="14.25" customHeight="1">
      <c r="A780">
        <v>783</v>
      </c>
      <c r="B780" s="1">
        <v>44545</v>
      </c>
      <c r="C780" t="s">
        <v>23</v>
      </c>
      <c r="D780" t="s">
        <v>47</v>
      </c>
      <c r="E780" t="s">
        <v>16</v>
      </c>
      <c r="F780" t="s">
        <v>38</v>
      </c>
      <c r="G780">
        <v>33</v>
      </c>
      <c r="H780" t="s">
        <v>18</v>
      </c>
      <c r="I780">
        <v>693.28</v>
      </c>
      <c r="J780" t="s">
        <v>42</v>
      </c>
      <c r="K780" t="s">
        <v>43</v>
      </c>
      <c r="L780" t="b">
        <v>1</v>
      </c>
      <c r="M780" t="s">
        <v>27</v>
      </c>
      <c r="N780" t="s">
        <v>22</v>
      </c>
      <c r="O780">
        <f>data[[#This Row],[Qty]]*data[[#This Row],[Amount]]</f>
        <v>22878.239999999998</v>
      </c>
    </row>
    <row r="781" spans="1:15" ht="14.25" customHeight="1">
      <c r="A781">
        <v>442</v>
      </c>
      <c r="B781" s="1">
        <v>44446</v>
      </c>
      <c r="C781" t="s">
        <v>36</v>
      </c>
      <c r="D781" t="s">
        <v>15</v>
      </c>
      <c r="E781" t="s">
        <v>16</v>
      </c>
      <c r="F781" t="s">
        <v>33</v>
      </c>
      <c r="G781">
        <v>56</v>
      </c>
      <c r="H781" t="s">
        <v>18</v>
      </c>
      <c r="I781">
        <v>9.41</v>
      </c>
      <c r="J781" t="s">
        <v>81</v>
      </c>
      <c r="K781" t="s">
        <v>58</v>
      </c>
      <c r="L781" t="b">
        <v>0</v>
      </c>
      <c r="M781" t="s">
        <v>27</v>
      </c>
      <c r="N781" t="s">
        <v>28</v>
      </c>
      <c r="O781">
        <f>data[[#This Row],[Qty]]*data[[#This Row],[Amount]]</f>
        <v>526.96</v>
      </c>
    </row>
    <row r="782" spans="1:15" ht="14.25" customHeight="1">
      <c r="A782">
        <v>287</v>
      </c>
      <c r="B782" s="1">
        <v>44524</v>
      </c>
      <c r="C782" t="s">
        <v>36</v>
      </c>
      <c r="D782" t="s">
        <v>24</v>
      </c>
      <c r="E782" t="s">
        <v>16</v>
      </c>
      <c r="F782" t="s">
        <v>33</v>
      </c>
      <c r="G782">
        <v>35</v>
      </c>
      <c r="H782" t="s">
        <v>18</v>
      </c>
      <c r="I782">
        <v>616.6</v>
      </c>
      <c r="J782" t="s">
        <v>75</v>
      </c>
      <c r="K782" t="s">
        <v>64</v>
      </c>
      <c r="L782" t="b">
        <v>0</v>
      </c>
      <c r="M782" t="s">
        <v>31</v>
      </c>
      <c r="N782" t="s">
        <v>22</v>
      </c>
      <c r="O782">
        <f>data[[#This Row],[Qty]]*data[[#This Row],[Amount]]</f>
        <v>21581</v>
      </c>
    </row>
    <row r="783" spans="1:15" ht="14.25" customHeight="1">
      <c r="A783">
        <v>940</v>
      </c>
      <c r="B783" s="1">
        <v>43839</v>
      </c>
      <c r="C783" t="s">
        <v>54</v>
      </c>
      <c r="D783" t="s">
        <v>15</v>
      </c>
      <c r="E783" t="s">
        <v>25</v>
      </c>
      <c r="F783" t="s">
        <v>38</v>
      </c>
      <c r="G783">
        <v>11</v>
      </c>
      <c r="H783" t="s">
        <v>18</v>
      </c>
      <c r="I783">
        <v>981.06</v>
      </c>
      <c r="J783" t="s">
        <v>50</v>
      </c>
      <c r="K783" t="s">
        <v>51</v>
      </c>
      <c r="L783" t="b">
        <v>0</v>
      </c>
      <c r="M783" t="s">
        <v>21</v>
      </c>
      <c r="N783" t="s">
        <v>22</v>
      </c>
      <c r="O783">
        <f>data[[#This Row],[Qty]]*data[[#This Row],[Amount]]</f>
        <v>10791.66</v>
      </c>
    </row>
    <row r="784" spans="1:15" ht="14.25" customHeight="1">
      <c r="A784">
        <v>955</v>
      </c>
      <c r="B784" s="1">
        <v>43877</v>
      </c>
      <c r="C784" t="s">
        <v>14</v>
      </c>
      <c r="D784" t="s">
        <v>47</v>
      </c>
      <c r="E784" t="s">
        <v>37</v>
      </c>
      <c r="F784" t="s">
        <v>17</v>
      </c>
      <c r="G784">
        <v>76</v>
      </c>
      <c r="H784" t="s">
        <v>18</v>
      </c>
      <c r="I784">
        <v>448.41</v>
      </c>
      <c r="J784" t="s">
        <v>243</v>
      </c>
      <c r="K784" t="s">
        <v>106</v>
      </c>
      <c r="L784" t="b">
        <v>0</v>
      </c>
      <c r="M784" t="s">
        <v>27</v>
      </c>
      <c r="N784" t="s">
        <v>22</v>
      </c>
      <c r="O784">
        <f>data[[#This Row],[Qty]]*data[[#This Row],[Amount]]</f>
        <v>34079.160000000003</v>
      </c>
    </row>
    <row r="785" spans="1:15" ht="14.25" customHeight="1">
      <c r="A785">
        <v>298</v>
      </c>
      <c r="B785" s="1">
        <v>43988</v>
      </c>
      <c r="C785" t="s">
        <v>54</v>
      </c>
      <c r="D785" t="s">
        <v>47</v>
      </c>
      <c r="E785" t="s">
        <v>16</v>
      </c>
      <c r="F785" t="s">
        <v>17</v>
      </c>
      <c r="G785">
        <v>14</v>
      </c>
      <c r="H785" t="s">
        <v>18</v>
      </c>
      <c r="I785">
        <v>459.91</v>
      </c>
      <c r="J785" t="s">
        <v>109</v>
      </c>
      <c r="K785" t="s">
        <v>20</v>
      </c>
      <c r="L785" t="b">
        <v>1</v>
      </c>
      <c r="M785" t="s">
        <v>31</v>
      </c>
      <c r="N785" t="s">
        <v>28</v>
      </c>
      <c r="O785">
        <f>data[[#This Row],[Qty]]*data[[#This Row],[Amount]]</f>
        <v>6438.7400000000007</v>
      </c>
    </row>
    <row r="786" spans="1:15" ht="14.25" customHeight="1">
      <c r="A786">
        <v>120</v>
      </c>
      <c r="B786" s="1">
        <v>44527</v>
      </c>
      <c r="C786" t="s">
        <v>23</v>
      </c>
      <c r="D786" t="s">
        <v>24</v>
      </c>
      <c r="E786" t="s">
        <v>37</v>
      </c>
      <c r="F786" t="s">
        <v>38</v>
      </c>
      <c r="G786">
        <v>69</v>
      </c>
      <c r="H786" t="s">
        <v>18</v>
      </c>
      <c r="I786">
        <v>863.89</v>
      </c>
      <c r="J786" t="s">
        <v>355</v>
      </c>
      <c r="K786" t="s">
        <v>58</v>
      </c>
      <c r="L786" t="b">
        <v>0</v>
      </c>
      <c r="M786" t="s">
        <v>21</v>
      </c>
      <c r="N786" t="s">
        <v>22</v>
      </c>
      <c r="O786">
        <f>data[[#This Row],[Qty]]*data[[#This Row],[Amount]]</f>
        <v>59608.409999999996</v>
      </c>
    </row>
    <row r="787" spans="1:15" ht="14.25" customHeight="1">
      <c r="A787">
        <v>18</v>
      </c>
      <c r="B787" s="1">
        <v>44245</v>
      </c>
      <c r="C787" t="s">
        <v>36</v>
      </c>
      <c r="D787" t="s">
        <v>24</v>
      </c>
      <c r="E787" t="s">
        <v>16</v>
      </c>
      <c r="F787" t="s">
        <v>33</v>
      </c>
      <c r="G787">
        <v>2</v>
      </c>
      <c r="H787" t="s">
        <v>18</v>
      </c>
      <c r="I787">
        <v>647.44000000000005</v>
      </c>
      <c r="J787" t="s">
        <v>356</v>
      </c>
      <c r="K787" t="s">
        <v>40</v>
      </c>
      <c r="L787" t="b">
        <v>1</v>
      </c>
      <c r="M787" t="s">
        <v>44</v>
      </c>
      <c r="N787" t="s">
        <v>22</v>
      </c>
      <c r="O787">
        <f>data[[#This Row],[Qty]]*data[[#This Row],[Amount]]</f>
        <v>1294.8800000000001</v>
      </c>
    </row>
    <row r="788" spans="1:15" ht="14.25" customHeight="1">
      <c r="A788">
        <v>515</v>
      </c>
      <c r="B788" s="1">
        <v>44260</v>
      </c>
      <c r="C788" t="s">
        <v>23</v>
      </c>
      <c r="D788" t="s">
        <v>47</v>
      </c>
      <c r="E788" t="s">
        <v>37</v>
      </c>
      <c r="F788" t="s">
        <v>38</v>
      </c>
      <c r="G788">
        <v>67</v>
      </c>
      <c r="H788" t="s">
        <v>18</v>
      </c>
      <c r="I788">
        <v>349.34</v>
      </c>
      <c r="J788" t="s">
        <v>52</v>
      </c>
      <c r="K788" t="s">
        <v>53</v>
      </c>
      <c r="L788" t="b">
        <v>0</v>
      </c>
      <c r="M788" t="s">
        <v>31</v>
      </c>
      <c r="N788" t="s">
        <v>22</v>
      </c>
      <c r="O788">
        <f>data[[#This Row],[Qty]]*data[[#This Row],[Amount]]</f>
        <v>23405.78</v>
      </c>
    </row>
    <row r="789" spans="1:15" ht="14.25" customHeight="1">
      <c r="A789">
        <v>580</v>
      </c>
      <c r="B789" s="1">
        <v>44454</v>
      </c>
      <c r="C789" t="s">
        <v>14</v>
      </c>
      <c r="D789" t="s">
        <v>15</v>
      </c>
      <c r="E789" t="s">
        <v>25</v>
      </c>
      <c r="F789" t="s">
        <v>33</v>
      </c>
      <c r="G789">
        <v>92</v>
      </c>
      <c r="H789" t="s">
        <v>18</v>
      </c>
      <c r="I789">
        <v>271.63</v>
      </c>
      <c r="J789" t="s">
        <v>187</v>
      </c>
      <c r="K789" t="s">
        <v>20</v>
      </c>
      <c r="L789" t="b">
        <v>1</v>
      </c>
      <c r="M789" t="s">
        <v>44</v>
      </c>
      <c r="N789" t="s">
        <v>22</v>
      </c>
      <c r="O789">
        <f>data[[#This Row],[Qty]]*data[[#This Row],[Amount]]</f>
        <v>24989.96</v>
      </c>
    </row>
    <row r="790" spans="1:15" ht="14.25" customHeight="1">
      <c r="A790">
        <v>962</v>
      </c>
      <c r="B790" s="1">
        <v>44046</v>
      </c>
      <c r="C790" t="s">
        <v>36</v>
      </c>
      <c r="D790" t="s">
        <v>47</v>
      </c>
      <c r="E790" t="s">
        <v>37</v>
      </c>
      <c r="F790" t="s">
        <v>38</v>
      </c>
      <c r="G790">
        <v>61</v>
      </c>
      <c r="H790" t="s">
        <v>18</v>
      </c>
      <c r="I790">
        <v>647.28</v>
      </c>
      <c r="J790" t="s">
        <v>177</v>
      </c>
      <c r="K790" t="s">
        <v>58</v>
      </c>
      <c r="L790" t="b">
        <v>0</v>
      </c>
      <c r="M790" t="s">
        <v>31</v>
      </c>
      <c r="N790" t="s">
        <v>28</v>
      </c>
      <c r="O790">
        <f>data[[#This Row],[Qty]]*data[[#This Row],[Amount]]</f>
        <v>39484.080000000002</v>
      </c>
    </row>
    <row r="791" spans="1:15" ht="14.25" customHeight="1">
      <c r="A791">
        <v>645</v>
      </c>
      <c r="B791" s="1">
        <v>43938</v>
      </c>
      <c r="C791" t="s">
        <v>54</v>
      </c>
      <c r="D791" t="s">
        <v>15</v>
      </c>
      <c r="E791" t="s">
        <v>37</v>
      </c>
      <c r="F791" t="s">
        <v>38</v>
      </c>
      <c r="G791">
        <v>44</v>
      </c>
      <c r="H791" t="s">
        <v>18</v>
      </c>
      <c r="I791">
        <v>986.48</v>
      </c>
      <c r="J791" t="s">
        <v>50</v>
      </c>
      <c r="K791" t="s">
        <v>51</v>
      </c>
      <c r="L791" t="b">
        <v>0</v>
      </c>
      <c r="M791" t="s">
        <v>21</v>
      </c>
      <c r="N791" t="s">
        <v>22</v>
      </c>
      <c r="O791">
        <f>data[[#This Row],[Qty]]*data[[#This Row],[Amount]]</f>
        <v>43405.120000000003</v>
      </c>
    </row>
    <row r="792" spans="1:15" ht="14.25" customHeight="1">
      <c r="A792">
        <v>343</v>
      </c>
      <c r="B792" s="1">
        <v>43969</v>
      </c>
      <c r="C792" t="s">
        <v>54</v>
      </c>
      <c r="D792" t="s">
        <v>47</v>
      </c>
      <c r="E792" t="s">
        <v>16</v>
      </c>
      <c r="F792" t="s">
        <v>33</v>
      </c>
      <c r="G792">
        <v>54</v>
      </c>
      <c r="H792" t="s">
        <v>18</v>
      </c>
      <c r="I792">
        <v>217.9</v>
      </c>
      <c r="J792" t="s">
        <v>126</v>
      </c>
      <c r="K792" t="s">
        <v>87</v>
      </c>
      <c r="L792" t="b">
        <v>1</v>
      </c>
      <c r="M792" t="s">
        <v>27</v>
      </c>
      <c r="N792" t="s">
        <v>22</v>
      </c>
      <c r="O792">
        <f>data[[#This Row],[Qty]]*data[[#This Row],[Amount]]</f>
        <v>11766.6</v>
      </c>
    </row>
    <row r="793" spans="1:15" ht="14.25" customHeight="1">
      <c r="A793">
        <v>346</v>
      </c>
      <c r="B793" s="1">
        <v>43833</v>
      </c>
      <c r="C793" t="s">
        <v>36</v>
      </c>
      <c r="D793" t="s">
        <v>47</v>
      </c>
      <c r="E793" t="s">
        <v>37</v>
      </c>
      <c r="F793" t="s">
        <v>17</v>
      </c>
      <c r="G793">
        <v>45</v>
      </c>
      <c r="H793" t="s">
        <v>18</v>
      </c>
      <c r="I793">
        <v>764.37</v>
      </c>
      <c r="J793" t="s">
        <v>39</v>
      </c>
      <c r="K793" t="s">
        <v>40</v>
      </c>
      <c r="L793" t="b">
        <v>1</v>
      </c>
      <c r="M793" t="s">
        <v>44</v>
      </c>
      <c r="N793" t="s">
        <v>28</v>
      </c>
      <c r="O793">
        <f>data[[#This Row],[Qty]]*data[[#This Row],[Amount]]</f>
        <v>34396.65</v>
      </c>
    </row>
    <row r="794" spans="1:15" ht="14.25" customHeight="1">
      <c r="A794">
        <v>668</v>
      </c>
      <c r="B794" s="1">
        <v>43831</v>
      </c>
      <c r="C794" t="s">
        <v>32</v>
      </c>
      <c r="D794" t="s">
        <v>24</v>
      </c>
      <c r="E794" t="s">
        <v>16</v>
      </c>
      <c r="F794" t="s">
        <v>33</v>
      </c>
      <c r="G794">
        <v>56</v>
      </c>
      <c r="H794" t="s">
        <v>18</v>
      </c>
      <c r="I794">
        <v>685.29</v>
      </c>
      <c r="J794" t="s">
        <v>231</v>
      </c>
      <c r="K794" t="s">
        <v>147</v>
      </c>
      <c r="L794" t="b">
        <v>1</v>
      </c>
      <c r="M794" t="s">
        <v>21</v>
      </c>
      <c r="N794" t="s">
        <v>28</v>
      </c>
      <c r="O794">
        <f>data[[#This Row],[Qty]]*data[[#This Row],[Amount]]</f>
        <v>38376.239999999998</v>
      </c>
    </row>
    <row r="795" spans="1:15" ht="14.25" customHeight="1">
      <c r="A795">
        <v>14</v>
      </c>
      <c r="B795" s="1">
        <v>44373</v>
      </c>
      <c r="C795" t="s">
        <v>36</v>
      </c>
      <c r="D795" t="s">
        <v>47</v>
      </c>
      <c r="E795" t="s">
        <v>25</v>
      </c>
      <c r="F795" t="s">
        <v>33</v>
      </c>
      <c r="G795">
        <v>77</v>
      </c>
      <c r="H795" t="s">
        <v>18</v>
      </c>
      <c r="I795">
        <v>877.28</v>
      </c>
      <c r="J795" t="s">
        <v>84</v>
      </c>
      <c r="K795" t="s">
        <v>85</v>
      </c>
      <c r="L795" t="b">
        <v>1</v>
      </c>
      <c r="M795" t="s">
        <v>27</v>
      </c>
      <c r="N795" t="s">
        <v>22</v>
      </c>
      <c r="O795">
        <f>data[[#This Row],[Qty]]*data[[#This Row],[Amount]]</f>
        <v>67550.559999999998</v>
      </c>
    </row>
    <row r="796" spans="1:15" ht="14.25" customHeight="1">
      <c r="A796">
        <v>159</v>
      </c>
      <c r="B796" s="1">
        <v>44054</v>
      </c>
      <c r="C796" t="s">
        <v>14</v>
      </c>
      <c r="D796" t="s">
        <v>15</v>
      </c>
      <c r="E796" t="s">
        <v>25</v>
      </c>
      <c r="F796" t="s">
        <v>33</v>
      </c>
      <c r="G796">
        <v>19</v>
      </c>
      <c r="H796" t="s">
        <v>18</v>
      </c>
      <c r="I796">
        <v>895.44</v>
      </c>
      <c r="J796" t="s">
        <v>315</v>
      </c>
      <c r="K796" t="s">
        <v>89</v>
      </c>
      <c r="L796" t="b">
        <v>1</v>
      </c>
      <c r="M796" t="s">
        <v>31</v>
      </c>
      <c r="N796" t="s">
        <v>28</v>
      </c>
      <c r="O796">
        <f>data[[#This Row],[Qty]]*data[[#This Row],[Amount]]</f>
        <v>17013.36</v>
      </c>
    </row>
    <row r="797" spans="1:15" ht="14.25" customHeight="1">
      <c r="A797">
        <v>8</v>
      </c>
      <c r="B797" s="1">
        <v>44136</v>
      </c>
      <c r="C797" t="s">
        <v>14</v>
      </c>
      <c r="D797" t="s">
        <v>47</v>
      </c>
      <c r="E797" t="s">
        <v>25</v>
      </c>
      <c r="F797" t="s">
        <v>17</v>
      </c>
      <c r="G797">
        <v>66</v>
      </c>
      <c r="H797" t="s">
        <v>18</v>
      </c>
      <c r="I797">
        <v>138.18</v>
      </c>
      <c r="J797" t="s">
        <v>250</v>
      </c>
      <c r="K797" t="s">
        <v>58</v>
      </c>
      <c r="L797" t="b">
        <v>0</v>
      </c>
      <c r="M797" t="s">
        <v>27</v>
      </c>
      <c r="N797" t="s">
        <v>28</v>
      </c>
      <c r="O797">
        <f>data[[#This Row],[Qty]]*data[[#This Row],[Amount]]</f>
        <v>9119.880000000001</v>
      </c>
    </row>
    <row r="798" spans="1:15" ht="14.25" customHeight="1">
      <c r="A798">
        <v>676</v>
      </c>
      <c r="B798" s="1">
        <v>44062</v>
      </c>
      <c r="C798" t="s">
        <v>36</v>
      </c>
      <c r="D798" t="s">
        <v>15</v>
      </c>
      <c r="E798" t="s">
        <v>37</v>
      </c>
      <c r="F798" t="s">
        <v>33</v>
      </c>
      <c r="G798">
        <v>49</v>
      </c>
      <c r="H798" t="s">
        <v>18</v>
      </c>
      <c r="I798">
        <v>209.09</v>
      </c>
      <c r="J798" t="s">
        <v>357</v>
      </c>
      <c r="K798" t="s">
        <v>58</v>
      </c>
      <c r="L798" t="b">
        <v>0</v>
      </c>
      <c r="M798" t="s">
        <v>21</v>
      </c>
      <c r="N798" t="s">
        <v>22</v>
      </c>
      <c r="O798">
        <f>data[[#This Row],[Qty]]*data[[#This Row],[Amount]]</f>
        <v>10245.41</v>
      </c>
    </row>
    <row r="799" spans="1:15" ht="14.25" customHeight="1">
      <c r="A799">
        <v>471</v>
      </c>
      <c r="B799" s="1">
        <v>44197</v>
      </c>
      <c r="C799" t="s">
        <v>32</v>
      </c>
      <c r="D799" t="s">
        <v>24</v>
      </c>
      <c r="E799" t="s">
        <v>37</v>
      </c>
      <c r="F799" t="s">
        <v>33</v>
      </c>
      <c r="G799">
        <v>68</v>
      </c>
      <c r="H799" t="s">
        <v>18</v>
      </c>
      <c r="I799">
        <v>858.57</v>
      </c>
      <c r="J799" t="s">
        <v>67</v>
      </c>
      <c r="K799" t="s">
        <v>50</v>
      </c>
      <c r="L799" t="b">
        <v>0</v>
      </c>
      <c r="M799" t="s">
        <v>27</v>
      </c>
      <c r="N799" t="s">
        <v>22</v>
      </c>
      <c r="O799">
        <f>data[[#This Row],[Qty]]*data[[#This Row],[Amount]]</f>
        <v>58382.76</v>
      </c>
    </row>
    <row r="800" spans="1:15" ht="14.25" customHeight="1">
      <c r="A800">
        <v>744</v>
      </c>
      <c r="B800" s="1">
        <v>44018</v>
      </c>
      <c r="C800" t="s">
        <v>32</v>
      </c>
      <c r="D800" t="s">
        <v>15</v>
      </c>
      <c r="E800" t="s">
        <v>16</v>
      </c>
      <c r="F800" t="s">
        <v>17</v>
      </c>
      <c r="G800">
        <v>71</v>
      </c>
      <c r="H800" t="s">
        <v>18</v>
      </c>
      <c r="I800">
        <v>436.26</v>
      </c>
      <c r="J800" t="s">
        <v>358</v>
      </c>
      <c r="K800" t="s">
        <v>20</v>
      </c>
      <c r="L800" t="b">
        <v>1</v>
      </c>
      <c r="M800" t="s">
        <v>31</v>
      </c>
      <c r="N800" t="s">
        <v>22</v>
      </c>
      <c r="O800">
        <f>data[[#This Row],[Qty]]*data[[#This Row],[Amount]]</f>
        <v>30974.46</v>
      </c>
    </row>
    <row r="801" spans="1:15" ht="14.25" customHeight="1">
      <c r="A801">
        <v>277</v>
      </c>
      <c r="B801" s="1">
        <v>43913</v>
      </c>
      <c r="C801" t="s">
        <v>14</v>
      </c>
      <c r="D801" t="s">
        <v>15</v>
      </c>
      <c r="E801" t="s">
        <v>37</v>
      </c>
      <c r="F801" t="s">
        <v>38</v>
      </c>
      <c r="G801">
        <v>74</v>
      </c>
      <c r="H801" t="s">
        <v>18</v>
      </c>
      <c r="I801">
        <v>208.48</v>
      </c>
      <c r="J801" t="s">
        <v>291</v>
      </c>
      <c r="K801" t="s">
        <v>58</v>
      </c>
      <c r="L801" t="b">
        <v>0</v>
      </c>
      <c r="M801" t="s">
        <v>44</v>
      </c>
      <c r="N801" t="s">
        <v>22</v>
      </c>
      <c r="O801">
        <f>data[[#This Row],[Qty]]*data[[#This Row],[Amount]]</f>
        <v>15427.519999999999</v>
      </c>
    </row>
    <row r="802" spans="1:15" ht="14.25" customHeight="1">
      <c r="A802">
        <v>337</v>
      </c>
      <c r="B802" s="1">
        <v>44138</v>
      </c>
      <c r="C802" t="s">
        <v>14</v>
      </c>
      <c r="D802" t="s">
        <v>47</v>
      </c>
      <c r="E802" t="s">
        <v>37</v>
      </c>
      <c r="F802" t="s">
        <v>33</v>
      </c>
      <c r="G802">
        <v>35</v>
      </c>
      <c r="H802" t="s">
        <v>18</v>
      </c>
      <c r="I802">
        <v>15.5</v>
      </c>
      <c r="J802" t="s">
        <v>80</v>
      </c>
      <c r="K802" t="s">
        <v>20</v>
      </c>
      <c r="L802" t="b">
        <v>0</v>
      </c>
      <c r="M802" t="s">
        <v>44</v>
      </c>
      <c r="N802" t="s">
        <v>22</v>
      </c>
      <c r="O802">
        <f>data[[#This Row],[Qty]]*data[[#This Row],[Amount]]</f>
        <v>542.5</v>
      </c>
    </row>
    <row r="803" spans="1:15" ht="14.25" customHeight="1">
      <c r="A803">
        <v>1000</v>
      </c>
      <c r="B803" s="1">
        <v>44472</v>
      </c>
      <c r="C803" t="s">
        <v>23</v>
      </c>
      <c r="D803" t="s">
        <v>24</v>
      </c>
      <c r="E803" t="s">
        <v>25</v>
      </c>
      <c r="F803" t="s">
        <v>17</v>
      </c>
      <c r="G803">
        <v>80</v>
      </c>
      <c r="H803" t="s">
        <v>18</v>
      </c>
      <c r="I803">
        <v>550.77</v>
      </c>
      <c r="J803" t="s">
        <v>359</v>
      </c>
      <c r="K803" t="s">
        <v>58</v>
      </c>
      <c r="L803" t="b">
        <v>1</v>
      </c>
      <c r="M803" t="s">
        <v>31</v>
      </c>
      <c r="N803" t="s">
        <v>22</v>
      </c>
      <c r="O803">
        <f>data[[#This Row],[Qty]]*data[[#This Row],[Amount]]</f>
        <v>44061.599999999999</v>
      </c>
    </row>
    <row r="804" spans="1:15" ht="14.25" customHeight="1">
      <c r="A804">
        <v>937</v>
      </c>
      <c r="B804" s="1">
        <v>44254</v>
      </c>
      <c r="C804" t="s">
        <v>32</v>
      </c>
      <c r="D804" t="s">
        <v>47</v>
      </c>
      <c r="E804" t="s">
        <v>25</v>
      </c>
      <c r="F804" t="s">
        <v>38</v>
      </c>
      <c r="G804">
        <v>33</v>
      </c>
      <c r="H804" t="s">
        <v>18</v>
      </c>
      <c r="I804">
        <v>828.99</v>
      </c>
      <c r="J804" t="s">
        <v>258</v>
      </c>
      <c r="K804" t="s">
        <v>121</v>
      </c>
      <c r="L804" t="b">
        <v>1</v>
      </c>
      <c r="M804" t="s">
        <v>27</v>
      </c>
      <c r="N804" t="s">
        <v>28</v>
      </c>
      <c r="O804">
        <f>data[[#This Row],[Qty]]*data[[#This Row],[Amount]]</f>
        <v>27356.670000000002</v>
      </c>
    </row>
    <row r="805" spans="1:15" ht="14.25" customHeight="1">
      <c r="A805">
        <v>702</v>
      </c>
      <c r="B805" s="1">
        <v>44017</v>
      </c>
      <c r="C805" t="s">
        <v>14</v>
      </c>
      <c r="D805" t="s">
        <v>47</v>
      </c>
      <c r="E805" t="s">
        <v>16</v>
      </c>
      <c r="F805" t="s">
        <v>33</v>
      </c>
      <c r="G805">
        <v>25</v>
      </c>
      <c r="H805" t="s">
        <v>18</v>
      </c>
      <c r="I805">
        <v>400.46</v>
      </c>
      <c r="J805" t="s">
        <v>116</v>
      </c>
      <c r="K805" t="s">
        <v>20</v>
      </c>
      <c r="L805" t="b">
        <v>1</v>
      </c>
      <c r="M805" t="s">
        <v>31</v>
      </c>
      <c r="N805" t="s">
        <v>28</v>
      </c>
      <c r="O805">
        <f>data[[#This Row],[Qty]]*data[[#This Row],[Amount]]</f>
        <v>10011.5</v>
      </c>
    </row>
    <row r="806" spans="1:15" ht="14.25" customHeight="1">
      <c r="A806">
        <v>779</v>
      </c>
      <c r="B806" s="1">
        <v>43976</v>
      </c>
      <c r="C806" t="s">
        <v>32</v>
      </c>
      <c r="D806" t="s">
        <v>24</v>
      </c>
      <c r="E806" t="s">
        <v>16</v>
      </c>
      <c r="F806" t="s">
        <v>17</v>
      </c>
      <c r="G806">
        <v>68</v>
      </c>
      <c r="H806" t="s">
        <v>18</v>
      </c>
      <c r="I806">
        <v>44</v>
      </c>
      <c r="J806" t="s">
        <v>182</v>
      </c>
      <c r="K806" t="s">
        <v>64</v>
      </c>
      <c r="L806" t="b">
        <v>0</v>
      </c>
      <c r="M806" t="s">
        <v>44</v>
      </c>
      <c r="N806" t="s">
        <v>22</v>
      </c>
      <c r="O806">
        <f>data[[#This Row],[Qty]]*data[[#This Row],[Amount]]</f>
        <v>2992</v>
      </c>
    </row>
    <row r="807" spans="1:15" ht="14.25" customHeight="1">
      <c r="A807">
        <v>299</v>
      </c>
      <c r="B807" s="1">
        <v>44102</v>
      </c>
      <c r="C807" t="s">
        <v>32</v>
      </c>
      <c r="D807" t="s">
        <v>47</v>
      </c>
      <c r="E807" t="s">
        <v>37</v>
      </c>
      <c r="F807" t="s">
        <v>17</v>
      </c>
      <c r="G807">
        <v>65</v>
      </c>
      <c r="H807" t="s">
        <v>18</v>
      </c>
      <c r="I807">
        <v>705.12</v>
      </c>
      <c r="J807" t="s">
        <v>360</v>
      </c>
      <c r="K807" t="s">
        <v>20</v>
      </c>
      <c r="L807" t="b">
        <v>1</v>
      </c>
      <c r="M807" t="s">
        <v>21</v>
      </c>
      <c r="N807" t="s">
        <v>28</v>
      </c>
      <c r="O807">
        <f>data[[#This Row],[Qty]]*data[[#This Row],[Amount]]</f>
        <v>45832.800000000003</v>
      </c>
    </row>
    <row r="808" spans="1:15" ht="14.25" customHeight="1">
      <c r="A808">
        <v>191</v>
      </c>
      <c r="B808" s="1">
        <v>43983</v>
      </c>
      <c r="C808" t="s">
        <v>14</v>
      </c>
      <c r="D808" t="s">
        <v>47</v>
      </c>
      <c r="E808" t="s">
        <v>25</v>
      </c>
      <c r="F808" t="s">
        <v>33</v>
      </c>
      <c r="G808">
        <v>37</v>
      </c>
      <c r="H808" t="s">
        <v>18</v>
      </c>
      <c r="I808">
        <v>701.32</v>
      </c>
      <c r="J808" t="s">
        <v>164</v>
      </c>
      <c r="K808" t="s">
        <v>64</v>
      </c>
      <c r="L808" t="b">
        <v>1</v>
      </c>
      <c r="M808" t="s">
        <v>44</v>
      </c>
      <c r="N808" t="s">
        <v>28</v>
      </c>
      <c r="O808">
        <f>data[[#This Row],[Qty]]*data[[#This Row],[Amount]]</f>
        <v>25948.84</v>
      </c>
    </row>
    <row r="809" spans="1:15" ht="14.25" customHeight="1">
      <c r="A809">
        <v>359</v>
      </c>
      <c r="B809" s="1">
        <v>44360</v>
      </c>
      <c r="C809" t="s">
        <v>14</v>
      </c>
      <c r="D809" t="s">
        <v>24</v>
      </c>
      <c r="E809" t="s">
        <v>16</v>
      </c>
      <c r="F809" t="s">
        <v>33</v>
      </c>
      <c r="G809">
        <v>60</v>
      </c>
      <c r="H809" t="s">
        <v>18</v>
      </c>
      <c r="I809">
        <v>546.47</v>
      </c>
      <c r="J809" t="s">
        <v>204</v>
      </c>
      <c r="K809" t="s">
        <v>58</v>
      </c>
      <c r="L809" t="b">
        <v>1</v>
      </c>
      <c r="M809" t="s">
        <v>21</v>
      </c>
      <c r="N809" t="s">
        <v>28</v>
      </c>
      <c r="O809">
        <f>data[[#This Row],[Qty]]*data[[#This Row],[Amount]]</f>
        <v>32788.200000000004</v>
      </c>
    </row>
    <row r="810" spans="1:15" ht="14.25" customHeight="1">
      <c r="A810">
        <v>520</v>
      </c>
      <c r="B810" s="1">
        <v>44214</v>
      </c>
      <c r="C810" t="s">
        <v>14</v>
      </c>
      <c r="D810" t="s">
        <v>24</v>
      </c>
      <c r="E810" t="s">
        <v>37</v>
      </c>
      <c r="F810" t="s">
        <v>17</v>
      </c>
      <c r="G810">
        <v>60</v>
      </c>
      <c r="H810" t="s">
        <v>18</v>
      </c>
      <c r="I810">
        <v>950.65</v>
      </c>
      <c r="J810" t="s">
        <v>218</v>
      </c>
      <c r="K810" t="s">
        <v>43</v>
      </c>
      <c r="L810" t="b">
        <v>0</v>
      </c>
      <c r="M810" t="s">
        <v>27</v>
      </c>
      <c r="N810" t="s">
        <v>22</v>
      </c>
      <c r="O810">
        <f>data[[#This Row],[Qty]]*data[[#This Row],[Amount]]</f>
        <v>57039</v>
      </c>
    </row>
    <row r="811" spans="1:15" ht="14.25" customHeight="1">
      <c r="A811">
        <v>227</v>
      </c>
      <c r="B811" s="1">
        <v>44550</v>
      </c>
      <c r="C811" t="s">
        <v>54</v>
      </c>
      <c r="D811" t="s">
        <v>24</v>
      </c>
      <c r="E811" t="s">
        <v>16</v>
      </c>
      <c r="F811" t="s">
        <v>17</v>
      </c>
      <c r="G811">
        <v>81</v>
      </c>
      <c r="H811" t="s">
        <v>18</v>
      </c>
      <c r="I811">
        <v>313.61</v>
      </c>
      <c r="J811" t="s">
        <v>361</v>
      </c>
      <c r="K811" t="s">
        <v>137</v>
      </c>
      <c r="L811" t="b">
        <v>1</v>
      </c>
      <c r="M811" t="s">
        <v>44</v>
      </c>
      <c r="N811" t="s">
        <v>28</v>
      </c>
      <c r="O811">
        <f>data[[#This Row],[Qty]]*data[[#This Row],[Amount]]</f>
        <v>25402.41</v>
      </c>
    </row>
    <row r="812" spans="1:15" ht="14.25" customHeight="1">
      <c r="A812">
        <v>355</v>
      </c>
      <c r="B812" s="1">
        <v>43880</v>
      </c>
      <c r="C812" t="s">
        <v>14</v>
      </c>
      <c r="D812" t="s">
        <v>15</v>
      </c>
      <c r="E812" t="s">
        <v>37</v>
      </c>
      <c r="F812" t="s">
        <v>17</v>
      </c>
      <c r="G812">
        <v>80</v>
      </c>
      <c r="H812" t="s">
        <v>18</v>
      </c>
      <c r="I812">
        <v>236.32</v>
      </c>
      <c r="J812" t="s">
        <v>128</v>
      </c>
      <c r="K812" t="s">
        <v>129</v>
      </c>
      <c r="L812" t="b">
        <v>0</v>
      </c>
      <c r="M812" t="s">
        <v>44</v>
      </c>
      <c r="N812" t="s">
        <v>28</v>
      </c>
      <c r="O812">
        <f>data[[#This Row],[Qty]]*data[[#This Row],[Amount]]</f>
        <v>18905.599999999999</v>
      </c>
    </row>
    <row r="813" spans="1:15" ht="14.25" customHeight="1">
      <c r="A813">
        <v>576</v>
      </c>
      <c r="B813" s="1">
        <v>44540</v>
      </c>
      <c r="C813" t="s">
        <v>54</v>
      </c>
      <c r="D813" t="s">
        <v>24</v>
      </c>
      <c r="E813" t="s">
        <v>25</v>
      </c>
      <c r="F813" t="s">
        <v>38</v>
      </c>
      <c r="G813">
        <v>53</v>
      </c>
      <c r="H813" t="s">
        <v>18</v>
      </c>
      <c r="I813">
        <v>933.89</v>
      </c>
      <c r="J813" t="s">
        <v>102</v>
      </c>
      <c r="K813" t="s">
        <v>58</v>
      </c>
      <c r="L813" t="b">
        <v>0</v>
      </c>
      <c r="M813" t="s">
        <v>44</v>
      </c>
      <c r="N813" t="s">
        <v>28</v>
      </c>
      <c r="O813">
        <f>data[[#This Row],[Qty]]*data[[#This Row],[Amount]]</f>
        <v>49496.17</v>
      </c>
    </row>
    <row r="814" spans="1:15" ht="14.25" customHeight="1">
      <c r="A814">
        <v>359</v>
      </c>
      <c r="B814" s="1">
        <v>44088</v>
      </c>
      <c r="C814" t="s">
        <v>36</v>
      </c>
      <c r="D814" t="s">
        <v>47</v>
      </c>
      <c r="E814" t="s">
        <v>16</v>
      </c>
      <c r="F814" t="s">
        <v>17</v>
      </c>
      <c r="G814">
        <v>94</v>
      </c>
      <c r="H814" t="s">
        <v>18</v>
      </c>
      <c r="I814">
        <v>266.41000000000003</v>
      </c>
      <c r="J814" t="s">
        <v>362</v>
      </c>
      <c r="K814" t="s">
        <v>85</v>
      </c>
      <c r="L814" t="b">
        <v>1</v>
      </c>
      <c r="M814" t="s">
        <v>27</v>
      </c>
      <c r="N814" t="s">
        <v>28</v>
      </c>
      <c r="O814">
        <f>data[[#This Row],[Qty]]*data[[#This Row],[Amount]]</f>
        <v>25042.54</v>
      </c>
    </row>
    <row r="815" spans="1:15" ht="14.25" customHeight="1">
      <c r="A815">
        <v>806</v>
      </c>
      <c r="B815" s="1">
        <v>43901</v>
      </c>
      <c r="C815" t="s">
        <v>36</v>
      </c>
      <c r="D815" t="s">
        <v>24</v>
      </c>
      <c r="E815" t="s">
        <v>25</v>
      </c>
      <c r="F815" t="s">
        <v>38</v>
      </c>
      <c r="G815">
        <v>62</v>
      </c>
      <c r="H815" t="s">
        <v>18</v>
      </c>
      <c r="I815">
        <v>604.49</v>
      </c>
      <c r="J815" t="s">
        <v>246</v>
      </c>
      <c r="K815" t="s">
        <v>43</v>
      </c>
      <c r="L815" t="b">
        <v>0</v>
      </c>
      <c r="M815" t="s">
        <v>44</v>
      </c>
      <c r="N815" t="s">
        <v>28</v>
      </c>
      <c r="O815">
        <f>data[[#This Row],[Qty]]*data[[#This Row],[Amount]]</f>
        <v>37478.379999999997</v>
      </c>
    </row>
    <row r="816" spans="1:15" ht="14.25" customHeight="1">
      <c r="A816">
        <v>791</v>
      </c>
      <c r="B816" s="1">
        <v>44016</v>
      </c>
      <c r="C816" t="s">
        <v>36</v>
      </c>
      <c r="D816" t="s">
        <v>15</v>
      </c>
      <c r="E816" t="s">
        <v>25</v>
      </c>
      <c r="F816" t="s">
        <v>38</v>
      </c>
      <c r="G816">
        <v>70</v>
      </c>
      <c r="H816" t="s">
        <v>18</v>
      </c>
      <c r="I816">
        <v>963.47</v>
      </c>
      <c r="J816" t="s">
        <v>82</v>
      </c>
      <c r="K816" t="s">
        <v>46</v>
      </c>
      <c r="L816" t="b">
        <v>0</v>
      </c>
      <c r="M816" t="s">
        <v>44</v>
      </c>
      <c r="N816" t="s">
        <v>22</v>
      </c>
      <c r="O816">
        <f>data[[#This Row],[Qty]]*data[[#This Row],[Amount]]</f>
        <v>67442.900000000009</v>
      </c>
    </row>
    <row r="817" spans="1:15" ht="14.25" customHeight="1">
      <c r="A817">
        <v>506</v>
      </c>
      <c r="B817" s="1">
        <v>44366</v>
      </c>
      <c r="C817" t="s">
        <v>32</v>
      </c>
      <c r="D817" t="s">
        <v>47</v>
      </c>
      <c r="E817" t="s">
        <v>37</v>
      </c>
      <c r="F817" t="s">
        <v>38</v>
      </c>
      <c r="G817">
        <v>65</v>
      </c>
      <c r="H817" t="s">
        <v>18</v>
      </c>
      <c r="I817">
        <v>259.82</v>
      </c>
      <c r="J817" t="s">
        <v>103</v>
      </c>
      <c r="K817" t="s">
        <v>104</v>
      </c>
      <c r="L817" t="b">
        <v>0</v>
      </c>
      <c r="M817" t="s">
        <v>44</v>
      </c>
      <c r="N817" t="s">
        <v>28</v>
      </c>
      <c r="O817">
        <f>data[[#This Row],[Qty]]*data[[#This Row],[Amount]]</f>
        <v>16888.3</v>
      </c>
    </row>
    <row r="818" spans="1:15" ht="14.25" customHeight="1">
      <c r="A818">
        <v>313</v>
      </c>
      <c r="B818" s="1">
        <v>44160</v>
      </c>
      <c r="C818" t="s">
        <v>36</v>
      </c>
      <c r="D818" t="s">
        <v>24</v>
      </c>
      <c r="E818" t="s">
        <v>25</v>
      </c>
      <c r="F818" t="s">
        <v>17</v>
      </c>
      <c r="G818">
        <v>96</v>
      </c>
      <c r="H818" t="s">
        <v>18</v>
      </c>
      <c r="I818">
        <v>352.12</v>
      </c>
      <c r="J818" t="s">
        <v>363</v>
      </c>
      <c r="K818" t="s">
        <v>85</v>
      </c>
      <c r="L818" t="b">
        <v>1</v>
      </c>
      <c r="M818" t="s">
        <v>27</v>
      </c>
      <c r="N818" t="s">
        <v>28</v>
      </c>
      <c r="O818">
        <f>data[[#This Row],[Qty]]*data[[#This Row],[Amount]]</f>
        <v>33803.520000000004</v>
      </c>
    </row>
    <row r="819" spans="1:15" ht="14.25" customHeight="1">
      <c r="A819">
        <v>243</v>
      </c>
      <c r="B819" s="1">
        <v>44100</v>
      </c>
      <c r="C819" t="s">
        <v>36</v>
      </c>
      <c r="D819" t="s">
        <v>24</v>
      </c>
      <c r="E819" t="s">
        <v>16</v>
      </c>
      <c r="F819" t="s">
        <v>17</v>
      </c>
      <c r="G819">
        <v>73</v>
      </c>
      <c r="H819" t="s">
        <v>18</v>
      </c>
      <c r="I819">
        <v>989.3</v>
      </c>
      <c r="J819" t="s">
        <v>86</v>
      </c>
      <c r="K819" t="s">
        <v>87</v>
      </c>
      <c r="L819" t="b">
        <v>0</v>
      </c>
      <c r="M819" t="s">
        <v>27</v>
      </c>
      <c r="N819" t="s">
        <v>28</v>
      </c>
      <c r="O819">
        <f>data[[#This Row],[Qty]]*data[[#This Row],[Amount]]</f>
        <v>72218.899999999994</v>
      </c>
    </row>
    <row r="820" spans="1:15" ht="14.25" customHeight="1">
      <c r="A820">
        <v>680</v>
      </c>
      <c r="B820" s="1">
        <v>43867</v>
      </c>
      <c r="C820" t="s">
        <v>32</v>
      </c>
      <c r="D820" t="s">
        <v>24</v>
      </c>
      <c r="E820" t="s">
        <v>25</v>
      </c>
      <c r="F820" t="s">
        <v>38</v>
      </c>
      <c r="G820">
        <v>80</v>
      </c>
      <c r="H820" t="s">
        <v>18</v>
      </c>
      <c r="I820">
        <v>1.6</v>
      </c>
      <c r="J820" t="s">
        <v>80</v>
      </c>
      <c r="K820" t="s">
        <v>20</v>
      </c>
      <c r="L820" t="b">
        <v>0</v>
      </c>
      <c r="M820" t="s">
        <v>21</v>
      </c>
      <c r="N820" t="s">
        <v>22</v>
      </c>
      <c r="O820">
        <f>data[[#This Row],[Qty]]*data[[#This Row],[Amount]]</f>
        <v>128</v>
      </c>
    </row>
    <row r="821" spans="1:15" ht="14.25" customHeight="1">
      <c r="A821">
        <v>620</v>
      </c>
      <c r="B821" s="1">
        <v>44252</v>
      </c>
      <c r="C821" t="s">
        <v>32</v>
      </c>
      <c r="D821" t="s">
        <v>24</v>
      </c>
      <c r="E821" t="s">
        <v>37</v>
      </c>
      <c r="F821" t="s">
        <v>33</v>
      </c>
      <c r="G821">
        <v>100</v>
      </c>
      <c r="H821" t="s">
        <v>18</v>
      </c>
      <c r="I821">
        <v>719.8</v>
      </c>
      <c r="J821" t="s">
        <v>213</v>
      </c>
      <c r="K821" t="s">
        <v>20</v>
      </c>
      <c r="L821" t="b">
        <v>0</v>
      </c>
      <c r="M821" t="s">
        <v>27</v>
      </c>
      <c r="N821" t="s">
        <v>22</v>
      </c>
      <c r="O821">
        <f>data[[#This Row],[Qty]]*data[[#This Row],[Amount]]</f>
        <v>71980</v>
      </c>
    </row>
    <row r="822" spans="1:15" ht="14.25" customHeight="1">
      <c r="A822">
        <v>404</v>
      </c>
      <c r="B822" s="1">
        <v>44224</v>
      </c>
      <c r="C822" t="s">
        <v>54</v>
      </c>
      <c r="D822" t="s">
        <v>47</v>
      </c>
      <c r="E822" t="s">
        <v>16</v>
      </c>
      <c r="F822" t="s">
        <v>38</v>
      </c>
      <c r="G822">
        <v>9</v>
      </c>
      <c r="H822" t="s">
        <v>18</v>
      </c>
      <c r="I822">
        <v>914.92</v>
      </c>
      <c r="J822" t="s">
        <v>190</v>
      </c>
      <c r="K822" t="s">
        <v>64</v>
      </c>
      <c r="L822" t="b">
        <v>0</v>
      </c>
      <c r="M822" t="s">
        <v>21</v>
      </c>
      <c r="N822" t="s">
        <v>22</v>
      </c>
      <c r="O822">
        <f>data[[#This Row],[Qty]]*data[[#This Row],[Amount]]</f>
        <v>8234.2799999999988</v>
      </c>
    </row>
    <row r="823" spans="1:15" ht="14.25" customHeight="1">
      <c r="A823">
        <v>820</v>
      </c>
      <c r="B823" s="1">
        <v>44358</v>
      </c>
      <c r="C823" t="s">
        <v>23</v>
      </c>
      <c r="D823" t="s">
        <v>15</v>
      </c>
      <c r="E823" t="s">
        <v>16</v>
      </c>
      <c r="F823" t="s">
        <v>17</v>
      </c>
      <c r="G823">
        <v>66</v>
      </c>
      <c r="H823" t="s">
        <v>18</v>
      </c>
      <c r="I823">
        <v>640.98</v>
      </c>
      <c r="J823" t="s">
        <v>250</v>
      </c>
      <c r="K823" t="s">
        <v>58</v>
      </c>
      <c r="L823" t="b">
        <v>1</v>
      </c>
      <c r="M823" t="s">
        <v>21</v>
      </c>
      <c r="N823" t="s">
        <v>22</v>
      </c>
      <c r="O823">
        <f>data[[#This Row],[Qty]]*data[[#This Row],[Amount]]</f>
        <v>42304.68</v>
      </c>
    </row>
    <row r="824" spans="1:15" ht="14.25" customHeight="1">
      <c r="A824">
        <v>430</v>
      </c>
      <c r="B824" s="1">
        <v>44060</v>
      </c>
      <c r="C824" t="s">
        <v>14</v>
      </c>
      <c r="D824" t="s">
        <v>24</v>
      </c>
      <c r="E824" t="s">
        <v>25</v>
      </c>
      <c r="F824" t="s">
        <v>38</v>
      </c>
      <c r="G824">
        <v>63</v>
      </c>
      <c r="H824" t="s">
        <v>18</v>
      </c>
      <c r="I824">
        <v>573.30999999999995</v>
      </c>
      <c r="J824" t="s">
        <v>59</v>
      </c>
      <c r="K824" t="s">
        <v>20</v>
      </c>
      <c r="L824" t="b">
        <v>0</v>
      </c>
      <c r="M824" t="s">
        <v>21</v>
      </c>
      <c r="N824" t="s">
        <v>22</v>
      </c>
      <c r="O824">
        <f>data[[#This Row],[Qty]]*data[[#This Row],[Amount]]</f>
        <v>36118.53</v>
      </c>
    </row>
    <row r="825" spans="1:15" ht="14.25" customHeight="1">
      <c r="A825">
        <v>27</v>
      </c>
      <c r="B825" s="1">
        <v>44503</v>
      </c>
      <c r="C825" t="s">
        <v>14</v>
      </c>
      <c r="D825" t="s">
        <v>47</v>
      </c>
      <c r="E825" t="s">
        <v>25</v>
      </c>
      <c r="F825" t="s">
        <v>33</v>
      </c>
      <c r="G825">
        <v>22</v>
      </c>
      <c r="H825" t="s">
        <v>18</v>
      </c>
      <c r="I825">
        <v>119.61</v>
      </c>
      <c r="J825" t="s">
        <v>173</v>
      </c>
      <c r="K825" t="s">
        <v>64</v>
      </c>
      <c r="L825" t="b">
        <v>0</v>
      </c>
      <c r="M825" t="s">
        <v>21</v>
      </c>
      <c r="N825" t="s">
        <v>22</v>
      </c>
      <c r="O825">
        <f>data[[#This Row],[Qty]]*data[[#This Row],[Amount]]</f>
        <v>2631.42</v>
      </c>
    </row>
    <row r="826" spans="1:15" ht="14.25" customHeight="1">
      <c r="A826">
        <v>453</v>
      </c>
      <c r="B826" s="1">
        <v>44520</v>
      </c>
      <c r="C826" t="s">
        <v>36</v>
      </c>
      <c r="D826" t="s">
        <v>24</v>
      </c>
      <c r="E826" t="s">
        <v>37</v>
      </c>
      <c r="F826" t="s">
        <v>33</v>
      </c>
      <c r="G826">
        <v>3</v>
      </c>
      <c r="H826" t="s">
        <v>18</v>
      </c>
      <c r="I826">
        <v>443.02</v>
      </c>
      <c r="J826" t="s">
        <v>191</v>
      </c>
      <c r="K826" t="s">
        <v>35</v>
      </c>
      <c r="L826" t="b">
        <v>0</v>
      </c>
      <c r="M826" t="s">
        <v>44</v>
      </c>
      <c r="N826" t="s">
        <v>28</v>
      </c>
      <c r="O826">
        <f>data[[#This Row],[Qty]]*data[[#This Row],[Amount]]</f>
        <v>1329.06</v>
      </c>
    </row>
    <row r="827" spans="1:15" ht="14.25" customHeight="1">
      <c r="A827">
        <v>734</v>
      </c>
      <c r="B827" s="1">
        <v>44386</v>
      </c>
      <c r="C827" t="s">
        <v>54</v>
      </c>
      <c r="D827" t="s">
        <v>24</v>
      </c>
      <c r="E827" t="s">
        <v>16</v>
      </c>
      <c r="F827" t="s">
        <v>38</v>
      </c>
      <c r="G827">
        <v>94</v>
      </c>
      <c r="H827" t="s">
        <v>18</v>
      </c>
      <c r="I827">
        <v>894.18</v>
      </c>
      <c r="J827" t="s">
        <v>75</v>
      </c>
      <c r="K827" t="s">
        <v>64</v>
      </c>
      <c r="L827" t="b">
        <v>0</v>
      </c>
      <c r="M827" t="s">
        <v>31</v>
      </c>
      <c r="N827" t="s">
        <v>28</v>
      </c>
      <c r="O827">
        <f>data[[#This Row],[Qty]]*data[[#This Row],[Amount]]</f>
        <v>84052.92</v>
      </c>
    </row>
    <row r="828" spans="1:15" ht="14.25" customHeight="1">
      <c r="A828">
        <v>474</v>
      </c>
      <c r="B828" s="1">
        <v>43875</v>
      </c>
      <c r="C828" t="s">
        <v>23</v>
      </c>
      <c r="D828" t="s">
        <v>47</v>
      </c>
      <c r="E828" t="s">
        <v>16</v>
      </c>
      <c r="F828" t="s">
        <v>33</v>
      </c>
      <c r="G828">
        <v>12</v>
      </c>
      <c r="H828" t="s">
        <v>18</v>
      </c>
      <c r="I828">
        <v>266.76</v>
      </c>
      <c r="J828" t="s">
        <v>88</v>
      </c>
      <c r="K828" t="s">
        <v>89</v>
      </c>
      <c r="L828" t="b">
        <v>0</v>
      </c>
      <c r="M828" t="s">
        <v>21</v>
      </c>
      <c r="N828" t="s">
        <v>28</v>
      </c>
      <c r="O828">
        <f>data[[#This Row],[Qty]]*data[[#This Row],[Amount]]</f>
        <v>3201.12</v>
      </c>
    </row>
    <row r="829" spans="1:15" ht="14.25" customHeight="1">
      <c r="A829">
        <v>219</v>
      </c>
      <c r="B829" s="1">
        <v>44251</v>
      </c>
      <c r="C829" t="s">
        <v>23</v>
      </c>
      <c r="D829" t="s">
        <v>24</v>
      </c>
      <c r="E829" t="s">
        <v>25</v>
      </c>
      <c r="F829" t="s">
        <v>38</v>
      </c>
      <c r="G829">
        <v>99</v>
      </c>
      <c r="H829" t="s">
        <v>18</v>
      </c>
      <c r="I829">
        <v>594.29999999999995</v>
      </c>
      <c r="J829" t="s">
        <v>276</v>
      </c>
      <c r="K829" t="s">
        <v>104</v>
      </c>
      <c r="L829" t="b">
        <v>0</v>
      </c>
      <c r="M829" t="s">
        <v>27</v>
      </c>
      <c r="N829" t="s">
        <v>22</v>
      </c>
      <c r="O829">
        <f>data[[#This Row],[Qty]]*data[[#This Row],[Amount]]</f>
        <v>58835.7</v>
      </c>
    </row>
    <row r="830" spans="1:15" ht="14.25" customHeight="1">
      <c r="A830">
        <v>925</v>
      </c>
      <c r="B830" s="1">
        <v>44154</v>
      </c>
      <c r="C830" t="s">
        <v>23</v>
      </c>
      <c r="D830" t="s">
        <v>47</v>
      </c>
      <c r="E830" t="s">
        <v>25</v>
      </c>
      <c r="F830" t="s">
        <v>33</v>
      </c>
      <c r="G830">
        <v>3</v>
      </c>
      <c r="H830" t="s">
        <v>18</v>
      </c>
      <c r="I830">
        <v>144.86000000000001</v>
      </c>
      <c r="J830" t="s">
        <v>65</v>
      </c>
      <c r="K830" t="s">
        <v>66</v>
      </c>
      <c r="L830" t="b">
        <v>0</v>
      </c>
      <c r="M830" t="s">
        <v>27</v>
      </c>
      <c r="N830" t="s">
        <v>22</v>
      </c>
      <c r="O830">
        <f>data[[#This Row],[Qty]]*data[[#This Row],[Amount]]</f>
        <v>434.58000000000004</v>
      </c>
    </row>
    <row r="831" spans="1:15" ht="14.25" customHeight="1">
      <c r="A831">
        <v>653</v>
      </c>
      <c r="B831" s="1">
        <v>44477</v>
      </c>
      <c r="C831" t="s">
        <v>14</v>
      </c>
      <c r="D831" t="s">
        <v>47</v>
      </c>
      <c r="E831" t="s">
        <v>16</v>
      </c>
      <c r="F831" t="s">
        <v>38</v>
      </c>
      <c r="G831">
        <v>93</v>
      </c>
      <c r="H831" t="s">
        <v>18</v>
      </c>
      <c r="I831">
        <v>877.23</v>
      </c>
      <c r="J831" t="s">
        <v>320</v>
      </c>
      <c r="K831" t="s">
        <v>58</v>
      </c>
      <c r="L831" t="b">
        <v>1</v>
      </c>
      <c r="M831" t="s">
        <v>21</v>
      </c>
      <c r="N831" t="s">
        <v>28</v>
      </c>
      <c r="O831">
        <f>data[[#This Row],[Qty]]*data[[#This Row],[Amount]]</f>
        <v>81582.39</v>
      </c>
    </row>
    <row r="832" spans="1:15" ht="14.25" customHeight="1">
      <c r="A832">
        <v>616</v>
      </c>
      <c r="B832" s="1">
        <v>44284</v>
      </c>
      <c r="C832" t="s">
        <v>36</v>
      </c>
      <c r="D832" t="s">
        <v>15</v>
      </c>
      <c r="E832" t="s">
        <v>37</v>
      </c>
      <c r="F832" t="s">
        <v>17</v>
      </c>
      <c r="G832">
        <v>85</v>
      </c>
      <c r="H832" t="s">
        <v>18</v>
      </c>
      <c r="I832">
        <v>805.54</v>
      </c>
      <c r="J832" t="s">
        <v>55</v>
      </c>
      <c r="K832" t="s">
        <v>56</v>
      </c>
      <c r="L832" t="b">
        <v>1</v>
      </c>
      <c r="M832" t="s">
        <v>31</v>
      </c>
      <c r="N832" t="s">
        <v>28</v>
      </c>
      <c r="O832">
        <f>data[[#This Row],[Qty]]*data[[#This Row],[Amount]]</f>
        <v>68470.899999999994</v>
      </c>
    </row>
    <row r="833" spans="1:15" ht="14.25" customHeight="1">
      <c r="A833">
        <v>154</v>
      </c>
      <c r="B833" s="1">
        <v>44106</v>
      </c>
      <c r="C833" t="s">
        <v>36</v>
      </c>
      <c r="D833" t="s">
        <v>47</v>
      </c>
      <c r="E833" t="s">
        <v>25</v>
      </c>
      <c r="F833" t="s">
        <v>17</v>
      </c>
      <c r="G833">
        <v>60</v>
      </c>
      <c r="H833" t="s">
        <v>18</v>
      </c>
      <c r="I833">
        <v>483.75</v>
      </c>
      <c r="J833" t="s">
        <v>253</v>
      </c>
      <c r="K833" t="s">
        <v>89</v>
      </c>
      <c r="L833" t="b">
        <v>0</v>
      </c>
      <c r="M833" t="s">
        <v>44</v>
      </c>
      <c r="N833" t="s">
        <v>28</v>
      </c>
      <c r="O833">
        <f>data[[#This Row],[Qty]]*data[[#This Row],[Amount]]</f>
        <v>29025</v>
      </c>
    </row>
    <row r="834" spans="1:15" ht="14.25" customHeight="1">
      <c r="A834">
        <v>426</v>
      </c>
      <c r="B834" s="1">
        <v>44369</v>
      </c>
      <c r="C834" t="s">
        <v>54</v>
      </c>
      <c r="D834" t="s">
        <v>47</v>
      </c>
      <c r="E834" t="s">
        <v>37</v>
      </c>
      <c r="F834" t="s">
        <v>17</v>
      </c>
      <c r="G834">
        <v>31</v>
      </c>
      <c r="H834" t="s">
        <v>18</v>
      </c>
      <c r="I834">
        <v>396.42</v>
      </c>
      <c r="J834" t="s">
        <v>96</v>
      </c>
      <c r="K834" t="s">
        <v>97</v>
      </c>
      <c r="L834" t="b">
        <v>0</v>
      </c>
      <c r="M834" t="s">
        <v>44</v>
      </c>
      <c r="N834" t="s">
        <v>28</v>
      </c>
      <c r="O834">
        <f>data[[#This Row],[Qty]]*data[[#This Row],[Amount]]</f>
        <v>12289.02</v>
      </c>
    </row>
    <row r="835" spans="1:15" ht="14.25" customHeight="1">
      <c r="A835">
        <v>490</v>
      </c>
      <c r="B835" s="1">
        <v>44005</v>
      </c>
      <c r="C835" t="s">
        <v>23</v>
      </c>
      <c r="D835" t="s">
        <v>24</v>
      </c>
      <c r="E835" t="s">
        <v>25</v>
      </c>
      <c r="F835" t="s">
        <v>38</v>
      </c>
      <c r="G835">
        <v>80</v>
      </c>
      <c r="H835" t="s">
        <v>18</v>
      </c>
      <c r="I835">
        <v>209.46</v>
      </c>
      <c r="J835" t="s">
        <v>71</v>
      </c>
      <c r="K835" t="s">
        <v>64</v>
      </c>
      <c r="L835" t="b">
        <v>1</v>
      </c>
      <c r="M835" t="s">
        <v>31</v>
      </c>
      <c r="N835" t="s">
        <v>28</v>
      </c>
      <c r="O835">
        <f>data[[#This Row],[Qty]]*data[[#This Row],[Amount]]</f>
        <v>16756.8</v>
      </c>
    </row>
    <row r="836" spans="1:15" ht="14.25" customHeight="1">
      <c r="A836">
        <v>811</v>
      </c>
      <c r="B836" s="1">
        <v>44237</v>
      </c>
      <c r="C836" t="s">
        <v>14</v>
      </c>
      <c r="D836" t="s">
        <v>24</v>
      </c>
      <c r="E836" t="s">
        <v>25</v>
      </c>
      <c r="F836" t="s">
        <v>33</v>
      </c>
      <c r="G836">
        <v>62</v>
      </c>
      <c r="H836" t="s">
        <v>18</v>
      </c>
      <c r="I836">
        <v>439.81</v>
      </c>
      <c r="J836" t="s">
        <v>68</v>
      </c>
      <c r="K836" t="s">
        <v>50</v>
      </c>
      <c r="L836" t="b">
        <v>1</v>
      </c>
      <c r="M836" t="s">
        <v>21</v>
      </c>
      <c r="N836" t="s">
        <v>28</v>
      </c>
      <c r="O836">
        <f>data[[#This Row],[Qty]]*data[[#This Row],[Amount]]</f>
        <v>27268.22</v>
      </c>
    </row>
    <row r="837" spans="1:15" ht="14.25" customHeight="1">
      <c r="A837">
        <v>480</v>
      </c>
      <c r="B837" s="1">
        <v>43972</v>
      </c>
      <c r="C837" t="s">
        <v>36</v>
      </c>
      <c r="D837" t="s">
        <v>15</v>
      </c>
      <c r="E837" t="s">
        <v>25</v>
      </c>
      <c r="F837" t="s">
        <v>38</v>
      </c>
      <c r="G837">
        <v>27</v>
      </c>
      <c r="H837" t="s">
        <v>18</v>
      </c>
      <c r="I837">
        <v>358.27</v>
      </c>
      <c r="J837" t="s">
        <v>141</v>
      </c>
      <c r="K837" t="s">
        <v>30</v>
      </c>
      <c r="L837" t="b">
        <v>1</v>
      </c>
      <c r="M837" t="s">
        <v>21</v>
      </c>
      <c r="N837" t="s">
        <v>28</v>
      </c>
      <c r="O837">
        <f>data[[#This Row],[Qty]]*data[[#This Row],[Amount]]</f>
        <v>9673.2899999999991</v>
      </c>
    </row>
    <row r="838" spans="1:15" ht="14.25" customHeight="1">
      <c r="A838">
        <v>241</v>
      </c>
      <c r="B838" s="1">
        <v>44315</v>
      </c>
      <c r="C838" t="s">
        <v>23</v>
      </c>
      <c r="D838" t="s">
        <v>24</v>
      </c>
      <c r="E838" t="s">
        <v>37</v>
      </c>
      <c r="F838" t="s">
        <v>17</v>
      </c>
      <c r="G838">
        <v>37</v>
      </c>
      <c r="H838" t="s">
        <v>18</v>
      </c>
      <c r="I838">
        <v>545.5</v>
      </c>
      <c r="J838" t="s">
        <v>255</v>
      </c>
      <c r="K838" t="s">
        <v>85</v>
      </c>
      <c r="L838" t="b">
        <v>0</v>
      </c>
      <c r="M838" t="s">
        <v>27</v>
      </c>
      <c r="N838" t="s">
        <v>22</v>
      </c>
      <c r="O838">
        <f>data[[#This Row],[Qty]]*data[[#This Row],[Amount]]</f>
        <v>20183.5</v>
      </c>
    </row>
    <row r="839" spans="1:15" ht="14.25" customHeight="1">
      <c r="A839">
        <v>612</v>
      </c>
      <c r="B839" s="1">
        <v>44555</v>
      </c>
      <c r="C839" t="s">
        <v>14</v>
      </c>
      <c r="D839" t="s">
        <v>24</v>
      </c>
      <c r="E839" t="s">
        <v>16</v>
      </c>
      <c r="F839" t="s">
        <v>38</v>
      </c>
      <c r="G839">
        <v>65</v>
      </c>
      <c r="H839" t="s">
        <v>18</v>
      </c>
      <c r="I839">
        <v>725.26</v>
      </c>
      <c r="J839" t="s">
        <v>203</v>
      </c>
      <c r="K839" t="s">
        <v>147</v>
      </c>
      <c r="L839" t="b">
        <v>1</v>
      </c>
      <c r="M839" t="s">
        <v>21</v>
      </c>
      <c r="N839" t="s">
        <v>28</v>
      </c>
      <c r="O839">
        <f>data[[#This Row],[Qty]]*data[[#This Row],[Amount]]</f>
        <v>47141.9</v>
      </c>
    </row>
    <row r="840" spans="1:15" ht="14.25" customHeight="1">
      <c r="A840">
        <v>45</v>
      </c>
      <c r="B840" s="1">
        <v>44355</v>
      </c>
      <c r="C840" t="s">
        <v>36</v>
      </c>
      <c r="D840" t="s">
        <v>24</v>
      </c>
      <c r="E840" t="s">
        <v>37</v>
      </c>
      <c r="F840" t="s">
        <v>38</v>
      </c>
      <c r="G840">
        <v>17</v>
      </c>
      <c r="H840" t="s">
        <v>18</v>
      </c>
      <c r="I840">
        <v>408.32</v>
      </c>
      <c r="J840" t="s">
        <v>364</v>
      </c>
      <c r="K840" t="s">
        <v>66</v>
      </c>
      <c r="L840" t="b">
        <v>0</v>
      </c>
      <c r="M840" t="s">
        <v>27</v>
      </c>
      <c r="N840" t="s">
        <v>28</v>
      </c>
      <c r="O840">
        <f>data[[#This Row],[Qty]]*data[[#This Row],[Amount]]</f>
        <v>6941.44</v>
      </c>
    </row>
    <row r="841" spans="1:15" ht="14.25" customHeight="1">
      <c r="A841">
        <v>950</v>
      </c>
      <c r="B841" s="1">
        <v>44370</v>
      </c>
      <c r="C841" t="s">
        <v>54</v>
      </c>
      <c r="D841" t="s">
        <v>15</v>
      </c>
      <c r="E841" t="s">
        <v>37</v>
      </c>
      <c r="F841" t="s">
        <v>33</v>
      </c>
      <c r="G841">
        <v>66</v>
      </c>
      <c r="H841" t="s">
        <v>18</v>
      </c>
      <c r="I841">
        <v>518.87</v>
      </c>
      <c r="J841" t="s">
        <v>365</v>
      </c>
      <c r="K841" t="s">
        <v>64</v>
      </c>
      <c r="L841" t="b">
        <v>0</v>
      </c>
      <c r="M841" t="s">
        <v>27</v>
      </c>
      <c r="N841" t="s">
        <v>22</v>
      </c>
      <c r="O841">
        <f>data[[#This Row],[Qty]]*data[[#This Row],[Amount]]</f>
        <v>34245.42</v>
      </c>
    </row>
    <row r="842" spans="1:15" ht="14.25" customHeight="1">
      <c r="A842">
        <v>194</v>
      </c>
      <c r="B842" s="1">
        <v>44132</v>
      </c>
      <c r="C842" t="s">
        <v>14</v>
      </c>
      <c r="D842" t="s">
        <v>24</v>
      </c>
      <c r="E842" t="s">
        <v>16</v>
      </c>
      <c r="F842" t="s">
        <v>38</v>
      </c>
      <c r="G842">
        <v>20</v>
      </c>
      <c r="H842" t="s">
        <v>18</v>
      </c>
      <c r="I842">
        <v>944.25</v>
      </c>
      <c r="J842" t="s">
        <v>267</v>
      </c>
      <c r="K842" t="s">
        <v>49</v>
      </c>
      <c r="L842" t="b">
        <v>0</v>
      </c>
      <c r="M842" t="s">
        <v>31</v>
      </c>
      <c r="N842" t="s">
        <v>28</v>
      </c>
      <c r="O842">
        <f>data[[#This Row],[Qty]]*data[[#This Row],[Amount]]</f>
        <v>18885</v>
      </c>
    </row>
    <row r="843" spans="1:15" ht="14.25" customHeight="1">
      <c r="A843">
        <v>124</v>
      </c>
      <c r="B843" s="1">
        <v>43952</v>
      </c>
      <c r="C843" t="s">
        <v>32</v>
      </c>
      <c r="D843" t="s">
        <v>24</v>
      </c>
      <c r="E843" t="s">
        <v>16</v>
      </c>
      <c r="F843" t="s">
        <v>17</v>
      </c>
      <c r="G843">
        <v>48</v>
      </c>
      <c r="H843" t="s">
        <v>18</v>
      </c>
      <c r="I843">
        <v>658.26</v>
      </c>
      <c r="J843" t="s">
        <v>366</v>
      </c>
      <c r="K843" t="s">
        <v>153</v>
      </c>
      <c r="L843" t="b">
        <v>1</v>
      </c>
      <c r="M843" t="s">
        <v>27</v>
      </c>
      <c r="N843" t="s">
        <v>28</v>
      </c>
      <c r="O843">
        <f>data[[#This Row],[Qty]]*data[[#This Row],[Amount]]</f>
        <v>31596.48</v>
      </c>
    </row>
    <row r="844" spans="1:15" ht="14.25" customHeight="1">
      <c r="A844">
        <v>722</v>
      </c>
      <c r="B844" s="1">
        <v>44012</v>
      </c>
      <c r="C844" t="s">
        <v>14</v>
      </c>
      <c r="D844" t="s">
        <v>24</v>
      </c>
      <c r="E844" t="s">
        <v>16</v>
      </c>
      <c r="F844" t="s">
        <v>17</v>
      </c>
      <c r="G844">
        <v>85</v>
      </c>
      <c r="H844" t="s">
        <v>18</v>
      </c>
      <c r="I844">
        <v>857.27</v>
      </c>
      <c r="J844" t="s">
        <v>252</v>
      </c>
      <c r="K844" t="s">
        <v>89</v>
      </c>
      <c r="L844" t="b">
        <v>1</v>
      </c>
      <c r="M844" t="s">
        <v>21</v>
      </c>
      <c r="N844" t="s">
        <v>22</v>
      </c>
      <c r="O844">
        <f>data[[#This Row],[Qty]]*data[[#This Row],[Amount]]</f>
        <v>72867.95</v>
      </c>
    </row>
    <row r="845" spans="1:15" ht="14.25" customHeight="1">
      <c r="A845">
        <v>366</v>
      </c>
      <c r="B845" s="1">
        <v>43939</v>
      </c>
      <c r="C845" t="s">
        <v>32</v>
      </c>
      <c r="D845" t="s">
        <v>47</v>
      </c>
      <c r="E845" t="s">
        <v>25</v>
      </c>
      <c r="F845" t="s">
        <v>38</v>
      </c>
      <c r="G845">
        <v>22</v>
      </c>
      <c r="H845" t="s">
        <v>18</v>
      </c>
      <c r="I845">
        <v>537.47</v>
      </c>
      <c r="J845" t="s">
        <v>354</v>
      </c>
      <c r="K845" t="s">
        <v>77</v>
      </c>
      <c r="L845" t="b">
        <v>0</v>
      </c>
      <c r="M845" t="s">
        <v>44</v>
      </c>
      <c r="N845" t="s">
        <v>28</v>
      </c>
      <c r="O845">
        <f>data[[#This Row],[Qty]]*data[[#This Row],[Amount]]</f>
        <v>11824.34</v>
      </c>
    </row>
    <row r="846" spans="1:15" ht="14.25" customHeight="1">
      <c r="A846">
        <v>307</v>
      </c>
      <c r="B846" s="1">
        <v>44551</v>
      </c>
      <c r="C846" t="s">
        <v>54</v>
      </c>
      <c r="D846" t="s">
        <v>24</v>
      </c>
      <c r="E846" t="s">
        <v>25</v>
      </c>
      <c r="F846" t="s">
        <v>38</v>
      </c>
      <c r="G846">
        <v>65</v>
      </c>
      <c r="H846" t="s">
        <v>18</v>
      </c>
      <c r="I846">
        <v>657.68</v>
      </c>
      <c r="J846" t="s">
        <v>288</v>
      </c>
      <c r="K846" t="s">
        <v>77</v>
      </c>
      <c r="L846" t="b">
        <v>0</v>
      </c>
      <c r="M846" t="s">
        <v>27</v>
      </c>
      <c r="N846" t="s">
        <v>22</v>
      </c>
      <c r="O846">
        <f>data[[#This Row],[Qty]]*data[[#This Row],[Amount]]</f>
        <v>42749.2</v>
      </c>
    </row>
    <row r="847" spans="1:15" ht="14.25" customHeight="1">
      <c r="A847">
        <v>419</v>
      </c>
      <c r="B847" s="1">
        <v>43832</v>
      </c>
      <c r="C847" t="s">
        <v>54</v>
      </c>
      <c r="D847" t="s">
        <v>47</v>
      </c>
      <c r="E847" t="s">
        <v>16</v>
      </c>
      <c r="F847" t="s">
        <v>17</v>
      </c>
      <c r="G847">
        <v>35</v>
      </c>
      <c r="H847" t="s">
        <v>18</v>
      </c>
      <c r="I847">
        <v>98.06</v>
      </c>
      <c r="J847" t="s">
        <v>95</v>
      </c>
      <c r="K847" t="s">
        <v>77</v>
      </c>
      <c r="L847" t="b">
        <v>0</v>
      </c>
      <c r="M847" t="s">
        <v>27</v>
      </c>
      <c r="N847" t="s">
        <v>22</v>
      </c>
      <c r="O847">
        <f>data[[#This Row],[Qty]]*data[[#This Row],[Amount]]</f>
        <v>3432.1</v>
      </c>
    </row>
    <row r="848" spans="1:15" ht="14.25" customHeight="1">
      <c r="A848">
        <v>116</v>
      </c>
      <c r="B848" s="1">
        <v>43834</v>
      </c>
      <c r="C848" t="s">
        <v>14</v>
      </c>
      <c r="D848" t="s">
        <v>47</v>
      </c>
      <c r="E848" t="s">
        <v>37</v>
      </c>
      <c r="F848" t="s">
        <v>17</v>
      </c>
      <c r="G848">
        <v>35</v>
      </c>
      <c r="H848" t="s">
        <v>18</v>
      </c>
      <c r="I848">
        <v>524.19000000000005</v>
      </c>
      <c r="J848" t="s">
        <v>59</v>
      </c>
      <c r="K848" t="s">
        <v>20</v>
      </c>
      <c r="L848" t="b">
        <v>0</v>
      </c>
      <c r="M848" t="s">
        <v>44</v>
      </c>
      <c r="N848" t="s">
        <v>22</v>
      </c>
      <c r="O848">
        <f>data[[#This Row],[Qty]]*data[[#This Row],[Amount]]</f>
        <v>18346.650000000001</v>
      </c>
    </row>
    <row r="849" spans="1:15" ht="14.25" customHeight="1">
      <c r="A849">
        <v>642</v>
      </c>
      <c r="B849" s="1">
        <v>44010</v>
      </c>
      <c r="C849" t="s">
        <v>32</v>
      </c>
      <c r="D849" t="s">
        <v>15</v>
      </c>
      <c r="E849" t="s">
        <v>37</v>
      </c>
      <c r="F849" t="s">
        <v>38</v>
      </c>
      <c r="G849">
        <v>78</v>
      </c>
      <c r="H849" t="s">
        <v>18</v>
      </c>
      <c r="I849">
        <v>231.47</v>
      </c>
      <c r="J849" t="s">
        <v>50</v>
      </c>
      <c r="K849" t="s">
        <v>51</v>
      </c>
      <c r="L849" t="b">
        <v>1</v>
      </c>
      <c r="M849" t="s">
        <v>21</v>
      </c>
      <c r="N849" t="s">
        <v>28</v>
      </c>
      <c r="O849">
        <f>data[[#This Row],[Qty]]*data[[#This Row],[Amount]]</f>
        <v>18054.66</v>
      </c>
    </row>
    <row r="850" spans="1:15" ht="14.25" customHeight="1">
      <c r="A850">
        <v>273</v>
      </c>
      <c r="B850" s="1">
        <v>43968</v>
      </c>
      <c r="C850" t="s">
        <v>54</v>
      </c>
      <c r="D850" t="s">
        <v>24</v>
      </c>
      <c r="E850" t="s">
        <v>37</v>
      </c>
      <c r="F850" t="s">
        <v>38</v>
      </c>
      <c r="G850">
        <v>81</v>
      </c>
      <c r="H850" t="s">
        <v>18</v>
      </c>
      <c r="I850">
        <v>626.97</v>
      </c>
      <c r="J850" t="s">
        <v>156</v>
      </c>
      <c r="K850" t="s">
        <v>58</v>
      </c>
      <c r="L850" t="b">
        <v>0</v>
      </c>
      <c r="M850" t="s">
        <v>31</v>
      </c>
      <c r="N850" t="s">
        <v>28</v>
      </c>
      <c r="O850">
        <f>data[[#This Row],[Qty]]*data[[#This Row],[Amount]]</f>
        <v>50784.57</v>
      </c>
    </row>
    <row r="851" spans="1:15" ht="14.25" customHeight="1">
      <c r="A851">
        <v>955</v>
      </c>
      <c r="B851" s="1">
        <v>44075</v>
      </c>
      <c r="C851" t="s">
        <v>36</v>
      </c>
      <c r="D851" t="s">
        <v>47</v>
      </c>
      <c r="E851" t="s">
        <v>16</v>
      </c>
      <c r="F851" t="s">
        <v>38</v>
      </c>
      <c r="G851">
        <v>14</v>
      </c>
      <c r="H851" t="s">
        <v>18</v>
      </c>
      <c r="I851">
        <v>124.93</v>
      </c>
      <c r="J851" t="s">
        <v>177</v>
      </c>
      <c r="K851" t="s">
        <v>58</v>
      </c>
      <c r="L851" t="b">
        <v>0</v>
      </c>
      <c r="M851" t="s">
        <v>27</v>
      </c>
      <c r="N851" t="s">
        <v>22</v>
      </c>
      <c r="O851">
        <f>data[[#This Row],[Qty]]*data[[#This Row],[Amount]]</f>
        <v>1749.02</v>
      </c>
    </row>
    <row r="852" spans="1:15" ht="14.25" customHeight="1">
      <c r="A852">
        <v>693</v>
      </c>
      <c r="B852" s="1">
        <v>44302</v>
      </c>
      <c r="C852" t="s">
        <v>23</v>
      </c>
      <c r="D852" t="s">
        <v>47</v>
      </c>
      <c r="E852" t="s">
        <v>25</v>
      </c>
      <c r="F852" t="s">
        <v>33</v>
      </c>
      <c r="G852">
        <v>41</v>
      </c>
      <c r="H852" t="s">
        <v>18</v>
      </c>
      <c r="I852">
        <v>362.26</v>
      </c>
      <c r="J852" t="s">
        <v>367</v>
      </c>
      <c r="K852" t="s">
        <v>87</v>
      </c>
      <c r="L852" t="b">
        <v>1</v>
      </c>
      <c r="M852" t="s">
        <v>27</v>
      </c>
      <c r="N852" t="s">
        <v>22</v>
      </c>
      <c r="O852">
        <f>data[[#This Row],[Qty]]*data[[#This Row],[Amount]]</f>
        <v>14852.66</v>
      </c>
    </row>
    <row r="853" spans="1:15" ht="14.25" customHeight="1">
      <c r="A853">
        <v>853</v>
      </c>
      <c r="B853" s="1">
        <v>44253</v>
      </c>
      <c r="C853" t="s">
        <v>54</v>
      </c>
      <c r="D853" t="s">
        <v>47</v>
      </c>
      <c r="E853" t="s">
        <v>16</v>
      </c>
      <c r="F853" t="s">
        <v>33</v>
      </c>
      <c r="G853">
        <v>2</v>
      </c>
      <c r="H853" t="s">
        <v>18</v>
      </c>
      <c r="I853">
        <v>788.46</v>
      </c>
      <c r="J853" t="s">
        <v>105</v>
      </c>
      <c r="K853" t="s">
        <v>106</v>
      </c>
      <c r="L853" t="b">
        <v>0</v>
      </c>
      <c r="M853" t="s">
        <v>44</v>
      </c>
      <c r="N853" t="s">
        <v>22</v>
      </c>
      <c r="O853">
        <f>data[[#This Row],[Qty]]*data[[#This Row],[Amount]]</f>
        <v>1576.92</v>
      </c>
    </row>
    <row r="854" spans="1:15" ht="14.25" customHeight="1">
      <c r="A854">
        <v>930</v>
      </c>
      <c r="B854" s="1">
        <v>44263</v>
      </c>
      <c r="C854" t="s">
        <v>32</v>
      </c>
      <c r="D854" t="s">
        <v>47</v>
      </c>
      <c r="E854" t="s">
        <v>37</v>
      </c>
      <c r="F854" t="s">
        <v>38</v>
      </c>
      <c r="G854">
        <v>91</v>
      </c>
      <c r="H854" t="s">
        <v>18</v>
      </c>
      <c r="I854">
        <v>835.6</v>
      </c>
      <c r="J854" t="s">
        <v>163</v>
      </c>
      <c r="K854" t="s">
        <v>153</v>
      </c>
      <c r="L854" t="b">
        <v>0</v>
      </c>
      <c r="M854" t="s">
        <v>31</v>
      </c>
      <c r="N854" t="s">
        <v>22</v>
      </c>
      <c r="O854">
        <f>data[[#This Row],[Qty]]*data[[#This Row],[Amount]]</f>
        <v>76039.600000000006</v>
      </c>
    </row>
    <row r="855" spans="1:15" ht="14.25" customHeight="1">
      <c r="A855">
        <v>247</v>
      </c>
      <c r="B855" s="1">
        <v>43897</v>
      </c>
      <c r="C855" t="s">
        <v>36</v>
      </c>
      <c r="D855" t="s">
        <v>47</v>
      </c>
      <c r="E855" t="s">
        <v>25</v>
      </c>
      <c r="F855" t="s">
        <v>17</v>
      </c>
      <c r="G855">
        <v>16</v>
      </c>
      <c r="H855" t="s">
        <v>18</v>
      </c>
      <c r="I855">
        <v>237.84</v>
      </c>
      <c r="J855" t="s">
        <v>266</v>
      </c>
      <c r="K855" t="s">
        <v>93</v>
      </c>
      <c r="L855" t="b">
        <v>1</v>
      </c>
      <c r="M855" t="s">
        <v>27</v>
      </c>
      <c r="N855" t="s">
        <v>28</v>
      </c>
      <c r="O855">
        <f>data[[#This Row],[Qty]]*data[[#This Row],[Amount]]</f>
        <v>3805.44</v>
      </c>
    </row>
    <row r="856" spans="1:15" ht="14.25" customHeight="1">
      <c r="A856">
        <v>682</v>
      </c>
      <c r="B856" s="1">
        <v>44030</v>
      </c>
      <c r="C856" t="s">
        <v>23</v>
      </c>
      <c r="D856" t="s">
        <v>15</v>
      </c>
      <c r="E856" t="s">
        <v>16</v>
      </c>
      <c r="F856" t="s">
        <v>33</v>
      </c>
      <c r="G856">
        <v>28</v>
      </c>
      <c r="H856" t="s">
        <v>18</v>
      </c>
      <c r="I856">
        <v>777.73</v>
      </c>
      <c r="J856" t="s">
        <v>92</v>
      </c>
      <c r="K856" t="s">
        <v>93</v>
      </c>
      <c r="L856" t="b">
        <v>1</v>
      </c>
      <c r="M856" t="s">
        <v>44</v>
      </c>
      <c r="N856" t="s">
        <v>28</v>
      </c>
      <c r="O856">
        <f>data[[#This Row],[Qty]]*data[[#This Row],[Amount]]</f>
        <v>21776.440000000002</v>
      </c>
    </row>
    <row r="857" spans="1:15" ht="14.25" customHeight="1">
      <c r="A857">
        <v>173</v>
      </c>
      <c r="B857" s="1">
        <v>44468</v>
      </c>
      <c r="C857" t="s">
        <v>23</v>
      </c>
      <c r="D857" t="s">
        <v>24</v>
      </c>
      <c r="E857" t="s">
        <v>37</v>
      </c>
      <c r="F857" t="s">
        <v>17</v>
      </c>
      <c r="G857">
        <v>62</v>
      </c>
      <c r="H857" t="s">
        <v>18</v>
      </c>
      <c r="I857">
        <v>55.17</v>
      </c>
      <c r="J857" t="s">
        <v>55</v>
      </c>
      <c r="K857" t="s">
        <v>56</v>
      </c>
      <c r="L857" t="b">
        <v>1</v>
      </c>
      <c r="M857" t="s">
        <v>21</v>
      </c>
      <c r="N857" t="s">
        <v>22</v>
      </c>
      <c r="O857">
        <f>data[[#This Row],[Qty]]*data[[#This Row],[Amount]]</f>
        <v>3420.54</v>
      </c>
    </row>
    <row r="858" spans="1:15" ht="14.25" customHeight="1">
      <c r="A858">
        <v>195</v>
      </c>
      <c r="B858" s="1">
        <v>44540</v>
      </c>
      <c r="C858" t="s">
        <v>14</v>
      </c>
      <c r="D858" t="s">
        <v>24</v>
      </c>
      <c r="E858" t="s">
        <v>37</v>
      </c>
      <c r="F858" t="s">
        <v>38</v>
      </c>
      <c r="G858">
        <v>32</v>
      </c>
      <c r="H858" t="s">
        <v>18</v>
      </c>
      <c r="I858">
        <v>702.83</v>
      </c>
      <c r="J858" t="s">
        <v>243</v>
      </c>
      <c r="K858" t="s">
        <v>106</v>
      </c>
      <c r="L858" t="b">
        <v>0</v>
      </c>
      <c r="M858" t="s">
        <v>27</v>
      </c>
      <c r="N858" t="s">
        <v>28</v>
      </c>
      <c r="O858">
        <f>data[[#This Row],[Qty]]*data[[#This Row],[Amount]]</f>
        <v>22490.560000000001</v>
      </c>
    </row>
    <row r="859" spans="1:15" ht="14.25" customHeight="1">
      <c r="A859">
        <v>586</v>
      </c>
      <c r="B859" s="1">
        <v>43846</v>
      </c>
      <c r="C859" t="s">
        <v>54</v>
      </c>
      <c r="D859" t="s">
        <v>47</v>
      </c>
      <c r="E859" t="s">
        <v>37</v>
      </c>
      <c r="F859" t="s">
        <v>33</v>
      </c>
      <c r="G859">
        <v>47</v>
      </c>
      <c r="H859" t="s">
        <v>18</v>
      </c>
      <c r="I859">
        <v>199.28</v>
      </c>
      <c r="J859" t="s">
        <v>50</v>
      </c>
      <c r="K859" t="s">
        <v>51</v>
      </c>
      <c r="L859" t="b">
        <v>1</v>
      </c>
      <c r="M859" t="s">
        <v>31</v>
      </c>
      <c r="N859" t="s">
        <v>22</v>
      </c>
      <c r="O859">
        <f>data[[#This Row],[Qty]]*data[[#This Row],[Amount]]</f>
        <v>9366.16</v>
      </c>
    </row>
    <row r="860" spans="1:15" ht="14.25" customHeight="1">
      <c r="A860">
        <v>615</v>
      </c>
      <c r="B860" s="1">
        <v>44195</v>
      </c>
      <c r="C860" t="s">
        <v>23</v>
      </c>
      <c r="D860" t="s">
        <v>47</v>
      </c>
      <c r="E860" t="s">
        <v>16</v>
      </c>
      <c r="F860" t="s">
        <v>38</v>
      </c>
      <c r="G860">
        <v>52</v>
      </c>
      <c r="H860" t="s">
        <v>18</v>
      </c>
      <c r="I860">
        <v>117.07</v>
      </c>
      <c r="J860" t="s">
        <v>368</v>
      </c>
      <c r="K860" t="s">
        <v>93</v>
      </c>
      <c r="L860" t="b">
        <v>1</v>
      </c>
      <c r="M860" t="s">
        <v>44</v>
      </c>
      <c r="N860" t="s">
        <v>22</v>
      </c>
      <c r="O860">
        <f>data[[#This Row],[Qty]]*data[[#This Row],[Amount]]</f>
        <v>6087.6399999999994</v>
      </c>
    </row>
    <row r="861" spans="1:15" ht="14.25" customHeight="1">
      <c r="A861">
        <v>738</v>
      </c>
      <c r="B861" s="1">
        <v>44047</v>
      </c>
      <c r="C861" t="s">
        <v>54</v>
      </c>
      <c r="D861" t="s">
        <v>47</v>
      </c>
      <c r="E861" t="s">
        <v>25</v>
      </c>
      <c r="F861" t="s">
        <v>38</v>
      </c>
      <c r="G861">
        <v>31</v>
      </c>
      <c r="H861" t="s">
        <v>18</v>
      </c>
      <c r="I861">
        <v>410.23</v>
      </c>
      <c r="J861" t="s">
        <v>369</v>
      </c>
      <c r="K861" t="s">
        <v>20</v>
      </c>
      <c r="L861" t="b">
        <v>0</v>
      </c>
      <c r="M861" t="s">
        <v>31</v>
      </c>
      <c r="N861" t="s">
        <v>28</v>
      </c>
      <c r="O861">
        <f>data[[#This Row],[Qty]]*data[[#This Row],[Amount]]</f>
        <v>12717.130000000001</v>
      </c>
    </row>
    <row r="862" spans="1:15" ht="14.25" customHeight="1">
      <c r="A862">
        <v>45</v>
      </c>
      <c r="B862" s="1">
        <v>44028</v>
      </c>
      <c r="C862" t="s">
        <v>23</v>
      </c>
      <c r="D862" t="s">
        <v>24</v>
      </c>
      <c r="E862" t="s">
        <v>25</v>
      </c>
      <c r="F862" t="s">
        <v>17</v>
      </c>
      <c r="G862">
        <v>5</v>
      </c>
      <c r="H862" t="s">
        <v>18</v>
      </c>
      <c r="I862">
        <v>922.33</v>
      </c>
      <c r="J862" t="s">
        <v>50</v>
      </c>
      <c r="K862" t="s">
        <v>51</v>
      </c>
      <c r="L862" t="b">
        <v>0</v>
      </c>
      <c r="M862" t="s">
        <v>31</v>
      </c>
      <c r="N862" t="s">
        <v>22</v>
      </c>
      <c r="O862">
        <f>data[[#This Row],[Qty]]*data[[#This Row],[Amount]]</f>
        <v>4611.6500000000005</v>
      </c>
    </row>
    <row r="863" spans="1:15" ht="14.25" customHeight="1">
      <c r="A863">
        <v>264</v>
      </c>
      <c r="B863" s="1">
        <v>44091</v>
      </c>
      <c r="C863" t="s">
        <v>23</v>
      </c>
      <c r="D863" t="s">
        <v>47</v>
      </c>
      <c r="E863" t="s">
        <v>37</v>
      </c>
      <c r="F863" t="s">
        <v>17</v>
      </c>
      <c r="G863">
        <v>89</v>
      </c>
      <c r="H863" t="s">
        <v>18</v>
      </c>
      <c r="I863">
        <v>444.11</v>
      </c>
      <c r="J863" t="s">
        <v>229</v>
      </c>
      <c r="K863" t="s">
        <v>58</v>
      </c>
      <c r="L863" t="b">
        <v>0</v>
      </c>
      <c r="M863" t="s">
        <v>21</v>
      </c>
      <c r="N863" t="s">
        <v>22</v>
      </c>
      <c r="O863">
        <f>data[[#This Row],[Qty]]*data[[#This Row],[Amount]]</f>
        <v>39525.79</v>
      </c>
    </row>
    <row r="864" spans="1:15" ht="14.25" customHeight="1">
      <c r="A864">
        <v>852</v>
      </c>
      <c r="B864" s="1">
        <v>44517</v>
      </c>
      <c r="C864" t="s">
        <v>36</v>
      </c>
      <c r="D864" t="s">
        <v>47</v>
      </c>
      <c r="E864" t="s">
        <v>16</v>
      </c>
      <c r="F864" t="s">
        <v>38</v>
      </c>
      <c r="G864">
        <v>94</v>
      </c>
      <c r="H864" t="s">
        <v>18</v>
      </c>
      <c r="I864">
        <v>616</v>
      </c>
      <c r="J864" t="s">
        <v>324</v>
      </c>
      <c r="K864" t="s">
        <v>77</v>
      </c>
      <c r="L864" t="b">
        <v>1</v>
      </c>
      <c r="M864" t="s">
        <v>21</v>
      </c>
      <c r="N864" t="s">
        <v>22</v>
      </c>
      <c r="O864">
        <f>data[[#This Row],[Qty]]*data[[#This Row],[Amount]]</f>
        <v>57904</v>
      </c>
    </row>
    <row r="865" spans="1:15" ht="14.25" customHeight="1">
      <c r="A865">
        <v>983</v>
      </c>
      <c r="B865" s="1">
        <v>44498</v>
      </c>
      <c r="C865" t="s">
        <v>23</v>
      </c>
      <c r="D865" t="s">
        <v>47</v>
      </c>
      <c r="E865" t="s">
        <v>16</v>
      </c>
      <c r="F865" t="s">
        <v>17</v>
      </c>
      <c r="G865">
        <v>53</v>
      </c>
      <c r="H865" t="s">
        <v>18</v>
      </c>
      <c r="I865">
        <v>252</v>
      </c>
      <c r="J865" t="s">
        <v>370</v>
      </c>
      <c r="K865" t="s">
        <v>61</v>
      </c>
      <c r="L865" t="b">
        <v>1</v>
      </c>
      <c r="M865" t="s">
        <v>31</v>
      </c>
      <c r="N865" t="s">
        <v>22</v>
      </c>
      <c r="O865">
        <f>data[[#This Row],[Qty]]*data[[#This Row],[Amount]]</f>
        <v>13356</v>
      </c>
    </row>
    <row r="866" spans="1:15" ht="14.25" customHeight="1">
      <c r="A866">
        <v>758</v>
      </c>
      <c r="B866" s="1">
        <v>44299</v>
      </c>
      <c r="C866" t="s">
        <v>54</v>
      </c>
      <c r="D866" t="s">
        <v>24</v>
      </c>
      <c r="E866" t="s">
        <v>37</v>
      </c>
      <c r="F866" t="s">
        <v>38</v>
      </c>
      <c r="G866">
        <v>64</v>
      </c>
      <c r="H866" t="s">
        <v>18</v>
      </c>
      <c r="I866">
        <v>256.48</v>
      </c>
      <c r="J866" t="s">
        <v>88</v>
      </c>
      <c r="K866" t="s">
        <v>89</v>
      </c>
      <c r="L866" t="b">
        <v>0</v>
      </c>
      <c r="M866" t="s">
        <v>44</v>
      </c>
      <c r="N866" t="s">
        <v>28</v>
      </c>
      <c r="O866">
        <f>data[[#This Row],[Qty]]*data[[#This Row],[Amount]]</f>
        <v>16414.72</v>
      </c>
    </row>
    <row r="867" spans="1:15" ht="14.25" customHeight="1">
      <c r="A867">
        <v>158</v>
      </c>
      <c r="B867" s="1">
        <v>44134</v>
      </c>
      <c r="C867" t="s">
        <v>23</v>
      </c>
      <c r="D867" t="s">
        <v>24</v>
      </c>
      <c r="E867" t="s">
        <v>37</v>
      </c>
      <c r="F867" t="s">
        <v>38</v>
      </c>
      <c r="G867">
        <v>73</v>
      </c>
      <c r="H867" t="s">
        <v>18</v>
      </c>
      <c r="I867">
        <v>726.8</v>
      </c>
      <c r="J867" t="s">
        <v>371</v>
      </c>
      <c r="K867" t="s">
        <v>147</v>
      </c>
      <c r="L867" t="b">
        <v>0</v>
      </c>
      <c r="M867" t="s">
        <v>44</v>
      </c>
      <c r="N867" t="s">
        <v>22</v>
      </c>
      <c r="O867">
        <f>data[[#This Row],[Qty]]*data[[#This Row],[Amount]]</f>
        <v>53056.399999999994</v>
      </c>
    </row>
    <row r="868" spans="1:15" ht="14.25" customHeight="1">
      <c r="A868">
        <v>580</v>
      </c>
      <c r="B868" s="1">
        <v>44448</v>
      </c>
      <c r="C868" t="s">
        <v>23</v>
      </c>
      <c r="D868" t="s">
        <v>47</v>
      </c>
      <c r="E868" t="s">
        <v>16</v>
      </c>
      <c r="F868" t="s">
        <v>33</v>
      </c>
      <c r="G868">
        <v>11</v>
      </c>
      <c r="H868" t="s">
        <v>18</v>
      </c>
      <c r="I868">
        <v>575.49</v>
      </c>
      <c r="J868" t="s">
        <v>71</v>
      </c>
      <c r="K868" t="s">
        <v>64</v>
      </c>
      <c r="L868" t="b">
        <v>0</v>
      </c>
      <c r="M868" t="s">
        <v>44</v>
      </c>
      <c r="N868" t="s">
        <v>22</v>
      </c>
      <c r="O868">
        <f>data[[#This Row],[Qty]]*data[[#This Row],[Amount]]</f>
        <v>6330.39</v>
      </c>
    </row>
    <row r="869" spans="1:15" ht="14.25" customHeight="1">
      <c r="A869">
        <v>42</v>
      </c>
      <c r="B869" s="1">
        <v>43857</v>
      </c>
      <c r="C869" t="s">
        <v>36</v>
      </c>
      <c r="D869" t="s">
        <v>15</v>
      </c>
      <c r="E869" t="s">
        <v>25</v>
      </c>
      <c r="F869" t="s">
        <v>33</v>
      </c>
      <c r="G869">
        <v>89</v>
      </c>
      <c r="H869" t="s">
        <v>18</v>
      </c>
      <c r="I869">
        <v>683.78</v>
      </c>
      <c r="J869" t="s">
        <v>88</v>
      </c>
      <c r="K869" t="s">
        <v>89</v>
      </c>
      <c r="L869" t="b">
        <v>1</v>
      </c>
      <c r="M869" t="s">
        <v>31</v>
      </c>
      <c r="N869" t="s">
        <v>28</v>
      </c>
      <c r="O869">
        <f>data[[#This Row],[Qty]]*data[[#This Row],[Amount]]</f>
        <v>60856.42</v>
      </c>
    </row>
    <row r="870" spans="1:15" ht="14.25" customHeight="1">
      <c r="A870">
        <v>899</v>
      </c>
      <c r="B870" s="1">
        <v>44176</v>
      </c>
      <c r="C870" t="s">
        <v>32</v>
      </c>
      <c r="D870" t="s">
        <v>47</v>
      </c>
      <c r="E870" t="s">
        <v>37</v>
      </c>
      <c r="F870" t="s">
        <v>38</v>
      </c>
      <c r="G870">
        <v>33</v>
      </c>
      <c r="H870" t="s">
        <v>18</v>
      </c>
      <c r="I870">
        <v>749.05</v>
      </c>
      <c r="J870" t="s">
        <v>130</v>
      </c>
      <c r="K870" t="s">
        <v>124</v>
      </c>
      <c r="L870" t="b">
        <v>0</v>
      </c>
      <c r="M870" t="s">
        <v>21</v>
      </c>
      <c r="N870" t="s">
        <v>22</v>
      </c>
      <c r="O870">
        <f>data[[#This Row],[Qty]]*data[[#This Row],[Amount]]</f>
        <v>24718.649999999998</v>
      </c>
    </row>
    <row r="871" spans="1:15" ht="14.25" customHeight="1">
      <c r="A871">
        <v>507</v>
      </c>
      <c r="B871" s="1">
        <v>44054</v>
      </c>
      <c r="C871" t="s">
        <v>54</v>
      </c>
      <c r="D871" t="s">
        <v>24</v>
      </c>
      <c r="E871" t="s">
        <v>16</v>
      </c>
      <c r="F871" t="s">
        <v>17</v>
      </c>
      <c r="G871">
        <v>100</v>
      </c>
      <c r="H871" t="s">
        <v>18</v>
      </c>
      <c r="I871">
        <v>167.18</v>
      </c>
      <c r="J871" t="s">
        <v>184</v>
      </c>
      <c r="K871" t="s">
        <v>74</v>
      </c>
      <c r="L871" t="b">
        <v>0</v>
      </c>
      <c r="M871" t="s">
        <v>31</v>
      </c>
      <c r="N871" t="s">
        <v>22</v>
      </c>
      <c r="O871">
        <f>data[[#This Row],[Qty]]*data[[#This Row],[Amount]]</f>
        <v>16718</v>
      </c>
    </row>
    <row r="872" spans="1:15" ht="14.25" customHeight="1">
      <c r="A872">
        <v>644</v>
      </c>
      <c r="B872" s="1">
        <v>44488</v>
      </c>
      <c r="C872" t="s">
        <v>14</v>
      </c>
      <c r="D872" t="s">
        <v>24</v>
      </c>
      <c r="E872" t="s">
        <v>25</v>
      </c>
      <c r="F872" t="s">
        <v>17</v>
      </c>
      <c r="G872">
        <v>64</v>
      </c>
      <c r="H872" t="s">
        <v>18</v>
      </c>
      <c r="I872">
        <v>155.78</v>
      </c>
      <c r="J872" t="s">
        <v>372</v>
      </c>
      <c r="K872" t="s">
        <v>58</v>
      </c>
      <c r="L872" t="b">
        <v>0</v>
      </c>
      <c r="M872" t="s">
        <v>27</v>
      </c>
      <c r="N872" t="s">
        <v>28</v>
      </c>
      <c r="O872">
        <f>data[[#This Row],[Qty]]*data[[#This Row],[Amount]]</f>
        <v>9969.92</v>
      </c>
    </row>
    <row r="873" spans="1:15" ht="14.25" customHeight="1">
      <c r="A873">
        <v>385</v>
      </c>
      <c r="B873" s="1">
        <v>44134</v>
      </c>
      <c r="C873" t="s">
        <v>54</v>
      </c>
      <c r="D873" t="s">
        <v>47</v>
      </c>
      <c r="E873" t="s">
        <v>16</v>
      </c>
      <c r="F873" t="s">
        <v>17</v>
      </c>
      <c r="G873">
        <v>66</v>
      </c>
      <c r="H873" t="s">
        <v>18</v>
      </c>
      <c r="I873">
        <v>142.41</v>
      </c>
      <c r="J873" t="s">
        <v>90</v>
      </c>
      <c r="K873" t="s">
        <v>91</v>
      </c>
      <c r="L873" t="b">
        <v>0</v>
      </c>
      <c r="M873" t="s">
        <v>27</v>
      </c>
      <c r="N873" t="s">
        <v>22</v>
      </c>
      <c r="O873">
        <f>data[[#This Row],[Qty]]*data[[#This Row],[Amount]]</f>
        <v>9399.06</v>
      </c>
    </row>
    <row r="874" spans="1:15" ht="14.25" customHeight="1">
      <c r="A874">
        <v>880</v>
      </c>
      <c r="B874" s="1">
        <v>44380</v>
      </c>
      <c r="C874" t="s">
        <v>14</v>
      </c>
      <c r="D874" t="s">
        <v>47</v>
      </c>
      <c r="E874" t="s">
        <v>37</v>
      </c>
      <c r="F874" t="s">
        <v>17</v>
      </c>
      <c r="G874">
        <v>51</v>
      </c>
      <c r="H874" t="s">
        <v>18</v>
      </c>
      <c r="I874">
        <v>994.5</v>
      </c>
      <c r="J874" t="s">
        <v>95</v>
      </c>
      <c r="K874" t="s">
        <v>77</v>
      </c>
      <c r="L874" t="b">
        <v>0</v>
      </c>
      <c r="M874" t="s">
        <v>44</v>
      </c>
      <c r="N874" t="s">
        <v>22</v>
      </c>
      <c r="O874">
        <f>data[[#This Row],[Qty]]*data[[#This Row],[Amount]]</f>
        <v>50719.5</v>
      </c>
    </row>
    <row r="875" spans="1:15" ht="14.25" customHeight="1">
      <c r="A875">
        <v>688</v>
      </c>
      <c r="B875" s="1">
        <v>44226</v>
      </c>
      <c r="C875" t="s">
        <v>23</v>
      </c>
      <c r="D875" t="s">
        <v>24</v>
      </c>
      <c r="E875" t="s">
        <v>37</v>
      </c>
      <c r="F875" t="s">
        <v>33</v>
      </c>
      <c r="G875">
        <v>7</v>
      </c>
      <c r="H875" t="s">
        <v>18</v>
      </c>
      <c r="I875">
        <v>120.13</v>
      </c>
      <c r="J875" t="s">
        <v>311</v>
      </c>
      <c r="K875" t="s">
        <v>91</v>
      </c>
      <c r="L875" t="b">
        <v>1</v>
      </c>
      <c r="M875" t="s">
        <v>44</v>
      </c>
      <c r="N875" t="s">
        <v>22</v>
      </c>
      <c r="O875">
        <f>data[[#This Row],[Qty]]*data[[#This Row],[Amount]]</f>
        <v>840.91</v>
      </c>
    </row>
    <row r="876" spans="1:15" ht="14.25" customHeight="1">
      <c r="A876">
        <v>999</v>
      </c>
      <c r="B876" s="1">
        <v>43942</v>
      </c>
      <c r="C876" t="s">
        <v>32</v>
      </c>
      <c r="D876" t="s">
        <v>15</v>
      </c>
      <c r="E876" t="s">
        <v>16</v>
      </c>
      <c r="F876" t="s">
        <v>17</v>
      </c>
      <c r="G876">
        <v>78</v>
      </c>
      <c r="H876" t="s">
        <v>18</v>
      </c>
      <c r="I876">
        <v>948.66</v>
      </c>
      <c r="J876" t="s">
        <v>244</v>
      </c>
      <c r="K876" t="s">
        <v>77</v>
      </c>
      <c r="L876" t="b">
        <v>1</v>
      </c>
      <c r="M876" t="s">
        <v>31</v>
      </c>
      <c r="N876" t="s">
        <v>28</v>
      </c>
      <c r="O876">
        <f>data[[#This Row],[Qty]]*data[[#This Row],[Amount]]</f>
        <v>73995.48</v>
      </c>
    </row>
    <row r="877" spans="1:15" ht="14.25" customHeight="1">
      <c r="A877">
        <v>129</v>
      </c>
      <c r="B877" s="1">
        <v>44071</v>
      </c>
      <c r="C877" t="s">
        <v>36</v>
      </c>
      <c r="D877" t="s">
        <v>15</v>
      </c>
      <c r="E877" t="s">
        <v>25</v>
      </c>
      <c r="F877" t="s">
        <v>33</v>
      </c>
      <c r="G877">
        <v>41</v>
      </c>
      <c r="H877" t="s">
        <v>18</v>
      </c>
      <c r="I877">
        <v>923.87</v>
      </c>
      <c r="J877" t="s">
        <v>95</v>
      </c>
      <c r="K877" t="s">
        <v>77</v>
      </c>
      <c r="L877" t="b">
        <v>1</v>
      </c>
      <c r="M877" t="s">
        <v>31</v>
      </c>
      <c r="N877" t="s">
        <v>22</v>
      </c>
      <c r="O877">
        <f>data[[#This Row],[Qty]]*data[[#This Row],[Amount]]</f>
        <v>37878.67</v>
      </c>
    </row>
    <row r="878" spans="1:15" ht="14.25" customHeight="1">
      <c r="A878">
        <v>196</v>
      </c>
      <c r="B878" s="1">
        <v>43983</v>
      </c>
      <c r="C878" t="s">
        <v>32</v>
      </c>
      <c r="D878" t="s">
        <v>24</v>
      </c>
      <c r="E878" t="s">
        <v>37</v>
      </c>
      <c r="F878" t="s">
        <v>33</v>
      </c>
      <c r="G878">
        <v>34</v>
      </c>
      <c r="H878" t="s">
        <v>18</v>
      </c>
      <c r="I878">
        <v>850.73</v>
      </c>
      <c r="J878" t="s">
        <v>302</v>
      </c>
      <c r="K878" t="s">
        <v>224</v>
      </c>
      <c r="L878" t="b">
        <v>1</v>
      </c>
      <c r="M878" t="s">
        <v>27</v>
      </c>
      <c r="N878" t="s">
        <v>22</v>
      </c>
      <c r="O878">
        <f>data[[#This Row],[Qty]]*data[[#This Row],[Amount]]</f>
        <v>28924.82</v>
      </c>
    </row>
    <row r="879" spans="1:15" ht="14.25" customHeight="1">
      <c r="A879">
        <v>962</v>
      </c>
      <c r="B879" s="1">
        <v>44100</v>
      </c>
      <c r="C879" t="s">
        <v>14</v>
      </c>
      <c r="D879" t="s">
        <v>47</v>
      </c>
      <c r="E879" t="s">
        <v>16</v>
      </c>
      <c r="F879" t="s">
        <v>33</v>
      </c>
      <c r="G879">
        <v>91</v>
      </c>
      <c r="H879" t="s">
        <v>18</v>
      </c>
      <c r="I879">
        <v>740.25</v>
      </c>
      <c r="J879" t="s">
        <v>291</v>
      </c>
      <c r="K879" t="s">
        <v>58</v>
      </c>
      <c r="L879" t="b">
        <v>0</v>
      </c>
      <c r="M879" t="s">
        <v>44</v>
      </c>
      <c r="N879" t="s">
        <v>22</v>
      </c>
      <c r="O879">
        <f>data[[#This Row],[Qty]]*data[[#This Row],[Amount]]</f>
        <v>67362.75</v>
      </c>
    </row>
    <row r="880" spans="1:15" ht="14.25" customHeight="1">
      <c r="A880">
        <v>245</v>
      </c>
      <c r="B880" s="1">
        <v>44403</v>
      </c>
      <c r="C880" t="s">
        <v>23</v>
      </c>
      <c r="D880" t="s">
        <v>24</v>
      </c>
      <c r="E880" t="s">
        <v>16</v>
      </c>
      <c r="F880" t="s">
        <v>17</v>
      </c>
      <c r="G880">
        <v>73</v>
      </c>
      <c r="H880" t="s">
        <v>18</v>
      </c>
      <c r="I880">
        <v>785.33</v>
      </c>
      <c r="J880" t="s">
        <v>193</v>
      </c>
      <c r="K880" t="s">
        <v>64</v>
      </c>
      <c r="L880" t="b">
        <v>0</v>
      </c>
      <c r="M880" t="s">
        <v>27</v>
      </c>
      <c r="N880" t="s">
        <v>22</v>
      </c>
      <c r="O880">
        <f>data[[#This Row],[Qty]]*data[[#This Row],[Amount]]</f>
        <v>57329.090000000004</v>
      </c>
    </row>
    <row r="881" spans="1:15" ht="14.25" customHeight="1">
      <c r="A881">
        <v>545</v>
      </c>
      <c r="B881" s="1">
        <v>44398</v>
      </c>
      <c r="C881" t="s">
        <v>36</v>
      </c>
      <c r="D881" t="s">
        <v>24</v>
      </c>
      <c r="E881" t="s">
        <v>37</v>
      </c>
      <c r="F881" t="s">
        <v>17</v>
      </c>
      <c r="G881">
        <v>39</v>
      </c>
      <c r="H881" t="s">
        <v>18</v>
      </c>
      <c r="I881">
        <v>198.65</v>
      </c>
      <c r="J881" t="s">
        <v>213</v>
      </c>
      <c r="K881" t="s">
        <v>20</v>
      </c>
      <c r="L881" t="b">
        <v>0</v>
      </c>
      <c r="M881" t="s">
        <v>31</v>
      </c>
      <c r="N881" t="s">
        <v>22</v>
      </c>
      <c r="O881">
        <f>data[[#This Row],[Qty]]*data[[#This Row],[Amount]]</f>
        <v>7747.35</v>
      </c>
    </row>
    <row r="882" spans="1:15" ht="14.25" customHeight="1">
      <c r="A882">
        <v>772</v>
      </c>
      <c r="B882" s="1">
        <v>43880</v>
      </c>
      <c r="C882" t="s">
        <v>32</v>
      </c>
      <c r="D882" t="s">
        <v>24</v>
      </c>
      <c r="E882" t="s">
        <v>16</v>
      </c>
      <c r="F882" t="s">
        <v>17</v>
      </c>
      <c r="G882">
        <v>80</v>
      </c>
      <c r="H882" t="s">
        <v>18</v>
      </c>
      <c r="I882">
        <v>290.39999999999998</v>
      </c>
      <c r="J882" t="s">
        <v>173</v>
      </c>
      <c r="K882" t="s">
        <v>64</v>
      </c>
      <c r="L882" t="b">
        <v>0</v>
      </c>
      <c r="M882" t="s">
        <v>44</v>
      </c>
      <c r="N882" t="s">
        <v>22</v>
      </c>
      <c r="O882">
        <f>data[[#This Row],[Qty]]*data[[#This Row],[Amount]]</f>
        <v>23232</v>
      </c>
    </row>
    <row r="883" spans="1:15" ht="14.25" customHeight="1">
      <c r="A883">
        <v>830</v>
      </c>
      <c r="B883" s="1">
        <v>44047</v>
      </c>
      <c r="C883" t="s">
        <v>14</v>
      </c>
      <c r="D883" t="s">
        <v>24</v>
      </c>
      <c r="E883" t="s">
        <v>16</v>
      </c>
      <c r="F883" t="s">
        <v>33</v>
      </c>
      <c r="G883">
        <v>19</v>
      </c>
      <c r="H883" t="s">
        <v>18</v>
      </c>
      <c r="I883">
        <v>74.87</v>
      </c>
      <c r="J883" t="s">
        <v>361</v>
      </c>
      <c r="K883" t="s">
        <v>137</v>
      </c>
      <c r="L883" t="b">
        <v>0</v>
      </c>
      <c r="M883" t="s">
        <v>44</v>
      </c>
      <c r="N883" t="s">
        <v>22</v>
      </c>
      <c r="O883">
        <f>data[[#This Row],[Qty]]*data[[#This Row],[Amount]]</f>
        <v>1422.5300000000002</v>
      </c>
    </row>
    <row r="884" spans="1:15" ht="14.25" customHeight="1">
      <c r="A884">
        <v>25</v>
      </c>
      <c r="B884" s="1">
        <v>44487</v>
      </c>
      <c r="C884" t="s">
        <v>32</v>
      </c>
      <c r="D884" t="s">
        <v>15</v>
      </c>
      <c r="E884" t="s">
        <v>25</v>
      </c>
      <c r="F884" t="s">
        <v>38</v>
      </c>
      <c r="G884">
        <v>53</v>
      </c>
      <c r="H884" t="s">
        <v>18</v>
      </c>
      <c r="I884">
        <v>635.4</v>
      </c>
      <c r="J884" t="s">
        <v>42</v>
      </c>
      <c r="K884" t="s">
        <v>43</v>
      </c>
      <c r="L884" t="b">
        <v>1</v>
      </c>
      <c r="M884" t="s">
        <v>31</v>
      </c>
      <c r="N884" t="s">
        <v>28</v>
      </c>
      <c r="O884">
        <f>data[[#This Row],[Qty]]*data[[#This Row],[Amount]]</f>
        <v>33676.199999999997</v>
      </c>
    </row>
    <row r="885" spans="1:15" ht="14.25" customHeight="1">
      <c r="A885">
        <v>382</v>
      </c>
      <c r="B885" s="1">
        <v>43862</v>
      </c>
      <c r="C885" t="s">
        <v>36</v>
      </c>
      <c r="D885" t="s">
        <v>24</v>
      </c>
      <c r="E885" t="s">
        <v>37</v>
      </c>
      <c r="F885" t="s">
        <v>38</v>
      </c>
      <c r="G885">
        <v>84</v>
      </c>
      <c r="H885" t="s">
        <v>18</v>
      </c>
      <c r="I885">
        <v>409.08</v>
      </c>
      <c r="J885" t="s">
        <v>86</v>
      </c>
      <c r="K885" t="s">
        <v>87</v>
      </c>
      <c r="L885" t="b">
        <v>0</v>
      </c>
      <c r="M885" t="s">
        <v>44</v>
      </c>
      <c r="N885" t="s">
        <v>22</v>
      </c>
      <c r="O885">
        <f>data[[#This Row],[Qty]]*data[[#This Row],[Amount]]</f>
        <v>34362.720000000001</v>
      </c>
    </row>
    <row r="886" spans="1:15" ht="14.25" customHeight="1">
      <c r="A886">
        <v>164</v>
      </c>
      <c r="B886" s="1">
        <v>43958</v>
      </c>
      <c r="C886" t="s">
        <v>54</v>
      </c>
      <c r="D886" t="s">
        <v>24</v>
      </c>
      <c r="E886" t="s">
        <v>25</v>
      </c>
      <c r="F886" t="s">
        <v>33</v>
      </c>
      <c r="G886">
        <v>62</v>
      </c>
      <c r="H886" t="s">
        <v>18</v>
      </c>
      <c r="I886">
        <v>808.25</v>
      </c>
      <c r="J886" t="s">
        <v>117</v>
      </c>
      <c r="K886" t="s">
        <v>77</v>
      </c>
      <c r="L886" t="b">
        <v>0</v>
      </c>
      <c r="M886" t="s">
        <v>27</v>
      </c>
      <c r="N886" t="s">
        <v>22</v>
      </c>
      <c r="O886">
        <f>data[[#This Row],[Qty]]*data[[#This Row],[Amount]]</f>
        <v>50111.5</v>
      </c>
    </row>
    <row r="887" spans="1:15" ht="14.25" customHeight="1">
      <c r="A887">
        <v>663</v>
      </c>
      <c r="B887" s="1">
        <v>44161</v>
      </c>
      <c r="C887" t="s">
        <v>36</v>
      </c>
      <c r="D887" t="s">
        <v>15</v>
      </c>
      <c r="E887" t="s">
        <v>37</v>
      </c>
      <c r="F887" t="s">
        <v>33</v>
      </c>
      <c r="G887">
        <v>58</v>
      </c>
      <c r="H887" t="s">
        <v>18</v>
      </c>
      <c r="I887">
        <v>285.19</v>
      </c>
      <c r="J887" t="s">
        <v>373</v>
      </c>
      <c r="K887" t="s">
        <v>20</v>
      </c>
      <c r="L887" t="b">
        <v>0</v>
      </c>
      <c r="M887" t="s">
        <v>21</v>
      </c>
      <c r="N887" t="s">
        <v>28</v>
      </c>
      <c r="O887">
        <f>data[[#This Row],[Qty]]*data[[#This Row],[Amount]]</f>
        <v>16541.02</v>
      </c>
    </row>
    <row r="888" spans="1:15" ht="14.25" customHeight="1">
      <c r="A888">
        <v>995</v>
      </c>
      <c r="B888" s="1">
        <v>44217</v>
      </c>
      <c r="C888" t="s">
        <v>54</v>
      </c>
      <c r="D888" t="s">
        <v>47</v>
      </c>
      <c r="E888" t="s">
        <v>25</v>
      </c>
      <c r="F888" t="s">
        <v>38</v>
      </c>
      <c r="G888">
        <v>33</v>
      </c>
      <c r="H888" t="s">
        <v>18</v>
      </c>
      <c r="I888">
        <v>317.85000000000002</v>
      </c>
      <c r="J888" t="s">
        <v>311</v>
      </c>
      <c r="K888" t="s">
        <v>104</v>
      </c>
      <c r="L888" t="b">
        <v>1</v>
      </c>
      <c r="M888" t="s">
        <v>27</v>
      </c>
      <c r="N888" t="s">
        <v>28</v>
      </c>
      <c r="O888">
        <f>data[[#This Row],[Qty]]*data[[#This Row],[Amount]]</f>
        <v>10489.050000000001</v>
      </c>
    </row>
    <row r="889" spans="1:15" ht="14.25" customHeight="1">
      <c r="A889">
        <v>207</v>
      </c>
      <c r="B889" s="1">
        <v>43973</v>
      </c>
      <c r="C889" t="s">
        <v>54</v>
      </c>
      <c r="D889" t="s">
        <v>47</v>
      </c>
      <c r="E889" t="s">
        <v>16</v>
      </c>
      <c r="F889" t="s">
        <v>38</v>
      </c>
      <c r="G889">
        <v>15</v>
      </c>
      <c r="H889" t="s">
        <v>18</v>
      </c>
      <c r="I889">
        <v>437.9</v>
      </c>
      <c r="J889" t="s">
        <v>19</v>
      </c>
      <c r="K889" t="s">
        <v>20</v>
      </c>
      <c r="L889" t="b">
        <v>0</v>
      </c>
      <c r="M889" t="s">
        <v>21</v>
      </c>
      <c r="N889" t="s">
        <v>22</v>
      </c>
      <c r="O889">
        <f>data[[#This Row],[Qty]]*data[[#This Row],[Amount]]</f>
        <v>6568.5</v>
      </c>
    </row>
    <row r="890" spans="1:15" ht="14.25" customHeight="1">
      <c r="A890">
        <v>97</v>
      </c>
      <c r="B890" s="1">
        <v>44002</v>
      </c>
      <c r="C890" t="s">
        <v>32</v>
      </c>
      <c r="D890" t="s">
        <v>24</v>
      </c>
      <c r="E890" t="s">
        <v>37</v>
      </c>
      <c r="F890" t="s">
        <v>17</v>
      </c>
      <c r="G890">
        <v>80</v>
      </c>
      <c r="H890" t="s">
        <v>18</v>
      </c>
      <c r="I890">
        <v>241.91</v>
      </c>
      <c r="J890" t="s">
        <v>203</v>
      </c>
      <c r="K890" t="s">
        <v>147</v>
      </c>
      <c r="L890" t="b">
        <v>0</v>
      </c>
      <c r="M890" t="s">
        <v>44</v>
      </c>
      <c r="N890" t="s">
        <v>28</v>
      </c>
      <c r="O890">
        <f>data[[#This Row],[Qty]]*data[[#This Row],[Amount]]</f>
        <v>19352.8</v>
      </c>
    </row>
    <row r="891" spans="1:15" ht="14.25" customHeight="1">
      <c r="A891">
        <v>515</v>
      </c>
      <c r="B891" s="1">
        <v>43898</v>
      </c>
      <c r="C891" t="s">
        <v>14</v>
      </c>
      <c r="D891" t="s">
        <v>15</v>
      </c>
      <c r="E891" t="s">
        <v>16</v>
      </c>
      <c r="F891" t="s">
        <v>38</v>
      </c>
      <c r="G891">
        <v>99</v>
      </c>
      <c r="H891" t="s">
        <v>18</v>
      </c>
      <c r="I891">
        <v>3.58</v>
      </c>
      <c r="J891" t="s">
        <v>83</v>
      </c>
      <c r="K891" t="s">
        <v>64</v>
      </c>
      <c r="L891" t="b">
        <v>0</v>
      </c>
      <c r="M891" t="s">
        <v>21</v>
      </c>
      <c r="N891" t="s">
        <v>22</v>
      </c>
      <c r="O891">
        <f>data[[#This Row],[Qty]]*data[[#This Row],[Amount]]</f>
        <v>354.42</v>
      </c>
    </row>
    <row r="892" spans="1:15" ht="14.25" customHeight="1">
      <c r="A892">
        <v>889</v>
      </c>
      <c r="B892" s="1">
        <v>44422</v>
      </c>
      <c r="C892" t="s">
        <v>36</v>
      </c>
      <c r="D892" t="s">
        <v>47</v>
      </c>
      <c r="E892" t="s">
        <v>37</v>
      </c>
      <c r="F892" t="s">
        <v>17</v>
      </c>
      <c r="G892">
        <v>36</v>
      </c>
      <c r="H892" t="s">
        <v>18</v>
      </c>
      <c r="I892">
        <v>174.58</v>
      </c>
      <c r="J892" t="s">
        <v>183</v>
      </c>
      <c r="K892" t="s">
        <v>20</v>
      </c>
      <c r="L892" t="b">
        <v>0</v>
      </c>
      <c r="M892" t="s">
        <v>31</v>
      </c>
      <c r="N892" t="s">
        <v>22</v>
      </c>
      <c r="O892">
        <f>data[[#This Row],[Qty]]*data[[#This Row],[Amount]]</f>
        <v>6284.88</v>
      </c>
    </row>
    <row r="893" spans="1:15" ht="14.25" customHeight="1">
      <c r="A893">
        <v>956</v>
      </c>
      <c r="B893" s="1">
        <v>44308</v>
      </c>
      <c r="C893" t="s">
        <v>23</v>
      </c>
      <c r="D893" t="s">
        <v>24</v>
      </c>
      <c r="E893" t="s">
        <v>37</v>
      </c>
      <c r="F893" t="s">
        <v>33</v>
      </c>
      <c r="G893">
        <v>77</v>
      </c>
      <c r="H893" t="s">
        <v>18</v>
      </c>
      <c r="I893">
        <v>602.24</v>
      </c>
      <c r="J893" t="s">
        <v>84</v>
      </c>
      <c r="K893" t="s">
        <v>85</v>
      </c>
      <c r="L893" t="b">
        <v>1</v>
      </c>
      <c r="M893" t="s">
        <v>21</v>
      </c>
      <c r="N893" t="s">
        <v>22</v>
      </c>
      <c r="O893">
        <f>data[[#This Row],[Qty]]*data[[#This Row],[Amount]]</f>
        <v>46372.480000000003</v>
      </c>
    </row>
    <row r="894" spans="1:15" ht="14.25" customHeight="1">
      <c r="A894">
        <v>308</v>
      </c>
      <c r="B894" s="1">
        <v>44334</v>
      </c>
      <c r="C894" t="s">
        <v>36</v>
      </c>
      <c r="D894" t="s">
        <v>24</v>
      </c>
      <c r="E894" t="s">
        <v>37</v>
      </c>
      <c r="F894" t="s">
        <v>38</v>
      </c>
      <c r="G894">
        <v>18</v>
      </c>
      <c r="H894" t="s">
        <v>18</v>
      </c>
      <c r="I894">
        <v>287.83</v>
      </c>
      <c r="J894" t="s">
        <v>127</v>
      </c>
      <c r="K894" t="s">
        <v>53</v>
      </c>
      <c r="L894" t="b">
        <v>0</v>
      </c>
      <c r="M894" t="s">
        <v>27</v>
      </c>
      <c r="N894" t="s">
        <v>28</v>
      </c>
      <c r="O894">
        <f>data[[#This Row],[Qty]]*data[[#This Row],[Amount]]</f>
        <v>5180.9399999999996</v>
      </c>
    </row>
    <row r="895" spans="1:15" ht="14.25" customHeight="1">
      <c r="A895">
        <v>497</v>
      </c>
      <c r="B895" s="1">
        <v>44446</v>
      </c>
      <c r="C895" t="s">
        <v>23</v>
      </c>
      <c r="D895" t="s">
        <v>24</v>
      </c>
      <c r="E895" t="s">
        <v>37</v>
      </c>
      <c r="F895" t="s">
        <v>17</v>
      </c>
      <c r="G895">
        <v>75</v>
      </c>
      <c r="H895" t="s">
        <v>18</v>
      </c>
      <c r="I895">
        <v>451.18</v>
      </c>
      <c r="J895" t="s">
        <v>163</v>
      </c>
      <c r="K895" t="s">
        <v>153</v>
      </c>
      <c r="L895" t="b">
        <v>1</v>
      </c>
      <c r="M895" t="s">
        <v>27</v>
      </c>
      <c r="N895" t="s">
        <v>22</v>
      </c>
      <c r="O895">
        <f>data[[#This Row],[Qty]]*data[[#This Row],[Amount]]</f>
        <v>33838.5</v>
      </c>
    </row>
    <row r="896" spans="1:15" ht="14.25" customHeight="1">
      <c r="A896">
        <v>62</v>
      </c>
      <c r="B896" s="1">
        <v>44091</v>
      </c>
      <c r="C896" t="s">
        <v>14</v>
      </c>
      <c r="D896" t="s">
        <v>15</v>
      </c>
      <c r="E896" t="s">
        <v>25</v>
      </c>
      <c r="F896" t="s">
        <v>38</v>
      </c>
      <c r="G896">
        <v>93</v>
      </c>
      <c r="H896" t="s">
        <v>18</v>
      </c>
      <c r="I896">
        <v>415.81</v>
      </c>
      <c r="J896" t="s">
        <v>374</v>
      </c>
      <c r="K896" t="s">
        <v>50</v>
      </c>
      <c r="L896" t="b">
        <v>1</v>
      </c>
      <c r="M896" t="s">
        <v>21</v>
      </c>
      <c r="N896" t="s">
        <v>28</v>
      </c>
      <c r="O896">
        <f>data[[#This Row],[Qty]]*data[[#This Row],[Amount]]</f>
        <v>38670.33</v>
      </c>
    </row>
    <row r="897" spans="1:15" ht="14.25" customHeight="1">
      <c r="A897">
        <v>148</v>
      </c>
      <c r="B897" s="1">
        <v>44316</v>
      </c>
      <c r="C897" t="s">
        <v>14</v>
      </c>
      <c r="D897" t="s">
        <v>47</v>
      </c>
      <c r="E897" t="s">
        <v>16</v>
      </c>
      <c r="F897" t="s">
        <v>38</v>
      </c>
      <c r="G897">
        <v>90</v>
      </c>
      <c r="H897" t="s">
        <v>18</v>
      </c>
      <c r="I897">
        <v>425.82</v>
      </c>
      <c r="J897" t="s">
        <v>88</v>
      </c>
      <c r="K897" t="s">
        <v>89</v>
      </c>
      <c r="L897" t="b">
        <v>1</v>
      </c>
      <c r="M897" t="s">
        <v>27</v>
      </c>
      <c r="N897" t="s">
        <v>22</v>
      </c>
      <c r="O897">
        <f>data[[#This Row],[Qty]]*data[[#This Row],[Amount]]</f>
        <v>38323.800000000003</v>
      </c>
    </row>
    <row r="898" spans="1:15" ht="14.25" customHeight="1">
      <c r="A898">
        <v>963</v>
      </c>
      <c r="B898" s="1">
        <v>44349</v>
      </c>
      <c r="C898" t="s">
        <v>54</v>
      </c>
      <c r="D898" t="s">
        <v>15</v>
      </c>
      <c r="E898" t="s">
        <v>16</v>
      </c>
      <c r="F898" t="s">
        <v>17</v>
      </c>
      <c r="G898">
        <v>4</v>
      </c>
      <c r="H898" t="s">
        <v>18</v>
      </c>
      <c r="I898">
        <v>943.06</v>
      </c>
      <c r="J898" t="s">
        <v>168</v>
      </c>
      <c r="K898" t="s">
        <v>58</v>
      </c>
      <c r="L898" t="b">
        <v>0</v>
      </c>
      <c r="M898" t="s">
        <v>44</v>
      </c>
      <c r="N898" t="s">
        <v>22</v>
      </c>
      <c r="O898">
        <f>data[[#This Row],[Qty]]*data[[#This Row],[Amount]]</f>
        <v>3772.24</v>
      </c>
    </row>
    <row r="899" spans="1:15" ht="14.25" customHeight="1">
      <c r="A899">
        <v>594</v>
      </c>
      <c r="B899" s="1">
        <v>44321</v>
      </c>
      <c r="C899" t="s">
        <v>54</v>
      </c>
      <c r="D899" t="s">
        <v>47</v>
      </c>
      <c r="E899" t="s">
        <v>16</v>
      </c>
      <c r="F899" t="s">
        <v>17</v>
      </c>
      <c r="G899">
        <v>80</v>
      </c>
      <c r="H899" t="s">
        <v>18</v>
      </c>
      <c r="I899">
        <v>757.87</v>
      </c>
      <c r="J899" t="s">
        <v>183</v>
      </c>
      <c r="K899" t="s">
        <v>20</v>
      </c>
      <c r="L899" t="b">
        <v>1</v>
      </c>
      <c r="M899" t="s">
        <v>44</v>
      </c>
      <c r="N899" t="s">
        <v>28</v>
      </c>
      <c r="O899">
        <f>data[[#This Row],[Qty]]*data[[#This Row],[Amount]]</f>
        <v>60629.599999999999</v>
      </c>
    </row>
    <row r="900" spans="1:15" ht="14.25" customHeight="1">
      <c r="A900">
        <v>817</v>
      </c>
      <c r="B900" s="1">
        <v>44029</v>
      </c>
      <c r="C900" t="s">
        <v>32</v>
      </c>
      <c r="D900" t="s">
        <v>24</v>
      </c>
      <c r="E900" t="s">
        <v>16</v>
      </c>
      <c r="F900" t="s">
        <v>33</v>
      </c>
      <c r="G900">
        <v>56</v>
      </c>
      <c r="H900" t="s">
        <v>18</v>
      </c>
      <c r="I900">
        <v>151.07</v>
      </c>
      <c r="J900" t="s">
        <v>70</v>
      </c>
      <c r="K900" t="s">
        <v>53</v>
      </c>
      <c r="L900" t="b">
        <v>0</v>
      </c>
      <c r="M900" t="s">
        <v>31</v>
      </c>
      <c r="N900" t="s">
        <v>22</v>
      </c>
      <c r="O900">
        <f>data[[#This Row],[Qty]]*data[[#This Row],[Amount]]</f>
        <v>8459.92</v>
      </c>
    </row>
    <row r="901" spans="1:15" ht="14.25" customHeight="1">
      <c r="A901">
        <v>619</v>
      </c>
      <c r="B901" s="1">
        <v>44550</v>
      </c>
      <c r="C901" t="s">
        <v>32</v>
      </c>
      <c r="D901" t="s">
        <v>15</v>
      </c>
      <c r="E901" t="s">
        <v>37</v>
      </c>
      <c r="F901" t="s">
        <v>17</v>
      </c>
      <c r="G901">
        <v>2</v>
      </c>
      <c r="H901" t="s">
        <v>18</v>
      </c>
      <c r="I901">
        <v>276.66000000000003</v>
      </c>
      <c r="J901" t="s">
        <v>261</v>
      </c>
      <c r="K901" t="s">
        <v>137</v>
      </c>
      <c r="L901" t="b">
        <v>1</v>
      </c>
      <c r="M901" t="s">
        <v>44</v>
      </c>
      <c r="N901" t="s">
        <v>22</v>
      </c>
      <c r="O901">
        <f>data[[#This Row],[Qty]]*data[[#This Row],[Amount]]</f>
        <v>553.32000000000005</v>
      </c>
    </row>
    <row r="902" spans="1:15" ht="14.25" customHeight="1">
      <c r="A902">
        <v>774</v>
      </c>
      <c r="B902" s="1">
        <v>43995</v>
      </c>
      <c r="C902" t="s">
        <v>54</v>
      </c>
      <c r="D902" t="s">
        <v>15</v>
      </c>
      <c r="E902" t="s">
        <v>16</v>
      </c>
      <c r="F902" t="s">
        <v>33</v>
      </c>
      <c r="G902">
        <v>2</v>
      </c>
      <c r="H902" t="s">
        <v>18</v>
      </c>
      <c r="I902">
        <v>206.26</v>
      </c>
      <c r="J902" t="s">
        <v>375</v>
      </c>
      <c r="K902" t="s">
        <v>58</v>
      </c>
      <c r="L902" t="b">
        <v>0</v>
      </c>
      <c r="M902" t="s">
        <v>21</v>
      </c>
      <c r="N902" t="s">
        <v>22</v>
      </c>
      <c r="O902">
        <f>data[[#This Row],[Qty]]*data[[#This Row],[Amount]]</f>
        <v>412.52</v>
      </c>
    </row>
    <row r="903" spans="1:15" ht="14.25" customHeight="1">
      <c r="A903">
        <v>845</v>
      </c>
      <c r="B903" s="1">
        <v>43921</v>
      </c>
      <c r="C903" t="s">
        <v>54</v>
      </c>
      <c r="D903" t="s">
        <v>15</v>
      </c>
      <c r="E903" t="s">
        <v>16</v>
      </c>
      <c r="F903" t="s">
        <v>38</v>
      </c>
      <c r="G903">
        <v>99</v>
      </c>
      <c r="H903" t="s">
        <v>18</v>
      </c>
      <c r="I903">
        <v>32.200000000000003</v>
      </c>
      <c r="J903" t="s">
        <v>241</v>
      </c>
      <c r="K903" t="s">
        <v>236</v>
      </c>
      <c r="L903" t="b">
        <v>0</v>
      </c>
      <c r="M903" t="s">
        <v>21</v>
      </c>
      <c r="N903" t="s">
        <v>22</v>
      </c>
      <c r="O903">
        <f>data[[#This Row],[Qty]]*data[[#This Row],[Amount]]</f>
        <v>3187.8</v>
      </c>
    </row>
    <row r="904" spans="1:15" ht="14.25" customHeight="1">
      <c r="A904">
        <v>298</v>
      </c>
      <c r="B904" s="1">
        <v>44515</v>
      </c>
      <c r="C904" t="s">
        <v>14</v>
      </c>
      <c r="D904" t="s">
        <v>24</v>
      </c>
      <c r="E904" t="s">
        <v>25</v>
      </c>
      <c r="F904" t="s">
        <v>38</v>
      </c>
      <c r="G904">
        <v>68</v>
      </c>
      <c r="H904" t="s">
        <v>18</v>
      </c>
      <c r="I904">
        <v>556.84</v>
      </c>
      <c r="J904" t="s">
        <v>308</v>
      </c>
      <c r="K904" t="s">
        <v>93</v>
      </c>
      <c r="L904" t="b">
        <v>0</v>
      </c>
      <c r="M904" t="s">
        <v>21</v>
      </c>
      <c r="N904" t="s">
        <v>22</v>
      </c>
      <c r="O904">
        <f>data[[#This Row],[Qty]]*data[[#This Row],[Amount]]</f>
        <v>37865.120000000003</v>
      </c>
    </row>
    <row r="905" spans="1:15" ht="14.25" customHeight="1">
      <c r="A905">
        <v>989</v>
      </c>
      <c r="B905" s="1">
        <v>44136</v>
      </c>
      <c r="C905" t="s">
        <v>23</v>
      </c>
      <c r="D905" t="s">
        <v>47</v>
      </c>
      <c r="E905" t="s">
        <v>16</v>
      </c>
      <c r="F905" t="s">
        <v>33</v>
      </c>
      <c r="G905">
        <v>38</v>
      </c>
      <c r="H905" t="s">
        <v>18</v>
      </c>
      <c r="I905">
        <v>10.29</v>
      </c>
      <c r="J905" t="s">
        <v>376</v>
      </c>
      <c r="K905" t="s">
        <v>89</v>
      </c>
      <c r="L905" t="b">
        <v>1</v>
      </c>
      <c r="M905" t="s">
        <v>21</v>
      </c>
      <c r="N905" t="s">
        <v>22</v>
      </c>
      <c r="O905">
        <f>data[[#This Row],[Qty]]*data[[#This Row],[Amount]]</f>
        <v>391.02</v>
      </c>
    </row>
    <row r="906" spans="1:15" ht="14.25" customHeight="1">
      <c r="A906">
        <v>528</v>
      </c>
      <c r="B906" s="1">
        <v>44049</v>
      </c>
      <c r="C906" t="s">
        <v>54</v>
      </c>
      <c r="D906" t="s">
        <v>15</v>
      </c>
      <c r="E906" t="s">
        <v>16</v>
      </c>
      <c r="F906" t="s">
        <v>33</v>
      </c>
      <c r="G906">
        <v>29</v>
      </c>
      <c r="H906" t="s">
        <v>18</v>
      </c>
      <c r="I906">
        <v>763.67</v>
      </c>
      <c r="J906" t="s">
        <v>50</v>
      </c>
      <c r="K906" t="s">
        <v>51</v>
      </c>
      <c r="L906" t="b">
        <v>1</v>
      </c>
      <c r="M906" t="s">
        <v>27</v>
      </c>
      <c r="N906" t="s">
        <v>22</v>
      </c>
      <c r="O906">
        <f>data[[#This Row],[Qty]]*data[[#This Row],[Amount]]</f>
        <v>22146.43</v>
      </c>
    </row>
    <row r="907" spans="1:15" ht="14.25" customHeight="1">
      <c r="A907">
        <v>851</v>
      </c>
      <c r="B907" s="1">
        <v>44352</v>
      </c>
      <c r="C907" t="s">
        <v>23</v>
      </c>
      <c r="D907" t="s">
        <v>24</v>
      </c>
      <c r="E907" t="s">
        <v>16</v>
      </c>
      <c r="F907" t="s">
        <v>17</v>
      </c>
      <c r="G907">
        <v>24</v>
      </c>
      <c r="H907" t="s">
        <v>18</v>
      </c>
      <c r="I907">
        <v>475.8</v>
      </c>
      <c r="J907" t="s">
        <v>377</v>
      </c>
      <c r="K907" t="s">
        <v>46</v>
      </c>
      <c r="L907" t="b">
        <v>0</v>
      </c>
      <c r="M907" t="s">
        <v>21</v>
      </c>
      <c r="N907" t="s">
        <v>22</v>
      </c>
      <c r="O907">
        <f>data[[#This Row],[Qty]]*data[[#This Row],[Amount]]</f>
        <v>11419.2</v>
      </c>
    </row>
    <row r="908" spans="1:15" ht="14.25" customHeight="1">
      <c r="A908">
        <v>215</v>
      </c>
      <c r="B908" s="1">
        <v>43944</v>
      </c>
      <c r="C908" t="s">
        <v>54</v>
      </c>
      <c r="D908" t="s">
        <v>15</v>
      </c>
      <c r="E908" t="s">
        <v>37</v>
      </c>
      <c r="F908" t="s">
        <v>33</v>
      </c>
      <c r="G908">
        <v>87</v>
      </c>
      <c r="H908" t="s">
        <v>18</v>
      </c>
      <c r="I908">
        <v>794.84</v>
      </c>
      <c r="J908" t="s">
        <v>81</v>
      </c>
      <c r="K908" t="s">
        <v>58</v>
      </c>
      <c r="L908" t="b">
        <v>1</v>
      </c>
      <c r="M908" t="s">
        <v>27</v>
      </c>
      <c r="N908" t="s">
        <v>22</v>
      </c>
      <c r="O908">
        <f>data[[#This Row],[Qty]]*data[[#This Row],[Amount]]</f>
        <v>69151.08</v>
      </c>
    </row>
    <row r="909" spans="1:15" ht="14.25" customHeight="1">
      <c r="A909">
        <v>301</v>
      </c>
      <c r="B909" s="1">
        <v>44000</v>
      </c>
      <c r="C909" t="s">
        <v>32</v>
      </c>
      <c r="D909" t="s">
        <v>24</v>
      </c>
      <c r="E909" t="s">
        <v>25</v>
      </c>
      <c r="F909" t="s">
        <v>17</v>
      </c>
      <c r="G909">
        <v>90</v>
      </c>
      <c r="H909" t="s">
        <v>18</v>
      </c>
      <c r="I909">
        <v>597.67999999999995</v>
      </c>
      <c r="J909" t="s">
        <v>163</v>
      </c>
      <c r="K909" t="s">
        <v>153</v>
      </c>
      <c r="L909" t="b">
        <v>1</v>
      </c>
      <c r="M909" t="s">
        <v>44</v>
      </c>
      <c r="N909" t="s">
        <v>22</v>
      </c>
      <c r="O909">
        <f>data[[#This Row],[Qty]]*data[[#This Row],[Amount]]</f>
        <v>53791.199999999997</v>
      </c>
    </row>
    <row r="910" spans="1:15" ht="14.25" customHeight="1">
      <c r="A910">
        <v>400</v>
      </c>
      <c r="B910" s="1">
        <v>44223</v>
      </c>
      <c r="C910" t="s">
        <v>54</v>
      </c>
      <c r="D910" t="s">
        <v>24</v>
      </c>
      <c r="E910" t="s">
        <v>37</v>
      </c>
      <c r="F910" t="s">
        <v>38</v>
      </c>
      <c r="G910">
        <v>84</v>
      </c>
      <c r="H910" t="s">
        <v>18</v>
      </c>
      <c r="I910">
        <v>953.92</v>
      </c>
      <c r="J910" t="s">
        <v>232</v>
      </c>
      <c r="K910" t="s">
        <v>46</v>
      </c>
      <c r="L910" t="b">
        <v>1</v>
      </c>
      <c r="M910" t="s">
        <v>27</v>
      </c>
      <c r="N910" t="s">
        <v>22</v>
      </c>
      <c r="O910">
        <f>data[[#This Row],[Qty]]*data[[#This Row],[Amount]]</f>
        <v>80129.279999999999</v>
      </c>
    </row>
    <row r="911" spans="1:15" ht="14.25" customHeight="1">
      <c r="A911">
        <v>45</v>
      </c>
      <c r="B911" s="1">
        <v>44073</v>
      </c>
      <c r="C911" t="s">
        <v>36</v>
      </c>
      <c r="D911" t="s">
        <v>15</v>
      </c>
      <c r="E911" t="s">
        <v>25</v>
      </c>
      <c r="F911" t="s">
        <v>17</v>
      </c>
      <c r="G911">
        <v>31</v>
      </c>
      <c r="H911" t="s">
        <v>18</v>
      </c>
      <c r="I911">
        <v>68.430000000000007</v>
      </c>
      <c r="J911" t="s">
        <v>168</v>
      </c>
      <c r="K911" t="s">
        <v>58</v>
      </c>
      <c r="L911" t="b">
        <v>1</v>
      </c>
      <c r="M911" t="s">
        <v>44</v>
      </c>
      <c r="N911" t="s">
        <v>28</v>
      </c>
      <c r="O911">
        <f>data[[#This Row],[Qty]]*data[[#This Row],[Amount]]</f>
        <v>2121.3300000000004</v>
      </c>
    </row>
    <row r="912" spans="1:15" ht="14.25" customHeight="1">
      <c r="A912">
        <v>583</v>
      </c>
      <c r="B912" s="1">
        <v>44181</v>
      </c>
      <c r="C912" t="s">
        <v>32</v>
      </c>
      <c r="D912" t="s">
        <v>15</v>
      </c>
      <c r="E912" t="s">
        <v>16</v>
      </c>
      <c r="F912" t="s">
        <v>38</v>
      </c>
      <c r="G912">
        <v>18</v>
      </c>
      <c r="H912" t="s">
        <v>18</v>
      </c>
      <c r="I912">
        <v>212.38</v>
      </c>
      <c r="J912" t="s">
        <v>378</v>
      </c>
      <c r="K912" t="s">
        <v>153</v>
      </c>
      <c r="L912" t="b">
        <v>0</v>
      </c>
      <c r="M912" t="s">
        <v>21</v>
      </c>
      <c r="N912" t="s">
        <v>28</v>
      </c>
      <c r="O912">
        <f>data[[#This Row],[Qty]]*data[[#This Row],[Amount]]</f>
        <v>3822.84</v>
      </c>
    </row>
    <row r="913" spans="1:15" ht="14.25" customHeight="1">
      <c r="A913">
        <v>740</v>
      </c>
      <c r="B913" s="1">
        <v>44303</v>
      </c>
      <c r="C913" t="s">
        <v>14</v>
      </c>
      <c r="D913" t="s">
        <v>15</v>
      </c>
      <c r="E913" t="s">
        <v>25</v>
      </c>
      <c r="F913" t="s">
        <v>33</v>
      </c>
      <c r="G913">
        <v>67</v>
      </c>
      <c r="H913" t="s">
        <v>18</v>
      </c>
      <c r="I913">
        <v>892.35</v>
      </c>
      <c r="J913" t="s">
        <v>373</v>
      </c>
      <c r="K913" t="s">
        <v>20</v>
      </c>
      <c r="L913" t="b">
        <v>1</v>
      </c>
      <c r="M913" t="s">
        <v>31</v>
      </c>
      <c r="N913" t="s">
        <v>28</v>
      </c>
      <c r="O913">
        <f>data[[#This Row],[Qty]]*data[[#This Row],[Amount]]</f>
        <v>59787.450000000004</v>
      </c>
    </row>
    <row r="914" spans="1:15" ht="14.25" customHeight="1">
      <c r="A914">
        <v>997</v>
      </c>
      <c r="B914" s="1">
        <v>44226</v>
      </c>
      <c r="C914" t="s">
        <v>54</v>
      </c>
      <c r="D914" t="s">
        <v>24</v>
      </c>
      <c r="E914" t="s">
        <v>16</v>
      </c>
      <c r="F914" t="s">
        <v>17</v>
      </c>
      <c r="G914">
        <v>69</v>
      </c>
      <c r="H914" t="s">
        <v>18</v>
      </c>
      <c r="I914">
        <v>443.92</v>
      </c>
      <c r="J914" t="s">
        <v>81</v>
      </c>
      <c r="K914" t="s">
        <v>58</v>
      </c>
      <c r="L914" t="b">
        <v>0</v>
      </c>
      <c r="M914" t="s">
        <v>31</v>
      </c>
      <c r="N914" t="s">
        <v>22</v>
      </c>
      <c r="O914">
        <f>data[[#This Row],[Qty]]*data[[#This Row],[Amount]]</f>
        <v>30630.48</v>
      </c>
    </row>
    <row r="915" spans="1:15" ht="14.25" customHeight="1">
      <c r="A915">
        <v>407</v>
      </c>
      <c r="B915" s="1">
        <v>44326</v>
      </c>
      <c r="C915" t="s">
        <v>36</v>
      </c>
      <c r="D915" t="s">
        <v>15</v>
      </c>
      <c r="E915" t="s">
        <v>25</v>
      </c>
      <c r="F915" t="s">
        <v>38</v>
      </c>
      <c r="G915">
        <v>32</v>
      </c>
      <c r="H915" t="s">
        <v>18</v>
      </c>
      <c r="I915">
        <v>842.12</v>
      </c>
      <c r="J915" t="s">
        <v>116</v>
      </c>
      <c r="K915" t="s">
        <v>20</v>
      </c>
      <c r="L915" t="b">
        <v>0</v>
      </c>
      <c r="M915" t="s">
        <v>21</v>
      </c>
      <c r="N915" t="s">
        <v>28</v>
      </c>
      <c r="O915">
        <f>data[[#This Row],[Qty]]*data[[#This Row],[Amount]]</f>
        <v>26947.84</v>
      </c>
    </row>
    <row r="916" spans="1:15" ht="14.25" customHeight="1">
      <c r="A916">
        <v>831</v>
      </c>
      <c r="B916" s="1">
        <v>43999</v>
      </c>
      <c r="C916" t="s">
        <v>36</v>
      </c>
      <c r="D916" t="s">
        <v>24</v>
      </c>
      <c r="E916" t="s">
        <v>25</v>
      </c>
      <c r="F916" t="s">
        <v>17</v>
      </c>
      <c r="G916">
        <v>21</v>
      </c>
      <c r="H916" t="s">
        <v>18</v>
      </c>
      <c r="I916">
        <v>644.72</v>
      </c>
      <c r="J916" t="s">
        <v>379</v>
      </c>
      <c r="K916" t="s">
        <v>20</v>
      </c>
      <c r="L916" t="b">
        <v>1</v>
      </c>
      <c r="M916" t="s">
        <v>21</v>
      </c>
      <c r="N916" t="s">
        <v>22</v>
      </c>
      <c r="O916">
        <f>data[[#This Row],[Qty]]*data[[#This Row],[Amount]]</f>
        <v>13539.12</v>
      </c>
    </row>
    <row r="917" spans="1:15" ht="14.25" customHeight="1">
      <c r="A917">
        <v>353</v>
      </c>
      <c r="B917" s="1">
        <v>43872</v>
      </c>
      <c r="C917" t="s">
        <v>36</v>
      </c>
      <c r="D917" t="s">
        <v>47</v>
      </c>
      <c r="E917" t="s">
        <v>25</v>
      </c>
      <c r="F917" t="s">
        <v>33</v>
      </c>
      <c r="G917">
        <v>68</v>
      </c>
      <c r="H917" t="s">
        <v>18</v>
      </c>
      <c r="I917">
        <v>492.8</v>
      </c>
      <c r="J917" t="s">
        <v>320</v>
      </c>
      <c r="K917" t="s">
        <v>58</v>
      </c>
      <c r="L917" t="b">
        <v>0</v>
      </c>
      <c r="M917" t="s">
        <v>27</v>
      </c>
      <c r="N917" t="s">
        <v>22</v>
      </c>
      <c r="O917">
        <f>data[[#This Row],[Qty]]*data[[#This Row],[Amount]]</f>
        <v>33510.400000000001</v>
      </c>
    </row>
    <row r="918" spans="1:15" ht="14.25" customHeight="1">
      <c r="A918">
        <v>642</v>
      </c>
      <c r="B918" s="1">
        <v>43856</v>
      </c>
      <c r="C918" t="s">
        <v>14</v>
      </c>
      <c r="D918" t="s">
        <v>24</v>
      </c>
      <c r="E918" t="s">
        <v>37</v>
      </c>
      <c r="F918" t="s">
        <v>17</v>
      </c>
      <c r="G918">
        <v>97</v>
      </c>
      <c r="H918" t="s">
        <v>18</v>
      </c>
      <c r="I918">
        <v>44.65</v>
      </c>
      <c r="J918" t="s">
        <v>177</v>
      </c>
      <c r="K918" t="s">
        <v>58</v>
      </c>
      <c r="L918" t="b">
        <v>1</v>
      </c>
      <c r="M918" t="s">
        <v>44</v>
      </c>
      <c r="N918" t="s">
        <v>22</v>
      </c>
      <c r="O918">
        <f>data[[#This Row],[Qty]]*data[[#This Row],[Amount]]</f>
        <v>4331.05</v>
      </c>
    </row>
    <row r="919" spans="1:15" ht="14.25" customHeight="1">
      <c r="A919">
        <v>696</v>
      </c>
      <c r="B919" s="1">
        <v>44247</v>
      </c>
      <c r="C919" t="s">
        <v>54</v>
      </c>
      <c r="D919" t="s">
        <v>47</v>
      </c>
      <c r="E919" t="s">
        <v>16</v>
      </c>
      <c r="F919" t="s">
        <v>33</v>
      </c>
      <c r="G919">
        <v>25</v>
      </c>
      <c r="H919" t="s">
        <v>18</v>
      </c>
      <c r="I919">
        <v>833.85</v>
      </c>
      <c r="J919" t="s">
        <v>155</v>
      </c>
      <c r="K919" t="s">
        <v>64</v>
      </c>
      <c r="L919" t="b">
        <v>1</v>
      </c>
      <c r="M919" t="s">
        <v>27</v>
      </c>
      <c r="N919" t="s">
        <v>22</v>
      </c>
      <c r="O919">
        <f>data[[#This Row],[Qty]]*data[[#This Row],[Amount]]</f>
        <v>20846.25</v>
      </c>
    </row>
    <row r="920" spans="1:15" ht="14.25" customHeight="1">
      <c r="A920">
        <v>794</v>
      </c>
      <c r="B920" s="1">
        <v>44121</v>
      </c>
      <c r="C920" t="s">
        <v>36</v>
      </c>
      <c r="D920" t="s">
        <v>15</v>
      </c>
      <c r="E920" t="s">
        <v>16</v>
      </c>
      <c r="F920" t="s">
        <v>38</v>
      </c>
      <c r="G920">
        <v>30</v>
      </c>
      <c r="H920" t="s">
        <v>18</v>
      </c>
      <c r="I920">
        <v>764.06</v>
      </c>
      <c r="J920" t="s">
        <v>158</v>
      </c>
      <c r="K920" t="s">
        <v>124</v>
      </c>
      <c r="L920" t="b">
        <v>0</v>
      </c>
      <c r="M920" t="s">
        <v>31</v>
      </c>
      <c r="N920" t="s">
        <v>28</v>
      </c>
      <c r="O920">
        <f>data[[#This Row],[Qty]]*data[[#This Row],[Amount]]</f>
        <v>22921.8</v>
      </c>
    </row>
    <row r="921" spans="1:15" ht="14.25" customHeight="1">
      <c r="A921">
        <v>32</v>
      </c>
      <c r="B921" s="1">
        <v>44440</v>
      </c>
      <c r="C921" t="s">
        <v>36</v>
      </c>
      <c r="D921" t="s">
        <v>15</v>
      </c>
      <c r="E921" t="s">
        <v>25</v>
      </c>
      <c r="F921" t="s">
        <v>38</v>
      </c>
      <c r="G921">
        <v>66</v>
      </c>
      <c r="H921" t="s">
        <v>18</v>
      </c>
      <c r="I921">
        <v>934.04</v>
      </c>
      <c r="J921" t="s">
        <v>331</v>
      </c>
      <c r="K921" t="s">
        <v>85</v>
      </c>
      <c r="L921" t="b">
        <v>0</v>
      </c>
      <c r="M921" t="s">
        <v>27</v>
      </c>
      <c r="N921" t="s">
        <v>22</v>
      </c>
      <c r="O921">
        <f>data[[#This Row],[Qty]]*data[[#This Row],[Amount]]</f>
        <v>61646.64</v>
      </c>
    </row>
    <row r="922" spans="1:15" ht="14.25" customHeight="1">
      <c r="A922">
        <v>903</v>
      </c>
      <c r="B922" s="1">
        <v>44002</v>
      </c>
      <c r="C922" t="s">
        <v>54</v>
      </c>
      <c r="D922" t="s">
        <v>15</v>
      </c>
      <c r="E922" t="s">
        <v>37</v>
      </c>
      <c r="F922" t="s">
        <v>33</v>
      </c>
      <c r="G922">
        <v>55</v>
      </c>
      <c r="H922" t="s">
        <v>18</v>
      </c>
      <c r="I922">
        <v>36.770000000000003</v>
      </c>
      <c r="J922" t="s">
        <v>341</v>
      </c>
      <c r="K922" t="s">
        <v>87</v>
      </c>
      <c r="L922" t="b">
        <v>0</v>
      </c>
      <c r="M922" t="s">
        <v>21</v>
      </c>
      <c r="N922" t="s">
        <v>28</v>
      </c>
      <c r="O922">
        <f>data[[#This Row],[Qty]]*data[[#This Row],[Amount]]</f>
        <v>2022.3500000000001</v>
      </c>
    </row>
    <row r="923" spans="1:15" ht="14.25" customHeight="1">
      <c r="A923">
        <v>461</v>
      </c>
      <c r="B923" s="1">
        <v>44179</v>
      </c>
      <c r="C923" t="s">
        <v>36</v>
      </c>
      <c r="D923" t="s">
        <v>47</v>
      </c>
      <c r="E923" t="s">
        <v>37</v>
      </c>
      <c r="F923" t="s">
        <v>17</v>
      </c>
      <c r="G923">
        <v>25</v>
      </c>
      <c r="H923" t="s">
        <v>18</v>
      </c>
      <c r="I923">
        <v>124.1</v>
      </c>
      <c r="J923" t="s">
        <v>321</v>
      </c>
      <c r="K923" t="s">
        <v>66</v>
      </c>
      <c r="L923" t="b">
        <v>1</v>
      </c>
      <c r="M923" t="s">
        <v>21</v>
      </c>
      <c r="N923" t="s">
        <v>22</v>
      </c>
      <c r="O923">
        <f>data[[#This Row],[Qty]]*data[[#This Row],[Amount]]</f>
        <v>3102.5</v>
      </c>
    </row>
    <row r="924" spans="1:15" ht="14.25" customHeight="1">
      <c r="A924">
        <v>166</v>
      </c>
      <c r="B924" s="1">
        <v>44011</v>
      </c>
      <c r="C924" t="s">
        <v>54</v>
      </c>
      <c r="D924" t="s">
        <v>47</v>
      </c>
      <c r="E924" t="s">
        <v>25</v>
      </c>
      <c r="F924" t="s">
        <v>38</v>
      </c>
      <c r="G924">
        <v>43</v>
      </c>
      <c r="H924" t="s">
        <v>18</v>
      </c>
      <c r="I924">
        <v>439.59</v>
      </c>
      <c r="J924" t="s">
        <v>116</v>
      </c>
      <c r="K924" t="s">
        <v>20</v>
      </c>
      <c r="L924" t="b">
        <v>0</v>
      </c>
      <c r="M924" t="s">
        <v>44</v>
      </c>
      <c r="N924" t="s">
        <v>22</v>
      </c>
      <c r="O924">
        <f>data[[#This Row],[Qty]]*data[[#This Row],[Amount]]</f>
        <v>18902.37</v>
      </c>
    </row>
    <row r="925" spans="1:15" ht="14.25" customHeight="1">
      <c r="A925">
        <v>590</v>
      </c>
      <c r="B925" s="1">
        <v>44501</v>
      </c>
      <c r="C925" t="s">
        <v>36</v>
      </c>
      <c r="D925" t="s">
        <v>15</v>
      </c>
      <c r="E925" t="s">
        <v>37</v>
      </c>
      <c r="F925" t="s">
        <v>17</v>
      </c>
      <c r="G925">
        <v>67</v>
      </c>
      <c r="H925" t="s">
        <v>18</v>
      </c>
      <c r="I925">
        <v>189.82</v>
      </c>
      <c r="J925" t="s">
        <v>308</v>
      </c>
      <c r="K925" t="s">
        <v>20</v>
      </c>
      <c r="L925" t="b">
        <v>0</v>
      </c>
      <c r="M925" t="s">
        <v>31</v>
      </c>
      <c r="N925" t="s">
        <v>28</v>
      </c>
      <c r="O925">
        <f>data[[#This Row],[Qty]]*data[[#This Row],[Amount]]</f>
        <v>12717.939999999999</v>
      </c>
    </row>
    <row r="926" spans="1:15" ht="14.25" customHeight="1">
      <c r="A926">
        <v>74</v>
      </c>
      <c r="B926" s="1">
        <v>43930</v>
      </c>
      <c r="C926" t="s">
        <v>32</v>
      </c>
      <c r="D926" t="s">
        <v>24</v>
      </c>
      <c r="E926" t="s">
        <v>25</v>
      </c>
      <c r="F926" t="s">
        <v>38</v>
      </c>
      <c r="G926">
        <v>85</v>
      </c>
      <c r="H926" t="s">
        <v>18</v>
      </c>
      <c r="I926">
        <v>193.38</v>
      </c>
      <c r="J926" t="s">
        <v>319</v>
      </c>
      <c r="K926" t="s">
        <v>58</v>
      </c>
      <c r="L926" t="b">
        <v>1</v>
      </c>
      <c r="M926" t="s">
        <v>27</v>
      </c>
      <c r="N926" t="s">
        <v>22</v>
      </c>
      <c r="O926">
        <f>data[[#This Row],[Qty]]*data[[#This Row],[Amount]]</f>
        <v>16437.3</v>
      </c>
    </row>
    <row r="927" spans="1:15" ht="14.25" customHeight="1">
      <c r="A927">
        <v>224</v>
      </c>
      <c r="B927" s="1">
        <v>44420</v>
      </c>
      <c r="C927" t="s">
        <v>54</v>
      </c>
      <c r="D927" t="s">
        <v>24</v>
      </c>
      <c r="E927" t="s">
        <v>16</v>
      </c>
      <c r="F927" t="s">
        <v>38</v>
      </c>
      <c r="G927">
        <v>25</v>
      </c>
      <c r="H927" t="s">
        <v>18</v>
      </c>
      <c r="I927">
        <v>865.2</v>
      </c>
      <c r="J927" t="s">
        <v>82</v>
      </c>
      <c r="K927" t="s">
        <v>46</v>
      </c>
      <c r="L927" t="b">
        <v>1</v>
      </c>
      <c r="M927" t="s">
        <v>31</v>
      </c>
      <c r="N927" t="s">
        <v>22</v>
      </c>
      <c r="O927">
        <f>data[[#This Row],[Qty]]*data[[#This Row],[Amount]]</f>
        <v>21630</v>
      </c>
    </row>
    <row r="928" spans="1:15" ht="14.25" customHeight="1">
      <c r="A928">
        <v>427</v>
      </c>
      <c r="B928" s="1">
        <v>43927</v>
      </c>
      <c r="C928" t="s">
        <v>14</v>
      </c>
      <c r="D928" t="s">
        <v>47</v>
      </c>
      <c r="E928" t="s">
        <v>16</v>
      </c>
      <c r="F928" t="s">
        <v>33</v>
      </c>
      <c r="G928">
        <v>87</v>
      </c>
      <c r="H928" t="s">
        <v>18</v>
      </c>
      <c r="I928">
        <v>449.55</v>
      </c>
      <c r="J928" t="s">
        <v>105</v>
      </c>
      <c r="K928" t="s">
        <v>106</v>
      </c>
      <c r="L928" t="b">
        <v>1</v>
      </c>
      <c r="M928" t="s">
        <v>31</v>
      </c>
      <c r="N928" t="s">
        <v>28</v>
      </c>
      <c r="O928">
        <f>data[[#This Row],[Qty]]*data[[#This Row],[Amount]]</f>
        <v>39110.85</v>
      </c>
    </row>
    <row r="929" spans="1:15" ht="14.25" customHeight="1">
      <c r="A929">
        <v>927</v>
      </c>
      <c r="B929" s="1">
        <v>44144</v>
      </c>
      <c r="C929" t="s">
        <v>23</v>
      </c>
      <c r="D929" t="s">
        <v>47</v>
      </c>
      <c r="E929" t="s">
        <v>25</v>
      </c>
      <c r="F929" t="s">
        <v>33</v>
      </c>
      <c r="G929">
        <v>6</v>
      </c>
      <c r="H929" t="s">
        <v>18</v>
      </c>
      <c r="I929">
        <v>633.38</v>
      </c>
      <c r="J929" t="s">
        <v>50</v>
      </c>
      <c r="K929" t="s">
        <v>51</v>
      </c>
      <c r="L929" t="b">
        <v>1</v>
      </c>
      <c r="M929" t="s">
        <v>21</v>
      </c>
      <c r="N929" t="s">
        <v>22</v>
      </c>
      <c r="O929">
        <f>data[[#This Row],[Qty]]*data[[#This Row],[Amount]]</f>
        <v>3800.2799999999997</v>
      </c>
    </row>
    <row r="930" spans="1:15" ht="14.25" customHeight="1">
      <c r="A930">
        <v>925</v>
      </c>
      <c r="B930" s="1">
        <v>44417</v>
      </c>
      <c r="C930" t="s">
        <v>36</v>
      </c>
      <c r="D930" t="s">
        <v>15</v>
      </c>
      <c r="E930" t="s">
        <v>25</v>
      </c>
      <c r="F930" t="s">
        <v>38</v>
      </c>
      <c r="G930">
        <v>12</v>
      </c>
      <c r="H930" t="s">
        <v>18</v>
      </c>
      <c r="I930">
        <v>10.4</v>
      </c>
      <c r="J930" t="s">
        <v>122</v>
      </c>
      <c r="K930" t="s">
        <v>89</v>
      </c>
      <c r="L930" t="b">
        <v>1</v>
      </c>
      <c r="M930" t="s">
        <v>21</v>
      </c>
      <c r="N930" t="s">
        <v>22</v>
      </c>
      <c r="O930">
        <f>data[[#This Row],[Qty]]*data[[#This Row],[Amount]]</f>
        <v>124.80000000000001</v>
      </c>
    </row>
    <row r="931" spans="1:15" ht="14.25" customHeight="1">
      <c r="A931">
        <v>362</v>
      </c>
      <c r="B931" s="1">
        <v>44414</v>
      </c>
      <c r="C931" t="s">
        <v>36</v>
      </c>
      <c r="D931" t="s">
        <v>47</v>
      </c>
      <c r="E931" t="s">
        <v>25</v>
      </c>
      <c r="F931" t="s">
        <v>38</v>
      </c>
      <c r="G931">
        <v>91</v>
      </c>
      <c r="H931" t="s">
        <v>18</v>
      </c>
      <c r="I931">
        <v>551.69000000000005</v>
      </c>
      <c r="J931" t="s">
        <v>154</v>
      </c>
      <c r="K931" t="s">
        <v>89</v>
      </c>
      <c r="L931" t="b">
        <v>1</v>
      </c>
      <c r="M931" t="s">
        <v>44</v>
      </c>
      <c r="N931" t="s">
        <v>22</v>
      </c>
      <c r="O931">
        <f>data[[#This Row],[Qty]]*data[[#This Row],[Amount]]</f>
        <v>50203.790000000008</v>
      </c>
    </row>
    <row r="932" spans="1:15" ht="14.25" customHeight="1">
      <c r="A932">
        <v>964</v>
      </c>
      <c r="B932" s="1">
        <v>43900</v>
      </c>
      <c r="C932" t="s">
        <v>36</v>
      </c>
      <c r="D932" t="s">
        <v>15</v>
      </c>
      <c r="E932" t="s">
        <v>37</v>
      </c>
      <c r="F932" t="s">
        <v>38</v>
      </c>
      <c r="G932">
        <v>6</v>
      </c>
      <c r="H932" t="s">
        <v>18</v>
      </c>
      <c r="I932">
        <v>180.96</v>
      </c>
      <c r="J932" t="s">
        <v>103</v>
      </c>
      <c r="K932" t="s">
        <v>104</v>
      </c>
      <c r="L932" t="b">
        <v>0</v>
      </c>
      <c r="M932" t="s">
        <v>31</v>
      </c>
      <c r="N932" t="s">
        <v>22</v>
      </c>
      <c r="O932">
        <f>data[[#This Row],[Qty]]*data[[#This Row],[Amount]]</f>
        <v>1085.76</v>
      </c>
    </row>
    <row r="933" spans="1:15" ht="14.25" customHeight="1">
      <c r="A933">
        <v>240</v>
      </c>
      <c r="B933" s="1">
        <v>44288</v>
      </c>
      <c r="C933" t="s">
        <v>23</v>
      </c>
      <c r="D933" t="s">
        <v>47</v>
      </c>
      <c r="E933" t="s">
        <v>16</v>
      </c>
      <c r="F933" t="s">
        <v>17</v>
      </c>
      <c r="G933">
        <v>82</v>
      </c>
      <c r="H933" t="s">
        <v>18</v>
      </c>
      <c r="I933">
        <v>205.15</v>
      </c>
      <c r="J933" t="s">
        <v>380</v>
      </c>
      <c r="K933" t="s">
        <v>53</v>
      </c>
      <c r="L933" t="b">
        <v>1</v>
      </c>
      <c r="M933" t="s">
        <v>44</v>
      </c>
      <c r="N933" t="s">
        <v>28</v>
      </c>
      <c r="O933">
        <f>data[[#This Row],[Qty]]*data[[#This Row],[Amount]]</f>
        <v>16822.3</v>
      </c>
    </row>
    <row r="934" spans="1:15" ht="14.25" customHeight="1">
      <c r="A934">
        <v>189</v>
      </c>
      <c r="B934" s="1">
        <v>44117</v>
      </c>
      <c r="C934" t="s">
        <v>32</v>
      </c>
      <c r="D934" t="s">
        <v>15</v>
      </c>
      <c r="E934" t="s">
        <v>16</v>
      </c>
      <c r="F934" t="s">
        <v>33</v>
      </c>
      <c r="G934">
        <v>52</v>
      </c>
      <c r="H934" t="s">
        <v>18</v>
      </c>
      <c r="I934">
        <v>633.75</v>
      </c>
      <c r="J934" t="s">
        <v>264</v>
      </c>
      <c r="K934" t="s">
        <v>153</v>
      </c>
      <c r="L934" t="b">
        <v>1</v>
      </c>
      <c r="M934" t="s">
        <v>21</v>
      </c>
      <c r="N934" t="s">
        <v>28</v>
      </c>
      <c r="O934">
        <f>data[[#This Row],[Qty]]*data[[#This Row],[Amount]]</f>
        <v>32955</v>
      </c>
    </row>
    <row r="935" spans="1:15" ht="14.25" customHeight="1">
      <c r="A935">
        <v>754</v>
      </c>
      <c r="B935" s="1">
        <v>44151</v>
      </c>
      <c r="C935" t="s">
        <v>32</v>
      </c>
      <c r="D935" t="s">
        <v>15</v>
      </c>
      <c r="E935" t="s">
        <v>37</v>
      </c>
      <c r="F935" t="s">
        <v>33</v>
      </c>
      <c r="G935">
        <v>50</v>
      </c>
      <c r="H935" t="s">
        <v>18</v>
      </c>
      <c r="I935">
        <v>376.26</v>
      </c>
      <c r="J935" t="s">
        <v>88</v>
      </c>
      <c r="K935" t="s">
        <v>89</v>
      </c>
      <c r="L935" t="b">
        <v>1</v>
      </c>
      <c r="M935" t="s">
        <v>44</v>
      </c>
      <c r="N935" t="s">
        <v>22</v>
      </c>
      <c r="O935">
        <f>data[[#This Row],[Qty]]*data[[#This Row],[Amount]]</f>
        <v>18813</v>
      </c>
    </row>
    <row r="936" spans="1:15" ht="14.25" customHeight="1">
      <c r="A936">
        <v>538</v>
      </c>
      <c r="B936" s="1">
        <v>43972</v>
      </c>
      <c r="C936" t="s">
        <v>54</v>
      </c>
      <c r="D936" t="s">
        <v>47</v>
      </c>
      <c r="E936" t="s">
        <v>25</v>
      </c>
      <c r="F936" t="s">
        <v>17</v>
      </c>
      <c r="G936">
        <v>38</v>
      </c>
      <c r="H936" t="s">
        <v>18</v>
      </c>
      <c r="I936">
        <v>919.76</v>
      </c>
      <c r="J936" t="s">
        <v>163</v>
      </c>
      <c r="K936" t="s">
        <v>153</v>
      </c>
      <c r="L936" t="b">
        <v>0</v>
      </c>
      <c r="M936" t="s">
        <v>27</v>
      </c>
      <c r="N936" t="s">
        <v>28</v>
      </c>
      <c r="O936">
        <f>data[[#This Row],[Qty]]*data[[#This Row],[Amount]]</f>
        <v>34950.879999999997</v>
      </c>
    </row>
    <row r="937" spans="1:15" ht="14.25" customHeight="1">
      <c r="A937">
        <v>251</v>
      </c>
      <c r="B937" s="1">
        <v>44425</v>
      </c>
      <c r="C937" t="s">
        <v>36</v>
      </c>
      <c r="D937" t="s">
        <v>15</v>
      </c>
      <c r="E937" t="s">
        <v>16</v>
      </c>
      <c r="F937" t="s">
        <v>38</v>
      </c>
      <c r="G937">
        <v>11</v>
      </c>
      <c r="H937" t="s">
        <v>18</v>
      </c>
      <c r="I937">
        <v>412.81</v>
      </c>
      <c r="J937" t="s">
        <v>266</v>
      </c>
      <c r="K937" t="s">
        <v>93</v>
      </c>
      <c r="L937" t="b">
        <v>0</v>
      </c>
      <c r="M937" t="s">
        <v>31</v>
      </c>
      <c r="N937" t="s">
        <v>22</v>
      </c>
      <c r="O937">
        <f>data[[#This Row],[Qty]]*data[[#This Row],[Amount]]</f>
        <v>4540.91</v>
      </c>
    </row>
    <row r="938" spans="1:15" ht="14.25" customHeight="1">
      <c r="A938">
        <v>793</v>
      </c>
      <c r="B938" s="1">
        <v>44466</v>
      </c>
      <c r="C938" t="s">
        <v>36</v>
      </c>
      <c r="D938" t="s">
        <v>24</v>
      </c>
      <c r="E938" t="s">
        <v>25</v>
      </c>
      <c r="F938" t="s">
        <v>33</v>
      </c>
      <c r="G938">
        <v>41</v>
      </c>
      <c r="H938" t="s">
        <v>18</v>
      </c>
      <c r="I938">
        <v>419.79</v>
      </c>
      <c r="J938" t="s">
        <v>242</v>
      </c>
      <c r="K938" t="s">
        <v>153</v>
      </c>
      <c r="L938" t="b">
        <v>0</v>
      </c>
      <c r="M938" t="s">
        <v>44</v>
      </c>
      <c r="N938" t="s">
        <v>22</v>
      </c>
      <c r="O938">
        <f>data[[#This Row],[Qty]]*data[[#This Row],[Amount]]</f>
        <v>17211.39</v>
      </c>
    </row>
    <row r="939" spans="1:15" ht="14.25" customHeight="1">
      <c r="A939">
        <v>155</v>
      </c>
      <c r="B939" s="1">
        <v>43863</v>
      </c>
      <c r="C939" t="s">
        <v>32</v>
      </c>
      <c r="D939" t="s">
        <v>24</v>
      </c>
      <c r="E939" t="s">
        <v>37</v>
      </c>
      <c r="F939" t="s">
        <v>33</v>
      </c>
      <c r="G939">
        <v>73</v>
      </c>
      <c r="H939" t="s">
        <v>18</v>
      </c>
      <c r="I939">
        <v>123.65</v>
      </c>
      <c r="J939" t="s">
        <v>75</v>
      </c>
      <c r="K939" t="s">
        <v>64</v>
      </c>
      <c r="L939" t="b">
        <v>0</v>
      </c>
      <c r="M939" t="s">
        <v>21</v>
      </c>
      <c r="N939" t="s">
        <v>22</v>
      </c>
      <c r="O939">
        <f>data[[#This Row],[Qty]]*data[[#This Row],[Amount]]</f>
        <v>9026.4500000000007</v>
      </c>
    </row>
    <row r="940" spans="1:15" ht="14.25" customHeight="1">
      <c r="A940">
        <v>227</v>
      </c>
      <c r="B940" s="1">
        <v>44256</v>
      </c>
      <c r="C940" t="s">
        <v>36</v>
      </c>
      <c r="D940" t="s">
        <v>47</v>
      </c>
      <c r="E940" t="s">
        <v>25</v>
      </c>
      <c r="F940" t="s">
        <v>38</v>
      </c>
      <c r="G940">
        <v>79</v>
      </c>
      <c r="H940" t="s">
        <v>18</v>
      </c>
      <c r="I940">
        <v>996.25</v>
      </c>
      <c r="J940" t="s">
        <v>361</v>
      </c>
      <c r="K940" t="s">
        <v>137</v>
      </c>
      <c r="L940" t="b">
        <v>1</v>
      </c>
      <c r="M940" t="s">
        <v>27</v>
      </c>
      <c r="N940" t="s">
        <v>22</v>
      </c>
      <c r="O940">
        <f>data[[#This Row],[Qty]]*data[[#This Row],[Amount]]</f>
        <v>78703.75</v>
      </c>
    </row>
    <row r="941" spans="1:15" ht="14.25" customHeight="1">
      <c r="A941">
        <v>767</v>
      </c>
      <c r="B941" s="1">
        <v>44459</v>
      </c>
      <c r="C941" t="s">
        <v>23</v>
      </c>
      <c r="D941" t="s">
        <v>24</v>
      </c>
      <c r="E941" t="s">
        <v>25</v>
      </c>
      <c r="F941" t="s">
        <v>38</v>
      </c>
      <c r="G941">
        <v>13</v>
      </c>
      <c r="H941" t="s">
        <v>18</v>
      </c>
      <c r="I941">
        <v>570.41999999999996</v>
      </c>
      <c r="J941" t="s">
        <v>50</v>
      </c>
      <c r="K941" t="s">
        <v>51</v>
      </c>
      <c r="L941" t="b">
        <v>0</v>
      </c>
      <c r="M941" t="s">
        <v>27</v>
      </c>
      <c r="N941" t="s">
        <v>22</v>
      </c>
      <c r="O941">
        <f>data[[#This Row],[Qty]]*data[[#This Row],[Amount]]</f>
        <v>7415.4599999999991</v>
      </c>
    </row>
    <row r="942" spans="1:15" ht="14.25" customHeight="1">
      <c r="A942">
        <v>690</v>
      </c>
      <c r="B942" s="1">
        <v>43936</v>
      </c>
      <c r="C942" t="s">
        <v>36</v>
      </c>
      <c r="D942" t="s">
        <v>47</v>
      </c>
      <c r="E942" t="s">
        <v>16</v>
      </c>
      <c r="F942" t="s">
        <v>38</v>
      </c>
      <c r="G942">
        <v>84</v>
      </c>
      <c r="H942" t="s">
        <v>18</v>
      </c>
      <c r="I942">
        <v>468.7</v>
      </c>
      <c r="J942" t="s">
        <v>81</v>
      </c>
      <c r="K942" t="s">
        <v>58</v>
      </c>
      <c r="L942" t="b">
        <v>1</v>
      </c>
      <c r="M942" t="s">
        <v>31</v>
      </c>
      <c r="N942" t="s">
        <v>28</v>
      </c>
      <c r="O942">
        <f>data[[#This Row],[Qty]]*data[[#This Row],[Amount]]</f>
        <v>39370.799999999996</v>
      </c>
    </row>
    <row r="943" spans="1:15" ht="14.25" customHeight="1">
      <c r="A943">
        <v>726</v>
      </c>
      <c r="B943" s="1">
        <v>44247</v>
      </c>
      <c r="C943" t="s">
        <v>14</v>
      </c>
      <c r="D943" t="s">
        <v>15</v>
      </c>
      <c r="E943" t="s">
        <v>25</v>
      </c>
      <c r="F943" t="s">
        <v>38</v>
      </c>
      <c r="G943">
        <v>79</v>
      </c>
      <c r="H943" t="s">
        <v>18</v>
      </c>
      <c r="I943">
        <v>697.04</v>
      </c>
      <c r="J943" t="s">
        <v>135</v>
      </c>
      <c r="K943" t="s">
        <v>50</v>
      </c>
      <c r="L943" t="b">
        <v>1</v>
      </c>
      <c r="M943" t="s">
        <v>44</v>
      </c>
      <c r="N943" t="s">
        <v>22</v>
      </c>
      <c r="O943">
        <f>data[[#This Row],[Qty]]*data[[#This Row],[Amount]]</f>
        <v>55066.159999999996</v>
      </c>
    </row>
    <row r="944" spans="1:15" ht="14.25" customHeight="1">
      <c r="A944">
        <v>504</v>
      </c>
      <c r="B944" s="1">
        <v>43833</v>
      </c>
      <c r="C944" t="s">
        <v>32</v>
      </c>
      <c r="D944" t="s">
        <v>15</v>
      </c>
      <c r="E944" t="s">
        <v>25</v>
      </c>
      <c r="F944" t="s">
        <v>17</v>
      </c>
      <c r="G944">
        <v>94</v>
      </c>
      <c r="H944" t="s">
        <v>18</v>
      </c>
      <c r="I944">
        <v>810.77</v>
      </c>
      <c r="J944" t="s">
        <v>50</v>
      </c>
      <c r="K944" t="s">
        <v>51</v>
      </c>
      <c r="L944" t="b">
        <v>0</v>
      </c>
      <c r="M944" t="s">
        <v>27</v>
      </c>
      <c r="N944" t="s">
        <v>28</v>
      </c>
      <c r="O944">
        <f>data[[#This Row],[Qty]]*data[[#This Row],[Amount]]</f>
        <v>76212.38</v>
      </c>
    </row>
    <row r="945" spans="1:15" ht="14.25" customHeight="1">
      <c r="A945">
        <v>669</v>
      </c>
      <c r="B945" s="1">
        <v>44157</v>
      </c>
      <c r="C945" t="s">
        <v>36</v>
      </c>
      <c r="D945" t="s">
        <v>15</v>
      </c>
      <c r="E945" t="s">
        <v>25</v>
      </c>
      <c r="F945" t="s">
        <v>17</v>
      </c>
      <c r="G945">
        <v>6</v>
      </c>
      <c r="H945" t="s">
        <v>18</v>
      </c>
      <c r="I945">
        <v>526.91999999999996</v>
      </c>
      <c r="J945" t="s">
        <v>295</v>
      </c>
      <c r="K945" t="s">
        <v>74</v>
      </c>
      <c r="L945" t="b">
        <v>0</v>
      </c>
      <c r="M945" t="s">
        <v>27</v>
      </c>
      <c r="N945" t="s">
        <v>22</v>
      </c>
      <c r="O945">
        <f>data[[#This Row],[Qty]]*data[[#This Row],[Amount]]</f>
        <v>3161.5199999999995</v>
      </c>
    </row>
    <row r="946" spans="1:15" ht="14.25" customHeight="1">
      <c r="A946">
        <v>85</v>
      </c>
      <c r="B946" s="1">
        <v>44364</v>
      </c>
      <c r="C946" t="s">
        <v>36</v>
      </c>
      <c r="D946" t="s">
        <v>15</v>
      </c>
      <c r="E946" t="s">
        <v>37</v>
      </c>
      <c r="F946" t="s">
        <v>17</v>
      </c>
      <c r="G946">
        <v>82</v>
      </c>
      <c r="H946" t="s">
        <v>18</v>
      </c>
      <c r="I946">
        <v>147.97</v>
      </c>
      <c r="J946" t="s">
        <v>136</v>
      </c>
      <c r="K946" t="s">
        <v>137</v>
      </c>
      <c r="L946" t="b">
        <v>1</v>
      </c>
      <c r="M946" t="s">
        <v>21</v>
      </c>
      <c r="N946" t="s">
        <v>28</v>
      </c>
      <c r="O946">
        <f>data[[#This Row],[Qty]]*data[[#This Row],[Amount]]</f>
        <v>12133.539999999999</v>
      </c>
    </row>
    <row r="947" spans="1:15" ht="14.25" customHeight="1">
      <c r="A947">
        <v>714</v>
      </c>
      <c r="B947" s="1">
        <v>44517</v>
      </c>
      <c r="C947" t="s">
        <v>36</v>
      </c>
      <c r="D947" t="s">
        <v>47</v>
      </c>
      <c r="E947" t="s">
        <v>16</v>
      </c>
      <c r="F947" t="s">
        <v>33</v>
      </c>
      <c r="G947">
        <v>94</v>
      </c>
      <c r="H947" t="s">
        <v>18</v>
      </c>
      <c r="I947">
        <v>477.02</v>
      </c>
      <c r="J947" t="s">
        <v>286</v>
      </c>
      <c r="K947" t="s">
        <v>50</v>
      </c>
      <c r="L947" t="b">
        <v>0</v>
      </c>
      <c r="M947" t="s">
        <v>27</v>
      </c>
      <c r="N947" t="s">
        <v>28</v>
      </c>
      <c r="O947">
        <f>data[[#This Row],[Qty]]*data[[#This Row],[Amount]]</f>
        <v>44839.88</v>
      </c>
    </row>
    <row r="948" spans="1:15" ht="14.25" customHeight="1">
      <c r="A948">
        <v>892</v>
      </c>
      <c r="B948" s="1">
        <v>44348</v>
      </c>
      <c r="C948" t="s">
        <v>36</v>
      </c>
      <c r="D948" t="s">
        <v>24</v>
      </c>
      <c r="E948" t="s">
        <v>37</v>
      </c>
      <c r="F948" t="s">
        <v>38</v>
      </c>
      <c r="G948">
        <v>35</v>
      </c>
      <c r="H948" t="s">
        <v>18</v>
      </c>
      <c r="I948">
        <v>859.77</v>
      </c>
      <c r="J948" t="s">
        <v>211</v>
      </c>
      <c r="K948" t="s">
        <v>49</v>
      </c>
      <c r="L948" t="b">
        <v>0</v>
      </c>
      <c r="M948" t="s">
        <v>27</v>
      </c>
      <c r="N948" t="s">
        <v>22</v>
      </c>
      <c r="O948">
        <f>data[[#This Row],[Qty]]*data[[#This Row],[Amount]]</f>
        <v>30091.95</v>
      </c>
    </row>
    <row r="949" spans="1:15" ht="14.25" customHeight="1">
      <c r="A949">
        <v>347</v>
      </c>
      <c r="B949" s="1">
        <v>44153</v>
      </c>
      <c r="C949" t="s">
        <v>32</v>
      </c>
      <c r="D949" t="s">
        <v>15</v>
      </c>
      <c r="E949" t="s">
        <v>25</v>
      </c>
      <c r="F949" t="s">
        <v>33</v>
      </c>
      <c r="G949">
        <v>73</v>
      </c>
      <c r="H949" t="s">
        <v>18</v>
      </c>
      <c r="I949">
        <v>317.45999999999998</v>
      </c>
      <c r="J949" t="s">
        <v>246</v>
      </c>
      <c r="K949" t="s">
        <v>64</v>
      </c>
      <c r="L949" t="b">
        <v>0</v>
      </c>
      <c r="M949" t="s">
        <v>21</v>
      </c>
      <c r="N949" t="s">
        <v>28</v>
      </c>
      <c r="O949">
        <f>data[[#This Row],[Qty]]*data[[#This Row],[Amount]]</f>
        <v>23174.579999999998</v>
      </c>
    </row>
    <row r="950" spans="1:15" ht="14.25" customHeight="1">
      <c r="A950">
        <v>181</v>
      </c>
      <c r="B950" s="1">
        <v>44533</v>
      </c>
      <c r="C950" t="s">
        <v>36</v>
      </c>
      <c r="D950" t="s">
        <v>15</v>
      </c>
      <c r="E950" t="s">
        <v>16</v>
      </c>
      <c r="F950" t="s">
        <v>38</v>
      </c>
      <c r="G950">
        <v>80</v>
      </c>
      <c r="H950" t="s">
        <v>18</v>
      </c>
      <c r="I950">
        <v>216.44</v>
      </c>
      <c r="J950" t="s">
        <v>122</v>
      </c>
      <c r="K950" t="s">
        <v>89</v>
      </c>
      <c r="L950" t="b">
        <v>1</v>
      </c>
      <c r="M950" t="s">
        <v>44</v>
      </c>
      <c r="N950" t="s">
        <v>22</v>
      </c>
      <c r="O950">
        <f>data[[#This Row],[Qty]]*data[[#This Row],[Amount]]</f>
        <v>17315.2</v>
      </c>
    </row>
    <row r="951" spans="1:15" ht="14.25" customHeight="1">
      <c r="A951">
        <v>130</v>
      </c>
      <c r="B951" s="1">
        <v>44048</v>
      </c>
      <c r="C951" t="s">
        <v>36</v>
      </c>
      <c r="D951" t="s">
        <v>15</v>
      </c>
      <c r="E951" t="s">
        <v>16</v>
      </c>
      <c r="F951" t="s">
        <v>38</v>
      </c>
      <c r="G951">
        <v>90</v>
      </c>
      <c r="H951" t="s">
        <v>18</v>
      </c>
      <c r="I951">
        <v>717.29</v>
      </c>
      <c r="J951" t="s">
        <v>59</v>
      </c>
      <c r="K951" t="s">
        <v>20</v>
      </c>
      <c r="L951" t="b">
        <v>0</v>
      </c>
      <c r="M951" t="s">
        <v>21</v>
      </c>
      <c r="N951" t="s">
        <v>28</v>
      </c>
      <c r="O951">
        <f>data[[#This Row],[Qty]]*data[[#This Row],[Amount]]</f>
        <v>64556.1</v>
      </c>
    </row>
    <row r="952" spans="1:15" ht="14.25" customHeight="1">
      <c r="A952">
        <v>99</v>
      </c>
      <c r="B952" s="1">
        <v>44351</v>
      </c>
      <c r="C952" t="s">
        <v>14</v>
      </c>
      <c r="D952" t="s">
        <v>24</v>
      </c>
      <c r="E952" t="s">
        <v>37</v>
      </c>
      <c r="F952" t="s">
        <v>17</v>
      </c>
      <c r="G952">
        <v>70</v>
      </c>
      <c r="H952" t="s">
        <v>18</v>
      </c>
      <c r="I952">
        <v>654.91999999999996</v>
      </c>
      <c r="J952" t="s">
        <v>257</v>
      </c>
      <c r="K952" t="s">
        <v>74</v>
      </c>
      <c r="L952" t="b">
        <v>0</v>
      </c>
      <c r="M952" t="s">
        <v>31</v>
      </c>
      <c r="N952" t="s">
        <v>28</v>
      </c>
      <c r="O952">
        <f>data[[#This Row],[Qty]]*data[[#This Row],[Amount]]</f>
        <v>45844.399999999994</v>
      </c>
    </row>
    <row r="953" spans="1:15" ht="14.25" customHeight="1">
      <c r="A953">
        <v>868</v>
      </c>
      <c r="B953" s="1">
        <v>44150</v>
      </c>
      <c r="C953" t="s">
        <v>32</v>
      </c>
      <c r="D953" t="s">
        <v>24</v>
      </c>
      <c r="E953" t="s">
        <v>37</v>
      </c>
      <c r="F953" t="s">
        <v>38</v>
      </c>
      <c r="G953">
        <v>76</v>
      </c>
      <c r="H953" t="s">
        <v>18</v>
      </c>
      <c r="I953">
        <v>289.24</v>
      </c>
      <c r="J953" t="s">
        <v>180</v>
      </c>
      <c r="K953" t="s">
        <v>93</v>
      </c>
      <c r="L953" t="b">
        <v>1</v>
      </c>
      <c r="M953" t="s">
        <v>44</v>
      </c>
      <c r="N953" t="s">
        <v>22</v>
      </c>
      <c r="O953">
        <f>data[[#This Row],[Qty]]*data[[#This Row],[Amount]]</f>
        <v>21982.240000000002</v>
      </c>
    </row>
    <row r="954" spans="1:15" ht="14.25" customHeight="1">
      <c r="A954">
        <v>288</v>
      </c>
      <c r="B954" s="1">
        <v>44062</v>
      </c>
      <c r="C954" t="s">
        <v>32</v>
      </c>
      <c r="D954" t="s">
        <v>24</v>
      </c>
      <c r="E954" t="s">
        <v>25</v>
      </c>
      <c r="F954" t="s">
        <v>17</v>
      </c>
      <c r="G954">
        <v>47</v>
      </c>
      <c r="H954" t="s">
        <v>18</v>
      </c>
      <c r="I954">
        <v>7.4</v>
      </c>
      <c r="J954" t="s">
        <v>193</v>
      </c>
      <c r="K954" t="s">
        <v>74</v>
      </c>
      <c r="L954" t="b">
        <v>1</v>
      </c>
      <c r="M954" t="s">
        <v>27</v>
      </c>
      <c r="N954" t="s">
        <v>22</v>
      </c>
      <c r="O954">
        <f>data[[#This Row],[Qty]]*data[[#This Row],[Amount]]</f>
        <v>347.8</v>
      </c>
    </row>
    <row r="955" spans="1:15" ht="14.25" customHeight="1">
      <c r="A955">
        <v>783</v>
      </c>
      <c r="B955" s="1">
        <v>44421</v>
      </c>
      <c r="C955" t="s">
        <v>36</v>
      </c>
      <c r="D955" t="s">
        <v>24</v>
      </c>
      <c r="E955" t="s">
        <v>16</v>
      </c>
      <c r="F955" t="s">
        <v>38</v>
      </c>
      <c r="G955">
        <v>73</v>
      </c>
      <c r="H955" t="s">
        <v>18</v>
      </c>
      <c r="I955">
        <v>964.71</v>
      </c>
      <c r="J955" t="s">
        <v>109</v>
      </c>
      <c r="K955" t="s">
        <v>20</v>
      </c>
      <c r="L955" t="b">
        <v>1</v>
      </c>
      <c r="M955" t="s">
        <v>21</v>
      </c>
      <c r="N955" t="s">
        <v>28</v>
      </c>
      <c r="O955">
        <f>data[[#This Row],[Qty]]*data[[#This Row],[Amount]]</f>
        <v>70423.83</v>
      </c>
    </row>
    <row r="956" spans="1:15" ht="14.25" customHeight="1">
      <c r="A956">
        <v>462</v>
      </c>
      <c r="B956" s="1">
        <v>44547</v>
      </c>
      <c r="C956" t="s">
        <v>23</v>
      </c>
      <c r="D956" t="s">
        <v>24</v>
      </c>
      <c r="E956" t="s">
        <v>25</v>
      </c>
      <c r="F956" t="s">
        <v>17</v>
      </c>
      <c r="G956">
        <v>28</v>
      </c>
      <c r="H956" t="s">
        <v>18</v>
      </c>
      <c r="I956">
        <v>64.08</v>
      </c>
      <c r="J956" t="s">
        <v>219</v>
      </c>
      <c r="K956" t="s">
        <v>89</v>
      </c>
      <c r="L956" t="b">
        <v>1</v>
      </c>
      <c r="M956" t="s">
        <v>27</v>
      </c>
      <c r="N956" t="s">
        <v>22</v>
      </c>
      <c r="O956">
        <f>data[[#This Row],[Qty]]*data[[#This Row],[Amount]]</f>
        <v>1794.24</v>
      </c>
    </row>
    <row r="957" spans="1:15" ht="14.25" customHeight="1">
      <c r="A957">
        <v>430</v>
      </c>
      <c r="B957" s="1">
        <v>43883</v>
      </c>
      <c r="C957" t="s">
        <v>36</v>
      </c>
      <c r="D957" t="s">
        <v>47</v>
      </c>
      <c r="E957" t="s">
        <v>16</v>
      </c>
      <c r="F957" t="s">
        <v>38</v>
      </c>
      <c r="G957">
        <v>46</v>
      </c>
      <c r="H957" t="s">
        <v>18</v>
      </c>
      <c r="I957">
        <v>154.69999999999999</v>
      </c>
      <c r="J957" t="s">
        <v>113</v>
      </c>
      <c r="K957" t="s">
        <v>66</v>
      </c>
      <c r="L957" t="b">
        <v>1</v>
      </c>
      <c r="M957" t="s">
        <v>31</v>
      </c>
      <c r="N957" t="s">
        <v>22</v>
      </c>
      <c r="O957">
        <f>data[[#This Row],[Qty]]*data[[#This Row],[Amount]]</f>
        <v>7116.2</v>
      </c>
    </row>
    <row r="958" spans="1:15" ht="14.25" customHeight="1">
      <c r="A958">
        <v>739</v>
      </c>
      <c r="B958" s="1">
        <v>44078</v>
      </c>
      <c r="C958" t="s">
        <v>36</v>
      </c>
      <c r="D958" t="s">
        <v>47</v>
      </c>
      <c r="E958" t="s">
        <v>25</v>
      </c>
      <c r="F958" t="s">
        <v>38</v>
      </c>
      <c r="G958">
        <v>28</v>
      </c>
      <c r="H958" t="s">
        <v>18</v>
      </c>
      <c r="I958">
        <v>331.38</v>
      </c>
      <c r="J958" t="s">
        <v>173</v>
      </c>
      <c r="K958" t="s">
        <v>64</v>
      </c>
      <c r="L958" t="b">
        <v>0</v>
      </c>
      <c r="M958" t="s">
        <v>44</v>
      </c>
      <c r="N958" t="s">
        <v>28</v>
      </c>
      <c r="O958">
        <f>data[[#This Row],[Qty]]*data[[#This Row],[Amount]]</f>
        <v>9278.64</v>
      </c>
    </row>
    <row r="959" spans="1:15" ht="14.25" customHeight="1">
      <c r="A959">
        <v>840</v>
      </c>
      <c r="B959" s="1">
        <v>43994</v>
      </c>
      <c r="C959" t="s">
        <v>36</v>
      </c>
      <c r="D959" t="s">
        <v>47</v>
      </c>
      <c r="E959" t="s">
        <v>37</v>
      </c>
      <c r="F959" t="s">
        <v>17</v>
      </c>
      <c r="G959">
        <v>83</v>
      </c>
      <c r="H959" t="s">
        <v>18</v>
      </c>
      <c r="I959">
        <v>800.14</v>
      </c>
      <c r="J959" t="s">
        <v>381</v>
      </c>
      <c r="K959" t="s">
        <v>64</v>
      </c>
      <c r="L959" t="b">
        <v>1</v>
      </c>
      <c r="M959" t="s">
        <v>31</v>
      </c>
      <c r="N959" t="s">
        <v>28</v>
      </c>
      <c r="O959">
        <f>data[[#This Row],[Qty]]*data[[#This Row],[Amount]]</f>
        <v>66411.62</v>
      </c>
    </row>
    <row r="960" spans="1:15" ht="14.25" customHeight="1">
      <c r="A960">
        <v>798</v>
      </c>
      <c r="B960" s="1">
        <v>43846</v>
      </c>
      <c r="C960" t="s">
        <v>36</v>
      </c>
      <c r="D960" t="s">
        <v>24</v>
      </c>
      <c r="E960" t="s">
        <v>16</v>
      </c>
      <c r="F960" t="s">
        <v>33</v>
      </c>
      <c r="G960">
        <v>41</v>
      </c>
      <c r="H960" t="s">
        <v>18</v>
      </c>
      <c r="I960">
        <v>171.68</v>
      </c>
      <c r="J960" t="s">
        <v>163</v>
      </c>
      <c r="K960" t="s">
        <v>153</v>
      </c>
      <c r="L960" t="b">
        <v>0</v>
      </c>
      <c r="M960" t="s">
        <v>44</v>
      </c>
      <c r="N960" t="s">
        <v>22</v>
      </c>
      <c r="O960">
        <f>data[[#This Row],[Qty]]*data[[#This Row],[Amount]]</f>
        <v>7038.88</v>
      </c>
    </row>
    <row r="961" spans="1:15" ht="14.25" customHeight="1">
      <c r="A961">
        <v>452</v>
      </c>
      <c r="B961" s="1">
        <v>44477</v>
      </c>
      <c r="C961" t="s">
        <v>32</v>
      </c>
      <c r="D961" t="s">
        <v>15</v>
      </c>
      <c r="E961" t="s">
        <v>16</v>
      </c>
      <c r="F961" t="s">
        <v>33</v>
      </c>
      <c r="G961">
        <v>68</v>
      </c>
      <c r="H961" t="s">
        <v>18</v>
      </c>
      <c r="I961">
        <v>213.49</v>
      </c>
      <c r="J961" t="s">
        <v>96</v>
      </c>
      <c r="K961" t="s">
        <v>97</v>
      </c>
      <c r="L961" t="b">
        <v>1</v>
      </c>
      <c r="M961" t="s">
        <v>44</v>
      </c>
      <c r="N961" t="s">
        <v>22</v>
      </c>
      <c r="O961">
        <f>data[[#This Row],[Qty]]*data[[#This Row],[Amount]]</f>
        <v>14517.32</v>
      </c>
    </row>
    <row r="962" spans="1:15" ht="14.25" customHeight="1">
      <c r="A962">
        <v>418</v>
      </c>
      <c r="B962" s="1">
        <v>44309</v>
      </c>
      <c r="C962" t="s">
        <v>23</v>
      </c>
      <c r="D962" t="s">
        <v>47</v>
      </c>
      <c r="E962" t="s">
        <v>16</v>
      </c>
      <c r="F962" t="s">
        <v>38</v>
      </c>
      <c r="G962">
        <v>26</v>
      </c>
      <c r="H962" t="s">
        <v>18</v>
      </c>
      <c r="I962">
        <v>302.17</v>
      </c>
      <c r="J962" t="s">
        <v>300</v>
      </c>
      <c r="K962" t="s">
        <v>58</v>
      </c>
      <c r="L962" t="b">
        <v>0</v>
      </c>
      <c r="M962" t="s">
        <v>31</v>
      </c>
      <c r="N962" t="s">
        <v>22</v>
      </c>
      <c r="O962">
        <f>data[[#This Row],[Qty]]*data[[#This Row],[Amount]]</f>
        <v>7856.42</v>
      </c>
    </row>
    <row r="963" spans="1:15" ht="14.25" customHeight="1">
      <c r="A963">
        <v>502</v>
      </c>
      <c r="B963" s="1">
        <v>44500</v>
      </c>
      <c r="C963" t="s">
        <v>36</v>
      </c>
      <c r="D963" t="s">
        <v>24</v>
      </c>
      <c r="E963" t="s">
        <v>37</v>
      </c>
      <c r="F963" t="s">
        <v>33</v>
      </c>
      <c r="G963">
        <v>85</v>
      </c>
      <c r="H963" t="s">
        <v>18</v>
      </c>
      <c r="I963">
        <v>960.78</v>
      </c>
      <c r="J963" t="s">
        <v>83</v>
      </c>
      <c r="K963" t="s">
        <v>64</v>
      </c>
      <c r="L963" t="b">
        <v>0</v>
      </c>
      <c r="M963" t="s">
        <v>21</v>
      </c>
      <c r="N963" t="s">
        <v>22</v>
      </c>
      <c r="O963">
        <f>data[[#This Row],[Qty]]*data[[#This Row],[Amount]]</f>
        <v>81666.3</v>
      </c>
    </row>
    <row r="964" spans="1:15" ht="14.25" customHeight="1">
      <c r="A964">
        <v>90</v>
      </c>
      <c r="B964" s="1">
        <v>44407</v>
      </c>
      <c r="C964" t="s">
        <v>23</v>
      </c>
      <c r="D964" t="s">
        <v>47</v>
      </c>
      <c r="E964" t="s">
        <v>25</v>
      </c>
      <c r="F964" t="s">
        <v>17</v>
      </c>
      <c r="G964">
        <v>84</v>
      </c>
      <c r="H964" t="s">
        <v>18</v>
      </c>
      <c r="I964">
        <v>583.54999999999995</v>
      </c>
      <c r="J964" t="s">
        <v>71</v>
      </c>
      <c r="K964" t="s">
        <v>64</v>
      </c>
      <c r="L964" t="b">
        <v>0</v>
      </c>
      <c r="M964" t="s">
        <v>31</v>
      </c>
      <c r="N964" t="s">
        <v>22</v>
      </c>
      <c r="O964">
        <f>data[[#This Row],[Qty]]*data[[#This Row],[Amount]]</f>
        <v>49018.2</v>
      </c>
    </row>
    <row r="965" spans="1:15" ht="14.25" customHeight="1">
      <c r="A965">
        <v>453</v>
      </c>
      <c r="B965" s="1">
        <v>44495</v>
      </c>
      <c r="C965" t="s">
        <v>36</v>
      </c>
      <c r="D965" t="s">
        <v>15</v>
      </c>
      <c r="E965" t="s">
        <v>37</v>
      </c>
      <c r="F965" t="s">
        <v>33</v>
      </c>
      <c r="G965">
        <v>18</v>
      </c>
      <c r="H965" t="s">
        <v>18</v>
      </c>
      <c r="I965">
        <v>448.16</v>
      </c>
      <c r="J965" t="s">
        <v>92</v>
      </c>
      <c r="K965" t="s">
        <v>93</v>
      </c>
      <c r="L965" t="b">
        <v>1</v>
      </c>
      <c r="M965" t="s">
        <v>44</v>
      </c>
      <c r="N965" t="s">
        <v>22</v>
      </c>
      <c r="O965">
        <f>data[[#This Row],[Qty]]*data[[#This Row],[Amount]]</f>
        <v>8066.88</v>
      </c>
    </row>
    <row r="966" spans="1:15" ht="14.25" customHeight="1">
      <c r="A966">
        <v>231</v>
      </c>
      <c r="B966" s="1">
        <v>44147</v>
      </c>
      <c r="C966" t="s">
        <v>36</v>
      </c>
      <c r="D966" t="s">
        <v>47</v>
      </c>
      <c r="E966" t="s">
        <v>37</v>
      </c>
      <c r="F966" t="s">
        <v>38</v>
      </c>
      <c r="G966">
        <v>15</v>
      </c>
      <c r="H966" t="s">
        <v>18</v>
      </c>
      <c r="I966">
        <v>575.54999999999995</v>
      </c>
      <c r="J966" t="s">
        <v>244</v>
      </c>
      <c r="K966" t="s">
        <v>77</v>
      </c>
      <c r="L966" t="b">
        <v>1</v>
      </c>
      <c r="M966" t="s">
        <v>21</v>
      </c>
      <c r="N966" t="s">
        <v>22</v>
      </c>
      <c r="O966">
        <f>data[[#This Row],[Qty]]*data[[#This Row],[Amount]]</f>
        <v>8633.25</v>
      </c>
    </row>
    <row r="967" spans="1:15" ht="14.25" customHeight="1">
      <c r="A967">
        <v>182</v>
      </c>
      <c r="B967" s="1">
        <v>44014</v>
      </c>
      <c r="C967" t="s">
        <v>14</v>
      </c>
      <c r="D967" t="s">
        <v>47</v>
      </c>
      <c r="E967" t="s">
        <v>37</v>
      </c>
      <c r="F967" t="s">
        <v>38</v>
      </c>
      <c r="G967">
        <v>98</v>
      </c>
      <c r="H967" t="s">
        <v>18</v>
      </c>
      <c r="I967">
        <v>132.69</v>
      </c>
      <c r="J967" t="s">
        <v>241</v>
      </c>
      <c r="K967" t="s">
        <v>236</v>
      </c>
      <c r="L967" t="b">
        <v>0</v>
      </c>
      <c r="M967" t="s">
        <v>31</v>
      </c>
      <c r="N967" t="s">
        <v>22</v>
      </c>
      <c r="O967">
        <f>data[[#This Row],[Qty]]*data[[#This Row],[Amount]]</f>
        <v>13003.619999999999</v>
      </c>
    </row>
    <row r="968" spans="1:15" ht="14.25" customHeight="1">
      <c r="A968">
        <v>90</v>
      </c>
      <c r="B968" s="1">
        <v>44508</v>
      </c>
      <c r="C968" t="s">
        <v>32</v>
      </c>
      <c r="D968" t="s">
        <v>24</v>
      </c>
      <c r="E968" t="s">
        <v>16</v>
      </c>
      <c r="F968" t="s">
        <v>17</v>
      </c>
      <c r="G968">
        <v>75</v>
      </c>
      <c r="H968" t="s">
        <v>18</v>
      </c>
      <c r="I968">
        <v>511.89</v>
      </c>
      <c r="J968" t="s">
        <v>241</v>
      </c>
      <c r="K968" t="s">
        <v>236</v>
      </c>
      <c r="L968" t="b">
        <v>0</v>
      </c>
      <c r="M968" t="s">
        <v>44</v>
      </c>
      <c r="N968" t="s">
        <v>22</v>
      </c>
      <c r="O968">
        <f>data[[#This Row],[Qty]]*data[[#This Row],[Amount]]</f>
        <v>38391.75</v>
      </c>
    </row>
    <row r="969" spans="1:15" ht="14.25" customHeight="1">
      <c r="A969">
        <v>457</v>
      </c>
      <c r="B969" s="1">
        <v>44317</v>
      </c>
      <c r="C969" t="s">
        <v>54</v>
      </c>
      <c r="D969" t="s">
        <v>47</v>
      </c>
      <c r="E969" t="s">
        <v>37</v>
      </c>
      <c r="F969" t="s">
        <v>33</v>
      </c>
      <c r="G969">
        <v>33</v>
      </c>
      <c r="H969" t="s">
        <v>18</v>
      </c>
      <c r="I969">
        <v>206.86</v>
      </c>
      <c r="J969" t="s">
        <v>218</v>
      </c>
      <c r="K969" t="s">
        <v>43</v>
      </c>
      <c r="L969" t="b">
        <v>0</v>
      </c>
      <c r="M969" t="s">
        <v>31</v>
      </c>
      <c r="N969" t="s">
        <v>28</v>
      </c>
      <c r="O969">
        <f>data[[#This Row],[Qty]]*data[[#This Row],[Amount]]</f>
        <v>6826.38</v>
      </c>
    </row>
    <row r="970" spans="1:15" ht="14.25" customHeight="1">
      <c r="A970">
        <v>32</v>
      </c>
      <c r="B970" s="1">
        <v>44534</v>
      </c>
      <c r="C970" t="s">
        <v>32</v>
      </c>
      <c r="D970" t="s">
        <v>24</v>
      </c>
      <c r="E970" t="s">
        <v>25</v>
      </c>
      <c r="F970" t="s">
        <v>17</v>
      </c>
      <c r="G970">
        <v>17</v>
      </c>
      <c r="H970" t="s">
        <v>18</v>
      </c>
      <c r="I970">
        <v>346.15</v>
      </c>
      <c r="J970" t="s">
        <v>255</v>
      </c>
      <c r="K970" t="s">
        <v>85</v>
      </c>
      <c r="L970" t="b">
        <v>1</v>
      </c>
      <c r="M970" t="s">
        <v>21</v>
      </c>
      <c r="N970" t="s">
        <v>28</v>
      </c>
      <c r="O970">
        <f>data[[#This Row],[Qty]]*data[[#This Row],[Amount]]</f>
        <v>5884.5499999999993</v>
      </c>
    </row>
    <row r="971" spans="1:15" ht="14.25" customHeight="1">
      <c r="A971">
        <v>661</v>
      </c>
      <c r="B971" s="1">
        <v>44365</v>
      </c>
      <c r="C971" t="s">
        <v>23</v>
      </c>
      <c r="D971" t="s">
        <v>15</v>
      </c>
      <c r="E971" t="s">
        <v>25</v>
      </c>
      <c r="F971" t="s">
        <v>33</v>
      </c>
      <c r="G971">
        <v>28</v>
      </c>
      <c r="H971" t="s">
        <v>18</v>
      </c>
      <c r="I971">
        <v>971.92</v>
      </c>
      <c r="J971" t="s">
        <v>361</v>
      </c>
      <c r="K971" t="s">
        <v>137</v>
      </c>
      <c r="L971" t="b">
        <v>0</v>
      </c>
      <c r="M971" t="s">
        <v>21</v>
      </c>
      <c r="N971" t="s">
        <v>22</v>
      </c>
      <c r="O971">
        <f>data[[#This Row],[Qty]]*data[[#This Row],[Amount]]</f>
        <v>27213.759999999998</v>
      </c>
    </row>
    <row r="972" spans="1:15" ht="14.25" customHeight="1">
      <c r="A972">
        <v>56</v>
      </c>
      <c r="B972" s="1">
        <v>43872</v>
      </c>
      <c r="C972" t="s">
        <v>23</v>
      </c>
      <c r="D972" t="s">
        <v>15</v>
      </c>
      <c r="E972" t="s">
        <v>37</v>
      </c>
      <c r="F972" t="s">
        <v>17</v>
      </c>
      <c r="G972">
        <v>86</v>
      </c>
      <c r="H972" t="s">
        <v>18</v>
      </c>
      <c r="I972">
        <v>799.11</v>
      </c>
      <c r="J972" t="s">
        <v>84</v>
      </c>
      <c r="K972" t="s">
        <v>85</v>
      </c>
      <c r="L972" t="b">
        <v>1</v>
      </c>
      <c r="M972" t="s">
        <v>27</v>
      </c>
      <c r="N972" t="s">
        <v>28</v>
      </c>
      <c r="O972">
        <f>data[[#This Row],[Qty]]*data[[#This Row],[Amount]]</f>
        <v>68723.460000000006</v>
      </c>
    </row>
    <row r="973" spans="1:15" ht="14.25" customHeight="1">
      <c r="A973">
        <v>788</v>
      </c>
      <c r="B973" s="1">
        <v>44163</v>
      </c>
      <c r="C973" t="s">
        <v>23</v>
      </c>
      <c r="D973" t="s">
        <v>15</v>
      </c>
      <c r="E973" t="s">
        <v>16</v>
      </c>
      <c r="F973" t="s">
        <v>33</v>
      </c>
      <c r="G973">
        <v>21</v>
      </c>
      <c r="H973" t="s">
        <v>18</v>
      </c>
      <c r="I973">
        <v>861.82</v>
      </c>
      <c r="J973" t="s">
        <v>382</v>
      </c>
      <c r="K973" t="s">
        <v>236</v>
      </c>
      <c r="L973" t="b">
        <v>1</v>
      </c>
      <c r="M973" t="s">
        <v>21</v>
      </c>
      <c r="N973" t="s">
        <v>22</v>
      </c>
      <c r="O973">
        <f>data[[#This Row],[Qty]]*data[[#This Row],[Amount]]</f>
        <v>18098.22</v>
      </c>
    </row>
    <row r="974" spans="1:15" ht="14.25" customHeight="1">
      <c r="A974">
        <v>914</v>
      </c>
      <c r="B974" s="1">
        <v>44428</v>
      </c>
      <c r="C974" t="s">
        <v>23</v>
      </c>
      <c r="D974" t="s">
        <v>47</v>
      </c>
      <c r="E974" t="s">
        <v>25</v>
      </c>
      <c r="F974" t="s">
        <v>33</v>
      </c>
      <c r="G974">
        <v>94</v>
      </c>
      <c r="H974" t="s">
        <v>18</v>
      </c>
      <c r="I974">
        <v>486.3</v>
      </c>
      <c r="J974" t="s">
        <v>126</v>
      </c>
      <c r="K974" t="s">
        <v>87</v>
      </c>
      <c r="L974" t="b">
        <v>1</v>
      </c>
      <c r="M974" t="s">
        <v>44</v>
      </c>
      <c r="N974" t="s">
        <v>28</v>
      </c>
      <c r="O974">
        <f>data[[#This Row],[Qty]]*data[[#This Row],[Amount]]</f>
        <v>45712.200000000004</v>
      </c>
    </row>
    <row r="975" spans="1:15" ht="14.25" customHeight="1">
      <c r="A975">
        <v>815</v>
      </c>
      <c r="B975" s="1">
        <v>43926</v>
      </c>
      <c r="C975" t="s">
        <v>54</v>
      </c>
      <c r="D975" t="s">
        <v>15</v>
      </c>
      <c r="E975" t="s">
        <v>37</v>
      </c>
      <c r="F975" t="s">
        <v>33</v>
      </c>
      <c r="G975">
        <v>63</v>
      </c>
      <c r="H975" t="s">
        <v>18</v>
      </c>
      <c r="I975">
        <v>415.7</v>
      </c>
      <c r="J975" t="s">
        <v>19</v>
      </c>
      <c r="K975" t="s">
        <v>20</v>
      </c>
      <c r="L975" t="b">
        <v>0</v>
      </c>
      <c r="M975" t="s">
        <v>31</v>
      </c>
      <c r="N975" t="s">
        <v>28</v>
      </c>
      <c r="O975">
        <f>data[[#This Row],[Qty]]*data[[#This Row],[Amount]]</f>
        <v>26189.1</v>
      </c>
    </row>
    <row r="976" spans="1:15" ht="14.25" customHeight="1">
      <c r="A976">
        <v>849</v>
      </c>
      <c r="B976" s="1">
        <v>44246</v>
      </c>
      <c r="C976" t="s">
        <v>36</v>
      </c>
      <c r="D976" t="s">
        <v>15</v>
      </c>
      <c r="E976" t="s">
        <v>25</v>
      </c>
      <c r="F976" t="s">
        <v>33</v>
      </c>
      <c r="G976">
        <v>65</v>
      </c>
      <c r="H976" t="s">
        <v>18</v>
      </c>
      <c r="I976">
        <v>351.49</v>
      </c>
      <c r="J976" t="s">
        <v>312</v>
      </c>
      <c r="K976" t="s">
        <v>66</v>
      </c>
      <c r="L976" t="b">
        <v>0</v>
      </c>
      <c r="M976" t="s">
        <v>21</v>
      </c>
      <c r="N976" t="s">
        <v>22</v>
      </c>
      <c r="O976">
        <f>data[[#This Row],[Qty]]*data[[#This Row],[Amount]]</f>
        <v>22846.850000000002</v>
      </c>
    </row>
    <row r="977" spans="1:15" ht="14.25" customHeight="1">
      <c r="A977">
        <v>653</v>
      </c>
      <c r="B977" s="1">
        <v>44313</v>
      </c>
      <c r="C977" t="s">
        <v>32</v>
      </c>
      <c r="D977" t="s">
        <v>15</v>
      </c>
      <c r="E977" t="s">
        <v>16</v>
      </c>
      <c r="F977" t="s">
        <v>38</v>
      </c>
      <c r="G977">
        <v>85</v>
      </c>
      <c r="H977" t="s">
        <v>18</v>
      </c>
      <c r="I977">
        <v>588.61</v>
      </c>
      <c r="J977" t="s">
        <v>78</v>
      </c>
      <c r="K977" t="s">
        <v>79</v>
      </c>
      <c r="L977" t="b">
        <v>0</v>
      </c>
      <c r="M977" t="s">
        <v>44</v>
      </c>
      <c r="N977" t="s">
        <v>28</v>
      </c>
      <c r="O977">
        <f>data[[#This Row],[Qty]]*data[[#This Row],[Amount]]</f>
        <v>50031.85</v>
      </c>
    </row>
    <row r="978" spans="1:15" ht="14.25" customHeight="1">
      <c r="A978">
        <v>899</v>
      </c>
      <c r="B978" s="1">
        <v>44072</v>
      </c>
      <c r="C978" t="s">
        <v>23</v>
      </c>
      <c r="D978" t="s">
        <v>15</v>
      </c>
      <c r="E978" t="s">
        <v>16</v>
      </c>
      <c r="F978" t="s">
        <v>38</v>
      </c>
      <c r="G978">
        <v>53</v>
      </c>
      <c r="H978" t="s">
        <v>18</v>
      </c>
      <c r="I978">
        <v>625.72</v>
      </c>
      <c r="J978" t="s">
        <v>60</v>
      </c>
      <c r="K978" t="s">
        <v>61</v>
      </c>
      <c r="L978" t="b">
        <v>1</v>
      </c>
      <c r="M978" t="s">
        <v>44</v>
      </c>
      <c r="N978" t="s">
        <v>22</v>
      </c>
      <c r="O978">
        <f>data[[#This Row],[Qty]]*data[[#This Row],[Amount]]</f>
        <v>33163.160000000003</v>
      </c>
    </row>
    <row r="979" spans="1:15" ht="14.25" customHeight="1">
      <c r="A979">
        <v>16</v>
      </c>
      <c r="B979" s="1">
        <v>44407</v>
      </c>
      <c r="C979" t="s">
        <v>36</v>
      </c>
      <c r="D979" t="s">
        <v>47</v>
      </c>
      <c r="E979" t="s">
        <v>37</v>
      </c>
      <c r="F979" t="s">
        <v>33</v>
      </c>
      <c r="G979">
        <v>97</v>
      </c>
      <c r="H979" t="s">
        <v>18</v>
      </c>
      <c r="I979">
        <v>654.89</v>
      </c>
      <c r="J979" t="s">
        <v>142</v>
      </c>
      <c r="K979" t="s">
        <v>64</v>
      </c>
      <c r="L979" t="b">
        <v>0</v>
      </c>
      <c r="M979" t="s">
        <v>21</v>
      </c>
      <c r="N979" t="s">
        <v>28</v>
      </c>
      <c r="O979">
        <f>data[[#This Row],[Qty]]*data[[#This Row],[Amount]]</f>
        <v>63524.33</v>
      </c>
    </row>
    <row r="980" spans="1:15" ht="14.25" customHeight="1">
      <c r="A980">
        <v>634</v>
      </c>
      <c r="B980" s="1">
        <v>44176</v>
      </c>
      <c r="C980" t="s">
        <v>36</v>
      </c>
      <c r="D980" t="s">
        <v>47</v>
      </c>
      <c r="E980" t="s">
        <v>37</v>
      </c>
      <c r="F980" t="s">
        <v>33</v>
      </c>
      <c r="G980">
        <v>19</v>
      </c>
      <c r="H980" t="s">
        <v>18</v>
      </c>
      <c r="I980">
        <v>278.93</v>
      </c>
      <c r="J980" t="s">
        <v>190</v>
      </c>
      <c r="K980" t="s">
        <v>64</v>
      </c>
      <c r="L980" t="b">
        <v>1</v>
      </c>
      <c r="M980" t="s">
        <v>21</v>
      </c>
      <c r="N980" t="s">
        <v>28</v>
      </c>
      <c r="O980">
        <f>data[[#This Row],[Qty]]*data[[#This Row],[Amount]]</f>
        <v>5299.67</v>
      </c>
    </row>
    <row r="981" spans="1:15" ht="14.25" customHeight="1">
      <c r="A981">
        <v>18</v>
      </c>
      <c r="B981" s="1">
        <v>43992</v>
      </c>
      <c r="C981" t="s">
        <v>32</v>
      </c>
      <c r="D981" t="s">
        <v>47</v>
      </c>
      <c r="E981" t="s">
        <v>25</v>
      </c>
      <c r="F981" t="s">
        <v>38</v>
      </c>
      <c r="G981">
        <v>58</v>
      </c>
      <c r="H981" t="s">
        <v>18</v>
      </c>
      <c r="I981">
        <v>346.14</v>
      </c>
      <c r="J981" t="s">
        <v>383</v>
      </c>
      <c r="K981" t="s">
        <v>139</v>
      </c>
      <c r="L981" t="b">
        <v>0</v>
      </c>
      <c r="M981" t="s">
        <v>21</v>
      </c>
      <c r="N981" t="s">
        <v>28</v>
      </c>
      <c r="O981">
        <f>data[[#This Row],[Qty]]*data[[#This Row],[Amount]]</f>
        <v>20076.12</v>
      </c>
    </row>
    <row r="982" spans="1:15" ht="14.25" customHeight="1">
      <c r="A982">
        <v>744</v>
      </c>
      <c r="B982" s="1">
        <v>44490</v>
      </c>
      <c r="C982" t="s">
        <v>14</v>
      </c>
      <c r="D982" t="s">
        <v>47</v>
      </c>
      <c r="E982" t="s">
        <v>37</v>
      </c>
      <c r="F982" t="s">
        <v>17</v>
      </c>
      <c r="G982">
        <v>20</v>
      </c>
      <c r="H982" t="s">
        <v>18</v>
      </c>
      <c r="I982">
        <v>824.49</v>
      </c>
      <c r="J982" t="s">
        <v>141</v>
      </c>
      <c r="K982" t="s">
        <v>30</v>
      </c>
      <c r="L982" t="b">
        <v>0</v>
      </c>
      <c r="M982" t="s">
        <v>44</v>
      </c>
      <c r="N982" t="s">
        <v>22</v>
      </c>
      <c r="O982">
        <f>data[[#This Row],[Qty]]*data[[#This Row],[Amount]]</f>
        <v>16489.8</v>
      </c>
    </row>
    <row r="983" spans="1:15" ht="14.25" customHeight="1">
      <c r="A983">
        <v>348</v>
      </c>
      <c r="B983" s="1">
        <v>44184</v>
      </c>
      <c r="C983" t="s">
        <v>36</v>
      </c>
      <c r="D983" t="s">
        <v>24</v>
      </c>
      <c r="E983" t="s">
        <v>37</v>
      </c>
      <c r="F983" t="s">
        <v>33</v>
      </c>
      <c r="G983">
        <v>16</v>
      </c>
      <c r="H983" t="s">
        <v>18</v>
      </c>
      <c r="I983">
        <v>198.33</v>
      </c>
      <c r="J983" t="s">
        <v>84</v>
      </c>
      <c r="K983" t="s">
        <v>85</v>
      </c>
      <c r="L983" t="b">
        <v>0</v>
      </c>
      <c r="M983" t="s">
        <v>44</v>
      </c>
      <c r="N983" t="s">
        <v>22</v>
      </c>
      <c r="O983">
        <f>data[[#This Row],[Qty]]*data[[#This Row],[Amount]]</f>
        <v>3173.28</v>
      </c>
    </row>
    <row r="984" spans="1:15" ht="14.25" customHeight="1">
      <c r="A984">
        <v>438</v>
      </c>
      <c r="B984" s="1">
        <v>43877</v>
      </c>
      <c r="C984" t="s">
        <v>54</v>
      </c>
      <c r="D984" t="s">
        <v>15</v>
      </c>
      <c r="E984" t="s">
        <v>25</v>
      </c>
      <c r="F984" t="s">
        <v>33</v>
      </c>
      <c r="G984">
        <v>64</v>
      </c>
      <c r="H984" t="s">
        <v>18</v>
      </c>
      <c r="I984">
        <v>380.1</v>
      </c>
      <c r="J984" t="s">
        <v>280</v>
      </c>
      <c r="K984" t="s">
        <v>93</v>
      </c>
      <c r="L984" t="b">
        <v>0</v>
      </c>
      <c r="M984" t="s">
        <v>21</v>
      </c>
      <c r="N984" t="s">
        <v>28</v>
      </c>
      <c r="O984">
        <f>data[[#This Row],[Qty]]*data[[#This Row],[Amount]]</f>
        <v>24326.400000000001</v>
      </c>
    </row>
    <row r="985" spans="1:15" ht="14.25" customHeight="1">
      <c r="A985">
        <v>667</v>
      </c>
      <c r="B985" s="1">
        <v>44311</v>
      </c>
      <c r="C985" t="s">
        <v>32</v>
      </c>
      <c r="D985" t="s">
        <v>15</v>
      </c>
      <c r="E985" t="s">
        <v>16</v>
      </c>
      <c r="F985" t="s">
        <v>38</v>
      </c>
      <c r="G985">
        <v>71</v>
      </c>
      <c r="H985" t="s">
        <v>18</v>
      </c>
      <c r="I985">
        <v>446.97</v>
      </c>
      <c r="J985" t="s">
        <v>96</v>
      </c>
      <c r="K985" t="s">
        <v>97</v>
      </c>
      <c r="L985" t="b">
        <v>0</v>
      </c>
      <c r="M985" t="s">
        <v>21</v>
      </c>
      <c r="N985" t="s">
        <v>22</v>
      </c>
      <c r="O985">
        <f>data[[#This Row],[Qty]]*data[[#This Row],[Amount]]</f>
        <v>31734.870000000003</v>
      </c>
    </row>
    <row r="986" spans="1:15" ht="14.25" customHeight="1">
      <c r="A986">
        <v>300</v>
      </c>
      <c r="B986" s="1">
        <v>44447</v>
      </c>
      <c r="C986" t="s">
        <v>36</v>
      </c>
      <c r="D986" t="s">
        <v>15</v>
      </c>
      <c r="E986" t="s">
        <v>37</v>
      </c>
      <c r="F986" t="s">
        <v>33</v>
      </c>
      <c r="G986">
        <v>86</v>
      </c>
      <c r="H986" t="s">
        <v>18</v>
      </c>
      <c r="I986">
        <v>644.88</v>
      </c>
      <c r="J986" t="s">
        <v>71</v>
      </c>
      <c r="K986" t="s">
        <v>64</v>
      </c>
      <c r="L986" t="b">
        <v>0</v>
      </c>
      <c r="M986" t="s">
        <v>44</v>
      </c>
      <c r="N986" t="s">
        <v>28</v>
      </c>
      <c r="O986">
        <f>data[[#This Row],[Qty]]*data[[#This Row],[Amount]]</f>
        <v>55459.68</v>
      </c>
    </row>
    <row r="987" spans="1:15" ht="14.25" customHeight="1">
      <c r="A987">
        <v>854</v>
      </c>
      <c r="B987" s="1">
        <v>43949</v>
      </c>
      <c r="C987" t="s">
        <v>36</v>
      </c>
      <c r="D987" t="s">
        <v>15</v>
      </c>
      <c r="E987" t="s">
        <v>37</v>
      </c>
      <c r="F987" t="s">
        <v>33</v>
      </c>
      <c r="G987">
        <v>68</v>
      </c>
      <c r="H987" t="s">
        <v>18</v>
      </c>
      <c r="I987">
        <v>317.86</v>
      </c>
      <c r="J987" t="s">
        <v>123</v>
      </c>
      <c r="K987" t="s">
        <v>124</v>
      </c>
      <c r="L987" t="b">
        <v>1</v>
      </c>
      <c r="M987" t="s">
        <v>27</v>
      </c>
      <c r="N987" t="s">
        <v>22</v>
      </c>
      <c r="O987">
        <f>data[[#This Row],[Qty]]*data[[#This Row],[Amount]]</f>
        <v>21614.48</v>
      </c>
    </row>
    <row r="988" spans="1:15" ht="14.25" customHeight="1">
      <c r="A988">
        <v>815</v>
      </c>
      <c r="B988" s="1">
        <v>44429</v>
      </c>
      <c r="C988" t="s">
        <v>32</v>
      </c>
      <c r="D988" t="s">
        <v>24</v>
      </c>
      <c r="E988" t="s">
        <v>25</v>
      </c>
      <c r="F988" t="s">
        <v>17</v>
      </c>
      <c r="G988">
        <v>75</v>
      </c>
      <c r="H988" t="s">
        <v>18</v>
      </c>
      <c r="I988">
        <v>242.45</v>
      </c>
      <c r="J988" t="s">
        <v>205</v>
      </c>
      <c r="K988" t="s">
        <v>30</v>
      </c>
      <c r="L988" t="b">
        <v>1</v>
      </c>
      <c r="M988" t="s">
        <v>27</v>
      </c>
      <c r="N988" t="s">
        <v>22</v>
      </c>
      <c r="O988">
        <f>data[[#This Row],[Qty]]*data[[#This Row],[Amount]]</f>
        <v>18183.75</v>
      </c>
    </row>
    <row r="989" spans="1:15" ht="14.25" customHeight="1">
      <c r="A989">
        <v>408</v>
      </c>
      <c r="B989" s="1">
        <v>43846</v>
      </c>
      <c r="C989" t="s">
        <v>23</v>
      </c>
      <c r="D989" t="s">
        <v>47</v>
      </c>
      <c r="E989" t="s">
        <v>25</v>
      </c>
      <c r="F989" t="s">
        <v>17</v>
      </c>
      <c r="G989">
        <v>61</v>
      </c>
      <c r="H989" t="s">
        <v>18</v>
      </c>
      <c r="I989">
        <v>779.05</v>
      </c>
      <c r="J989" t="s">
        <v>126</v>
      </c>
      <c r="K989" t="s">
        <v>87</v>
      </c>
      <c r="L989" t="b">
        <v>0</v>
      </c>
      <c r="M989" t="s">
        <v>21</v>
      </c>
      <c r="N989" t="s">
        <v>22</v>
      </c>
      <c r="O989">
        <f>data[[#This Row],[Qty]]*data[[#This Row],[Amount]]</f>
        <v>47522.049999999996</v>
      </c>
    </row>
    <row r="990" spans="1:15" ht="14.25" customHeight="1">
      <c r="A990">
        <v>648</v>
      </c>
      <c r="B990" s="1">
        <v>44556</v>
      </c>
      <c r="C990" t="s">
        <v>32</v>
      </c>
      <c r="D990" t="s">
        <v>24</v>
      </c>
      <c r="E990" t="s">
        <v>37</v>
      </c>
      <c r="F990" t="s">
        <v>17</v>
      </c>
      <c r="G990">
        <v>94</v>
      </c>
      <c r="H990" t="s">
        <v>18</v>
      </c>
      <c r="I990">
        <v>619.30999999999995</v>
      </c>
      <c r="J990" t="s">
        <v>173</v>
      </c>
      <c r="K990" t="s">
        <v>64</v>
      </c>
      <c r="L990" t="b">
        <v>0</v>
      </c>
      <c r="M990" t="s">
        <v>44</v>
      </c>
      <c r="N990" t="s">
        <v>28</v>
      </c>
      <c r="O990">
        <f>data[[#This Row],[Qty]]*data[[#This Row],[Amount]]</f>
        <v>58215.139999999992</v>
      </c>
    </row>
    <row r="991" spans="1:15" ht="14.25" customHeight="1">
      <c r="A991">
        <v>438</v>
      </c>
      <c r="B991" s="1">
        <v>44319</v>
      </c>
      <c r="C991" t="s">
        <v>32</v>
      </c>
      <c r="D991" t="s">
        <v>15</v>
      </c>
      <c r="E991" t="s">
        <v>37</v>
      </c>
      <c r="F991" t="s">
        <v>38</v>
      </c>
      <c r="G991">
        <v>5</v>
      </c>
      <c r="H991" t="s">
        <v>18</v>
      </c>
      <c r="I991">
        <v>570.52</v>
      </c>
      <c r="J991" t="s">
        <v>107</v>
      </c>
      <c r="K991" t="s">
        <v>106</v>
      </c>
      <c r="L991" t="b">
        <v>0</v>
      </c>
      <c r="M991" t="s">
        <v>44</v>
      </c>
      <c r="N991" t="s">
        <v>28</v>
      </c>
      <c r="O991">
        <f>data[[#This Row],[Qty]]*data[[#This Row],[Amount]]</f>
        <v>2852.6</v>
      </c>
    </row>
    <row r="992" spans="1:15" ht="14.25" customHeight="1">
      <c r="A992">
        <v>453</v>
      </c>
      <c r="B992" s="1">
        <v>43855</v>
      </c>
      <c r="C992" t="s">
        <v>32</v>
      </c>
      <c r="D992" t="s">
        <v>47</v>
      </c>
      <c r="E992" t="s">
        <v>25</v>
      </c>
      <c r="F992" t="s">
        <v>38</v>
      </c>
      <c r="G992">
        <v>89</v>
      </c>
      <c r="H992" t="s">
        <v>18</v>
      </c>
      <c r="I992">
        <v>673.45</v>
      </c>
      <c r="J992" t="s">
        <v>39</v>
      </c>
      <c r="K992" t="s">
        <v>104</v>
      </c>
      <c r="L992" t="b">
        <v>0</v>
      </c>
      <c r="M992" t="s">
        <v>21</v>
      </c>
      <c r="N992" t="s">
        <v>28</v>
      </c>
      <c r="O992">
        <f>data[[#This Row],[Qty]]*data[[#This Row],[Amount]]</f>
        <v>59937.05</v>
      </c>
    </row>
    <row r="993" spans="1:15" ht="14.25" customHeight="1">
      <c r="A993">
        <v>792</v>
      </c>
      <c r="B993" s="1">
        <v>44555</v>
      </c>
      <c r="C993" t="s">
        <v>32</v>
      </c>
      <c r="D993" t="s">
        <v>47</v>
      </c>
      <c r="E993" t="s">
        <v>25</v>
      </c>
      <c r="F993" t="s">
        <v>33</v>
      </c>
      <c r="G993">
        <v>71</v>
      </c>
      <c r="H993" t="s">
        <v>18</v>
      </c>
      <c r="I993">
        <v>104.76</v>
      </c>
      <c r="J993" t="s">
        <v>300</v>
      </c>
      <c r="K993" t="s">
        <v>58</v>
      </c>
      <c r="L993" t="b">
        <v>1</v>
      </c>
      <c r="M993" t="s">
        <v>21</v>
      </c>
      <c r="N993" t="s">
        <v>28</v>
      </c>
      <c r="O993">
        <f>data[[#This Row],[Qty]]*data[[#This Row],[Amount]]</f>
        <v>7437.96</v>
      </c>
    </row>
    <row r="994" spans="1:15" ht="14.25" customHeight="1">
      <c r="A994">
        <v>105</v>
      </c>
      <c r="B994" s="1">
        <v>44211</v>
      </c>
      <c r="C994" t="s">
        <v>54</v>
      </c>
      <c r="D994" t="s">
        <v>24</v>
      </c>
      <c r="E994" t="s">
        <v>16</v>
      </c>
      <c r="F994" t="s">
        <v>33</v>
      </c>
      <c r="G994">
        <v>71</v>
      </c>
      <c r="H994" t="s">
        <v>18</v>
      </c>
      <c r="I994">
        <v>479.7</v>
      </c>
      <c r="J994" t="s">
        <v>75</v>
      </c>
      <c r="K994" t="s">
        <v>64</v>
      </c>
      <c r="L994" t="b">
        <v>1</v>
      </c>
      <c r="M994" t="s">
        <v>31</v>
      </c>
      <c r="N994" t="s">
        <v>22</v>
      </c>
      <c r="O994">
        <f>data[[#This Row],[Qty]]*data[[#This Row],[Amount]]</f>
        <v>34058.699999999997</v>
      </c>
    </row>
    <row r="995" spans="1:15" ht="14.25" customHeight="1">
      <c r="A995">
        <v>604</v>
      </c>
      <c r="B995" s="1">
        <v>44443</v>
      </c>
      <c r="C995" t="s">
        <v>32</v>
      </c>
      <c r="D995" t="s">
        <v>15</v>
      </c>
      <c r="E995" t="s">
        <v>16</v>
      </c>
      <c r="F995" t="s">
        <v>38</v>
      </c>
      <c r="G995">
        <v>78</v>
      </c>
      <c r="H995" t="s">
        <v>18</v>
      </c>
      <c r="I995">
        <v>114.92</v>
      </c>
      <c r="J995" t="s">
        <v>331</v>
      </c>
      <c r="K995" t="s">
        <v>85</v>
      </c>
      <c r="L995" t="b">
        <v>1</v>
      </c>
      <c r="M995" t="s">
        <v>21</v>
      </c>
      <c r="N995" t="s">
        <v>22</v>
      </c>
      <c r="O995">
        <f>data[[#This Row],[Qty]]*data[[#This Row],[Amount]]</f>
        <v>8963.76</v>
      </c>
    </row>
    <row r="996" spans="1:15" ht="14.25" customHeight="1">
      <c r="A996">
        <v>482</v>
      </c>
      <c r="B996" s="1">
        <v>44443</v>
      </c>
      <c r="C996" t="s">
        <v>36</v>
      </c>
      <c r="D996" t="s">
        <v>24</v>
      </c>
      <c r="E996" t="s">
        <v>25</v>
      </c>
      <c r="F996" t="s">
        <v>33</v>
      </c>
      <c r="G996">
        <v>85</v>
      </c>
      <c r="H996" t="s">
        <v>18</v>
      </c>
      <c r="I996">
        <v>572.25</v>
      </c>
      <c r="J996" t="s">
        <v>92</v>
      </c>
      <c r="K996" t="s">
        <v>93</v>
      </c>
      <c r="L996" t="b">
        <v>1</v>
      </c>
      <c r="M996" t="s">
        <v>27</v>
      </c>
      <c r="N996" t="s">
        <v>22</v>
      </c>
      <c r="O996">
        <f>data[[#This Row],[Qty]]*data[[#This Row],[Amount]]</f>
        <v>48641.25</v>
      </c>
    </row>
    <row r="997" spans="1:15" ht="14.25" customHeight="1">
      <c r="A997">
        <v>640</v>
      </c>
      <c r="B997" s="1">
        <v>44530</v>
      </c>
      <c r="C997" t="s">
        <v>23</v>
      </c>
      <c r="D997" t="s">
        <v>24</v>
      </c>
      <c r="E997" t="s">
        <v>25</v>
      </c>
      <c r="F997" t="s">
        <v>17</v>
      </c>
      <c r="G997">
        <v>18</v>
      </c>
      <c r="H997" t="s">
        <v>18</v>
      </c>
      <c r="I997">
        <v>676.17</v>
      </c>
      <c r="J997" t="s">
        <v>145</v>
      </c>
      <c r="K997" t="s">
        <v>172</v>
      </c>
      <c r="L997" t="b">
        <v>1</v>
      </c>
      <c r="M997" t="s">
        <v>27</v>
      </c>
      <c r="N997" t="s">
        <v>22</v>
      </c>
      <c r="O997">
        <f>data[[#This Row],[Qty]]*data[[#This Row],[Amount]]</f>
        <v>12171.06</v>
      </c>
    </row>
    <row r="998" spans="1:15" ht="14.25" customHeight="1">
      <c r="A998">
        <v>758</v>
      </c>
      <c r="B998" s="1">
        <v>44069</v>
      </c>
      <c r="C998" t="s">
        <v>23</v>
      </c>
      <c r="D998" t="s">
        <v>24</v>
      </c>
      <c r="E998" t="s">
        <v>25</v>
      </c>
      <c r="F998" t="s">
        <v>33</v>
      </c>
      <c r="G998">
        <v>79</v>
      </c>
      <c r="H998" t="s">
        <v>18</v>
      </c>
      <c r="I998">
        <v>80.08</v>
      </c>
      <c r="J998" t="s">
        <v>155</v>
      </c>
      <c r="K998" t="s">
        <v>64</v>
      </c>
      <c r="L998" t="b">
        <v>1</v>
      </c>
      <c r="M998" t="s">
        <v>44</v>
      </c>
      <c r="N998" t="s">
        <v>28</v>
      </c>
      <c r="O998">
        <f>data[[#This Row],[Qty]]*data[[#This Row],[Amount]]</f>
        <v>6326.32</v>
      </c>
    </row>
    <row r="999" spans="1:15" ht="14.25" customHeight="1">
      <c r="A999">
        <v>532</v>
      </c>
      <c r="B999" s="1">
        <v>44529</v>
      </c>
      <c r="C999" t="s">
        <v>23</v>
      </c>
      <c r="D999" t="s">
        <v>24</v>
      </c>
      <c r="E999" t="s">
        <v>16</v>
      </c>
      <c r="F999" t="s">
        <v>17</v>
      </c>
      <c r="G999">
        <v>10</v>
      </c>
      <c r="H999" t="s">
        <v>18</v>
      </c>
      <c r="I999">
        <v>221.54</v>
      </c>
      <c r="J999" t="s">
        <v>173</v>
      </c>
      <c r="K999" t="s">
        <v>64</v>
      </c>
      <c r="L999" t="b">
        <v>1</v>
      </c>
      <c r="M999" t="s">
        <v>27</v>
      </c>
      <c r="N999" t="s">
        <v>28</v>
      </c>
      <c r="O999">
        <f>data[[#This Row],[Qty]]*data[[#This Row],[Amount]]</f>
        <v>2215.4</v>
      </c>
    </row>
    <row r="1000" spans="1:15" ht="14.25" customHeight="1">
      <c r="A1000">
        <v>384</v>
      </c>
      <c r="B1000" s="1">
        <v>43968</v>
      </c>
      <c r="C1000" t="s">
        <v>23</v>
      </c>
      <c r="D1000" t="s">
        <v>24</v>
      </c>
      <c r="E1000" t="s">
        <v>37</v>
      </c>
      <c r="F1000" t="s">
        <v>33</v>
      </c>
      <c r="G1000">
        <v>36</v>
      </c>
      <c r="H1000" t="s">
        <v>18</v>
      </c>
      <c r="I1000">
        <v>906.8</v>
      </c>
      <c r="J1000" t="s">
        <v>235</v>
      </c>
      <c r="K1000" t="s">
        <v>236</v>
      </c>
      <c r="L1000" t="b">
        <v>1</v>
      </c>
      <c r="M1000" t="s">
        <v>44</v>
      </c>
      <c r="N1000" t="s">
        <v>22</v>
      </c>
      <c r="O1000">
        <f>data[[#This Row],[Qty]]*data[[#This Row],[Amount]]</f>
        <v>32644.799999999999</v>
      </c>
    </row>
    <row r="1001" spans="1:15" ht="14.25" customHeight="1">
      <c r="A1001">
        <v>72</v>
      </c>
      <c r="B1001" s="1">
        <v>44524</v>
      </c>
      <c r="C1001" t="s">
        <v>14</v>
      </c>
      <c r="D1001" t="s">
        <v>47</v>
      </c>
      <c r="E1001" t="s">
        <v>16</v>
      </c>
      <c r="F1001" t="s">
        <v>17</v>
      </c>
      <c r="G1001">
        <v>56</v>
      </c>
      <c r="H1001" t="s">
        <v>18</v>
      </c>
      <c r="I1001">
        <v>819.83</v>
      </c>
      <c r="J1001" t="s">
        <v>84</v>
      </c>
      <c r="K1001" t="s">
        <v>85</v>
      </c>
      <c r="L1001" t="b">
        <v>1</v>
      </c>
      <c r="M1001" t="s">
        <v>44</v>
      </c>
      <c r="N1001" t="s">
        <v>28</v>
      </c>
      <c r="O1001">
        <f>data[[#This Row],[Qty]]*data[[#This Row],[Amount]]</f>
        <v>45910.48</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1382-963A-448A-AD40-053D88E80081}">
  <dimension ref="A2:O36"/>
  <sheetViews>
    <sheetView topLeftCell="A7" zoomScaleNormal="100" workbookViewId="0">
      <selection activeCell="A4" sqref="A4"/>
    </sheetView>
  </sheetViews>
  <sheetFormatPr defaultRowHeight="14.4"/>
  <cols>
    <col min="1" max="1" width="12.44140625" bestFit="1" customWidth="1"/>
    <col min="2" max="2" width="23.44140625" bestFit="1" customWidth="1"/>
    <col min="3" max="3" width="24.44140625" bestFit="1" customWidth="1"/>
    <col min="4" max="4" width="20.88671875" customWidth="1"/>
    <col min="5" max="5" width="12.44140625" bestFit="1" customWidth="1"/>
    <col min="6" max="6" width="23.44140625" bestFit="1" customWidth="1"/>
    <col min="9" max="9" width="15.109375" bestFit="1" customWidth="1"/>
    <col min="10" max="10" width="15.5546875" bestFit="1" customWidth="1"/>
    <col min="11" max="11" width="10.33203125" bestFit="1" customWidth="1"/>
    <col min="12" max="12" width="11.21875" bestFit="1" customWidth="1"/>
    <col min="13" max="13" width="10.5546875" bestFit="1" customWidth="1"/>
    <col min="14" max="14" width="12.109375" customWidth="1"/>
  </cols>
  <sheetData>
    <row r="2" spans="1:15">
      <c r="A2" s="3" t="s">
        <v>404</v>
      </c>
      <c r="N2" s="3" t="s">
        <v>413</v>
      </c>
      <c r="O2" t="s">
        <v>402</v>
      </c>
    </row>
    <row r="3" spans="1:15">
      <c r="A3" t="s">
        <v>387</v>
      </c>
      <c r="B3" t="s">
        <v>405</v>
      </c>
      <c r="C3" t="s">
        <v>406</v>
      </c>
      <c r="D3" s="3" t="s">
        <v>407</v>
      </c>
      <c r="N3" s="3" t="s">
        <v>414</v>
      </c>
      <c r="O3" t="s">
        <v>415</v>
      </c>
    </row>
    <row r="4" spans="1:15">
      <c r="A4" s="10">
        <v>26228908.230000015</v>
      </c>
      <c r="B4" s="6">
        <v>52244</v>
      </c>
      <c r="C4" s="6">
        <v>1000</v>
      </c>
      <c r="D4" s="9">
        <f>$A$4/$C$4</f>
        <v>26228.908230000015</v>
      </c>
      <c r="N4" s="3" t="s">
        <v>416</v>
      </c>
      <c r="O4" t="s">
        <v>417</v>
      </c>
    </row>
    <row r="5" spans="1:15">
      <c r="N5" s="3" t="s">
        <v>418</v>
      </c>
      <c r="O5" t="s">
        <v>419</v>
      </c>
    </row>
    <row r="8" spans="1:15">
      <c r="A8" s="3" t="s">
        <v>408</v>
      </c>
      <c r="E8" s="3" t="s">
        <v>409</v>
      </c>
      <c r="I8" s="3" t="s">
        <v>411</v>
      </c>
    </row>
    <row r="9" spans="1:15">
      <c r="A9" s="4" t="s">
        <v>385</v>
      </c>
      <c r="B9" t="s">
        <v>387</v>
      </c>
      <c r="C9" t="s">
        <v>403</v>
      </c>
      <c r="E9" s="4" t="s">
        <v>385</v>
      </c>
      <c r="F9" t="s">
        <v>387</v>
      </c>
      <c r="I9" s="4" t="s">
        <v>406</v>
      </c>
      <c r="J9" s="4" t="s">
        <v>412</v>
      </c>
    </row>
    <row r="10" spans="1:15">
      <c r="A10" s="5" t="s">
        <v>388</v>
      </c>
      <c r="B10" s="7"/>
      <c r="C10" s="7"/>
      <c r="E10" s="5" t="s">
        <v>17</v>
      </c>
      <c r="F10" s="10">
        <v>8299780.8800000008</v>
      </c>
      <c r="I10" s="4" t="s">
        <v>385</v>
      </c>
      <c r="J10" t="s">
        <v>33</v>
      </c>
      <c r="K10" t="s">
        <v>38</v>
      </c>
      <c r="L10" t="s">
        <v>17</v>
      </c>
      <c r="M10" t="s">
        <v>384</v>
      </c>
    </row>
    <row r="11" spans="1:15">
      <c r="A11" s="8" t="s">
        <v>390</v>
      </c>
      <c r="B11" s="7">
        <v>1131092.2900000003</v>
      </c>
      <c r="C11" s="7">
        <v>1131092.2900000003</v>
      </c>
      <c r="E11" s="5" t="s">
        <v>33</v>
      </c>
      <c r="F11" s="10">
        <v>8459402.6899999995</v>
      </c>
      <c r="I11" s="5" t="s">
        <v>15</v>
      </c>
      <c r="J11">
        <v>107</v>
      </c>
      <c r="K11">
        <v>100</v>
      </c>
      <c r="L11">
        <v>97</v>
      </c>
      <c r="M11">
        <v>304</v>
      </c>
    </row>
    <row r="12" spans="1:15">
      <c r="A12" s="8" t="s">
        <v>391</v>
      </c>
      <c r="B12" s="7">
        <v>802067.67999999993</v>
      </c>
      <c r="C12" s="7">
        <v>802067.67999999993</v>
      </c>
      <c r="E12" s="5" t="s">
        <v>38</v>
      </c>
      <c r="F12" s="10">
        <v>9469724.6599999927</v>
      </c>
      <c r="I12" s="5" t="s">
        <v>24</v>
      </c>
      <c r="J12">
        <v>109</v>
      </c>
      <c r="K12">
        <v>108</v>
      </c>
      <c r="L12">
        <v>119</v>
      </c>
      <c r="M12">
        <v>336</v>
      </c>
    </row>
    <row r="13" spans="1:15">
      <c r="A13" s="8" t="s">
        <v>392</v>
      </c>
      <c r="B13" s="7">
        <v>943683.69000000018</v>
      </c>
      <c r="C13" s="7">
        <v>943683.69000000018</v>
      </c>
      <c r="E13" s="5" t="s">
        <v>384</v>
      </c>
      <c r="F13" s="10">
        <v>26228908.229999997</v>
      </c>
      <c r="I13" s="5" t="s">
        <v>47</v>
      </c>
      <c r="J13">
        <v>111</v>
      </c>
      <c r="K13">
        <v>135</v>
      </c>
      <c r="L13">
        <v>114</v>
      </c>
      <c r="M13">
        <v>360</v>
      </c>
    </row>
    <row r="14" spans="1:15">
      <c r="A14" s="8" t="s">
        <v>393</v>
      </c>
      <c r="B14" s="7">
        <v>1512022.2700000007</v>
      </c>
      <c r="C14" s="7">
        <v>1512022.2700000007</v>
      </c>
      <c r="I14" s="5" t="s">
        <v>384</v>
      </c>
      <c r="J14">
        <v>327</v>
      </c>
      <c r="K14">
        <v>343</v>
      </c>
      <c r="L14">
        <v>330</v>
      </c>
      <c r="M14">
        <v>1000</v>
      </c>
    </row>
    <row r="15" spans="1:15">
      <c r="A15" s="8" t="s">
        <v>394</v>
      </c>
      <c r="B15" s="7">
        <v>982322.13</v>
      </c>
      <c r="C15" s="7">
        <v>982322.13</v>
      </c>
    </row>
    <row r="16" spans="1:15">
      <c r="A16" s="8" t="s">
        <v>395</v>
      </c>
      <c r="B16" s="7">
        <v>1379017.5300000003</v>
      </c>
      <c r="C16" s="7">
        <v>1379017.5300000003</v>
      </c>
      <c r="E16" s="5" t="s">
        <v>410</v>
      </c>
    </row>
    <row r="17" spans="1:6">
      <c r="A17" s="8" t="s">
        <v>396</v>
      </c>
      <c r="B17" s="7">
        <v>1182605.3799999997</v>
      </c>
      <c r="C17" s="7">
        <v>1182605.3799999997</v>
      </c>
      <c r="E17" s="4" t="s">
        <v>385</v>
      </c>
      <c r="F17" t="s">
        <v>406</v>
      </c>
    </row>
    <row r="18" spans="1:6">
      <c r="A18" s="8" t="s">
        <v>397</v>
      </c>
      <c r="B18" s="7">
        <v>941320.9</v>
      </c>
      <c r="C18" s="7">
        <v>941320.9</v>
      </c>
      <c r="E18" s="5" t="s">
        <v>24</v>
      </c>
      <c r="F18">
        <v>336</v>
      </c>
    </row>
    <row r="19" spans="1:6">
      <c r="A19" s="8" t="s">
        <v>398</v>
      </c>
      <c r="B19" s="7">
        <v>1260901.9000000004</v>
      </c>
      <c r="C19" s="7">
        <v>1260901.9000000004</v>
      </c>
      <c r="E19" s="5" t="s">
        <v>47</v>
      </c>
      <c r="F19">
        <v>360</v>
      </c>
    </row>
    <row r="20" spans="1:6">
      <c r="A20" s="8" t="s">
        <v>399</v>
      </c>
      <c r="B20" s="7">
        <v>793089.05000000016</v>
      </c>
      <c r="C20" s="7">
        <v>793089.05000000016</v>
      </c>
      <c r="E20" s="5" t="s">
        <v>15</v>
      </c>
      <c r="F20">
        <v>304</v>
      </c>
    </row>
    <row r="21" spans="1:6">
      <c r="A21" s="8" t="s">
        <v>400</v>
      </c>
      <c r="B21" s="7">
        <v>1065379.92</v>
      </c>
      <c r="C21" s="7">
        <v>1065379.92</v>
      </c>
      <c r="E21" s="5" t="s">
        <v>384</v>
      </c>
      <c r="F21">
        <v>1000</v>
      </c>
    </row>
    <row r="22" spans="1:6">
      <c r="A22" s="8" t="s">
        <v>401</v>
      </c>
      <c r="B22" s="7">
        <v>1233970.7499999993</v>
      </c>
      <c r="C22" s="7">
        <v>1233970.7499999993</v>
      </c>
    </row>
    <row r="23" spans="1:6">
      <c r="A23" s="5" t="s">
        <v>389</v>
      </c>
      <c r="B23" s="7"/>
      <c r="C23" s="7"/>
    </row>
    <row r="24" spans="1:6">
      <c r="A24" s="8" t="s">
        <v>390</v>
      </c>
      <c r="B24" s="7">
        <v>1255565.9100000004</v>
      </c>
      <c r="C24" s="7">
        <v>1255565.9100000004</v>
      </c>
    </row>
    <row r="25" spans="1:6">
      <c r="A25" s="8" t="s">
        <v>391</v>
      </c>
      <c r="B25" s="7">
        <v>1278904.18</v>
      </c>
      <c r="C25" s="7">
        <v>1278904.18</v>
      </c>
    </row>
    <row r="26" spans="1:6">
      <c r="A26" s="8" t="s">
        <v>392</v>
      </c>
      <c r="B26" s="7">
        <v>898117.07</v>
      </c>
      <c r="C26" s="7">
        <v>898117.07</v>
      </c>
    </row>
    <row r="27" spans="1:6">
      <c r="A27" s="8" t="s">
        <v>393</v>
      </c>
      <c r="B27" s="7">
        <v>1105410.5600000003</v>
      </c>
      <c r="C27" s="7">
        <v>1105410.5600000003</v>
      </c>
    </row>
    <row r="28" spans="1:6">
      <c r="A28" s="8" t="s">
        <v>394</v>
      </c>
      <c r="B28" s="7">
        <v>868023.0399999998</v>
      </c>
      <c r="C28" s="7">
        <v>868023.0399999998</v>
      </c>
    </row>
    <row r="29" spans="1:6">
      <c r="A29" s="8" t="s">
        <v>395</v>
      </c>
      <c r="B29" s="7">
        <v>1308137.0099999995</v>
      </c>
      <c r="C29" s="7">
        <v>1308137.0099999995</v>
      </c>
    </row>
    <row r="30" spans="1:6">
      <c r="A30" s="8" t="s">
        <v>396</v>
      </c>
      <c r="B30" s="7">
        <v>1011133.5599999999</v>
      </c>
      <c r="C30" s="7">
        <v>1011133.5599999999</v>
      </c>
    </row>
    <row r="31" spans="1:6">
      <c r="A31" s="8" t="s">
        <v>397</v>
      </c>
      <c r="B31" s="7">
        <v>1033727.9100000001</v>
      </c>
      <c r="C31" s="7">
        <v>1033727.9100000001</v>
      </c>
    </row>
    <row r="32" spans="1:6">
      <c r="A32" s="8" t="s">
        <v>398</v>
      </c>
      <c r="B32" s="7">
        <v>926632.04999999993</v>
      </c>
      <c r="C32" s="7">
        <v>926632.04999999993</v>
      </c>
    </row>
    <row r="33" spans="1:3">
      <c r="A33" s="8" t="s">
        <v>399</v>
      </c>
      <c r="B33" s="7">
        <v>947107.4</v>
      </c>
      <c r="C33" s="7">
        <v>947107.4</v>
      </c>
    </row>
    <row r="34" spans="1:3">
      <c r="A34" s="8" t="s">
        <v>400</v>
      </c>
      <c r="B34" s="7">
        <v>1274459.17</v>
      </c>
      <c r="C34" s="7">
        <v>1274459.17</v>
      </c>
    </row>
    <row r="35" spans="1:3">
      <c r="A35" s="8" t="s">
        <v>401</v>
      </c>
      <c r="B35" s="7">
        <v>1094216.8799999999</v>
      </c>
      <c r="C35" s="7">
        <v>1094216.8799999999</v>
      </c>
    </row>
    <row r="36" spans="1:3">
      <c r="A36" s="5" t="s">
        <v>384</v>
      </c>
      <c r="B36" s="7">
        <v>26228908.229999993</v>
      </c>
      <c r="C36" s="7">
        <v>26228908.229999993</v>
      </c>
    </row>
  </sheetData>
  <pageMargins left="0.7" right="0.7" top="0.75" bottom="0.75" header="0.3" footer="0.3"/>
  <pageSetup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5F52-32F4-4E05-8A09-343ED9D78D7C}">
  <dimension ref="A1"/>
  <sheetViews>
    <sheetView showGridLines="0" zoomScale="46" workbookViewId="0">
      <selection activeCell="H27" sqref="H2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PIVOT TABLES</vt:lpstr>
      <vt:lpstr>Sheet1</vt:lpstr>
      <vt:lpstr>analysis summary</vt:lpstr>
      <vt:lpstr>FINAL DATA</vt:lpstr>
      <vt:lpstr>SCATTER PLOT DATA</vt:lpstr>
      <vt:lpstr>DESCRIPTIVE</vt:lpstr>
      <vt:lpstr>DIAGNOSTIC</vt:lpstr>
      <vt:lpstr>Sheet3</vt:lpstr>
      <vt:lpstr>Data</vt:lpstr>
      <vt:lpstr>new pivot</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Aise</dc:creator>
  <cp:lastModifiedBy>PRISCILLA FANAMA</cp:lastModifiedBy>
  <dcterms:created xsi:type="dcterms:W3CDTF">2024-05-01T21:00:18Z</dcterms:created>
  <dcterms:modified xsi:type="dcterms:W3CDTF">2026-10-21T03:24:39Z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2024-06-06T23:48:51Z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ff0f3e3a-3e53-454f-b2b5-6c68753b8ee4</vt:lpwstr>
  </property>
  <property fmtid="{D5CDD505-2E9C-101B-9397-08002B2CF9AE}" pid="7" name="MSIP_Label_defa4170-0d19-0005-0004-bc88714345d2_ActionId">
    <vt:lpwstr>c25b0c5b-6192-4b69-abeb-58a950ddc472</vt:lpwstr>
  </property>
  <property fmtid="{D5CDD505-2E9C-101B-9397-08002B2CF9AE}" pid="8" name="MSIP_Label_defa4170-0d19-0005-0004-bc88714345d2_ContentBits">
    <vt:lpwstr>0</vt:lpwstr>
  </property>
</Properties>
</file>