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eith\Dropbox\MASTER\CPC - Diversified Fund\Accounting\Monthly Closeout\2013\12 - December\"/>
    </mc:Choice>
  </mc:AlternateContent>
  <bookViews>
    <workbookView xWindow="0" yWindow="0" windowWidth="28800" windowHeight="12285"/>
  </bookViews>
  <sheets>
    <sheet name="Monthly Returns with Chart" sheetId="1" r:id="rId1"/>
    <sheet name="Monthly Data" sheetId="2" r:id="rId2"/>
    <sheet name="Beta" sheetId="9" r:id="rId3"/>
    <sheet name="Annualized &amp; Std Dev" sheetId="5" r:id="rId4"/>
  </sheets>
  <calcPr calcId="152511"/>
</workbook>
</file>

<file path=xl/calcChain.xml><?xml version="1.0" encoding="utf-8"?>
<calcChain xmlns="http://schemas.openxmlformats.org/spreadsheetml/2006/main">
  <c r="K18" i="1" l="1"/>
  <c r="K17" i="1"/>
  <c r="K15" i="1"/>
  <c r="K14" i="1"/>
  <c r="K13" i="1"/>
  <c r="K11" i="5"/>
  <c r="I11" i="5"/>
  <c r="C11" i="5"/>
  <c r="A11" i="5"/>
  <c r="K70" i="2"/>
  <c r="I70" i="2"/>
  <c r="E70" i="2"/>
  <c r="C70" i="2"/>
  <c r="J70" i="2" l="1"/>
  <c r="D70" i="2"/>
  <c r="K12" i="1" l="1"/>
  <c r="C69" i="2"/>
  <c r="I69" i="2"/>
  <c r="K69" i="2" s="1"/>
  <c r="D69" i="2" l="1"/>
  <c r="E69" i="2"/>
  <c r="J69" i="2"/>
  <c r="K11" i="1"/>
  <c r="I68" i="2"/>
  <c r="K68" i="2" s="1"/>
  <c r="K67" i="2"/>
  <c r="E68" i="2"/>
  <c r="E67" i="2"/>
  <c r="C68" i="2"/>
  <c r="D68" i="2"/>
  <c r="J68" i="2" l="1"/>
  <c r="K10" i="1"/>
  <c r="C67" i="2"/>
  <c r="I67" i="2"/>
  <c r="J67" i="2"/>
  <c r="D67" i="2"/>
  <c r="E66" i="2" l="1"/>
  <c r="K9" i="1"/>
  <c r="H66" i="2"/>
  <c r="H65" i="2"/>
  <c r="D66" i="2" l="1"/>
  <c r="C66" i="2"/>
  <c r="K8" i="1" l="1"/>
  <c r="I65" i="2" l="1"/>
  <c r="J65" i="2"/>
  <c r="E65" i="2"/>
  <c r="C65" i="2"/>
  <c r="I66" i="2" l="1"/>
  <c r="K65" i="2"/>
  <c r="D65" i="2"/>
  <c r="K7" i="1"/>
  <c r="K64" i="2"/>
  <c r="K63" i="2"/>
  <c r="I64" i="2"/>
  <c r="C64" i="2"/>
  <c r="J66" i="2" l="1"/>
  <c r="K66" i="2"/>
  <c r="J64" i="2"/>
  <c r="E64" i="2" l="1"/>
  <c r="E63" i="2"/>
  <c r="D64" i="2"/>
  <c r="K6" i="1" l="1"/>
  <c r="J63" i="2"/>
  <c r="I63" i="2"/>
  <c r="C63" i="2" l="1"/>
  <c r="D63" i="2" s="1"/>
  <c r="K5" i="1" l="1"/>
  <c r="H62" i="9"/>
  <c r="I62" i="2"/>
  <c r="J62" i="2" s="1"/>
  <c r="E62" i="2"/>
  <c r="D62" i="2"/>
  <c r="C62" i="2"/>
  <c r="K62" i="2" l="1"/>
  <c r="C200" i="5"/>
  <c r="D200" i="5" s="1"/>
  <c r="C201" i="5"/>
  <c r="D201" i="5" s="1"/>
  <c r="C202" i="5"/>
  <c r="D202" i="5" s="1"/>
  <c r="G17" i="5" s="1"/>
  <c r="M25" i="1" s="1"/>
  <c r="F200" i="5"/>
  <c r="G200" i="5" s="1"/>
  <c r="F201" i="5"/>
  <c r="G201" i="5" s="1"/>
  <c r="F202" i="5"/>
  <c r="G202" i="5" s="1"/>
  <c r="G16" i="5" s="1"/>
  <c r="M24" i="1" s="1"/>
  <c r="L21" i="1"/>
  <c r="K3" i="1"/>
  <c r="K4" i="1"/>
  <c r="K2" i="1"/>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5" i="9"/>
  <c r="A6" i="9"/>
  <c r="B6" i="9" l="1"/>
  <c r="L25" i="1"/>
  <c r="L28" i="1" s="1"/>
  <c r="L31" i="1" s="1"/>
  <c r="L24" i="1"/>
  <c r="L27" i="1" s="1"/>
  <c r="L30" i="1" s="1"/>
  <c r="E22" i="5"/>
  <c r="E23" i="5"/>
  <c r="E26" i="5"/>
  <c r="E27" i="5"/>
  <c r="E30" i="5"/>
  <c r="E31" i="5"/>
  <c r="E34" i="5"/>
  <c r="E35" i="5"/>
  <c r="E38" i="5"/>
  <c r="E39" i="5"/>
  <c r="E42" i="5"/>
  <c r="E43" i="5"/>
  <c r="E46" i="5"/>
  <c r="E47" i="5"/>
  <c r="E50" i="5"/>
  <c r="E51" i="5"/>
  <c r="E54" i="5"/>
  <c r="E55" i="5"/>
  <c r="E58" i="5"/>
  <c r="E59" i="5"/>
  <c r="E62" i="5"/>
  <c r="E63" i="5"/>
  <c r="E67" i="5"/>
  <c r="E20" i="5"/>
  <c r="E66" i="5"/>
  <c r="E65" i="5"/>
  <c r="E64" i="5"/>
  <c r="E61" i="5"/>
  <c r="E60" i="5"/>
  <c r="E57" i="5"/>
  <c r="E56" i="5"/>
  <c r="E53" i="5"/>
  <c r="E52" i="5"/>
  <c r="E49" i="5"/>
  <c r="E48" i="5"/>
  <c r="E45" i="5"/>
  <c r="E44" i="5"/>
  <c r="E41" i="5"/>
  <c r="E40" i="5"/>
  <c r="E37" i="5"/>
  <c r="E36" i="5"/>
  <c r="E33" i="5"/>
  <c r="E32" i="5"/>
  <c r="E29" i="5"/>
  <c r="E28" i="5"/>
  <c r="E25" i="5"/>
  <c r="E24" i="5"/>
  <c r="E21" i="5"/>
  <c r="E18" i="1"/>
  <c r="E17" i="1"/>
  <c r="E68" i="5" l="1"/>
  <c r="C188" i="5"/>
  <c r="D188" i="5" s="1"/>
  <c r="C189" i="5"/>
  <c r="D189" i="5" s="1"/>
  <c r="C190" i="5"/>
  <c r="D190" i="5" s="1"/>
  <c r="C191" i="5"/>
  <c r="D191" i="5" s="1"/>
  <c r="C192" i="5"/>
  <c r="D192" i="5" s="1"/>
  <c r="C193" i="5"/>
  <c r="D193" i="5" s="1"/>
  <c r="C194" i="5"/>
  <c r="D194" i="5" s="1"/>
  <c r="C195" i="5"/>
  <c r="D195" i="5" s="1"/>
  <c r="C196" i="5"/>
  <c r="D196" i="5" s="1"/>
  <c r="C197" i="5"/>
  <c r="D197" i="5" s="1"/>
  <c r="C198" i="5"/>
  <c r="D198" i="5" s="1"/>
  <c r="C199" i="5"/>
  <c r="D199" i="5" s="1"/>
  <c r="C187" i="5"/>
  <c r="D187" i="5" s="1"/>
  <c r="C186" i="5"/>
  <c r="D186" i="5" s="1"/>
  <c r="C185" i="5"/>
  <c r="D185" i="5" s="1"/>
  <c r="C184" i="5"/>
  <c r="D184" i="5" s="1"/>
  <c r="C183" i="5"/>
  <c r="D183" i="5" s="1"/>
  <c r="C182" i="5"/>
  <c r="D182" i="5" s="1"/>
  <c r="C181" i="5"/>
  <c r="D181" i="5" s="1"/>
  <c r="C180" i="5"/>
  <c r="D180" i="5" s="1"/>
  <c r="C179" i="5"/>
  <c r="D179" i="5" s="1"/>
  <c r="C178" i="5"/>
  <c r="D178" i="5" s="1"/>
  <c r="C177" i="5"/>
  <c r="D177" i="5" s="1"/>
  <c r="C176" i="5"/>
  <c r="D176" i="5" s="1"/>
  <c r="C175" i="5"/>
  <c r="D175" i="5" s="1"/>
  <c r="C174" i="5"/>
  <c r="D174" i="5" s="1"/>
  <c r="C173" i="5"/>
  <c r="D173" i="5" s="1"/>
  <c r="C172" i="5"/>
  <c r="D172" i="5" s="1"/>
  <c r="C171" i="5"/>
  <c r="D171" i="5" s="1"/>
  <c r="C170" i="5"/>
  <c r="D170" i="5" s="1"/>
  <c r="C169" i="5"/>
  <c r="D169" i="5" s="1"/>
  <c r="C168" i="5"/>
  <c r="D168" i="5" s="1"/>
  <c r="C167" i="5"/>
  <c r="D167" i="5" s="1"/>
  <c r="C166" i="5"/>
  <c r="D166" i="5" s="1"/>
  <c r="C165" i="5"/>
  <c r="D165" i="5" s="1"/>
  <c r="C164" i="5"/>
  <c r="D164" i="5" s="1"/>
  <c r="C163" i="5"/>
  <c r="D163" i="5" s="1"/>
  <c r="C162" i="5"/>
  <c r="D162" i="5" s="1"/>
  <c r="C161" i="5"/>
  <c r="D161" i="5" s="1"/>
  <c r="C160" i="5"/>
  <c r="D160" i="5" s="1"/>
  <c r="C159" i="5"/>
  <c r="D159" i="5" s="1"/>
  <c r="C158" i="5"/>
  <c r="D158" i="5" s="1"/>
  <c r="D157" i="5"/>
  <c r="C157" i="5"/>
  <c r="C156" i="5"/>
  <c r="D156" i="5" s="1"/>
  <c r="C155" i="5"/>
  <c r="D155" i="5" s="1"/>
  <c r="C154" i="5"/>
  <c r="D154" i="5" s="1"/>
  <c r="C153" i="5"/>
  <c r="D153" i="5" s="1"/>
  <c r="C152" i="5"/>
  <c r="D152" i="5" s="1"/>
  <c r="C151" i="5"/>
  <c r="D151" i="5" s="1"/>
  <c r="C150" i="5"/>
  <c r="D150" i="5" s="1"/>
  <c r="C149" i="5"/>
  <c r="D149" i="5" s="1"/>
  <c r="C148" i="5"/>
  <c r="D148" i="5" s="1"/>
  <c r="C147" i="5"/>
  <c r="D147" i="5" s="1"/>
  <c r="C146" i="5"/>
  <c r="D146" i="5" s="1"/>
  <c r="C145" i="5"/>
  <c r="D145" i="5" s="1"/>
  <c r="C144" i="5"/>
  <c r="D144" i="5" s="1"/>
  <c r="C143" i="5"/>
  <c r="D143" i="5" s="1"/>
  <c r="C142" i="5"/>
  <c r="D142" i="5" s="1"/>
  <c r="C141" i="5"/>
  <c r="D141" i="5" s="1"/>
  <c r="C140" i="5"/>
  <c r="D140" i="5" s="1"/>
  <c r="C139" i="5"/>
  <c r="D139" i="5" s="1"/>
  <c r="C138" i="5"/>
  <c r="D138" i="5" s="1"/>
  <c r="C137" i="5"/>
  <c r="D137" i="5" s="1"/>
  <c r="C136" i="5"/>
  <c r="D136" i="5" s="1"/>
  <c r="C135" i="5"/>
  <c r="D135" i="5" s="1"/>
  <c r="C134" i="5"/>
  <c r="D134" i="5" s="1"/>
  <c r="C133" i="5"/>
  <c r="D133" i="5" s="1"/>
  <c r="C132" i="5"/>
  <c r="D132" i="5" s="1"/>
  <c r="C131" i="5"/>
  <c r="D131" i="5" s="1"/>
  <c r="C130" i="5"/>
  <c r="D130" i="5" s="1"/>
  <c r="C129" i="5"/>
  <c r="D129" i="5" s="1"/>
  <c r="C128" i="5"/>
  <c r="D128" i="5" s="1"/>
  <c r="C127" i="5"/>
  <c r="D127" i="5" s="1"/>
  <c r="C126" i="5"/>
  <c r="D126" i="5" s="1"/>
  <c r="C125" i="5"/>
  <c r="D125" i="5" s="1"/>
  <c r="C124" i="5"/>
  <c r="D124" i="5" s="1"/>
  <c r="C123" i="5"/>
  <c r="D123" i="5" s="1"/>
  <c r="C122" i="5"/>
  <c r="D122" i="5" s="1"/>
  <c r="C121" i="5"/>
  <c r="D121" i="5" s="1"/>
  <c r="C120" i="5"/>
  <c r="D120" i="5" s="1"/>
  <c r="D119" i="5"/>
  <c r="C119" i="5"/>
  <c r="C118" i="5"/>
  <c r="D118" i="5" s="1"/>
  <c r="C117" i="5"/>
  <c r="D117" i="5" s="1"/>
  <c r="C116" i="5"/>
  <c r="D116" i="5" s="1"/>
  <c r="C115" i="5"/>
  <c r="D115" i="5" s="1"/>
  <c r="C114" i="5"/>
  <c r="D114" i="5" s="1"/>
  <c r="C113" i="5"/>
  <c r="D113" i="5" s="1"/>
  <c r="C112" i="5"/>
  <c r="D112" i="5" s="1"/>
  <c r="C111" i="5"/>
  <c r="D111" i="5" s="1"/>
  <c r="C110" i="5"/>
  <c r="D110" i="5" s="1"/>
  <c r="C109" i="5"/>
  <c r="D109" i="5" s="1"/>
  <c r="C108" i="5"/>
  <c r="D108" i="5" s="1"/>
  <c r="C107" i="5"/>
  <c r="D107" i="5" s="1"/>
  <c r="C106" i="5"/>
  <c r="D106" i="5" s="1"/>
  <c r="C105" i="5"/>
  <c r="D105" i="5" s="1"/>
  <c r="C104" i="5"/>
  <c r="D104" i="5" s="1"/>
  <c r="C103" i="5"/>
  <c r="D103" i="5" s="1"/>
  <c r="C102" i="5"/>
  <c r="D102" i="5" s="1"/>
  <c r="C101" i="5"/>
  <c r="D101" i="5" s="1"/>
  <c r="C100" i="5"/>
  <c r="D100" i="5" s="1"/>
  <c r="C99" i="5"/>
  <c r="D99" i="5" s="1"/>
  <c r="C98" i="5"/>
  <c r="D98" i="5" s="1"/>
  <c r="C97" i="5"/>
  <c r="D97" i="5" s="1"/>
  <c r="C96" i="5"/>
  <c r="D96" i="5" s="1"/>
  <c r="C95" i="5"/>
  <c r="D95" i="5" s="1"/>
  <c r="C94" i="5"/>
  <c r="D94" i="5" s="1"/>
  <c r="C93" i="5"/>
  <c r="D93" i="5" s="1"/>
  <c r="C92" i="5"/>
  <c r="D92" i="5" s="1"/>
  <c r="C91" i="5"/>
  <c r="D91" i="5" s="1"/>
  <c r="C90" i="5"/>
  <c r="D90" i="5" s="1"/>
  <c r="C89" i="5"/>
  <c r="D89" i="5" s="1"/>
  <c r="C88" i="5"/>
  <c r="D88" i="5" s="1"/>
  <c r="C87" i="5"/>
  <c r="D87" i="5" s="1"/>
  <c r="C86" i="5"/>
  <c r="D86" i="5" s="1"/>
  <c r="C85" i="5"/>
  <c r="D85" i="5" s="1"/>
  <c r="C84" i="5"/>
  <c r="D84" i="5" s="1"/>
  <c r="C83" i="5"/>
  <c r="D83" i="5" s="1"/>
  <c r="C82" i="5"/>
  <c r="D82" i="5" s="1"/>
  <c r="C81" i="5"/>
  <c r="D81" i="5" s="1"/>
  <c r="C80" i="5"/>
  <c r="D80" i="5" s="1"/>
  <c r="C79" i="5"/>
  <c r="D79" i="5" s="1"/>
  <c r="C78" i="5"/>
  <c r="D78" i="5" s="1"/>
  <c r="C77" i="5"/>
  <c r="D77" i="5" s="1"/>
  <c r="C76" i="5"/>
  <c r="D76" i="5" s="1"/>
  <c r="C75" i="5"/>
  <c r="D75" i="5" s="1"/>
  <c r="C74" i="5"/>
  <c r="D74" i="5" s="1"/>
  <c r="C73" i="5"/>
  <c r="D73" i="5" s="1"/>
  <c r="C72" i="5"/>
  <c r="D72" i="5" s="1"/>
  <c r="C71" i="5"/>
  <c r="D71" i="5" s="1"/>
  <c r="C70" i="5"/>
  <c r="D70" i="5" s="1"/>
  <c r="C69" i="5"/>
  <c r="D69" i="5" s="1"/>
  <c r="C68" i="5"/>
  <c r="D68" i="5" s="1"/>
  <c r="C67" i="5"/>
  <c r="D67" i="5" s="1"/>
  <c r="C66" i="5"/>
  <c r="D66" i="5" s="1"/>
  <c r="C65" i="5"/>
  <c r="D65" i="5" s="1"/>
  <c r="C64" i="5"/>
  <c r="D64" i="5" s="1"/>
  <c r="C63" i="5"/>
  <c r="D63" i="5" s="1"/>
  <c r="C62" i="5"/>
  <c r="D62" i="5" s="1"/>
  <c r="C61" i="5"/>
  <c r="D61" i="5" s="1"/>
  <c r="C60" i="5"/>
  <c r="D60" i="5" s="1"/>
  <c r="C59" i="5"/>
  <c r="D59" i="5" s="1"/>
  <c r="C58" i="5"/>
  <c r="D58" i="5" s="1"/>
  <c r="C57" i="5"/>
  <c r="D57" i="5" s="1"/>
  <c r="C56" i="5"/>
  <c r="D56" i="5" s="1"/>
  <c r="C55" i="5"/>
  <c r="D55" i="5" s="1"/>
  <c r="E69" i="5" l="1"/>
  <c r="F62" i="5"/>
  <c r="G62" i="5" s="1"/>
  <c r="F58" i="5"/>
  <c r="G58" i="5" s="1"/>
  <c r="F66" i="5"/>
  <c r="G66" i="5" s="1"/>
  <c r="F64" i="5"/>
  <c r="G64" i="5" s="1"/>
  <c r="F60" i="5"/>
  <c r="G60" i="5" s="1"/>
  <c r="F56" i="5"/>
  <c r="G56" i="5" s="1"/>
  <c r="F78" i="5"/>
  <c r="G78" i="5" s="1"/>
  <c r="F74" i="5"/>
  <c r="G74" i="5" s="1"/>
  <c r="F76" i="5"/>
  <c r="G76" i="5" s="1"/>
  <c r="F72" i="5"/>
  <c r="G72" i="5" s="1"/>
  <c r="F68" i="5"/>
  <c r="G68" i="5" s="1"/>
  <c r="F70" i="5"/>
  <c r="G70" i="5" s="1"/>
  <c r="F59" i="5"/>
  <c r="G59" i="5" s="1"/>
  <c r="F67" i="5"/>
  <c r="G67" i="5" s="1"/>
  <c r="F75" i="5"/>
  <c r="G75" i="5" s="1"/>
  <c r="F57" i="5"/>
  <c r="G57" i="5" s="1"/>
  <c r="F61" i="5"/>
  <c r="G61" i="5" s="1"/>
  <c r="F65" i="5"/>
  <c r="G65" i="5" s="1"/>
  <c r="F69" i="5"/>
  <c r="G69" i="5" s="1"/>
  <c r="F73" i="5"/>
  <c r="G73" i="5" s="1"/>
  <c r="F77" i="5"/>
  <c r="G77" i="5" s="1"/>
  <c r="F63" i="5"/>
  <c r="G63" i="5" s="1"/>
  <c r="F71" i="5"/>
  <c r="G71" i="5" s="1"/>
  <c r="F55" i="5"/>
  <c r="G55" i="5" s="1"/>
  <c r="E71" i="5" l="1"/>
  <c r="E70" i="5"/>
  <c r="E72" i="5" l="1"/>
  <c r="E73" i="5" l="1"/>
  <c r="E74" i="5" l="1"/>
  <c r="E75" i="5" l="1"/>
  <c r="E76" i="5" l="1"/>
  <c r="E77" i="5" l="1"/>
  <c r="E78" i="5" l="1"/>
  <c r="J7" i="5"/>
  <c r="J8" i="5" s="1"/>
  <c r="J9" i="5" s="1"/>
  <c r="J10" i="5" s="1"/>
  <c r="J11" i="5" s="1"/>
  <c r="I7" i="5"/>
  <c r="I8" i="5" s="1"/>
  <c r="I9" i="5" s="1"/>
  <c r="I10" i="5" s="1"/>
  <c r="B7" i="5"/>
  <c r="B8" i="5" s="1"/>
  <c r="B9" i="5" s="1"/>
  <c r="B10" i="5" s="1"/>
  <c r="B11" i="5" s="1"/>
  <c r="A7" i="5"/>
  <c r="A8" i="5" s="1"/>
  <c r="A9" i="5" s="1"/>
  <c r="A10" i="5" s="1"/>
  <c r="N2" i="5"/>
  <c r="M2" i="5"/>
  <c r="E79" i="5" l="1"/>
  <c r="F79" i="5" s="1"/>
  <c r="G79" i="5" s="1"/>
  <c r="E80" i="5" l="1"/>
  <c r="E81" i="5" l="1"/>
  <c r="F81" i="5" s="1"/>
  <c r="G81" i="5" s="1"/>
  <c r="F80" i="5"/>
  <c r="G80" i="5" s="1"/>
  <c r="K83" i="2"/>
  <c r="D83" i="2"/>
  <c r="E82" i="5" l="1"/>
  <c r="E83" i="5" l="1"/>
  <c r="F83" i="5" s="1"/>
  <c r="G83" i="5" s="1"/>
  <c r="F82" i="5"/>
  <c r="G82" i="5" s="1"/>
  <c r="E85" i="5" l="1"/>
  <c r="E84" i="5"/>
  <c r="F84" i="5" s="1"/>
  <c r="G84" i="5" s="1"/>
  <c r="E86" i="5" l="1"/>
  <c r="F86" i="5" s="1"/>
  <c r="G86" i="5" s="1"/>
  <c r="F85" i="5"/>
  <c r="G85" i="5" s="1"/>
  <c r="E87" i="5" l="1"/>
  <c r="F87" i="5" s="1"/>
  <c r="G87" i="5" s="1"/>
  <c r="E88" i="5" l="1"/>
  <c r="F88" i="5" s="1"/>
  <c r="G88" i="5" s="1"/>
  <c r="E89" i="5" l="1"/>
  <c r="E90" i="5" l="1"/>
  <c r="F89" i="5"/>
  <c r="G89" i="5" s="1"/>
  <c r="F90" i="5" l="1"/>
  <c r="G90" i="5" s="1"/>
  <c r="E91" i="5"/>
  <c r="F91" i="5" l="1"/>
  <c r="G91" i="5" s="1"/>
  <c r="E92" i="5"/>
  <c r="E93" i="5" l="1"/>
  <c r="F92" i="5"/>
  <c r="G92" i="5" s="1"/>
  <c r="F93" i="5" l="1"/>
  <c r="G93" i="5" s="1"/>
  <c r="E94" i="5"/>
  <c r="E95" i="5" l="1"/>
  <c r="F94" i="5"/>
  <c r="G94" i="5" s="1"/>
  <c r="F95" i="5" l="1"/>
  <c r="G95" i="5" s="1"/>
  <c r="E96" i="5"/>
  <c r="E97" i="5" l="1"/>
  <c r="F96" i="5"/>
  <c r="G96" i="5" s="1"/>
  <c r="F97" i="5" l="1"/>
  <c r="G97" i="5" s="1"/>
  <c r="E98" i="5"/>
  <c r="E99" i="5" l="1"/>
  <c r="F98" i="5"/>
  <c r="G98" i="5" s="1"/>
  <c r="E100" i="5" l="1"/>
  <c r="F99" i="5"/>
  <c r="G99" i="5" s="1"/>
  <c r="F100" i="5" l="1"/>
  <c r="G100" i="5" s="1"/>
  <c r="E101" i="5"/>
  <c r="E102" i="5" l="1"/>
  <c r="F101" i="5"/>
  <c r="G101" i="5" s="1"/>
  <c r="E103" i="5" l="1"/>
  <c r="F102" i="5"/>
  <c r="G102" i="5" s="1"/>
  <c r="F103" i="5" l="1"/>
  <c r="G103" i="5" s="1"/>
  <c r="E104" i="5"/>
  <c r="F104" i="5" l="1"/>
  <c r="G104" i="5" s="1"/>
  <c r="I5" i="2" l="1"/>
  <c r="J5" i="2" s="1"/>
  <c r="I6" i="2" l="1"/>
  <c r="J6" i="2" s="1"/>
  <c r="I7" i="2" l="1"/>
  <c r="J7" i="2" s="1"/>
  <c r="I8" i="2" l="1"/>
  <c r="J8" i="2" s="1"/>
  <c r="I9" i="2" l="1"/>
  <c r="J9" i="2" s="1"/>
  <c r="I10" i="2" l="1"/>
  <c r="J10" i="2" s="1"/>
  <c r="I11" i="2" l="1"/>
  <c r="J11" i="2" s="1"/>
  <c r="F18" i="1"/>
  <c r="K6" i="5"/>
  <c r="O6" i="5" l="1"/>
  <c r="N6" i="5"/>
  <c r="L6" i="5"/>
  <c r="F15" i="1"/>
  <c r="I12" i="2"/>
  <c r="M6" i="5" l="1"/>
  <c r="K12" i="2"/>
  <c r="M31" i="1" s="1"/>
  <c r="J12" i="2"/>
  <c r="P6" i="5"/>
  <c r="I13" i="2"/>
  <c r="J13" i="2" s="1"/>
  <c r="K13" i="2" l="1"/>
  <c r="I14" i="2"/>
  <c r="J14" i="2" s="1"/>
  <c r="K14" i="2" l="1"/>
  <c r="I15" i="2"/>
  <c r="J15" i="2" s="1"/>
  <c r="K15" i="2" l="1"/>
  <c r="I16" i="2"/>
  <c r="J16" i="2" l="1"/>
  <c r="I17" i="2"/>
  <c r="J17" i="2" l="1"/>
  <c r="I18" i="2"/>
  <c r="J18" i="2" l="1"/>
  <c r="I19" i="2"/>
  <c r="J19" i="2" l="1"/>
  <c r="I20" i="2"/>
  <c r="I21" i="2" l="1"/>
  <c r="J20" i="2"/>
  <c r="J21" i="2" l="1"/>
  <c r="I22" i="2"/>
  <c r="J22" i="2" l="1"/>
  <c r="K7" i="5" s="1"/>
  <c r="I23" i="2"/>
  <c r="G18" i="1"/>
  <c r="L7" i="5" l="1"/>
  <c r="N7" i="5"/>
  <c r="O7" i="5"/>
  <c r="G15" i="1"/>
  <c r="I24" i="2"/>
  <c r="J23" i="2"/>
  <c r="P7" i="5" l="1"/>
  <c r="M7" i="5"/>
  <c r="J24" i="2"/>
  <c r="I25" i="2"/>
  <c r="J25" i="2" l="1"/>
  <c r="I26" i="2"/>
  <c r="K25" i="2"/>
  <c r="K26" i="2" l="1"/>
  <c r="J26" i="2"/>
  <c r="I27" i="2"/>
  <c r="K27" i="2" l="1"/>
  <c r="J27" i="2"/>
  <c r="I28" i="2"/>
  <c r="J28" i="2" l="1"/>
  <c r="I29" i="2"/>
  <c r="J29" i="2" l="1"/>
  <c r="I30" i="2"/>
  <c r="J30" i="2" l="1"/>
  <c r="I31" i="2"/>
  <c r="J31" i="2" l="1"/>
  <c r="I32" i="2"/>
  <c r="I33" i="2" l="1"/>
  <c r="J32" i="2"/>
  <c r="J33" i="2" l="1"/>
  <c r="I34" i="2"/>
  <c r="I35" i="2" l="1"/>
  <c r="J34" i="2"/>
  <c r="K8" i="5" s="1"/>
  <c r="H18" i="1"/>
  <c r="L8" i="5" l="1"/>
  <c r="N8" i="5"/>
  <c r="O8" i="5"/>
  <c r="H15" i="1"/>
  <c r="I36" i="2"/>
  <c r="J35" i="2"/>
  <c r="P8" i="5" l="1"/>
  <c r="M8" i="5"/>
  <c r="I37" i="2"/>
  <c r="J36" i="2"/>
  <c r="K37" i="2" l="1"/>
  <c r="I38" i="2"/>
  <c r="J37" i="2"/>
  <c r="K38" i="2" l="1"/>
  <c r="J38" i="2"/>
  <c r="I39" i="2"/>
  <c r="K39" i="2" l="1"/>
  <c r="J39" i="2"/>
  <c r="I40" i="2"/>
  <c r="J40" i="2" l="1"/>
  <c r="I41" i="2"/>
  <c r="J41" i="2" l="1"/>
  <c r="I42" i="2"/>
  <c r="J42" i="2" l="1"/>
  <c r="I43" i="2"/>
  <c r="J43" i="2" l="1"/>
  <c r="I44" i="2"/>
  <c r="I45" i="2" l="1"/>
  <c r="J44" i="2"/>
  <c r="I46" i="2" l="1"/>
  <c r="J46" i="2" s="1"/>
  <c r="J45" i="2"/>
  <c r="K9" i="5" l="1"/>
  <c r="I47" i="2"/>
  <c r="I18" i="1"/>
  <c r="L9" i="5" l="1"/>
  <c r="N9" i="5"/>
  <c r="O9" i="5"/>
  <c r="I15" i="1"/>
  <c r="J47" i="2"/>
  <c r="I48" i="2"/>
  <c r="M9" i="5" l="1"/>
  <c r="P9" i="5"/>
  <c r="I49" i="2"/>
  <c r="J48" i="2"/>
  <c r="K49" i="2" l="1"/>
  <c r="J49" i="2"/>
  <c r="I50" i="2"/>
  <c r="I51" i="2" l="1"/>
  <c r="K50" i="2"/>
  <c r="K71" i="2"/>
  <c r="J50" i="2"/>
  <c r="I52" i="2" l="1"/>
  <c r="K51" i="2"/>
  <c r="J51" i="2"/>
  <c r="I53" i="2" l="1"/>
  <c r="K52" i="2"/>
  <c r="J52" i="2"/>
  <c r="K53" i="2" l="1"/>
  <c r="I54" i="2"/>
  <c r="J53" i="2"/>
  <c r="I55" i="2" l="1"/>
  <c r="J54" i="2"/>
  <c r="K54" i="2"/>
  <c r="J55" i="2" l="1"/>
  <c r="I56" i="2"/>
  <c r="K55" i="2"/>
  <c r="K56" i="2" l="1"/>
  <c r="J56" i="2"/>
  <c r="I57" i="2"/>
  <c r="K57" i="2" l="1"/>
  <c r="I58" i="2"/>
  <c r="I59" i="2" s="1"/>
  <c r="J57" i="2"/>
  <c r="K59" i="2" l="1"/>
  <c r="I60" i="2"/>
  <c r="J59" i="2"/>
  <c r="J58" i="2"/>
  <c r="J18" i="1"/>
  <c r="K58" i="2"/>
  <c r="K60" i="2" l="1"/>
  <c r="I61" i="2"/>
  <c r="J60" i="2"/>
  <c r="K10" i="5"/>
  <c r="J15" i="1"/>
  <c r="J61" i="2" l="1"/>
  <c r="K61" i="2"/>
  <c r="L10" i="5"/>
  <c r="N10" i="5"/>
  <c r="O10" i="5"/>
  <c r="P10" i="5" l="1"/>
  <c r="M10" i="5"/>
  <c r="L11" i="5" l="1"/>
  <c r="N11" i="5"/>
  <c r="O11" i="5"/>
  <c r="E107" i="5"/>
  <c r="E110" i="5"/>
  <c r="E109" i="5"/>
  <c r="E112" i="5"/>
  <c r="E115" i="5"/>
  <c r="E114" i="5"/>
  <c r="E113" i="5"/>
  <c r="E108" i="5"/>
  <c r="E105" i="5"/>
  <c r="E111" i="5"/>
  <c r="F146" i="5" s="1"/>
  <c r="E106" i="5"/>
  <c r="F17" i="5" l="1"/>
  <c r="M16" i="5"/>
  <c r="M11" i="5"/>
  <c r="P11" i="5"/>
  <c r="E116" i="5"/>
  <c r="F111" i="5"/>
  <c r="G111" i="5" s="1"/>
  <c r="F110" i="5"/>
  <c r="G110" i="5" s="1"/>
  <c r="F108" i="5"/>
  <c r="G108" i="5" s="1"/>
  <c r="F114" i="5"/>
  <c r="G114" i="5" s="1"/>
  <c r="F112" i="5"/>
  <c r="G112" i="5" s="1"/>
  <c r="F105" i="5"/>
  <c r="G105" i="5" s="1"/>
  <c r="F113" i="5"/>
  <c r="G113" i="5" s="1"/>
  <c r="F115" i="5"/>
  <c r="G115" i="5" s="1"/>
  <c r="F107" i="5"/>
  <c r="G107" i="5" s="1"/>
  <c r="F106" i="5"/>
  <c r="G106" i="5" s="1"/>
  <c r="F109" i="5"/>
  <c r="G109" i="5" s="1"/>
  <c r="E17" i="5" l="1"/>
  <c r="L16" i="5"/>
  <c r="M22" i="1" s="1"/>
  <c r="F116" i="5"/>
  <c r="G116" i="5" s="1"/>
  <c r="E117" i="5"/>
  <c r="E118" i="5"/>
  <c r="F118" i="5" l="1"/>
  <c r="G118" i="5" s="1"/>
  <c r="E119" i="5"/>
  <c r="F117" i="5"/>
  <c r="G117" i="5" s="1"/>
  <c r="E120" i="5" l="1"/>
  <c r="F119" i="5"/>
  <c r="G119" i="5" s="1"/>
  <c r="F120" i="5" l="1"/>
  <c r="G120" i="5" s="1"/>
  <c r="E121" i="5"/>
  <c r="F121" i="5" l="1"/>
  <c r="G121" i="5" s="1"/>
  <c r="E122" i="5"/>
  <c r="F122" i="5" l="1"/>
  <c r="G122" i="5" s="1"/>
  <c r="E123" i="5"/>
  <c r="E124" i="5" l="1"/>
  <c r="F123" i="5"/>
  <c r="G123" i="5" s="1"/>
  <c r="F124" i="5" l="1"/>
  <c r="G124" i="5" s="1"/>
  <c r="E125" i="5"/>
  <c r="F125" i="5" l="1"/>
  <c r="G125" i="5" s="1"/>
  <c r="E126" i="5"/>
  <c r="F126" i="5" l="1"/>
  <c r="G126" i="5" s="1"/>
  <c r="E127" i="5"/>
  <c r="F127" i="5" l="1"/>
  <c r="G127" i="5" s="1"/>
  <c r="E128" i="5"/>
  <c r="F128" i="5" l="1"/>
  <c r="G128" i="5" s="1"/>
  <c r="E129" i="5"/>
  <c r="F129" i="5" l="1"/>
  <c r="G129" i="5" s="1"/>
  <c r="E130" i="5"/>
  <c r="F130" i="5" l="1"/>
  <c r="G130" i="5" s="1"/>
  <c r="E131" i="5"/>
  <c r="E132" i="5" l="1"/>
  <c r="F131" i="5"/>
  <c r="G131" i="5" s="1"/>
  <c r="E133" i="5" l="1"/>
  <c r="F132" i="5"/>
  <c r="G132" i="5" s="1"/>
  <c r="F133" i="5" l="1"/>
  <c r="G133" i="5" s="1"/>
  <c r="E134" i="5"/>
  <c r="F134" i="5" l="1"/>
  <c r="G134" i="5" s="1"/>
  <c r="E135" i="5"/>
  <c r="F135" i="5" l="1"/>
  <c r="G135" i="5" s="1"/>
  <c r="E136" i="5"/>
  <c r="F136" i="5" l="1"/>
  <c r="G136" i="5" s="1"/>
  <c r="E137" i="5"/>
  <c r="F137" i="5" l="1"/>
  <c r="G137" i="5" s="1"/>
  <c r="E138" i="5"/>
  <c r="E139" i="5" l="1"/>
  <c r="F138" i="5"/>
  <c r="G138" i="5" s="1"/>
  <c r="F139" i="5" l="1"/>
  <c r="G139" i="5" s="1"/>
  <c r="E140" i="5"/>
  <c r="E141" i="5" l="1"/>
  <c r="F140" i="5"/>
  <c r="G140" i="5" s="1"/>
  <c r="F141" i="5" l="1"/>
  <c r="G141" i="5" s="1"/>
  <c r="E142" i="5"/>
  <c r="E143" i="5" l="1"/>
  <c r="F142" i="5"/>
  <c r="G142" i="5" s="1"/>
  <c r="E144" i="5" l="1"/>
  <c r="F143" i="5"/>
  <c r="G143" i="5" s="1"/>
  <c r="F144" i="5" l="1"/>
  <c r="G144" i="5" s="1"/>
  <c r="E145" i="5"/>
  <c r="F8" i="1" l="1"/>
  <c r="F145" i="5"/>
  <c r="G145" i="5" s="1"/>
  <c r="G146" i="5" l="1"/>
  <c r="F9" i="1"/>
  <c r="F147" i="5" l="1"/>
  <c r="G147" i="5" s="1"/>
  <c r="F10" i="1"/>
  <c r="F148" i="5" l="1"/>
  <c r="G148" i="5" s="1"/>
  <c r="F11" i="1"/>
  <c r="F12" i="1" l="1"/>
  <c r="F149" i="5"/>
  <c r="G149" i="5" s="1"/>
  <c r="F150" i="5" l="1"/>
  <c r="G150" i="5" s="1"/>
  <c r="F13" i="1"/>
  <c r="F151" i="5" l="1"/>
  <c r="G151" i="5" s="1"/>
  <c r="G2" i="1"/>
  <c r="G3" i="1" l="1"/>
  <c r="F152" i="5"/>
  <c r="G152" i="5" s="1"/>
  <c r="F153" i="5" l="1"/>
  <c r="G153" i="5" s="1"/>
  <c r="G4" i="1"/>
  <c r="G5" i="1" l="1"/>
  <c r="F154" i="5"/>
  <c r="G154" i="5" s="1"/>
  <c r="F155" i="5" l="1"/>
  <c r="G155" i="5" s="1"/>
  <c r="G6" i="1"/>
  <c r="F156" i="5" l="1"/>
  <c r="G156" i="5" s="1"/>
  <c r="G7" i="1"/>
  <c r="G8" i="1" l="1"/>
  <c r="F157" i="5"/>
  <c r="G157" i="5" s="1"/>
  <c r="C5" i="2"/>
  <c r="D5" i="2" s="1"/>
  <c r="G9" i="1" l="1"/>
  <c r="F158" i="5"/>
  <c r="G158" i="5" s="1"/>
  <c r="C6" i="2"/>
  <c r="D6" i="2" s="1"/>
  <c r="F159" i="5" l="1"/>
  <c r="G159" i="5" s="1"/>
  <c r="G10" i="1"/>
  <c r="C7" i="2"/>
  <c r="D7" i="2" s="1"/>
  <c r="F160" i="5" l="1"/>
  <c r="G160" i="5" s="1"/>
  <c r="C8" i="2"/>
  <c r="D8" i="2" s="1"/>
  <c r="G11" i="1"/>
  <c r="F161" i="5" l="1"/>
  <c r="G161" i="5" s="1"/>
  <c r="C9" i="2"/>
  <c r="D9" i="2" s="1"/>
  <c r="G12" i="1"/>
  <c r="F162" i="5" l="1"/>
  <c r="G162" i="5" s="1"/>
  <c r="C10" i="2"/>
  <c r="D10" i="2" s="1"/>
  <c r="G13" i="1"/>
  <c r="F14" i="1" l="1"/>
  <c r="C6" i="5"/>
  <c r="C11" i="2"/>
  <c r="D11" i="2" s="1"/>
  <c r="F17" i="1"/>
  <c r="F163" i="5"/>
  <c r="G163" i="5" s="1"/>
  <c r="H2" i="1"/>
  <c r="F6" i="5" l="1"/>
  <c r="G6" i="5"/>
  <c r="D6" i="5"/>
  <c r="F165" i="5"/>
  <c r="G165" i="5" s="1"/>
  <c r="H3" i="1"/>
  <c r="F164" i="5"/>
  <c r="G164" i="5" s="1"/>
  <c r="C12" i="2"/>
  <c r="D12" i="2" s="1"/>
  <c r="E6" i="5" l="1"/>
  <c r="H6" i="5"/>
  <c r="H4" i="1"/>
  <c r="C13" i="2"/>
  <c r="D13" i="2" s="1"/>
  <c r="F166" i="5" l="1"/>
  <c r="G166" i="5" s="1"/>
  <c r="C14" i="2"/>
  <c r="D14" i="2" s="1"/>
  <c r="H5" i="1"/>
  <c r="C15" i="2" l="1"/>
  <c r="D15" i="2" s="1"/>
  <c r="F167" i="5"/>
  <c r="G167" i="5" s="1"/>
  <c r="H6" i="1"/>
  <c r="C16" i="2" l="1"/>
  <c r="F168" i="5"/>
  <c r="G168" i="5" s="1"/>
  <c r="H7" i="1"/>
  <c r="F169" i="5" l="1"/>
  <c r="G169" i="5" s="1"/>
  <c r="C17" i="2"/>
  <c r="D17" i="2" s="1"/>
  <c r="D16" i="2"/>
  <c r="F170" i="5"/>
  <c r="G170" i="5" s="1"/>
  <c r="H8" i="1"/>
  <c r="F171" i="5" l="1"/>
  <c r="G171" i="5" s="1"/>
  <c r="H9" i="1"/>
  <c r="C18" i="2"/>
  <c r="C19" i="2" l="1"/>
  <c r="D18" i="2"/>
  <c r="H10" i="1"/>
  <c r="F172" i="5"/>
  <c r="G172" i="5" s="1"/>
  <c r="F173" i="5" l="1"/>
  <c r="G173" i="5" s="1"/>
  <c r="H11" i="1"/>
  <c r="C20" i="2"/>
  <c r="D19" i="2"/>
  <c r="H12" i="1" l="1"/>
  <c r="F174" i="5"/>
  <c r="G174" i="5" s="1"/>
  <c r="C21" i="2"/>
  <c r="D20" i="2"/>
  <c r="C22" i="2" l="1"/>
  <c r="D21" i="2"/>
  <c r="F175" i="5"/>
  <c r="G175" i="5" s="1"/>
  <c r="H13" i="1"/>
  <c r="I2" i="1" l="1"/>
  <c r="F176" i="5"/>
  <c r="G176" i="5" s="1"/>
  <c r="C23" i="2"/>
  <c r="G17" i="1"/>
  <c r="D22" i="2"/>
  <c r="G14" i="1" l="1"/>
  <c r="C7" i="5"/>
  <c r="C24" i="2"/>
  <c r="D23" i="2"/>
  <c r="I3" i="1"/>
  <c r="F177" i="5"/>
  <c r="G177" i="5" s="1"/>
  <c r="D7" i="5" l="1"/>
  <c r="F7" i="5"/>
  <c r="G7" i="5"/>
  <c r="C25" i="2"/>
  <c r="D24" i="2"/>
  <c r="F178" i="5"/>
  <c r="G178" i="5" s="1"/>
  <c r="I4" i="1"/>
  <c r="E7" i="5" l="1"/>
  <c r="H7" i="5"/>
  <c r="F179" i="5"/>
  <c r="G179" i="5" s="1"/>
  <c r="I5" i="1"/>
  <c r="C26" i="2"/>
  <c r="D25" i="2"/>
  <c r="C27" i="2" l="1"/>
  <c r="D26" i="2"/>
  <c r="I6" i="1"/>
  <c r="F180" i="5"/>
  <c r="G180" i="5" s="1"/>
  <c r="F181" i="5" l="1"/>
  <c r="G181" i="5" s="1"/>
  <c r="I7" i="1"/>
  <c r="C28" i="2"/>
  <c r="D27" i="2"/>
  <c r="C29" i="2" l="1"/>
  <c r="D28" i="2"/>
  <c r="I8" i="1"/>
  <c r="F182" i="5"/>
  <c r="G182" i="5" s="1"/>
  <c r="F183" i="5" l="1"/>
  <c r="G183" i="5" s="1"/>
  <c r="I9" i="1"/>
  <c r="C30" i="2"/>
  <c r="D29" i="2"/>
  <c r="I10" i="1" l="1"/>
  <c r="F184" i="5"/>
  <c r="G184" i="5" s="1"/>
  <c r="C31" i="2"/>
  <c r="D30" i="2"/>
  <c r="F185" i="5" l="1"/>
  <c r="G185" i="5" s="1"/>
  <c r="I11" i="1"/>
  <c r="C32" i="2"/>
  <c r="D31" i="2"/>
  <c r="F186" i="5" l="1"/>
  <c r="G186" i="5" s="1"/>
  <c r="I12" i="1"/>
  <c r="C33" i="2"/>
  <c r="D32" i="2"/>
  <c r="F187" i="5" l="1"/>
  <c r="G187" i="5" s="1"/>
  <c r="I13" i="1"/>
  <c r="C34" i="2"/>
  <c r="D33" i="2"/>
  <c r="C35" i="2" l="1"/>
  <c r="H17" i="1"/>
  <c r="D34" i="2"/>
  <c r="J2" i="1"/>
  <c r="F188" i="5"/>
  <c r="G188" i="5" s="1"/>
  <c r="C8" i="5" l="1"/>
  <c r="H14" i="1"/>
  <c r="C36" i="2"/>
  <c r="D35" i="2"/>
  <c r="F189" i="5"/>
  <c r="G189" i="5" s="1"/>
  <c r="J3" i="1"/>
  <c r="D8" i="5" l="1"/>
  <c r="F8" i="5"/>
  <c r="G8" i="5"/>
  <c r="C37" i="2"/>
  <c r="D36" i="2"/>
  <c r="J4" i="1"/>
  <c r="F190" i="5"/>
  <c r="G190" i="5" s="1"/>
  <c r="H8" i="5" l="1"/>
  <c r="E8" i="5"/>
  <c r="C38" i="2"/>
  <c r="D37" i="2"/>
  <c r="F191" i="5"/>
  <c r="G191" i="5" s="1"/>
  <c r="J5" i="1"/>
  <c r="J6" i="1" l="1"/>
  <c r="F192" i="5"/>
  <c r="G192" i="5" s="1"/>
  <c r="C39" i="2"/>
  <c r="D38" i="2"/>
  <c r="F193" i="5" l="1"/>
  <c r="G193" i="5" s="1"/>
  <c r="J7" i="1"/>
  <c r="C40" i="2"/>
  <c r="D39" i="2"/>
  <c r="F194" i="5" l="1"/>
  <c r="G194" i="5" s="1"/>
  <c r="J8" i="1"/>
  <c r="C41" i="2"/>
  <c r="D40" i="2"/>
  <c r="F195" i="5" l="1"/>
  <c r="G195" i="5" s="1"/>
  <c r="J9" i="1"/>
  <c r="C42" i="2"/>
  <c r="D41" i="2"/>
  <c r="J10" i="1" l="1"/>
  <c r="F196" i="5"/>
  <c r="G196" i="5" s="1"/>
  <c r="C43" i="2"/>
  <c r="E43" i="2" s="1"/>
  <c r="D42" i="2"/>
  <c r="F197" i="5" l="1"/>
  <c r="G197" i="5" s="1"/>
  <c r="J11" i="1"/>
  <c r="C44" i="2"/>
  <c r="D43" i="2"/>
  <c r="J12" i="1" l="1"/>
  <c r="F198" i="5"/>
  <c r="G198" i="5" s="1"/>
  <c r="C45" i="2"/>
  <c r="D44" i="2"/>
  <c r="M27" i="1" l="1"/>
  <c r="C46" i="2"/>
  <c r="D45" i="2"/>
  <c r="F199" i="5"/>
  <c r="G199" i="5" s="1"/>
  <c r="J13" i="1"/>
  <c r="C47" i="2" l="1"/>
  <c r="D46" i="2"/>
  <c r="I17" i="1"/>
  <c r="I14" i="1" l="1"/>
  <c r="C9" i="5"/>
  <c r="C48" i="2"/>
  <c r="D47" i="2"/>
  <c r="D9" i="5" l="1"/>
  <c r="F9" i="5"/>
  <c r="G9" i="5"/>
  <c r="C49" i="2"/>
  <c r="D49" i="2" s="1"/>
  <c r="D48" i="2"/>
  <c r="H9" i="5" l="1"/>
  <c r="E9" i="5"/>
  <c r="C50" i="2"/>
  <c r="C51" i="2" l="1"/>
  <c r="D50" i="2"/>
  <c r="D71" i="2"/>
  <c r="E51" i="2" l="1"/>
  <c r="C52" i="2"/>
  <c r="D51" i="2"/>
  <c r="E52" i="2" l="1"/>
  <c r="C53" i="2"/>
  <c r="D52" i="2"/>
  <c r="E53" i="2" l="1"/>
  <c r="C54" i="2"/>
  <c r="D53" i="2"/>
  <c r="C55" i="2" l="1"/>
  <c r="E54" i="2"/>
  <c r="D54" i="2"/>
  <c r="E55" i="2" l="1"/>
  <c r="C56" i="2"/>
  <c r="D55" i="2"/>
  <c r="E56" i="2" l="1"/>
  <c r="D56" i="2"/>
  <c r="C57" i="2"/>
  <c r="D57" i="2" l="1"/>
  <c r="E57" i="2"/>
  <c r="C58" i="2"/>
  <c r="C59" i="2" s="1"/>
  <c r="E59" i="2" l="1"/>
  <c r="D59" i="2"/>
  <c r="C60" i="2"/>
  <c r="J17" i="1"/>
  <c r="D58" i="2"/>
  <c r="E58" i="2"/>
  <c r="C10" i="5" l="1"/>
  <c r="J14" i="1"/>
  <c r="D60" i="2"/>
  <c r="E60" i="2"/>
  <c r="C61" i="2"/>
  <c r="E61" i="2" l="1"/>
  <c r="D61" i="2"/>
  <c r="F61" i="2"/>
  <c r="D10" i="5"/>
  <c r="E10" i="5" s="1"/>
  <c r="F10" i="5"/>
  <c r="G10" i="5"/>
  <c r="H10" i="5" l="1"/>
  <c r="D11" i="5" l="1"/>
  <c r="E11" i="5" s="1"/>
  <c r="F11" i="5"/>
  <c r="F16" i="5" s="1"/>
  <c r="G11" i="5"/>
  <c r="E16" i="5" l="1"/>
  <c r="M21" i="1" s="1"/>
  <c r="H11" i="5"/>
</calcChain>
</file>

<file path=xl/sharedStrings.xml><?xml version="1.0" encoding="utf-8"?>
<sst xmlns="http://schemas.openxmlformats.org/spreadsheetml/2006/main" count="444" uniqueCount="55">
  <si>
    <t>Year</t>
  </si>
  <si>
    <t>Cumulative Return</t>
  </si>
  <si>
    <t xml:space="preserve"> </t>
  </si>
  <si>
    <t>Month</t>
  </si>
  <si>
    <t>January</t>
  </si>
  <si>
    <t>February</t>
  </si>
  <si>
    <t>March</t>
  </si>
  <si>
    <t>April</t>
  </si>
  <si>
    <t>May</t>
  </si>
  <si>
    <t>June</t>
  </si>
  <si>
    <t>July</t>
  </si>
  <si>
    <t>August</t>
  </si>
  <si>
    <t>September</t>
  </si>
  <si>
    <t>October</t>
  </si>
  <si>
    <t>November</t>
  </si>
  <si>
    <t>December</t>
  </si>
  <si>
    <t>S&amp;P 500</t>
  </si>
  <si>
    <t>Gross-of-Fee Cumulative Return</t>
  </si>
  <si>
    <t>arch 31, 2012 3.13% Feb. 29, 2012 4.06% Jan. 31, 2012 4.36%</t>
  </si>
  <si>
    <t>july</t>
  </si>
  <si>
    <t>august</t>
  </si>
  <si>
    <t>september</t>
  </si>
  <si>
    <t>october</t>
  </si>
  <si>
    <t>november</t>
  </si>
  <si>
    <t>december</t>
  </si>
  <si>
    <t>january</t>
  </si>
  <si>
    <t>february</t>
  </si>
  <si>
    <t>march</t>
  </si>
  <si>
    <t>april</t>
  </si>
  <si>
    <t>may</t>
  </si>
  <si>
    <t>june</t>
  </si>
  <si>
    <t>Growth of $</t>
  </si>
  <si>
    <t>Return</t>
  </si>
  <si>
    <t>Value</t>
  </si>
  <si>
    <t>Annualized Return</t>
  </si>
  <si>
    <t>Standard Deviation</t>
  </si>
  <si>
    <t>Cumulative</t>
  </si>
  <si>
    <t>Blend</t>
  </si>
  <si>
    <t>S&amp;P</t>
  </si>
  <si>
    <t>back</t>
  </si>
  <si>
    <t xml:space="preserve">36 mo Std Dev </t>
  </si>
  <si>
    <t>Annualized Std Dev</t>
  </si>
  <si>
    <t>Net Return</t>
  </si>
  <si>
    <t>Annualized</t>
  </si>
  <si>
    <t>Strategy</t>
  </si>
  <si>
    <t>5.5 months</t>
  </si>
  <si>
    <t>Beta</t>
  </si>
  <si>
    <t>Returns</t>
  </si>
  <si>
    <t>Copyright © 2007 Money-zine.com</t>
  </si>
  <si>
    <t>You can use this spreadsheet to calculate stock beta values from price histories that are easily downloaded over the Web.  The data in this worksheet should be sorted in ascending order - with the oldest price information located in Month 1.
This spreadsheet can accommodate up to 100 values when it calculates the beta of a stock.  The S&amp;P 500 Index ($INX) information for the same time period must also be entered into the worksheet.  All of the blue colored values are inputs.  For example, you can enter the stock ticker in cell C22.  The prices of the security are entered in J4:J103, while the S&amp;P values for the same time period are entered in cells I4:I103.
This workbook also contains two charts.  The Stock Chart shows the security characteristic line (SCL) and the S&amp;P chart is shown on the second chart tab.  The stock beta is the slope of the SCL while the stock's alpha is the intercept.</t>
  </si>
  <si>
    <t>Max Draw down</t>
  </si>
  <si>
    <t>CPC</t>
  </si>
  <si>
    <t>Growth of $100,000</t>
  </si>
  <si>
    <t>Annual Standard Deviation</t>
  </si>
  <si>
    <t>GIPS Rolling 36 month Std Dev</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</si>
</sst>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000"/>
    <numFmt numFmtId="166" formatCode="&quot;$&quot;#,##0"/>
    <numFmt numFmtId="167" formatCode="_(* #,##0_);_(* \(#,##0\);_(* &quot;-&quot;??_);_(@_)"/>
    <numFmt numFmtId="168" formatCode="_(* #,##0.0000_);_(* \(#,##0.0000\);_(* &quot;-&quot;??_);_(@_)"/>
    <numFmt numFmtId="169" formatCode="_(* #,##0.000_);_(* \(#,##0.000\);_(* &quot;-&quot;??_);_(@_)"/>
  </numFmts>
  <fonts count="49" x14ac:knownFonts="1">
    <font>
      <sz val="11"/>
      <color theme="1"/>
      <name val="Calibri"/>
      <family val="2"/>
      <scheme val="minor"/>
    </font>
    <font>
      <sz val="11"/>
      <color indexed="8"/>
      <name val="Calibri"/>
      <family val="2"/>
    </font>
    <font>
      <sz val="8"/>
      <name val="Calibri"/>
      <family val="2"/>
    </font>
    <font>
      <sz val="12"/>
      <color indexed="8"/>
      <name val="Calibri"/>
      <family val="2"/>
    </font>
    <font>
      <sz val="11"/>
      <color indexed="8"/>
      <name val="Calibri"/>
      <family val="2"/>
    </font>
    <font>
      <sz val="11"/>
      <color indexed="8"/>
      <name val="Calibri"/>
      <family val="2"/>
    </font>
    <font>
      <sz val="14"/>
      <color indexed="8"/>
      <name val="Calibri"/>
      <family val="2"/>
    </font>
    <font>
      <b/>
      <sz val="16"/>
      <color theme="1"/>
      <name val="Calibri"/>
      <family val="2"/>
      <scheme val="minor"/>
    </font>
    <font>
      <sz val="16"/>
      <color theme="1"/>
      <name val="Calibri"/>
      <family val="2"/>
      <scheme val="minor"/>
    </font>
    <font>
      <sz val="16"/>
      <name val="Calibri"/>
      <family val="2"/>
      <scheme val="minor"/>
    </font>
    <font>
      <sz val="16"/>
      <color indexed="8"/>
      <name val="Calibri"/>
      <family val="2"/>
      <scheme val="minor"/>
    </font>
    <font>
      <sz val="16"/>
      <color indexed="8"/>
      <name val="Calibri"/>
      <family val="2"/>
    </font>
    <font>
      <b/>
      <sz val="11"/>
      <color theme="1"/>
      <name val="Calibri"/>
      <family val="2"/>
      <scheme val="minor"/>
    </font>
    <font>
      <sz val="11"/>
      <color theme="1" tint="0.34998626667073579"/>
      <name val="Calibri"/>
      <family val="2"/>
    </font>
    <font>
      <b/>
      <sz val="16"/>
      <color indexed="8"/>
      <name val="Calibri"/>
      <family val="2"/>
      <scheme val="minor"/>
    </font>
    <font>
      <sz val="12"/>
      <name val="Calibri"/>
      <family val="2"/>
      <scheme val="minor"/>
    </font>
    <font>
      <sz val="11"/>
      <color theme="1"/>
      <name val="Calibri"/>
      <family val="2"/>
      <scheme val="minor"/>
    </font>
    <font>
      <sz val="11"/>
      <name val="Calibri"/>
      <family val="2"/>
      <scheme val="minor"/>
    </font>
    <font>
      <sz val="10"/>
      <name val="Arial"/>
      <family val="2"/>
    </font>
    <font>
      <b/>
      <sz val="10"/>
      <name val="Arial"/>
      <family val="2"/>
    </font>
    <font>
      <sz val="12"/>
      <color theme="1" tint="0.34998626667073579"/>
      <name val="Calibri"/>
      <family val="2"/>
      <scheme val="minor"/>
    </font>
    <font>
      <b/>
      <sz val="12"/>
      <color theme="1"/>
      <name val="Calibri"/>
      <family val="2"/>
      <scheme val="minor"/>
    </font>
    <font>
      <sz val="11"/>
      <color rgb="FFFF0000"/>
      <name val="Calibri"/>
      <family val="2"/>
      <scheme val="minor"/>
    </font>
    <font>
      <sz val="16"/>
      <color rgb="FFFF0000"/>
      <name val="Calibri"/>
      <family val="2"/>
      <scheme val="minor"/>
    </font>
    <font>
      <b/>
      <sz val="11"/>
      <color rgb="FF003399"/>
      <name val="Calibri"/>
      <family val="2"/>
    </font>
    <font>
      <b/>
      <sz val="22"/>
      <color indexed="8"/>
      <name val="Calibri"/>
      <family val="2"/>
    </font>
    <font>
      <b/>
      <sz val="22"/>
      <color rgb="FFFF0000"/>
      <name val="Calibri"/>
      <family val="2"/>
    </font>
    <font>
      <b/>
      <sz val="22"/>
      <name val="Calibri"/>
      <family val="2"/>
    </font>
    <font>
      <b/>
      <sz val="11"/>
      <color indexed="8"/>
      <name val="Calibri"/>
      <family val="2"/>
    </font>
    <font>
      <sz val="11"/>
      <name val="Calibri"/>
      <family val="2"/>
    </font>
    <font>
      <b/>
      <sz val="10"/>
      <color theme="1"/>
      <name val="Arial"/>
      <family val="2"/>
    </font>
    <font>
      <sz val="12"/>
      <color indexed="8"/>
      <name val="Calibri"/>
      <family val="2"/>
      <scheme val="minor"/>
    </font>
    <font>
      <b/>
      <sz val="16"/>
      <color rgb="FFFF0000"/>
      <name val="Calibri"/>
      <family val="2"/>
      <scheme val="minor"/>
    </font>
    <font>
      <u/>
      <sz val="10"/>
      <color indexed="12"/>
      <name val="Arial"/>
      <family val="2"/>
    </font>
    <font>
      <i/>
      <u/>
      <sz val="10"/>
      <color indexed="12"/>
      <name val="Arial"/>
      <family val="2"/>
    </font>
    <font>
      <sz val="22"/>
      <color indexed="8"/>
      <name val="Calibri"/>
      <family val="2"/>
    </font>
    <font>
      <sz val="26"/>
      <color theme="1"/>
      <name val="Calibri"/>
      <family val="2"/>
      <scheme val="minor"/>
    </font>
    <font>
      <b/>
      <sz val="26"/>
      <color rgb="FF003399"/>
      <name val="Calibri"/>
      <family val="2"/>
      <scheme val="minor"/>
    </font>
    <font>
      <b/>
      <sz val="26"/>
      <name val="Calibri"/>
      <family val="2"/>
      <scheme val="minor"/>
    </font>
    <font>
      <b/>
      <sz val="26"/>
      <name val="Calibri"/>
      <family val="2"/>
    </font>
    <font>
      <b/>
      <sz val="26"/>
      <color theme="3" tint="-0.499984740745262"/>
      <name val="Calibri"/>
      <family val="2"/>
      <scheme val="minor"/>
    </font>
    <font>
      <b/>
      <sz val="26"/>
      <color rgb="FFFF0000"/>
      <name val="Calibri"/>
      <family val="2"/>
      <scheme val="minor"/>
    </font>
    <font>
      <b/>
      <sz val="26"/>
      <color theme="1"/>
      <name val="Calibri"/>
      <family val="2"/>
      <scheme val="minor"/>
    </font>
    <font>
      <sz val="26"/>
      <color indexed="8"/>
      <name val="Calibri"/>
      <family val="2"/>
    </font>
    <font>
      <b/>
      <sz val="26"/>
      <color theme="3" tint="-0.499984740745262"/>
      <name val="Calibri"/>
      <family val="2"/>
    </font>
    <font>
      <b/>
      <sz val="26"/>
      <color theme="1" tint="0.34998626667073579"/>
      <name val="Calibri"/>
      <family val="2"/>
      <scheme val="minor"/>
    </font>
    <font>
      <b/>
      <i/>
      <sz val="26"/>
      <color theme="1"/>
      <name val="Calibri"/>
      <family val="2"/>
      <scheme val="minor"/>
    </font>
    <font>
      <b/>
      <sz val="26"/>
      <color indexed="8"/>
      <name val="Calibri"/>
      <family val="2"/>
    </font>
    <font>
      <b/>
      <sz val="12"/>
      <color theme="1" tint="0.34998626667073579"/>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theme="4"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9">
    <xf numFmtId="0" fontId="0" fillId="0" borderId="0"/>
    <xf numFmtId="44" fontId="5"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43" fontId="16" fillId="0" borderId="0" applyFont="0" applyFill="0" applyBorder="0" applyAlignment="0" applyProtection="0"/>
    <xf numFmtId="0" fontId="33" fillId="0" borderId="0" applyNumberFormat="0" applyFill="0" applyBorder="0" applyAlignment="0" applyProtection="0">
      <alignment vertical="top"/>
      <protection locked="0"/>
    </xf>
  </cellStyleXfs>
  <cellXfs count="236">
    <xf numFmtId="0" fontId="0" fillId="0" borderId="0" xfId="0"/>
    <xf numFmtId="0" fontId="4" fillId="0" borderId="0" xfId="0" applyFont="1"/>
    <xf numFmtId="0" fontId="3" fillId="0" borderId="0" xfId="0" applyFont="1"/>
    <xf numFmtId="0" fontId="4" fillId="0" borderId="0" xfId="0" applyFont="1" applyAlignment="1">
      <alignment horizontal="center" vertical="center" wrapText="1"/>
    </xf>
    <xf numFmtId="10" fontId="3" fillId="0" borderId="0" xfId="2" applyNumberFormat="1" applyFont="1"/>
    <xf numFmtId="0" fontId="4" fillId="0" borderId="0" xfId="0" applyFont="1" applyAlignment="1">
      <alignment horizontal="center" vertical="center"/>
    </xf>
    <xf numFmtId="10" fontId="3" fillId="0" borderId="0" xfId="2" applyNumberFormat="1" applyFont="1" applyFill="1"/>
    <xf numFmtId="2" fontId="3" fillId="0" borderId="0" xfId="0" applyNumberFormat="1" applyFont="1" applyAlignment="1">
      <alignment horizontal="right"/>
    </xf>
    <xf numFmtId="0" fontId="3" fillId="0" borderId="0" xfId="0" applyFont="1" applyBorder="1" applyAlignment="1">
      <alignment horizontal="center" vertical="center" wrapText="1"/>
    </xf>
    <xf numFmtId="0" fontId="3" fillId="0" borderId="0" xfId="0" applyFont="1" applyBorder="1"/>
    <xf numFmtId="10" fontId="3" fillId="0" borderId="0" xfId="0" applyNumberFormat="1" applyFont="1" applyBorder="1"/>
    <xf numFmtId="9" fontId="3" fillId="0" borderId="0" xfId="0" applyNumberFormat="1" applyFont="1" applyBorder="1"/>
    <xf numFmtId="0" fontId="3" fillId="0" borderId="0" xfId="0" applyFont="1" applyAlignment="1">
      <alignment horizontal="center"/>
    </xf>
    <xf numFmtId="2" fontId="3" fillId="0" borderId="0" xfId="0" applyNumberFormat="1" applyFont="1" applyAlignment="1">
      <alignment horizontal="center"/>
    </xf>
    <xf numFmtId="0" fontId="4" fillId="0" borderId="0" xfId="0" applyFont="1" applyAlignment="1">
      <alignment horizontal="center"/>
    </xf>
    <xf numFmtId="10" fontId="3" fillId="0" borderId="0" xfId="2" applyNumberFormat="1" applyFont="1" applyAlignment="1">
      <alignment horizontal="center"/>
    </xf>
    <xf numFmtId="10" fontId="6" fillId="0" borderId="0" xfId="2" applyNumberFormat="1" applyFont="1" applyProtection="1">
      <protection locked="0"/>
    </xf>
    <xf numFmtId="0" fontId="6" fillId="0" borderId="0" xfId="0" applyFont="1" applyProtection="1">
      <protection locked="0"/>
    </xf>
    <xf numFmtId="165" fontId="6" fillId="0" borderId="0" xfId="0" applyNumberFormat="1" applyFont="1" applyProtection="1">
      <protection locked="0"/>
    </xf>
    <xf numFmtId="0" fontId="4" fillId="0" borderId="0" xfId="0" applyFont="1" applyBorder="1"/>
    <xf numFmtId="17" fontId="0" fillId="0" borderId="0" xfId="0" applyNumberFormat="1" applyAlignment="1">
      <alignment horizontal="left"/>
    </xf>
    <xf numFmtId="0" fontId="0" fillId="0" borderId="0" xfId="0" applyAlignment="1">
      <alignment horizontal="left"/>
    </xf>
    <xf numFmtId="0" fontId="3" fillId="0" borderId="0" xfId="0" applyFont="1" applyBorder="1" applyAlignment="1">
      <alignment horizontal="left" vertical="center" wrapText="1"/>
    </xf>
    <xf numFmtId="0" fontId="3" fillId="0" borderId="0" xfId="0" applyFont="1" applyBorder="1" applyAlignment="1">
      <alignment horizontal="left" vertical="center"/>
    </xf>
    <xf numFmtId="17" fontId="0" fillId="0" borderId="0" xfId="0" applyNumberFormat="1" applyBorder="1" applyAlignment="1">
      <alignment horizontal="left"/>
    </xf>
    <xf numFmtId="10" fontId="8" fillId="0" borderId="0" xfId="0" applyNumberFormat="1" applyFont="1" applyBorder="1" applyAlignment="1">
      <alignment horizontal="center"/>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wrapText="1"/>
    </xf>
    <xf numFmtId="6" fontId="10" fillId="0" borderId="0" xfId="0" applyNumberFormat="1" applyFont="1" applyBorder="1"/>
    <xf numFmtId="0" fontId="10" fillId="0" borderId="0" xfId="0" applyFont="1" applyBorder="1"/>
    <xf numFmtId="0" fontId="10" fillId="0" borderId="0" xfId="0" applyFont="1" applyBorder="1" applyAlignment="1">
      <alignment horizontal="center"/>
    </xf>
    <xf numFmtId="44" fontId="10" fillId="0" borderId="0" xfId="1" applyNumberFormat="1" applyFont="1" applyBorder="1"/>
    <xf numFmtId="164" fontId="10" fillId="0" borderId="0" xfId="1" applyNumberFormat="1" applyFont="1" applyBorder="1" applyAlignment="1">
      <alignment horizontal="center"/>
    </xf>
    <xf numFmtId="10" fontId="10" fillId="0" borderId="0" xfId="2" applyNumberFormat="1" applyFont="1" applyBorder="1" applyAlignment="1">
      <alignment horizontal="center"/>
    </xf>
    <xf numFmtId="44" fontId="10" fillId="0" borderId="0" xfId="1" applyNumberFormat="1" applyFont="1" applyBorder="1" applyAlignment="1">
      <alignment horizontal="center"/>
    </xf>
    <xf numFmtId="0" fontId="10" fillId="0" borderId="0" xfId="0" applyFont="1"/>
    <xf numFmtId="0" fontId="7" fillId="0" borderId="0" xfId="0" applyFont="1" applyAlignment="1">
      <alignment horizontal="center"/>
    </xf>
    <xf numFmtId="10" fontId="0" fillId="0" borderId="0" xfId="2" applyNumberFormat="1" applyFont="1"/>
    <xf numFmtId="10" fontId="12" fillId="0" borderId="0" xfId="2" applyNumberFormat="1" applyFont="1"/>
    <xf numFmtId="10" fontId="10" fillId="3" borderId="0" xfId="2" applyNumberFormat="1" applyFont="1" applyFill="1" applyBorder="1" applyAlignment="1">
      <alignment horizontal="center"/>
    </xf>
    <xf numFmtId="0" fontId="11" fillId="0" borderId="0" xfId="0" applyFont="1" applyBorder="1" applyAlignment="1">
      <alignment horizontal="center" vertical="center" wrapText="1"/>
    </xf>
    <xf numFmtId="0" fontId="11" fillId="0" borderId="0" xfId="0" applyFont="1" applyBorder="1" applyAlignment="1">
      <alignment horizontal="center"/>
    </xf>
    <xf numFmtId="0" fontId="13" fillId="0" borderId="0" xfId="0" applyFont="1"/>
    <xf numFmtId="10" fontId="10" fillId="4" borderId="0" xfId="2" applyNumberFormat="1" applyFont="1" applyFill="1" applyBorder="1" applyAlignment="1">
      <alignment horizontal="center"/>
    </xf>
    <xf numFmtId="44" fontId="10" fillId="4" borderId="0" xfId="1" applyNumberFormat="1" applyFont="1" applyFill="1" applyBorder="1" applyAlignment="1">
      <alignment horizontal="center"/>
    </xf>
    <xf numFmtId="0" fontId="0" fillId="4" borderId="0" xfId="0" applyFill="1"/>
    <xf numFmtId="0" fontId="8" fillId="0" borderId="0" xfId="0" applyFont="1" applyFill="1"/>
    <xf numFmtId="10" fontId="10" fillId="0" borderId="0" xfId="2" applyNumberFormat="1" applyFont="1" applyFill="1" applyBorder="1" applyAlignment="1">
      <alignment horizontal="center"/>
    </xf>
    <xf numFmtId="0" fontId="10" fillId="0" borderId="0" xfId="0" applyFont="1" applyFill="1"/>
    <xf numFmtId="0" fontId="0" fillId="0" borderId="0" xfId="0" applyFill="1"/>
    <xf numFmtId="44" fontId="10" fillId="0" borderId="0" xfId="1" applyNumberFormat="1" applyFont="1" applyFill="1" applyBorder="1" applyAlignment="1">
      <alignment horizontal="center"/>
    </xf>
    <xf numFmtId="0" fontId="10" fillId="0" borderId="0" xfId="0" applyFont="1" applyFill="1" applyBorder="1" applyAlignment="1">
      <alignment horizontal="center" vertical="center" wrapText="1"/>
    </xf>
    <xf numFmtId="0" fontId="10" fillId="0" borderId="0" xfId="0" applyFont="1" applyFill="1" applyBorder="1"/>
    <xf numFmtId="0" fontId="0" fillId="0" borderId="0" xfId="0"/>
    <xf numFmtId="0" fontId="0" fillId="0" borderId="0" xfId="0" applyBorder="1"/>
    <xf numFmtId="0" fontId="0" fillId="0" borderId="0" xfId="0" applyFill="1" applyBorder="1"/>
    <xf numFmtId="10" fontId="0" fillId="0" borderId="0" xfId="2" applyNumberFormat="1" applyFont="1" applyFill="1" applyBorder="1"/>
    <xf numFmtId="0" fontId="0" fillId="0" borderId="6" xfId="0" applyBorder="1"/>
    <xf numFmtId="0" fontId="18" fillId="0" borderId="7" xfId="0" applyFont="1" applyBorder="1"/>
    <xf numFmtId="0" fontId="18" fillId="0" borderId="7" xfId="0" applyFont="1" applyBorder="1" applyAlignment="1">
      <alignment horizontal="centerContinuous"/>
    </xf>
    <xf numFmtId="167" fontId="18" fillId="0" borderId="7" xfId="7" applyNumberFormat="1" applyFont="1" applyBorder="1" applyAlignment="1">
      <alignment horizontal="centerContinuous"/>
    </xf>
    <xf numFmtId="10" fontId="18" fillId="0" borderId="1" xfId="2" applyNumberFormat="1" applyFont="1" applyBorder="1" applyAlignment="1">
      <alignment horizontal="centerContinuous"/>
    </xf>
    <xf numFmtId="0" fontId="18" fillId="0" borderId="2" xfId="0" applyFont="1" applyBorder="1" applyAlignment="1">
      <alignment horizontal="centerContinuous"/>
    </xf>
    <xf numFmtId="0" fontId="18" fillId="0" borderId="2" xfId="0" applyFont="1" applyBorder="1"/>
    <xf numFmtId="0" fontId="0" fillId="0" borderId="2" xfId="0" applyBorder="1"/>
    <xf numFmtId="0" fontId="0" fillId="0" borderId="3" xfId="0" applyBorder="1"/>
    <xf numFmtId="0" fontId="0" fillId="0" borderId="1" xfId="0" applyBorder="1"/>
    <xf numFmtId="0" fontId="18" fillId="6" borderId="2" xfId="0" applyFont="1" applyFill="1" applyBorder="1" applyAlignment="1">
      <alignment horizontal="center" vertical="center" wrapText="1"/>
    </xf>
    <xf numFmtId="10" fontId="18" fillId="6" borderId="2" xfId="2" applyNumberFormat="1" applyFont="1" applyFill="1" applyBorder="1" applyAlignment="1">
      <alignment horizontal="center" vertical="center" wrapText="1"/>
    </xf>
    <xf numFmtId="167" fontId="18" fillId="6" borderId="2" xfId="7" applyNumberFormat="1" applyFont="1" applyFill="1" applyBorder="1" applyAlignment="1">
      <alignment horizontal="center" vertical="center" wrapText="1"/>
    </xf>
    <xf numFmtId="0" fontId="18" fillId="6" borderId="3" xfId="0" applyFont="1" applyFill="1" applyBorder="1" applyAlignment="1">
      <alignment horizontal="center" vertical="center" wrapText="1"/>
    </xf>
    <xf numFmtId="1" fontId="0" fillId="0" borderId="0" xfId="7" applyNumberFormat="1" applyFont="1" applyFill="1" applyBorder="1" applyAlignment="1">
      <alignment horizontal="center"/>
    </xf>
    <xf numFmtId="168" fontId="0" fillId="0" borderId="0" xfId="7" applyNumberFormat="1" applyFont="1" applyFill="1" applyBorder="1"/>
    <xf numFmtId="44" fontId="0" fillId="0" borderId="0" xfId="3" applyFont="1" applyFill="1" applyBorder="1"/>
    <xf numFmtId="0" fontId="0" fillId="0" borderId="4" xfId="0" applyBorder="1"/>
    <xf numFmtId="0" fontId="0" fillId="0" borderId="9" xfId="0" applyBorder="1"/>
    <xf numFmtId="10" fontId="10" fillId="7" borderId="0" xfId="2" applyNumberFormat="1" applyFont="1" applyFill="1" applyBorder="1" applyAlignment="1">
      <alignment horizontal="center"/>
    </xf>
    <xf numFmtId="0" fontId="0" fillId="7" borderId="0" xfId="0" applyFill="1"/>
    <xf numFmtId="44" fontId="10" fillId="7" borderId="0" xfId="1" applyNumberFormat="1" applyFont="1" applyFill="1" applyBorder="1" applyAlignment="1">
      <alignment horizontal="center"/>
    </xf>
    <xf numFmtId="44" fontId="14" fillId="7" borderId="0" xfId="1" applyNumberFormat="1" applyFont="1" applyFill="1" applyBorder="1" applyAlignment="1">
      <alignment horizontal="center"/>
    </xf>
    <xf numFmtId="0" fontId="1" fillId="0" borderId="0" xfId="0" applyFont="1"/>
    <xf numFmtId="10" fontId="0" fillId="0" borderId="0" xfId="2" applyNumberFormat="1" applyFont="1" applyAlignment="1">
      <alignment horizontal="center"/>
    </xf>
    <xf numFmtId="0" fontId="6" fillId="0" borderId="0" xfId="0" applyFont="1"/>
    <xf numFmtId="10" fontId="21" fillId="0" borderId="0" xfId="2" applyNumberFormat="1" applyFont="1" applyBorder="1" applyAlignment="1">
      <alignment horizontal="center"/>
    </xf>
    <xf numFmtId="10" fontId="9" fillId="0" borderId="0" xfId="2" applyNumberFormat="1" applyFont="1" applyBorder="1" applyAlignment="1">
      <alignment horizontal="center"/>
    </xf>
    <xf numFmtId="0" fontId="24" fillId="0" borderId="0" xfId="0" applyFont="1"/>
    <xf numFmtId="10" fontId="15" fillId="5" borderId="0" xfId="0" applyNumberFormat="1" applyFont="1" applyFill="1" applyBorder="1" applyAlignment="1">
      <alignment horizontal="center"/>
    </xf>
    <xf numFmtId="10" fontId="15" fillId="5" borderId="0" xfId="0" applyNumberFormat="1" applyFont="1" applyFill="1" applyAlignment="1">
      <alignment horizontal="center"/>
    </xf>
    <xf numFmtId="10" fontId="17" fillId="0" borderId="0" xfId="0" applyNumberFormat="1" applyFont="1" applyAlignment="1">
      <alignment horizontal="center"/>
    </xf>
    <xf numFmtId="10" fontId="15" fillId="3" borderId="0" xfId="0" applyNumberFormat="1" applyFont="1" applyFill="1" applyAlignment="1">
      <alignment horizontal="center"/>
    </xf>
    <xf numFmtId="0" fontId="19" fillId="6" borderId="1" xfId="0" applyFont="1" applyFill="1" applyBorder="1" applyAlignment="1">
      <alignment horizontal="center" vertical="center" wrapText="1"/>
    </xf>
    <xf numFmtId="0" fontId="19" fillId="6" borderId="3" xfId="0" applyFont="1" applyFill="1" applyBorder="1" applyAlignment="1">
      <alignment horizontal="center" vertical="center" wrapText="1"/>
    </xf>
    <xf numFmtId="10" fontId="21" fillId="0" borderId="1" xfId="2" applyNumberFormat="1" applyFont="1" applyBorder="1" applyAlignment="1">
      <alignment horizontal="center"/>
    </xf>
    <xf numFmtId="10" fontId="21" fillId="0" borderId="3" xfId="2" applyNumberFormat="1" applyFont="1" applyBorder="1" applyAlignment="1">
      <alignment horizontal="center"/>
    </xf>
    <xf numFmtId="10" fontId="17" fillId="0" borderId="0" xfId="2" applyNumberFormat="1" applyFont="1" applyFill="1" applyAlignment="1">
      <alignment horizontal="center"/>
    </xf>
    <xf numFmtId="10" fontId="22" fillId="0" borderId="0" xfId="2" applyNumberFormat="1" applyFont="1" applyFill="1" applyAlignment="1">
      <alignment horizontal="center"/>
    </xf>
    <xf numFmtId="10" fontId="17" fillId="5" borderId="0" xfId="2" applyNumberFormat="1" applyFont="1" applyFill="1" applyAlignment="1">
      <alignment horizontal="center"/>
    </xf>
    <xf numFmtId="10" fontId="23" fillId="0" borderId="0" xfId="2" applyNumberFormat="1" applyFont="1" applyFill="1" applyBorder="1" applyAlignment="1">
      <alignment horizontal="center"/>
    </xf>
    <xf numFmtId="164" fontId="14" fillId="0" borderId="0" xfId="1" applyNumberFormat="1" applyFont="1" applyBorder="1" applyAlignment="1">
      <alignment horizontal="center"/>
    </xf>
    <xf numFmtId="0" fontId="28" fillId="0" borderId="0" xfId="0" applyFont="1" applyAlignment="1">
      <alignment horizontal="left"/>
    </xf>
    <xf numFmtId="0" fontId="28" fillId="0" borderId="0" xfId="0" applyFont="1"/>
    <xf numFmtId="0" fontId="28" fillId="0" borderId="10" xfId="0" applyFont="1" applyBorder="1" applyAlignment="1">
      <alignment horizontal="left"/>
    </xf>
    <xf numFmtId="0" fontId="0" fillId="10" borderId="0" xfId="0" applyFill="1" applyAlignment="1">
      <alignment horizontal="left"/>
    </xf>
    <xf numFmtId="0" fontId="0" fillId="10" borderId="0" xfId="0" applyFill="1"/>
    <xf numFmtId="10" fontId="0" fillId="10" borderId="0" xfId="2" applyNumberFormat="1" applyFont="1" applyFill="1"/>
    <xf numFmtId="10" fontId="29" fillId="0" borderId="0" xfId="2" applyNumberFormat="1" applyFont="1" applyFill="1"/>
    <xf numFmtId="10" fontId="29" fillId="10" borderId="0" xfId="2" applyNumberFormat="1" applyFont="1" applyFill="1"/>
    <xf numFmtId="10" fontId="32" fillId="0" borderId="0" xfId="2" applyNumberFormat="1" applyFont="1" applyFill="1" applyBorder="1" applyAlignment="1">
      <alignment horizontal="center"/>
    </xf>
    <xf numFmtId="10" fontId="14" fillId="0" borderId="0" xfId="2" applyNumberFormat="1" applyFont="1" applyFill="1" applyBorder="1" applyAlignment="1">
      <alignment horizontal="center"/>
    </xf>
    <xf numFmtId="10" fontId="31" fillId="0" borderId="0" xfId="2" applyNumberFormat="1" applyFont="1" applyFill="1" applyBorder="1" applyAlignment="1">
      <alignment horizontal="center"/>
    </xf>
    <xf numFmtId="10" fontId="0" fillId="9" borderId="0" xfId="2" applyNumberFormat="1" applyFont="1" applyFill="1" applyBorder="1" applyAlignment="1">
      <alignment horizontal="center"/>
    </xf>
    <xf numFmtId="0" fontId="0" fillId="0" borderId="16" xfId="0" applyBorder="1" applyAlignment="1">
      <alignment horizontal="center"/>
    </xf>
    <xf numFmtId="0" fontId="12" fillId="0" borderId="17" xfId="0" applyFont="1" applyBorder="1" applyAlignment="1">
      <alignment horizontal="center"/>
    </xf>
    <xf numFmtId="0" fontId="0" fillId="0" borderId="17" xfId="0" applyBorder="1" applyAlignment="1">
      <alignment horizontal="center"/>
    </xf>
    <xf numFmtId="169" fontId="18" fillId="0" borderId="18" xfId="7" applyNumberFormat="1" applyFont="1" applyBorder="1"/>
    <xf numFmtId="10" fontId="18" fillId="0" borderId="19" xfId="2" applyNumberFormat="1" applyFont="1" applyBorder="1"/>
    <xf numFmtId="0" fontId="34" fillId="0" borderId="0" xfId="8" applyFont="1" applyAlignment="1" applyProtection="1"/>
    <xf numFmtId="2" fontId="19" fillId="0" borderId="19" xfId="7" applyNumberFormat="1" applyFont="1" applyBorder="1" applyAlignment="1">
      <alignment horizontal="center"/>
    </xf>
    <xf numFmtId="10" fontId="25" fillId="2" borderId="10" xfId="0" applyNumberFormat="1" applyFont="1" applyFill="1" applyBorder="1" applyAlignment="1">
      <alignment horizontal="center"/>
    </xf>
    <xf numFmtId="10" fontId="25" fillId="0" borderId="13" xfId="0" applyNumberFormat="1" applyFont="1" applyBorder="1" applyAlignment="1">
      <alignment horizontal="center"/>
    </xf>
    <xf numFmtId="0" fontId="35" fillId="0" borderId="13" xfId="0" applyFont="1" applyBorder="1" applyAlignment="1">
      <alignment horizontal="center" vertical="center"/>
    </xf>
    <xf numFmtId="10" fontId="26" fillId="0" borderId="10" xfId="0" applyNumberFormat="1" applyFont="1" applyBorder="1" applyAlignment="1">
      <alignment horizontal="center"/>
    </xf>
    <xf numFmtId="2" fontId="25" fillId="2" borderId="10" xfId="0" applyNumberFormat="1" applyFont="1" applyFill="1" applyBorder="1" applyAlignment="1">
      <alignment horizontal="center" vertical="center"/>
    </xf>
    <xf numFmtId="10" fontId="27" fillId="0" borderId="13" xfId="0" applyNumberFormat="1" applyFont="1" applyFill="1" applyBorder="1" applyAlignment="1">
      <alignment horizontal="center"/>
    </xf>
    <xf numFmtId="10" fontId="21" fillId="7" borderId="0" xfId="2" applyNumberFormat="1" applyFont="1" applyFill="1" applyBorder="1" applyAlignment="1">
      <alignment horizontal="center"/>
    </xf>
    <xf numFmtId="1" fontId="12" fillId="7" borderId="0" xfId="7" applyNumberFormat="1" applyFont="1" applyFill="1" applyBorder="1" applyAlignment="1">
      <alignment horizontal="center"/>
    </xf>
    <xf numFmtId="168" fontId="12" fillId="7" borderId="0" xfId="7" applyNumberFormat="1" applyFont="1" applyFill="1" applyBorder="1"/>
    <xf numFmtId="10" fontId="12" fillId="7" borderId="0" xfId="2" applyNumberFormat="1" applyFont="1" applyFill="1" applyBorder="1"/>
    <xf numFmtId="0" fontId="0" fillId="9" borderId="0" xfId="0" applyFill="1"/>
    <xf numFmtId="0" fontId="0" fillId="9" borderId="0" xfId="0" applyFill="1" applyBorder="1"/>
    <xf numFmtId="10" fontId="0" fillId="4" borderId="0" xfId="2" applyNumberFormat="1" applyFont="1" applyFill="1" applyAlignment="1">
      <alignment horizontal="center"/>
    </xf>
    <xf numFmtId="40" fontId="0" fillId="9" borderId="4" xfId="0" applyNumberFormat="1" applyFill="1" applyBorder="1" applyAlignment="1">
      <alignment horizontal="center"/>
    </xf>
    <xf numFmtId="1" fontId="0" fillId="9" borderId="0" xfId="7" applyNumberFormat="1" applyFont="1" applyFill="1" applyBorder="1" applyAlignment="1">
      <alignment horizontal="center"/>
    </xf>
    <xf numFmtId="10" fontId="20" fillId="9" borderId="0" xfId="2" applyNumberFormat="1" applyFont="1" applyFill="1" applyBorder="1" applyAlignment="1">
      <alignment horizontal="center"/>
    </xf>
    <xf numFmtId="168" fontId="0" fillId="9" borderId="0" xfId="7" applyNumberFormat="1" applyFont="1" applyFill="1" applyBorder="1"/>
    <xf numFmtId="44" fontId="0" fillId="9" borderId="0" xfId="0" applyNumberFormat="1" applyFill="1" applyBorder="1"/>
    <xf numFmtId="10" fontId="0" fillId="9" borderId="9" xfId="2" applyNumberFormat="1" applyFont="1" applyFill="1" applyBorder="1"/>
    <xf numFmtId="44" fontId="0" fillId="7" borderId="0" xfId="3" applyFont="1" applyFill="1" applyBorder="1"/>
    <xf numFmtId="10" fontId="0" fillId="7" borderId="0" xfId="2" applyNumberFormat="1" applyFont="1" applyFill="1" applyBorder="1"/>
    <xf numFmtId="0" fontId="12" fillId="7" borderId="0" xfId="0" applyFont="1" applyFill="1" applyBorder="1"/>
    <xf numFmtId="10" fontId="20" fillId="5" borderId="0" xfId="2" applyNumberFormat="1" applyFont="1" applyFill="1" applyBorder="1" applyAlignment="1">
      <alignment horizontal="center"/>
    </xf>
    <xf numFmtId="168" fontId="0" fillId="5" borderId="0" xfId="7" applyNumberFormat="1" applyFont="1" applyFill="1" applyBorder="1"/>
    <xf numFmtId="10" fontId="0" fillId="5" borderId="0" xfId="2" applyNumberFormat="1" applyFont="1" applyFill="1" applyBorder="1" applyAlignment="1">
      <alignment horizontal="center"/>
    </xf>
    <xf numFmtId="44" fontId="0" fillId="5" borderId="0" xfId="0" applyNumberFormat="1" applyFill="1" applyBorder="1"/>
    <xf numFmtId="10" fontId="20" fillId="5" borderId="0" xfId="0" applyNumberFormat="1" applyFont="1" applyFill="1" applyBorder="1" applyAlignment="1">
      <alignment horizontal="center"/>
    </xf>
    <xf numFmtId="40" fontId="0" fillId="5" borderId="0" xfId="0" applyNumberFormat="1" applyFill="1" applyBorder="1" applyAlignment="1">
      <alignment horizontal="center"/>
    </xf>
    <xf numFmtId="1" fontId="0" fillId="5" borderId="0" xfId="7" applyNumberFormat="1" applyFont="1" applyFill="1" applyBorder="1" applyAlignment="1">
      <alignment horizontal="center"/>
    </xf>
    <xf numFmtId="10" fontId="0" fillId="5" borderId="0" xfId="2" applyNumberFormat="1" applyFont="1" applyFill="1" applyBorder="1"/>
    <xf numFmtId="9" fontId="0" fillId="9" borderId="0" xfId="2" applyFont="1" applyFill="1"/>
    <xf numFmtId="10" fontId="21" fillId="9" borderId="0" xfId="2" applyNumberFormat="1" applyFont="1" applyFill="1" applyBorder="1" applyAlignment="1">
      <alignment horizontal="center"/>
    </xf>
    <xf numFmtId="10" fontId="0" fillId="9" borderId="0" xfId="2" applyNumberFormat="1" applyFont="1" applyFill="1" applyBorder="1"/>
    <xf numFmtId="44" fontId="0" fillId="9" borderId="0" xfId="3" applyFont="1" applyFill="1" applyBorder="1"/>
    <xf numFmtId="0" fontId="35" fillId="0" borderId="6" xfId="0" applyFont="1" applyBorder="1"/>
    <xf numFmtId="0" fontId="25" fillId="0" borderId="4" xfId="0" applyFont="1" applyBorder="1"/>
    <xf numFmtId="0" fontId="35" fillId="0" borderId="4" xfId="0" applyFont="1" applyBorder="1"/>
    <xf numFmtId="0" fontId="37" fillId="0" borderId="1" xfId="0" applyFont="1" applyFill="1" applyBorder="1"/>
    <xf numFmtId="0" fontId="37" fillId="0" borderId="1" xfId="0" applyFont="1" applyFill="1" applyBorder="1" applyAlignment="1">
      <alignment horizontal="center"/>
    </xf>
    <xf numFmtId="0" fontId="37" fillId="0" borderId="2" xfId="0" applyNumberFormat="1" applyFont="1" applyFill="1" applyBorder="1" applyAlignment="1">
      <alignment horizontal="center"/>
    </xf>
    <xf numFmtId="0" fontId="37" fillId="0" borderId="2" xfId="0" applyFont="1" applyFill="1" applyBorder="1" applyAlignment="1">
      <alignment horizontal="center"/>
    </xf>
    <xf numFmtId="0" fontId="37" fillId="0" borderId="3" xfId="0" applyFont="1" applyFill="1" applyBorder="1" applyAlignment="1">
      <alignment horizontal="center"/>
    </xf>
    <xf numFmtId="0" fontId="36" fillId="0" borderId="6" xfId="0" applyFont="1" applyFill="1" applyBorder="1"/>
    <xf numFmtId="10" fontId="38" fillId="0" borderId="4" xfId="2" applyNumberFormat="1" applyFont="1" applyFill="1" applyBorder="1" applyAlignment="1">
      <alignment horizontal="center"/>
    </xf>
    <xf numFmtId="10" fontId="38" fillId="0" borderId="0" xfId="0" applyNumberFormat="1" applyFont="1" applyFill="1" applyBorder="1" applyAlignment="1">
      <alignment horizontal="center"/>
    </xf>
    <xf numFmtId="10" fontId="39" fillId="0" borderId="0" xfId="2" applyNumberFormat="1" applyFont="1" applyFill="1" applyBorder="1" applyAlignment="1">
      <alignment horizontal="center"/>
    </xf>
    <xf numFmtId="10" fontId="39" fillId="0" borderId="9" xfId="2" applyNumberFormat="1" applyFont="1" applyFill="1" applyBorder="1" applyAlignment="1">
      <alignment horizontal="center"/>
    </xf>
    <xf numFmtId="0" fontId="36" fillId="0" borderId="4" xfId="0" applyFont="1" applyFill="1" applyBorder="1"/>
    <xf numFmtId="0" fontId="36" fillId="0" borderId="20" xfId="0" applyFont="1" applyFill="1" applyBorder="1"/>
    <xf numFmtId="0" fontId="40" fillId="2" borderId="6" xfId="0" applyFont="1" applyFill="1" applyBorder="1" applyAlignment="1">
      <alignment horizontal="center"/>
    </xf>
    <xf numFmtId="10" fontId="40" fillId="2" borderId="6" xfId="2" applyNumberFormat="1" applyFont="1" applyFill="1" applyBorder="1" applyAlignment="1">
      <alignment horizontal="center"/>
    </xf>
    <xf numFmtId="10" fontId="40" fillId="2" borderId="7" xfId="2" applyNumberFormat="1" applyFont="1" applyFill="1" applyBorder="1" applyAlignment="1">
      <alignment horizontal="center"/>
    </xf>
    <xf numFmtId="10" fontId="40" fillId="2" borderId="11" xfId="2" applyNumberFormat="1" applyFont="1" applyFill="1" applyBorder="1" applyAlignment="1">
      <alignment horizontal="center"/>
    </xf>
    <xf numFmtId="0" fontId="38" fillId="0" borderId="1" xfId="0" applyFont="1" applyFill="1" applyBorder="1" applyAlignment="1">
      <alignment horizontal="center"/>
    </xf>
    <xf numFmtId="10" fontId="41" fillId="0" borderId="1" xfId="2" applyNumberFormat="1" applyFont="1" applyFill="1" applyBorder="1" applyAlignment="1">
      <alignment horizontal="center"/>
    </xf>
    <xf numFmtId="10" fontId="38" fillId="0" borderId="2" xfId="2" applyNumberFormat="1" applyFont="1" applyFill="1" applyBorder="1" applyAlignment="1">
      <alignment horizontal="center"/>
    </xf>
    <xf numFmtId="10" fontId="38" fillId="0" borderId="2" xfId="0" applyNumberFormat="1" applyFont="1" applyFill="1" applyBorder="1" applyAlignment="1">
      <alignment horizontal="center"/>
    </xf>
    <xf numFmtId="10" fontId="38" fillId="0" borderId="3" xfId="0" applyNumberFormat="1" applyFont="1" applyFill="1" applyBorder="1" applyAlignment="1">
      <alignment horizontal="center"/>
    </xf>
    <xf numFmtId="0" fontId="40" fillId="2" borderId="1" xfId="0" applyFont="1" applyFill="1" applyBorder="1" applyAlignment="1">
      <alignment horizontal="center"/>
    </xf>
    <xf numFmtId="166" fontId="40" fillId="2" borderId="1" xfId="1" applyNumberFormat="1" applyFont="1" applyFill="1" applyBorder="1" applyAlignment="1">
      <alignment horizontal="center"/>
    </xf>
    <xf numFmtId="166" fontId="40" fillId="2" borderId="2" xfId="1" applyNumberFormat="1" applyFont="1" applyFill="1" applyBorder="1" applyAlignment="1">
      <alignment horizontal="center"/>
    </xf>
    <xf numFmtId="166" fontId="44" fillId="2" borderId="2" xfId="1" applyNumberFormat="1" applyFont="1" applyFill="1" applyBorder="1" applyAlignment="1">
      <alignment horizontal="center"/>
    </xf>
    <xf numFmtId="166" fontId="44" fillId="2" borderId="3" xfId="1" applyNumberFormat="1" applyFont="1" applyFill="1" applyBorder="1" applyAlignment="1">
      <alignment horizontal="center"/>
    </xf>
    <xf numFmtId="0" fontId="45" fillId="0" borderId="1" xfId="0" applyFont="1" applyFill="1" applyBorder="1" applyAlignment="1">
      <alignment horizontal="center"/>
    </xf>
    <xf numFmtId="166" fontId="46" fillId="0" borderId="20" xfId="1" applyNumberFormat="1" applyFont="1" applyBorder="1" applyAlignment="1">
      <alignment horizontal="center"/>
    </xf>
    <xf numFmtId="166" fontId="42" fillId="0" borderId="8" xfId="1" applyNumberFormat="1" applyFont="1" applyBorder="1" applyAlignment="1">
      <alignment horizontal="center"/>
    </xf>
    <xf numFmtId="166" fontId="47" fillId="0" borderId="8" xfId="1" applyNumberFormat="1" applyFont="1" applyBorder="1" applyAlignment="1">
      <alignment horizontal="center"/>
    </xf>
    <xf numFmtId="166" fontId="47" fillId="0" borderId="21" xfId="1" applyNumberFormat="1" applyFont="1" applyBorder="1" applyAlignment="1">
      <alignment horizontal="center"/>
    </xf>
    <xf numFmtId="0" fontId="42" fillId="0" borderId="1" xfId="0" applyFont="1" applyBorder="1"/>
    <xf numFmtId="0" fontId="36" fillId="0" borderId="1" xfId="0" applyFont="1" applyFill="1" applyBorder="1"/>
    <xf numFmtId="0" fontId="36" fillId="0" borderId="2" xfId="0" applyFont="1" applyFill="1" applyBorder="1"/>
    <xf numFmtId="0" fontId="43" fillId="0" borderId="2" xfId="0" applyFont="1" applyFill="1" applyBorder="1"/>
    <xf numFmtId="0" fontId="43" fillId="0" borderId="3" xfId="0" applyFont="1" applyFill="1" applyBorder="1"/>
    <xf numFmtId="0" fontId="25" fillId="2" borderId="6" xfId="0" applyFont="1" applyFill="1" applyBorder="1"/>
    <xf numFmtId="0" fontId="25" fillId="0" borderId="20" xfId="0" applyFont="1" applyBorder="1"/>
    <xf numFmtId="0" fontId="25" fillId="7" borderId="5" xfId="0" applyFont="1" applyFill="1" applyBorder="1" applyAlignment="1">
      <alignment horizontal="center"/>
    </xf>
    <xf numFmtId="0" fontId="25" fillId="7" borderId="12" xfId="0" applyFont="1" applyFill="1" applyBorder="1" applyAlignment="1">
      <alignment horizontal="center"/>
    </xf>
    <xf numFmtId="10" fontId="27" fillId="2" borderId="10" xfId="0" applyNumberFormat="1" applyFont="1" applyFill="1" applyBorder="1" applyAlignment="1">
      <alignment horizontal="center"/>
    </xf>
    <xf numFmtId="0" fontId="12" fillId="11" borderId="1" xfId="0" applyFont="1" applyFill="1" applyBorder="1"/>
    <xf numFmtId="1" fontId="12" fillId="11" borderId="2" xfId="7" applyNumberFormat="1" applyFont="1" applyFill="1" applyBorder="1" applyAlignment="1">
      <alignment horizontal="center"/>
    </xf>
    <xf numFmtId="10" fontId="21" fillId="11" borderId="2" xfId="2" applyNumberFormat="1" applyFont="1" applyFill="1" applyBorder="1" applyAlignment="1">
      <alignment horizontal="center"/>
    </xf>
    <xf numFmtId="168" fontId="12" fillId="11" borderId="2" xfId="7" applyNumberFormat="1" applyFont="1" applyFill="1" applyBorder="1"/>
    <xf numFmtId="10" fontId="12" fillId="11" borderId="2" xfId="2" applyNumberFormat="1" applyFont="1" applyFill="1" applyBorder="1"/>
    <xf numFmtId="44" fontId="12" fillId="11" borderId="2" xfId="3" applyFont="1" applyFill="1" applyBorder="1"/>
    <xf numFmtId="40" fontId="12" fillId="11" borderId="2" xfId="0" applyNumberFormat="1" applyFont="1" applyFill="1" applyBorder="1" applyAlignment="1">
      <alignment horizontal="center"/>
    </xf>
    <xf numFmtId="10" fontId="48" fillId="11" borderId="2" xfId="2" applyNumberFormat="1" applyFont="1" applyFill="1" applyBorder="1" applyAlignment="1">
      <alignment horizontal="center"/>
    </xf>
    <xf numFmtId="10" fontId="12" fillId="11" borderId="2" xfId="2" applyNumberFormat="1" applyFont="1" applyFill="1" applyBorder="1" applyAlignment="1">
      <alignment horizontal="center"/>
    </xf>
    <xf numFmtId="44" fontId="12" fillId="11" borderId="2" xfId="0" applyNumberFormat="1" applyFont="1" applyFill="1" applyBorder="1"/>
    <xf numFmtId="10" fontId="12" fillId="11" borderId="3" xfId="2" applyNumberFormat="1" applyFont="1" applyFill="1" applyBorder="1"/>
    <xf numFmtId="0" fontId="19" fillId="0" borderId="0" xfId="0" applyFont="1" applyFill="1" applyAlignment="1">
      <alignment horizontal="center"/>
    </xf>
    <xf numFmtId="0" fontId="19" fillId="0" borderId="0" xfId="0" applyFont="1" applyFill="1" applyBorder="1" applyAlignment="1">
      <alignment horizontal="center"/>
    </xf>
    <xf numFmtId="10" fontId="18" fillId="0" borderId="0" xfId="2" applyNumberFormat="1" applyFont="1" applyFill="1" applyBorder="1"/>
    <xf numFmtId="17" fontId="0" fillId="0" borderId="0" xfId="0" applyNumberFormat="1" applyFill="1"/>
    <xf numFmtId="0" fontId="0" fillId="12" borderId="0" xfId="0" applyFill="1"/>
    <xf numFmtId="10" fontId="17" fillId="12" borderId="0" xfId="0" applyNumberFormat="1" applyFont="1" applyFill="1" applyAlignment="1">
      <alignment horizontal="center"/>
    </xf>
    <xf numFmtId="10" fontId="29" fillId="12" borderId="0" xfId="2" applyNumberFormat="1" applyFont="1" applyFill="1"/>
    <xf numFmtId="10" fontId="15" fillId="12" borderId="0" xfId="0" applyNumberFormat="1" applyFont="1" applyFill="1" applyBorder="1" applyAlignment="1">
      <alignment horizontal="center"/>
    </xf>
    <xf numFmtId="10" fontId="0" fillId="12" borderId="0" xfId="2" applyNumberFormat="1" applyFont="1" applyFill="1"/>
    <xf numFmtId="0" fontId="0" fillId="12" borderId="0" xfId="0" applyFill="1" applyAlignment="1">
      <alignment horizontal="left"/>
    </xf>
    <xf numFmtId="0" fontId="12" fillId="0" borderId="0" xfId="0" applyFont="1" applyAlignment="1">
      <alignment horizontal="left"/>
    </xf>
    <xf numFmtId="10" fontId="12" fillId="0" borderId="0" xfId="0" applyNumberFormat="1" applyFont="1" applyAlignment="1">
      <alignment horizontal="center"/>
    </xf>
    <xf numFmtId="0" fontId="30" fillId="8" borderId="5" xfId="0" applyFont="1" applyFill="1" applyBorder="1" applyAlignment="1">
      <alignment horizontal="center"/>
    </xf>
    <xf numFmtId="0" fontId="19" fillId="8" borderId="6" xfId="0" applyFont="1" applyFill="1" applyBorder="1" applyAlignment="1">
      <alignment horizontal="center" vertical="center" wrapText="1"/>
    </xf>
    <xf numFmtId="0" fontId="19" fillId="8" borderId="11" xfId="0" applyFont="1" applyFill="1" applyBorder="1" applyAlignment="1">
      <alignment horizontal="center" vertical="center" wrapText="1"/>
    </xf>
    <xf numFmtId="0" fontId="21" fillId="0" borderId="13" xfId="0" applyFont="1" applyBorder="1"/>
    <xf numFmtId="10" fontId="21" fillId="0" borderId="20" xfId="0" applyNumberFormat="1" applyFont="1" applyBorder="1" applyAlignment="1">
      <alignment horizontal="center"/>
    </xf>
    <xf numFmtId="10" fontId="21" fillId="0" borderId="21" xfId="0" applyNumberFormat="1" applyFont="1" applyBorder="1" applyAlignment="1">
      <alignment horizontal="center"/>
    </xf>
    <xf numFmtId="0" fontId="21" fillId="12" borderId="10" xfId="0" applyFont="1" applyFill="1" applyBorder="1"/>
    <xf numFmtId="10" fontId="21" fillId="12" borderId="1" xfId="2" applyNumberFormat="1" applyFont="1" applyFill="1" applyBorder="1" applyAlignment="1">
      <alignment horizontal="center"/>
    </xf>
    <xf numFmtId="10" fontId="21" fillId="12" borderId="3" xfId="2" applyNumberFormat="1" applyFont="1" applyFill="1" applyBorder="1" applyAlignment="1">
      <alignment horizontal="center"/>
    </xf>
    <xf numFmtId="10" fontId="12" fillId="12" borderId="3" xfId="0" applyNumberFormat="1" applyFont="1" applyFill="1" applyBorder="1" applyAlignment="1">
      <alignment horizontal="center"/>
    </xf>
    <xf numFmtId="10" fontId="19" fillId="0" borderId="7" xfId="2" applyNumberFormat="1" applyFont="1" applyBorder="1" applyAlignment="1">
      <alignment horizontal="centerContinuous"/>
    </xf>
    <xf numFmtId="0" fontId="19" fillId="0" borderId="2" xfId="0" applyFont="1" applyBorder="1" applyAlignment="1">
      <alignment horizontal="centerContinuous"/>
    </xf>
    <xf numFmtId="0" fontId="19" fillId="0" borderId="0" xfId="0" applyFont="1" applyFill="1" applyAlignment="1">
      <alignment horizontal="center"/>
    </xf>
    <xf numFmtId="0" fontId="19" fillId="0" borderId="14" xfId="0" applyFont="1" applyBorder="1" applyAlignment="1">
      <alignment horizontal="center"/>
    </xf>
    <xf numFmtId="0" fontId="19" fillId="0" borderId="15" xfId="0" applyFont="1" applyBorder="1" applyAlignment="1">
      <alignment horizontal="center"/>
    </xf>
    <xf numFmtId="0" fontId="0" fillId="0" borderId="0" xfId="0" applyNumberFormat="1" applyAlignment="1">
      <alignment vertical="top" wrapText="1"/>
    </xf>
  </cellXfs>
  <cellStyles count="9">
    <cellStyle name="Comma" xfId="7" builtinId="3"/>
    <cellStyle name="Currency" xfId="1" builtinId="4"/>
    <cellStyle name="Currency 2" xfId="3"/>
    <cellStyle name="Currency 3" xfId="4"/>
    <cellStyle name="Hyperlink" xfId="8" builtinId="8"/>
    <cellStyle name="Normal" xfId="0" builtinId="0"/>
    <cellStyle name="Percent" xfId="2" builtinId="5"/>
    <cellStyle name="Percent 2" xfId="6"/>
    <cellStyle name="Percent 3" xfId="5"/>
  </cellStyles>
  <dxfs count="0"/>
  <tableStyles count="0" defaultTableStyle="TableStyleMedium9" defaultPivotStyle="PivotStyleLight16"/>
  <colors>
    <mruColors>
      <color rgb="FF008000"/>
      <color rgb="FF003399"/>
      <color rgb="FFFF9999"/>
      <color rgb="FFFBB4AF"/>
      <color rgb="FFDAA600"/>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sz="2800"/>
              <a:t>CPC vs. S&amp;P 500
Growth of $100,000   </a:t>
            </a:r>
          </a:p>
          <a:p>
            <a:pPr>
              <a:defRPr sz="2400" b="1" i="0" u="none" strike="noStrike" baseline="0">
                <a:solidFill>
                  <a:srgbClr val="000000"/>
                </a:solidFill>
                <a:latin typeface="Arial"/>
                <a:ea typeface="Arial"/>
                <a:cs typeface="Arial"/>
              </a:defRPr>
            </a:pPr>
            <a:r>
              <a:rPr lang="en-US" sz="2800"/>
              <a:t>July 2008 - May</a:t>
            </a:r>
            <a:r>
              <a:rPr lang="en-US" sz="2800" baseline="0"/>
              <a:t> 2013</a:t>
            </a:r>
            <a:endParaRPr lang="en-US" sz="2800"/>
          </a:p>
        </c:rich>
      </c:tx>
      <c:layout>
        <c:manualLayout>
          <c:xMode val="edge"/>
          <c:yMode val="edge"/>
          <c:x val="0.34355638456032161"/>
          <c:y val="1.753765039984936E-2"/>
        </c:manualLayout>
      </c:layout>
      <c:overlay val="0"/>
      <c:spPr>
        <a:noFill/>
        <a:ln w="25400">
          <a:noFill/>
        </a:ln>
      </c:spPr>
    </c:title>
    <c:autoTitleDeleted val="0"/>
    <c:plotArea>
      <c:layout>
        <c:manualLayout>
          <c:layoutTarget val="inner"/>
          <c:xMode val="edge"/>
          <c:yMode val="edge"/>
          <c:x val="0.10114839923084389"/>
          <c:y val="0.16239648905675441"/>
          <c:w val="0.86024606880270049"/>
          <c:h val="0.75073878543516004"/>
        </c:manualLayout>
      </c:layout>
      <c:areaChart>
        <c:grouping val="standard"/>
        <c:varyColors val="0"/>
        <c:ser>
          <c:idx val="2"/>
          <c:order val="0"/>
          <c:tx>
            <c:v>DRS (Gross-Of-Fees)</c:v>
          </c:tx>
          <c:spPr>
            <a:solidFill>
              <a:srgbClr val="800080"/>
            </a:solidFill>
            <a:ln w="12700">
              <a:solidFill>
                <a:srgbClr val="000000"/>
              </a:solidFill>
              <a:prstDash val="solid"/>
            </a:ln>
          </c:spPr>
          <c:cat>
            <c:strRef>
              <c:f>'Monthly Data'!$A$4:$A$52</c:f>
              <c:strCache>
                <c:ptCount val="49"/>
                <c:pt idx="0">
                  <c:v> </c:v>
                </c:pt>
                <c:pt idx="1">
                  <c:v>Jul-08</c:v>
                </c:pt>
                <c:pt idx="2">
                  <c:v> </c:v>
                </c:pt>
                <c:pt idx="3">
                  <c:v> </c:v>
                </c:pt>
                <c:pt idx="4">
                  <c:v> </c:v>
                </c:pt>
                <c:pt idx="5">
                  <c:v> </c:v>
                </c:pt>
                <c:pt idx="6">
                  <c:v> </c:v>
                </c:pt>
                <c:pt idx="7">
                  <c:v>Jan-09</c:v>
                </c:pt>
                <c:pt idx="8">
                  <c:v> </c:v>
                </c:pt>
                <c:pt idx="9">
                  <c:v> </c:v>
                </c:pt>
                <c:pt idx="10">
                  <c:v> </c:v>
                </c:pt>
                <c:pt idx="11">
                  <c:v> </c:v>
                </c:pt>
                <c:pt idx="12">
                  <c:v> </c:v>
                </c:pt>
                <c:pt idx="13">
                  <c:v> </c:v>
                </c:pt>
                <c:pt idx="14">
                  <c:v> </c:v>
                </c:pt>
                <c:pt idx="15">
                  <c:v> </c:v>
                </c:pt>
                <c:pt idx="16">
                  <c:v> </c:v>
                </c:pt>
                <c:pt idx="17">
                  <c:v> </c:v>
                </c:pt>
                <c:pt idx="18">
                  <c:v> </c:v>
                </c:pt>
                <c:pt idx="19">
                  <c:v>Jan-10</c:v>
                </c:pt>
                <c:pt idx="20">
                  <c:v> </c:v>
                </c:pt>
                <c:pt idx="21">
                  <c:v> </c:v>
                </c:pt>
                <c:pt idx="22">
                  <c:v> </c:v>
                </c:pt>
                <c:pt idx="23">
                  <c:v> </c:v>
                </c:pt>
                <c:pt idx="24">
                  <c:v> </c:v>
                </c:pt>
                <c:pt idx="25">
                  <c:v> </c:v>
                </c:pt>
                <c:pt idx="26">
                  <c:v> </c:v>
                </c:pt>
                <c:pt idx="27">
                  <c:v> </c:v>
                </c:pt>
                <c:pt idx="28">
                  <c:v> </c:v>
                </c:pt>
                <c:pt idx="29">
                  <c:v> </c:v>
                </c:pt>
                <c:pt idx="30">
                  <c:v> </c:v>
                </c:pt>
                <c:pt idx="31">
                  <c:v>Jan-11</c:v>
                </c:pt>
                <c:pt idx="32">
                  <c:v> </c:v>
                </c:pt>
                <c:pt idx="33">
                  <c:v> </c:v>
                </c:pt>
                <c:pt idx="34">
                  <c:v> </c:v>
                </c:pt>
                <c:pt idx="35">
                  <c:v> </c:v>
                </c:pt>
                <c:pt idx="36">
                  <c:v> </c:v>
                </c:pt>
                <c:pt idx="37">
                  <c:v> </c:v>
                </c:pt>
                <c:pt idx="38">
                  <c:v> </c:v>
                </c:pt>
                <c:pt idx="39">
                  <c:v> </c:v>
                </c:pt>
                <c:pt idx="40">
                  <c:v> </c:v>
                </c:pt>
                <c:pt idx="41">
                  <c:v> </c:v>
                </c:pt>
                <c:pt idx="42">
                  <c:v> </c:v>
                </c:pt>
                <c:pt idx="43">
                  <c:v>Jan-12</c:v>
                </c:pt>
                <c:pt idx="44">
                  <c:v>Feb-12</c:v>
                </c:pt>
                <c:pt idx="45">
                  <c:v>Mar-12</c:v>
                </c:pt>
                <c:pt idx="46">
                  <c:v>Apr-12</c:v>
                </c:pt>
                <c:pt idx="47">
                  <c:v>May-12</c:v>
                </c:pt>
                <c:pt idx="48">
                  <c:v>Jun-12</c:v>
                </c:pt>
              </c:strCache>
            </c:strRef>
          </c:cat>
          <c:val>
            <c:numLit>
              <c:formatCode>General</c:formatCode>
              <c:ptCount val="1"/>
              <c:pt idx="0">
                <c:v>0</c:v>
              </c:pt>
            </c:numLit>
          </c:val>
        </c:ser>
        <c:ser>
          <c:idx val="0"/>
          <c:order val="1"/>
          <c:tx>
            <c:v>Alternative Asset Protection Blend </c:v>
          </c:tx>
          <c:spPr>
            <a:solidFill>
              <a:srgbClr val="92D050"/>
            </a:solidFill>
            <a:ln w="76200">
              <a:solidFill>
                <a:srgbClr val="00B050"/>
              </a:solidFill>
              <a:prstDash val="solid"/>
            </a:ln>
          </c:spPr>
          <c:cat>
            <c:strRef>
              <c:f>'Monthly Data'!$A$4:$A$61</c:f>
              <c:strCache>
                <c:ptCount val="58"/>
                <c:pt idx="0">
                  <c:v> </c:v>
                </c:pt>
                <c:pt idx="1">
                  <c:v>Jul-08</c:v>
                </c:pt>
                <c:pt idx="2">
                  <c:v> </c:v>
                </c:pt>
                <c:pt idx="3">
                  <c:v> </c:v>
                </c:pt>
                <c:pt idx="4">
                  <c:v> </c:v>
                </c:pt>
                <c:pt idx="5">
                  <c:v> </c:v>
                </c:pt>
                <c:pt idx="6">
                  <c:v> </c:v>
                </c:pt>
                <c:pt idx="7">
                  <c:v>Jan-09</c:v>
                </c:pt>
                <c:pt idx="8">
                  <c:v> </c:v>
                </c:pt>
                <c:pt idx="9">
                  <c:v> </c:v>
                </c:pt>
                <c:pt idx="10">
                  <c:v> </c:v>
                </c:pt>
                <c:pt idx="11">
                  <c:v> </c:v>
                </c:pt>
                <c:pt idx="12">
                  <c:v> </c:v>
                </c:pt>
                <c:pt idx="13">
                  <c:v> </c:v>
                </c:pt>
                <c:pt idx="14">
                  <c:v> </c:v>
                </c:pt>
                <c:pt idx="15">
                  <c:v> </c:v>
                </c:pt>
                <c:pt idx="16">
                  <c:v> </c:v>
                </c:pt>
                <c:pt idx="17">
                  <c:v> </c:v>
                </c:pt>
                <c:pt idx="18">
                  <c:v> </c:v>
                </c:pt>
                <c:pt idx="19">
                  <c:v>Jan-10</c:v>
                </c:pt>
                <c:pt idx="20">
                  <c:v> </c:v>
                </c:pt>
                <c:pt idx="21">
                  <c:v> </c:v>
                </c:pt>
                <c:pt idx="22">
                  <c:v> </c:v>
                </c:pt>
                <c:pt idx="23">
                  <c:v> </c:v>
                </c:pt>
                <c:pt idx="24">
                  <c:v> </c:v>
                </c:pt>
                <c:pt idx="25">
                  <c:v> </c:v>
                </c:pt>
                <c:pt idx="26">
                  <c:v> </c:v>
                </c:pt>
                <c:pt idx="27">
                  <c:v> </c:v>
                </c:pt>
                <c:pt idx="28">
                  <c:v> </c:v>
                </c:pt>
                <c:pt idx="29">
                  <c:v> </c:v>
                </c:pt>
                <c:pt idx="30">
                  <c:v> </c:v>
                </c:pt>
                <c:pt idx="31">
                  <c:v>Jan-11</c:v>
                </c:pt>
                <c:pt idx="32">
                  <c:v> </c:v>
                </c:pt>
                <c:pt idx="33">
                  <c:v> </c:v>
                </c:pt>
                <c:pt idx="34">
                  <c:v> </c:v>
                </c:pt>
                <c:pt idx="35">
                  <c:v> </c:v>
                </c:pt>
                <c:pt idx="36">
                  <c:v> </c:v>
                </c:pt>
                <c:pt idx="37">
                  <c:v> </c:v>
                </c:pt>
                <c:pt idx="38">
                  <c:v> </c:v>
                </c:pt>
                <c:pt idx="39">
                  <c:v> </c:v>
                </c:pt>
                <c:pt idx="40">
                  <c:v> </c:v>
                </c:pt>
                <c:pt idx="41">
                  <c:v> </c:v>
                </c:pt>
                <c:pt idx="42">
                  <c:v> </c:v>
                </c:pt>
                <c:pt idx="43">
                  <c:v>Jan-12</c:v>
                </c:pt>
                <c:pt idx="44">
                  <c:v>Feb-12</c:v>
                </c:pt>
                <c:pt idx="45">
                  <c:v>Mar-12</c:v>
                </c:pt>
                <c:pt idx="46">
                  <c:v>Apr-12</c:v>
                </c:pt>
                <c:pt idx="47">
                  <c:v>May-12</c:v>
                </c:pt>
                <c:pt idx="48">
                  <c:v>Jun-12</c:v>
                </c:pt>
                <c:pt idx="49">
                  <c:v>Jul-12</c:v>
                </c:pt>
                <c:pt idx="50">
                  <c:v>Aug-12</c:v>
                </c:pt>
                <c:pt idx="51">
                  <c:v>Sep-12</c:v>
                </c:pt>
                <c:pt idx="52">
                  <c:v>Oct-12</c:v>
                </c:pt>
                <c:pt idx="53">
                  <c:v>Nov-12</c:v>
                </c:pt>
                <c:pt idx="54">
                  <c:v>Dec-12</c:v>
                </c:pt>
                <c:pt idx="55">
                  <c:v>Jan-13</c:v>
                </c:pt>
                <c:pt idx="56">
                  <c:v>Feb-13</c:v>
                </c:pt>
                <c:pt idx="57">
                  <c:v>Mar-13</c:v>
                </c:pt>
              </c:strCache>
            </c:strRef>
          </c:cat>
          <c:val>
            <c:numRef>
              <c:f>'Monthly Data'!$C$4:$C$61</c:f>
              <c:numCache>
                <c:formatCode>_("$"* #,##0_);_("$"* \(#,##0\);_("$"* "-"??_);_(@_)</c:formatCode>
                <c:ptCount val="58"/>
                <c:pt idx="0">
                  <c:v>100000</c:v>
                </c:pt>
                <c:pt idx="1">
                  <c:v>100690</c:v>
                </c:pt>
                <c:pt idx="2">
                  <c:v>101263.933</c:v>
                </c:pt>
                <c:pt idx="3">
                  <c:v>102560.11134240001</c:v>
                </c:pt>
                <c:pt idx="4">
                  <c:v>104098.513012536</c:v>
                </c:pt>
                <c:pt idx="5">
                  <c:v>105024.98977834758</c:v>
                </c:pt>
                <c:pt idx="6">
                  <c:v>105791.67220372951</c:v>
                </c:pt>
                <c:pt idx="7">
                  <c:v>107008.2764340724</c:v>
                </c:pt>
                <c:pt idx="8">
                  <c:v>107949.94926669223</c:v>
                </c:pt>
                <c:pt idx="9">
                  <c:v>108953.88379487247</c:v>
                </c:pt>
                <c:pt idx="10">
                  <c:v>109705.66559305709</c:v>
                </c:pt>
                <c:pt idx="11">
                  <c:v>109705.66559305709</c:v>
                </c:pt>
                <c:pt idx="12">
                  <c:v>109782.45955897223</c:v>
                </c:pt>
                <c:pt idx="13">
                  <c:v>113613.86739758035</c:v>
                </c:pt>
                <c:pt idx="14">
                  <c:v>114522.778336761</c:v>
                </c:pt>
                <c:pt idx="15">
                  <c:v>115416.05600778773</c:v>
                </c:pt>
                <c:pt idx="16">
                  <c:v>116247.0516110438</c:v>
                </c:pt>
                <c:pt idx="17">
                  <c:v>116595.79276587693</c:v>
                </c:pt>
                <c:pt idx="18">
                  <c:v>117003.87804055751</c:v>
                </c:pt>
                <c:pt idx="19">
                  <c:v>117577.19704295624</c:v>
                </c:pt>
                <c:pt idx="20">
                  <c:v>118976.36568776741</c:v>
                </c:pt>
                <c:pt idx="21">
                  <c:v>119511.75933336237</c:v>
                </c:pt>
                <c:pt idx="22">
                  <c:v>120671.02339889598</c:v>
                </c:pt>
                <c:pt idx="23">
                  <c:v>125413.39461847259</c:v>
                </c:pt>
                <c:pt idx="24">
                  <c:v>126353.99507811114</c:v>
                </c:pt>
                <c:pt idx="25">
                  <c:v>127478.54563430633</c:v>
                </c:pt>
                <c:pt idx="26">
                  <c:v>128396.39116287333</c:v>
                </c:pt>
                <c:pt idx="27">
                  <c:v>129256.64698366458</c:v>
                </c:pt>
                <c:pt idx="28">
                  <c:v>130303.62582423227</c:v>
                </c:pt>
                <c:pt idx="29">
                  <c:v>131228.78156758432</c:v>
                </c:pt>
                <c:pt idx="30">
                  <c:v>132370.47196722229</c:v>
                </c:pt>
                <c:pt idx="31">
                  <c:v>133058.79842145185</c:v>
                </c:pt>
                <c:pt idx="32">
                  <c:v>134429.30404519281</c:v>
                </c:pt>
                <c:pt idx="33">
                  <c:v>135155.22228703686</c:v>
                </c:pt>
                <c:pt idx="34">
                  <c:v>136655.44525442296</c:v>
                </c:pt>
                <c:pt idx="35">
                  <c:v>137981.00307339086</c:v>
                </c:pt>
                <c:pt idx="36">
                  <c:v>139222.83210105138</c:v>
                </c:pt>
                <c:pt idx="37">
                  <c:v>140698.59412132253</c:v>
                </c:pt>
                <c:pt idx="38">
                  <c:v>141331.73779486847</c:v>
                </c:pt>
                <c:pt idx="39">
                  <c:v>142278.66043809408</c:v>
                </c:pt>
                <c:pt idx="40">
                  <c:v>143175.01599885407</c:v>
                </c:pt>
                <c:pt idx="41">
                  <c:v>144678.35366684204</c:v>
                </c:pt>
                <c:pt idx="42">
                  <c:v>145416.21327054294</c:v>
                </c:pt>
                <c:pt idx="43">
                  <c:v>146681.33432599666</c:v>
                </c:pt>
                <c:pt idx="44">
                  <c:v>148206.82020298703</c:v>
                </c:pt>
                <c:pt idx="45">
                  <c:v>149288.72999046883</c:v>
                </c:pt>
                <c:pt idx="46">
                  <c:v>150035.17364042118</c:v>
                </c:pt>
                <c:pt idx="47">
                  <c:v>151130.43040799626</c:v>
                </c:pt>
                <c:pt idx="48">
                  <c:v>152415.03906646423</c:v>
                </c:pt>
                <c:pt idx="49">
                  <c:v>153497.18584383614</c:v>
                </c:pt>
                <c:pt idx="50">
                  <c:v>154464.21811465229</c:v>
                </c:pt>
                <c:pt idx="51">
                  <c:v>155669.03901594659</c:v>
                </c:pt>
                <c:pt idx="52">
                  <c:v>156680.88776955023</c:v>
                </c:pt>
                <c:pt idx="53">
                  <c:v>157981.3391380375</c:v>
                </c:pt>
                <c:pt idx="54">
                  <c:v>159024.01597634854</c:v>
                </c:pt>
                <c:pt idx="55">
                  <c:v>160980.01137285764</c:v>
                </c:pt>
                <c:pt idx="56">
                  <c:v>162074.67545019308</c:v>
                </c:pt>
                <c:pt idx="57">
                  <c:v>162933.67123007911</c:v>
                </c:pt>
              </c:numCache>
            </c:numRef>
          </c:val>
        </c:ser>
        <c:ser>
          <c:idx val="1"/>
          <c:order val="2"/>
          <c:tx>
            <c:v>S&amp;P 500</c:v>
          </c:tx>
          <c:spPr>
            <a:solidFill>
              <a:schemeClr val="bg2"/>
            </a:solidFill>
            <a:ln w="76200">
              <a:solidFill>
                <a:schemeClr val="bg1">
                  <a:lumMod val="50000"/>
                </a:schemeClr>
              </a:solidFill>
              <a:prstDash val="solid"/>
            </a:ln>
          </c:spPr>
          <c:cat>
            <c:strRef>
              <c:f>'Monthly Data'!$A$4:$A$61</c:f>
              <c:strCache>
                <c:ptCount val="58"/>
                <c:pt idx="0">
                  <c:v> </c:v>
                </c:pt>
                <c:pt idx="1">
                  <c:v>Jul-08</c:v>
                </c:pt>
                <c:pt idx="2">
                  <c:v> </c:v>
                </c:pt>
                <c:pt idx="3">
                  <c:v> </c:v>
                </c:pt>
                <c:pt idx="4">
                  <c:v> </c:v>
                </c:pt>
                <c:pt idx="5">
                  <c:v> </c:v>
                </c:pt>
                <c:pt idx="6">
                  <c:v> </c:v>
                </c:pt>
                <c:pt idx="7">
                  <c:v>Jan-09</c:v>
                </c:pt>
                <c:pt idx="8">
                  <c:v> </c:v>
                </c:pt>
                <c:pt idx="9">
                  <c:v> </c:v>
                </c:pt>
                <c:pt idx="10">
                  <c:v> </c:v>
                </c:pt>
                <c:pt idx="11">
                  <c:v> </c:v>
                </c:pt>
                <c:pt idx="12">
                  <c:v> </c:v>
                </c:pt>
                <c:pt idx="13">
                  <c:v> </c:v>
                </c:pt>
                <c:pt idx="14">
                  <c:v> </c:v>
                </c:pt>
                <c:pt idx="15">
                  <c:v> </c:v>
                </c:pt>
                <c:pt idx="16">
                  <c:v> </c:v>
                </c:pt>
                <c:pt idx="17">
                  <c:v> </c:v>
                </c:pt>
                <c:pt idx="18">
                  <c:v> </c:v>
                </c:pt>
                <c:pt idx="19">
                  <c:v>Jan-10</c:v>
                </c:pt>
                <c:pt idx="20">
                  <c:v> </c:v>
                </c:pt>
                <c:pt idx="21">
                  <c:v> </c:v>
                </c:pt>
                <c:pt idx="22">
                  <c:v> </c:v>
                </c:pt>
                <c:pt idx="23">
                  <c:v> </c:v>
                </c:pt>
                <c:pt idx="24">
                  <c:v> </c:v>
                </c:pt>
                <c:pt idx="25">
                  <c:v> </c:v>
                </c:pt>
                <c:pt idx="26">
                  <c:v> </c:v>
                </c:pt>
                <c:pt idx="27">
                  <c:v> </c:v>
                </c:pt>
                <c:pt idx="28">
                  <c:v> </c:v>
                </c:pt>
                <c:pt idx="29">
                  <c:v> </c:v>
                </c:pt>
                <c:pt idx="30">
                  <c:v> </c:v>
                </c:pt>
                <c:pt idx="31">
                  <c:v>Jan-11</c:v>
                </c:pt>
                <c:pt idx="32">
                  <c:v> </c:v>
                </c:pt>
                <c:pt idx="33">
                  <c:v> </c:v>
                </c:pt>
                <c:pt idx="34">
                  <c:v> </c:v>
                </c:pt>
                <c:pt idx="35">
                  <c:v> </c:v>
                </c:pt>
                <c:pt idx="36">
                  <c:v> </c:v>
                </c:pt>
                <c:pt idx="37">
                  <c:v> </c:v>
                </c:pt>
                <c:pt idx="38">
                  <c:v> </c:v>
                </c:pt>
                <c:pt idx="39">
                  <c:v> </c:v>
                </c:pt>
                <c:pt idx="40">
                  <c:v> </c:v>
                </c:pt>
                <c:pt idx="41">
                  <c:v> </c:v>
                </c:pt>
                <c:pt idx="42">
                  <c:v> </c:v>
                </c:pt>
                <c:pt idx="43">
                  <c:v>Jan-12</c:v>
                </c:pt>
                <c:pt idx="44">
                  <c:v>Feb-12</c:v>
                </c:pt>
                <c:pt idx="45">
                  <c:v>Mar-12</c:v>
                </c:pt>
                <c:pt idx="46">
                  <c:v>Apr-12</c:v>
                </c:pt>
                <c:pt idx="47">
                  <c:v>May-12</c:v>
                </c:pt>
                <c:pt idx="48">
                  <c:v>Jun-12</c:v>
                </c:pt>
                <c:pt idx="49">
                  <c:v>Jul-12</c:v>
                </c:pt>
                <c:pt idx="50">
                  <c:v>Aug-12</c:v>
                </c:pt>
                <c:pt idx="51">
                  <c:v>Sep-12</c:v>
                </c:pt>
                <c:pt idx="52">
                  <c:v>Oct-12</c:v>
                </c:pt>
                <c:pt idx="53">
                  <c:v>Nov-12</c:v>
                </c:pt>
                <c:pt idx="54">
                  <c:v>Dec-12</c:v>
                </c:pt>
                <c:pt idx="55">
                  <c:v>Jan-13</c:v>
                </c:pt>
                <c:pt idx="56">
                  <c:v>Feb-13</c:v>
                </c:pt>
                <c:pt idx="57">
                  <c:v>Mar-13</c:v>
                </c:pt>
              </c:strCache>
            </c:strRef>
          </c:cat>
          <c:val>
            <c:numRef>
              <c:f>'Monthly Data'!$I$4:$I$61</c:f>
              <c:numCache>
                <c:formatCode>_("$"* #,##0.00_);_("$"* \(#,##0.00\);_("$"* "-"??_);_(@_)</c:formatCode>
                <c:ptCount val="58"/>
                <c:pt idx="0">
                  <c:v>100000</c:v>
                </c:pt>
                <c:pt idx="1">
                  <c:v>99159.377613561795</c:v>
                </c:pt>
                <c:pt idx="2">
                  <c:v>100593.70771229321</c:v>
                </c:pt>
                <c:pt idx="3">
                  <c:v>91630.055265371746</c:v>
                </c:pt>
                <c:pt idx="4">
                  <c:v>76241.009593540846</c:v>
                </c:pt>
                <c:pt idx="5">
                  <c:v>70770.343263576011</c:v>
                </c:pt>
                <c:pt idx="6">
                  <c:v>71523.344413973929</c:v>
                </c:pt>
                <c:pt idx="7">
                  <c:v>65494.904923575086</c:v>
                </c:pt>
                <c:pt idx="8">
                  <c:v>58521.189817624763</c:v>
                </c:pt>
                <c:pt idx="9">
                  <c:v>63647.327478462656</c:v>
                </c:pt>
                <c:pt idx="10">
                  <c:v>69738.972399802908</c:v>
                </c:pt>
                <c:pt idx="11">
                  <c:v>73639.678305480862</c:v>
                </c:pt>
                <c:pt idx="12">
                  <c:v>73785.752202602904</c:v>
                </c:pt>
                <c:pt idx="13">
                  <c:v>79366.708648041837</c:v>
                </c:pt>
                <c:pt idx="14">
                  <c:v>82231.846830236143</c:v>
                </c:pt>
                <c:pt idx="15">
                  <c:v>85299.094717003958</c:v>
                </c:pt>
                <c:pt idx="16">
                  <c:v>83714.493005021592</c:v>
                </c:pt>
                <c:pt idx="17">
                  <c:v>88846.191426229416</c:v>
                </c:pt>
                <c:pt idx="18">
                  <c:v>90445.422871901552</c:v>
                </c:pt>
                <c:pt idx="19">
                  <c:v>87162.254021651519</c:v>
                </c:pt>
                <c:pt idx="20">
                  <c:v>89864.283896322711</c:v>
                </c:pt>
                <c:pt idx="21">
                  <c:v>94546.213087321128</c:v>
                </c:pt>
                <c:pt idx="22">
                  <c:v>95869.860070543626</c:v>
                </c:pt>
                <c:pt idx="23">
                  <c:v>88257.793180942463</c:v>
                </c:pt>
                <c:pt idx="24">
                  <c:v>85080.512626428535</c:v>
                </c:pt>
                <c:pt idx="25">
                  <c:v>90610.745947146395</c:v>
                </c:pt>
                <c:pt idx="26">
                  <c:v>86533.262379524807</c:v>
                </c:pt>
                <c:pt idx="27">
                  <c:v>94234.722731302521</c:v>
                </c:pt>
                <c:pt idx="28">
                  <c:v>97532.938026898104</c:v>
                </c:pt>
                <c:pt idx="29">
                  <c:v>97532.938026898104</c:v>
                </c:pt>
                <c:pt idx="30">
                  <c:v>104067.64487470027</c:v>
                </c:pt>
                <c:pt idx="31">
                  <c:v>106565.26835169308</c:v>
                </c:pt>
                <c:pt idx="32">
                  <c:v>110401.61801235404</c:v>
                </c:pt>
                <c:pt idx="33">
                  <c:v>110423.69833595651</c:v>
                </c:pt>
                <c:pt idx="34">
                  <c:v>113625.98558769925</c:v>
                </c:pt>
                <c:pt idx="35">
                  <c:v>112376.09974623455</c:v>
                </c:pt>
                <c:pt idx="36">
                  <c:v>110465.70605054857</c:v>
                </c:pt>
                <c:pt idx="37">
                  <c:v>108256.3919295376</c:v>
                </c:pt>
                <c:pt idx="38">
                  <c:v>102302.29037341302</c:v>
                </c:pt>
                <c:pt idx="39">
                  <c:v>95243.432337647522</c:v>
                </c:pt>
                <c:pt idx="40">
                  <c:v>105624.96646245111</c:v>
                </c:pt>
                <c:pt idx="41">
                  <c:v>105202.4665966013</c:v>
                </c:pt>
                <c:pt idx="42">
                  <c:v>106254.49126256732</c:v>
                </c:pt>
                <c:pt idx="43">
                  <c:v>111142.19786064541</c:v>
                </c:pt>
                <c:pt idx="44">
                  <c:v>115921.31236865316</c:v>
                </c:pt>
                <c:pt idx="45">
                  <c:v>119630.79436445006</c:v>
                </c:pt>
                <c:pt idx="46">
                  <c:v>118793.37880389892</c:v>
                </c:pt>
                <c:pt idx="47">
                  <c:v>111665.77607566498</c:v>
                </c:pt>
                <c:pt idx="48">
                  <c:v>116266.40604998238</c:v>
                </c:pt>
                <c:pt idx="49">
                  <c:v>117882.50909407713</c:v>
                </c:pt>
                <c:pt idx="50">
                  <c:v>120534.86554869387</c:v>
                </c:pt>
                <c:pt idx="51">
                  <c:v>123644.66507985017</c:v>
                </c:pt>
                <c:pt idx="52">
                  <c:v>121196.50071126914</c:v>
                </c:pt>
                <c:pt idx="53">
                  <c:v>121899.44041539449</c:v>
                </c:pt>
                <c:pt idx="54">
                  <c:v>123008.72532317459</c:v>
                </c:pt>
                <c:pt idx="55">
                  <c:v>129208.36507946259</c:v>
                </c:pt>
                <c:pt idx="56">
                  <c:v>130642.57793184461</c:v>
                </c:pt>
                <c:pt idx="57">
                  <c:v>135345.71073739103</c:v>
                </c:pt>
              </c:numCache>
            </c:numRef>
          </c:val>
        </c:ser>
        <c:dLbls>
          <c:showLegendKey val="0"/>
          <c:showVal val="0"/>
          <c:showCatName val="0"/>
          <c:showSerName val="0"/>
          <c:showPercent val="0"/>
          <c:showBubbleSize val="0"/>
        </c:dLbls>
        <c:axId val="249841120"/>
        <c:axId val="249838376"/>
      </c:areaChart>
      <c:catAx>
        <c:axId val="249841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300" b="0" i="0" u="none" strike="noStrike" baseline="0">
                <a:solidFill>
                  <a:srgbClr val="000000"/>
                </a:solidFill>
                <a:latin typeface="Arial"/>
                <a:ea typeface="Arial"/>
                <a:cs typeface="Arial"/>
              </a:defRPr>
            </a:pPr>
            <a:endParaRPr lang="en-US"/>
          </a:p>
        </c:txPr>
        <c:crossAx val="249838376"/>
        <c:crosses val="autoZero"/>
        <c:auto val="1"/>
        <c:lblAlgn val="ctr"/>
        <c:lblOffset val="100"/>
        <c:tickLblSkip val="1"/>
        <c:tickMarkSkip val="1"/>
        <c:noMultiLvlLbl val="0"/>
      </c:catAx>
      <c:valAx>
        <c:axId val="249838376"/>
        <c:scaling>
          <c:orientation val="minMax"/>
        </c:scaling>
        <c:delete val="0"/>
        <c:axPos val="l"/>
        <c:majorGridlines>
          <c:spPr>
            <a:ln w="3175">
              <a:solidFill>
                <a:srgbClr val="92D05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2300" b="0" i="0" u="none" strike="noStrike" baseline="0">
                <a:solidFill>
                  <a:srgbClr val="000000"/>
                </a:solidFill>
                <a:latin typeface="Arial"/>
                <a:ea typeface="Arial"/>
                <a:cs typeface="Arial"/>
              </a:defRPr>
            </a:pPr>
            <a:endParaRPr lang="en-US"/>
          </a:p>
        </c:txPr>
        <c:crossAx val="249841120"/>
        <c:crosses val="autoZero"/>
        <c:crossBetween val="midCat"/>
      </c:valAx>
      <c:spPr>
        <a:solidFill>
          <a:schemeClr val="bg1"/>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c:oddHeader>&amp;C&amp;26Asset Protection Blend Net of Fees</c:oddHeader>
    </c:headerFooter>
    <c:pageMargins b="0.75000000000000366" l="0.70000000000000062" r="0.70000000000000062" t="0.75000000000000366"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373235</xdr:rowOff>
    </xdr:from>
    <xdr:to>
      <xdr:col>10</xdr:col>
      <xdr:colOff>1504950</xdr:colOff>
      <xdr:row>46</xdr:row>
      <xdr:rowOff>19050</xdr:rowOff>
    </xdr:to>
    <xdr:graphicFrame macro="">
      <xdr:nvGraphicFramePr>
        <xdr:cNvPr id="205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www.money-zin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U98"/>
  <sheetViews>
    <sheetView showGridLines="0" tabSelected="1" view="pageLayout" zoomScale="50" zoomScaleNormal="50" zoomScalePageLayoutView="50" workbookViewId="0">
      <selection activeCell="M14" sqref="M14"/>
    </sheetView>
  </sheetViews>
  <sheetFormatPr defaultColWidth="9.140625" defaultRowHeight="15" x14ac:dyDescent="0.25"/>
  <cols>
    <col min="1" max="2" width="17.85546875" style="1" customWidth="1"/>
    <col min="3" max="3" width="18.28515625" style="1" customWidth="1"/>
    <col min="4" max="4" width="17.85546875" style="1" customWidth="1"/>
    <col min="5" max="5" width="21" style="5" customWidth="1"/>
    <col min="6" max="6" width="23.5703125" style="1" customWidth="1"/>
    <col min="7" max="8" width="24.5703125" style="1" customWidth="1"/>
    <col min="9" max="9" width="25" style="1" customWidth="1"/>
    <col min="10" max="10" width="24.7109375" style="19" customWidth="1"/>
    <col min="11" max="11" width="24.7109375" style="1" customWidth="1"/>
    <col min="12" max="12" width="24.85546875" style="14" customWidth="1"/>
    <col min="13" max="13" width="36.42578125" style="14" customWidth="1"/>
    <col min="14" max="14" width="25" style="1" customWidth="1"/>
    <col min="15" max="15" width="30.140625" style="1" customWidth="1"/>
    <col min="16" max="16" width="34.5703125" style="1" customWidth="1"/>
    <col min="17" max="17" width="32.28515625" style="1" customWidth="1"/>
    <col min="18" max="18" width="22" style="1" customWidth="1"/>
    <col min="19" max="19" width="17.5703125" style="1" bestFit="1" customWidth="1"/>
    <col min="20" max="20" width="17.5703125" style="1" customWidth="1"/>
    <col min="21" max="21" width="21.85546875" style="1" customWidth="1"/>
    <col min="22" max="22" width="11.7109375" style="1" customWidth="1"/>
    <col min="23" max="23" width="9.5703125" style="1" bestFit="1" customWidth="1"/>
    <col min="24" max="24" width="12.28515625" style="1" customWidth="1"/>
    <col min="25" max="16384" width="9.140625" style="1"/>
  </cols>
  <sheetData>
    <row r="1" spans="5:13" s="86" customFormat="1" ht="34.5" thickBot="1" x14ac:dyDescent="0.55000000000000004">
      <c r="E1" s="156" t="s">
        <v>3</v>
      </c>
      <c r="F1" s="157">
        <v>2008</v>
      </c>
      <c r="G1" s="158">
        <v>2009</v>
      </c>
      <c r="H1" s="158">
        <v>2010</v>
      </c>
      <c r="I1" s="159">
        <v>2011</v>
      </c>
      <c r="J1" s="159">
        <v>2012</v>
      </c>
      <c r="K1" s="160">
        <v>2013</v>
      </c>
    </row>
    <row r="2" spans="5:13" ht="33.75" x14ac:dyDescent="0.5">
      <c r="E2" s="161" t="s">
        <v>4</v>
      </c>
      <c r="F2" s="162" t="s">
        <v>2</v>
      </c>
      <c r="G2" s="163">
        <f>'Monthly Data'!B11</f>
        <v>1.15E-2</v>
      </c>
      <c r="H2" s="163">
        <f>'Monthly Data'!B23</f>
        <v>4.8999999999999998E-3</v>
      </c>
      <c r="I2" s="163">
        <f>'Monthly Data'!B35</f>
        <v>5.1999999999999998E-3</v>
      </c>
      <c r="J2" s="164">
        <f>'Monthly Data'!B47</f>
        <v>8.6999999999999994E-3</v>
      </c>
      <c r="K2" s="165">
        <f>'Monthly Data'!B59</f>
        <v>1.23E-2</v>
      </c>
      <c r="L2" s="1"/>
      <c r="M2" s="1"/>
    </row>
    <row r="3" spans="5:13" ht="33.75" x14ac:dyDescent="0.5">
      <c r="E3" s="166" t="s">
        <v>5</v>
      </c>
      <c r="F3" s="162" t="s">
        <v>2</v>
      </c>
      <c r="G3" s="163">
        <f>'Monthly Data'!B12</f>
        <v>8.8000000000000005E-3</v>
      </c>
      <c r="H3" s="163">
        <f>'Monthly Data'!B24</f>
        <v>1.1900000000000001E-2</v>
      </c>
      <c r="I3" s="163">
        <f>'Monthly Data'!B36</f>
        <v>1.03E-2</v>
      </c>
      <c r="J3" s="164">
        <f>'Monthly Data'!B48</f>
        <v>1.04E-2</v>
      </c>
      <c r="K3" s="165">
        <f>'Monthly Data'!B60</f>
        <v>6.7999999999999996E-3</v>
      </c>
      <c r="L3" s="1"/>
      <c r="M3" s="1"/>
    </row>
    <row r="4" spans="5:13" ht="33.75" x14ac:dyDescent="0.5">
      <c r="E4" s="166" t="s">
        <v>6</v>
      </c>
      <c r="F4" s="162" t="s">
        <v>2</v>
      </c>
      <c r="G4" s="163">
        <f>'Monthly Data'!B13</f>
        <v>9.2999999999999992E-3</v>
      </c>
      <c r="H4" s="163">
        <f>'Monthly Data'!B25</f>
        <v>4.4999999999999997E-3</v>
      </c>
      <c r="I4" s="163">
        <f>'Monthly Data'!B37</f>
        <v>5.4000000000000003E-3</v>
      </c>
      <c r="J4" s="164">
        <f>'Monthly Data'!B49</f>
        <v>7.3000000000000001E-3</v>
      </c>
      <c r="K4" s="165">
        <f>'Monthly Data'!B61</f>
        <v>5.3E-3</v>
      </c>
      <c r="L4" s="1"/>
      <c r="M4" s="1"/>
    </row>
    <row r="5" spans="5:13" ht="33.75" x14ac:dyDescent="0.5">
      <c r="E5" s="166" t="s">
        <v>7</v>
      </c>
      <c r="F5" s="162" t="s">
        <v>2</v>
      </c>
      <c r="G5" s="163">
        <f>'Monthly Data'!B14</f>
        <v>6.8999999999999999E-3</v>
      </c>
      <c r="H5" s="163">
        <f>'Monthly Data'!B26</f>
        <v>9.7000000000000003E-3</v>
      </c>
      <c r="I5" s="163">
        <f>'Monthly Data'!B38</f>
        <v>1.11E-2</v>
      </c>
      <c r="J5" s="164">
        <f>'Monthly Data'!B50</f>
        <v>5.0000000000000001E-3</v>
      </c>
      <c r="K5" s="165">
        <f>'Monthly Data'!B62</f>
        <v>8.2799999999999992E-3</v>
      </c>
      <c r="L5" s="1"/>
      <c r="M5" s="1"/>
    </row>
    <row r="6" spans="5:13" ht="33.75" x14ac:dyDescent="0.5">
      <c r="E6" s="166" t="s">
        <v>8</v>
      </c>
      <c r="F6" s="162" t="s">
        <v>2</v>
      </c>
      <c r="G6" s="163">
        <f>'Monthly Data'!B15</f>
        <v>0</v>
      </c>
      <c r="H6" s="163">
        <f>'Monthly Data'!B27</f>
        <v>3.9300000000000002E-2</v>
      </c>
      <c r="I6" s="163">
        <f>'Monthly Data'!B39</f>
        <v>9.7000000000000003E-3</v>
      </c>
      <c r="J6" s="164">
        <f>'Monthly Data'!B51</f>
        <v>7.3000000000000001E-3</v>
      </c>
      <c r="K6" s="165">
        <f>'Monthly Data'!B63</f>
        <v>5.1999999999999998E-3</v>
      </c>
      <c r="L6" s="1"/>
      <c r="M6" s="1"/>
    </row>
    <row r="7" spans="5:13" ht="33.75" x14ac:dyDescent="0.5">
      <c r="E7" s="166" t="s">
        <v>9</v>
      </c>
      <c r="F7" s="162" t="s">
        <v>2</v>
      </c>
      <c r="G7" s="163">
        <f>'Monthly Data'!B16</f>
        <v>6.9999999999999999E-4</v>
      </c>
      <c r="H7" s="163">
        <f>'Monthly Data'!B28</f>
        <v>7.4999999999999997E-3</v>
      </c>
      <c r="I7" s="163">
        <f>'Monthly Data'!B40</f>
        <v>8.9999999999999993E-3</v>
      </c>
      <c r="J7" s="164">
        <f>'Monthly Data'!B52</f>
        <v>8.5000000000000006E-3</v>
      </c>
      <c r="K7" s="165">
        <f>'Monthly Data'!B64</f>
        <v>6.7999999999999996E-3</v>
      </c>
      <c r="L7" s="1"/>
      <c r="M7" s="1"/>
    </row>
    <row r="8" spans="5:13" ht="33.75" x14ac:dyDescent="0.5">
      <c r="E8" s="166" t="s">
        <v>10</v>
      </c>
      <c r="F8" s="162">
        <f>'Monthly Data'!B5</f>
        <v>6.8999999999999999E-3</v>
      </c>
      <c r="G8" s="163">
        <f>'Monthly Data'!B17</f>
        <v>3.49E-2</v>
      </c>
      <c r="H8" s="163">
        <f>'Monthly Data'!B29</f>
        <v>8.8999999999999999E-3</v>
      </c>
      <c r="I8" s="163">
        <f>'Monthly Data'!B41</f>
        <v>1.06E-2</v>
      </c>
      <c r="J8" s="164">
        <f>'Monthly Data'!B53</f>
        <v>7.1000000000000004E-3</v>
      </c>
      <c r="K8" s="165">
        <f>'Monthly Data'!B65</f>
        <v>8.0000000000000002E-3</v>
      </c>
      <c r="L8" s="1"/>
      <c r="M8" s="1"/>
    </row>
    <row r="9" spans="5:13" ht="33.75" x14ac:dyDescent="0.5">
      <c r="E9" s="166" t="s">
        <v>11</v>
      </c>
      <c r="F9" s="162">
        <f>'Monthly Data'!B6</f>
        <v>5.7000000000000002E-3</v>
      </c>
      <c r="G9" s="163">
        <f>'Monthly Data'!B18</f>
        <v>8.0000000000000002E-3</v>
      </c>
      <c r="H9" s="163">
        <f>'Monthly Data'!B30</f>
        <v>7.1999999999999998E-3</v>
      </c>
      <c r="I9" s="163">
        <f>'Monthly Data'!B42</f>
        <v>4.4999999999999997E-3</v>
      </c>
      <c r="J9" s="164">
        <f>'Monthly Data'!B54</f>
        <v>6.3E-3</v>
      </c>
      <c r="K9" s="165">
        <f>'Monthly Data'!B66</f>
        <v>6.1999999999999998E-3</v>
      </c>
      <c r="L9" s="1"/>
      <c r="M9" s="1"/>
    </row>
    <row r="10" spans="5:13" ht="33.75" x14ac:dyDescent="0.5">
      <c r="E10" s="166" t="s">
        <v>12</v>
      </c>
      <c r="F10" s="162">
        <f>'Monthly Data'!B7</f>
        <v>1.2800000000000001E-2</v>
      </c>
      <c r="G10" s="163">
        <f>'Monthly Data'!B19</f>
        <v>7.7999999999999996E-3</v>
      </c>
      <c r="H10" s="163">
        <f>'Monthly Data'!B31</f>
        <v>6.7000000000000002E-3</v>
      </c>
      <c r="I10" s="163">
        <f>'Monthly Data'!B43</f>
        <v>6.7000000000000002E-3</v>
      </c>
      <c r="J10" s="164">
        <f>'Monthly Data'!B55</f>
        <v>7.7999999999999996E-3</v>
      </c>
      <c r="K10" s="165">
        <f>'Monthly Data'!B67</f>
        <v>6.0000000000000001E-3</v>
      </c>
      <c r="L10" s="1"/>
      <c r="M10" s="1"/>
    </row>
    <row r="11" spans="5:13" ht="33.75" x14ac:dyDescent="0.5">
      <c r="E11" s="166" t="s">
        <v>13</v>
      </c>
      <c r="F11" s="162">
        <f>'Monthly Data'!B8</f>
        <v>1.4999999999999999E-2</v>
      </c>
      <c r="G11" s="163">
        <f>'Monthly Data'!B20</f>
        <v>7.1999999999999998E-3</v>
      </c>
      <c r="H11" s="163">
        <f>'Monthly Data'!B32</f>
        <v>8.0999999999999996E-3</v>
      </c>
      <c r="I11" s="163">
        <f>'Monthly Data'!B44</f>
        <v>6.3E-3</v>
      </c>
      <c r="J11" s="164">
        <f>'Monthly Data'!B56</f>
        <v>6.4999999999999997E-3</v>
      </c>
      <c r="K11" s="165">
        <f>'Monthly Data'!B68</f>
        <v>5.8999999999999999E-3</v>
      </c>
      <c r="L11" s="1"/>
      <c r="M11" s="1"/>
    </row>
    <row r="12" spans="5:13" ht="33.75" x14ac:dyDescent="0.5">
      <c r="E12" s="166" t="s">
        <v>14</v>
      </c>
      <c r="F12" s="162">
        <f>'Monthly Data'!B9</f>
        <v>8.8999999999999999E-3</v>
      </c>
      <c r="G12" s="163">
        <f>'Monthly Data'!B21</f>
        <v>3.0000000000000001E-3</v>
      </c>
      <c r="H12" s="163">
        <f>'Monthly Data'!B33</f>
        <v>7.1000000000000004E-3</v>
      </c>
      <c r="I12" s="163">
        <f>'Monthly Data'!B45</f>
        <v>1.0500000000000001E-2</v>
      </c>
      <c r="J12" s="164">
        <f>'Monthly Data'!B57</f>
        <v>8.3000000000000001E-3</v>
      </c>
      <c r="K12" s="165">
        <f>'Monthly Data'!B69</f>
        <v>1.0200000000000001E-2</v>
      </c>
      <c r="L12" s="1"/>
      <c r="M12" s="1"/>
    </row>
    <row r="13" spans="5:13" ht="34.5" thickBot="1" x14ac:dyDescent="0.55000000000000004">
      <c r="E13" s="167" t="s">
        <v>15</v>
      </c>
      <c r="F13" s="162">
        <f>'Monthly Data'!B10</f>
        <v>7.3000000000000001E-3</v>
      </c>
      <c r="G13" s="163">
        <f>'Monthly Data'!B22</f>
        <v>3.5000000000000001E-3</v>
      </c>
      <c r="H13" s="163">
        <f>'Monthly Data'!B34</f>
        <v>8.6999999999999994E-3</v>
      </c>
      <c r="I13" s="163">
        <f>'Monthly Data'!B46</f>
        <v>5.1000000000000004E-3</v>
      </c>
      <c r="J13" s="164">
        <f>'Monthly Data'!B58</f>
        <v>6.6E-3</v>
      </c>
      <c r="K13" s="165">
        <f>'Monthly Data'!B70</f>
        <v>1.11E-2</v>
      </c>
      <c r="L13" s="1"/>
      <c r="M13" s="1"/>
    </row>
    <row r="14" spans="5:13" ht="34.5" thickBot="1" x14ac:dyDescent="0.55000000000000004">
      <c r="E14" s="168" t="s">
        <v>51</v>
      </c>
      <c r="F14" s="169">
        <f>'Monthly Data'!D10</f>
        <v>5.7916722037295115E-2</v>
      </c>
      <c r="G14" s="170">
        <f>'Monthly Data'!D22</f>
        <v>0.10598382276476323</v>
      </c>
      <c r="H14" s="170">
        <f>'Monthly Data'!D34</f>
        <v>0.13133405647749721</v>
      </c>
      <c r="I14" s="170">
        <f>'Monthly Data'!D46</f>
        <v>9.8554769122157798E-2</v>
      </c>
      <c r="J14" s="170">
        <f>'Monthly Data'!D58</f>
        <v>9.3578304645360655E-2</v>
      </c>
      <c r="K14" s="171">
        <f>'Monthly Data'!E70</f>
        <v>9.6034120493087766E-2</v>
      </c>
      <c r="L14" s="1"/>
      <c r="M14" s="1"/>
    </row>
    <row r="15" spans="5:13" s="43" customFormat="1" ht="34.5" thickBot="1" x14ac:dyDescent="0.55000000000000004">
      <c r="E15" s="172" t="s">
        <v>16</v>
      </c>
      <c r="F15" s="173">
        <f>'Annualized &amp; Std Dev'!K6</f>
        <v>-0.28476655586026073</v>
      </c>
      <c r="G15" s="174">
        <f>'Annualized &amp; Std Dev'!K7</f>
        <v>0.26455807698822742</v>
      </c>
      <c r="H15" s="175">
        <f>'Annualized &amp; Std Dev'!K8</f>
        <v>0.15061261886178545</v>
      </c>
      <c r="I15" s="175">
        <f>'Annualized &amp; Std Dev'!K9</f>
        <v>2.101370114121498E-2</v>
      </c>
      <c r="J15" s="175">
        <f>'Monthly Data'!J58</f>
        <v>0.15768024355041699</v>
      </c>
      <c r="K15" s="176">
        <f>'Monthly Data'!K70</f>
        <v>0.31292053624305716</v>
      </c>
    </row>
    <row r="16" spans="5:13" ht="34.5" customHeight="1" thickBot="1" x14ac:dyDescent="0.55000000000000004">
      <c r="E16" s="187" t="s">
        <v>52</v>
      </c>
      <c r="F16" s="188"/>
      <c r="G16" s="189"/>
      <c r="H16" s="189"/>
      <c r="I16" s="189"/>
      <c r="J16" s="190"/>
      <c r="K16" s="191"/>
      <c r="L16" s="1"/>
      <c r="M16" s="1"/>
    </row>
    <row r="17" spans="5:21" s="83" customFormat="1" ht="33" customHeight="1" thickBot="1" x14ac:dyDescent="0.55000000000000004">
      <c r="E17" s="177" t="str">
        <f>E14</f>
        <v>CPC</v>
      </c>
      <c r="F17" s="178">
        <f>'Monthly Data'!C10</f>
        <v>105791.67220372951</v>
      </c>
      <c r="G17" s="179">
        <f>'Monthly Data'!C22</f>
        <v>117003.87804055751</v>
      </c>
      <c r="H17" s="179">
        <f>'Monthly Data'!C34</f>
        <v>132370.47196722229</v>
      </c>
      <c r="I17" s="179">
        <f>'Monthly Data'!C46</f>
        <v>145416.21327054294</v>
      </c>
      <c r="J17" s="180">
        <f>'Monthly Data'!C58</f>
        <v>159024.01597634854</v>
      </c>
      <c r="K17" s="181">
        <f>'Monthly Data'!C70</f>
        <v>174295.74748791591</v>
      </c>
    </row>
    <row r="18" spans="5:21" s="81" customFormat="1" ht="34.5" thickBot="1" x14ac:dyDescent="0.55000000000000004">
      <c r="E18" s="182" t="str">
        <f>E15</f>
        <v>S&amp;P 500</v>
      </c>
      <c r="F18" s="183">
        <f>'Monthly Data'!I10</f>
        <v>71523.344413973929</v>
      </c>
      <c r="G18" s="184">
        <f>'Monthly Data'!I22</f>
        <v>90445.422871901552</v>
      </c>
      <c r="H18" s="184">
        <f>'Monthly Data'!I34</f>
        <v>104067.64487470027</v>
      </c>
      <c r="I18" s="184">
        <f>'Monthly Data'!I46</f>
        <v>106254.49126256732</v>
      </c>
      <c r="J18" s="185">
        <f>'Monthly Data'!I58</f>
        <v>123008.72532317459</v>
      </c>
      <c r="K18" s="186">
        <f>'Monthly Data'!I70</f>
        <v>161500.6816138773</v>
      </c>
    </row>
    <row r="19" spans="5:21" ht="122.45" customHeight="1" thickBot="1" x14ac:dyDescent="0.3"/>
    <row r="20" spans="5:21" s="3" customFormat="1" ht="29.25" thickBot="1" x14ac:dyDescent="0.5">
      <c r="K20" s="8"/>
      <c r="L20" s="153"/>
      <c r="M20" s="194" t="s">
        <v>43</v>
      </c>
      <c r="S20" s="17"/>
      <c r="T20" s="18"/>
    </row>
    <row r="21" spans="5:21" ht="29.25" thickBot="1" x14ac:dyDescent="0.5">
      <c r="K21" s="9"/>
      <c r="L21" s="192" t="str">
        <f>E14</f>
        <v>CPC</v>
      </c>
      <c r="M21" s="119">
        <f>'Annualized &amp; Std Dev'!E16</f>
        <v>0.10629341074748488</v>
      </c>
      <c r="S21" s="17"/>
      <c r="T21" s="18"/>
    </row>
    <row r="22" spans="5:21" ht="29.25" thickBot="1" x14ac:dyDescent="0.5">
      <c r="K22" s="9"/>
      <c r="L22" s="193" t="s">
        <v>16</v>
      </c>
      <c r="M22" s="124">
        <f>'Annualized &amp; Std Dev'!L16</f>
        <v>9.1063138890548734E-2</v>
      </c>
      <c r="S22" s="17"/>
      <c r="T22" s="18"/>
    </row>
    <row r="23" spans="5:21" ht="29.25" thickBot="1" x14ac:dyDescent="0.5">
      <c r="K23" s="10"/>
      <c r="L23" s="154"/>
      <c r="M23" s="195" t="s">
        <v>35</v>
      </c>
      <c r="S23" s="17"/>
      <c r="T23" s="18"/>
    </row>
    <row r="24" spans="5:21" ht="29.25" thickBot="1" x14ac:dyDescent="0.5">
      <c r="K24" s="10"/>
      <c r="L24" s="192" t="str">
        <f>L21</f>
        <v>CPC</v>
      </c>
      <c r="M24" s="119">
        <f>'Annualized &amp; Std Dev'!G16</f>
        <v>1.910432373011894E-2</v>
      </c>
      <c r="S24" s="17"/>
      <c r="T24" s="18"/>
      <c r="U24" s="16"/>
    </row>
    <row r="25" spans="5:21" ht="29.25" thickBot="1" x14ac:dyDescent="0.5">
      <c r="K25" s="10"/>
      <c r="L25" s="193" t="str">
        <f>L22</f>
        <v>S&amp;P 500</v>
      </c>
      <c r="M25" s="120">
        <f>'Annualized &amp; Std Dev'!G17</f>
        <v>0.1447891685635819</v>
      </c>
      <c r="S25" s="17"/>
      <c r="T25" s="18"/>
      <c r="U25" s="16"/>
    </row>
    <row r="26" spans="5:21" ht="29.25" thickBot="1" x14ac:dyDescent="0.5">
      <c r="K26" s="10"/>
      <c r="L26" s="155"/>
      <c r="M26" s="195" t="s">
        <v>46</v>
      </c>
      <c r="S26" s="17"/>
      <c r="T26" s="18"/>
      <c r="U26" s="16"/>
    </row>
    <row r="27" spans="5:21" ht="26.25" customHeight="1" thickBot="1" x14ac:dyDescent="0.5">
      <c r="K27" s="10"/>
      <c r="L27" s="192" t="str">
        <f>L24</f>
        <v>CPC</v>
      </c>
      <c r="M27" s="123">
        <f>Beta!B6</f>
        <v>-1.8701784604894574E-2</v>
      </c>
      <c r="S27" s="17"/>
      <c r="T27" s="18"/>
      <c r="U27" s="16"/>
    </row>
    <row r="28" spans="5:21" ht="29.25" thickBot="1" x14ac:dyDescent="0.5">
      <c r="K28" s="10"/>
      <c r="L28" s="193" t="str">
        <f>L25</f>
        <v>S&amp;P 500</v>
      </c>
      <c r="M28" s="121">
        <v>1</v>
      </c>
      <c r="S28" s="17"/>
      <c r="T28" s="18"/>
      <c r="U28" s="16"/>
    </row>
    <row r="29" spans="5:21" ht="29.25" thickBot="1" x14ac:dyDescent="0.5">
      <c r="K29" s="10"/>
      <c r="L29" s="155"/>
      <c r="M29" s="195" t="s">
        <v>50</v>
      </c>
      <c r="S29" s="17"/>
      <c r="T29" s="18"/>
      <c r="U29" s="16"/>
    </row>
    <row r="30" spans="5:21" ht="29.25" thickBot="1" x14ac:dyDescent="0.5">
      <c r="K30" s="11"/>
      <c r="L30" s="192" t="str">
        <f>L27</f>
        <v>CPC</v>
      </c>
      <c r="M30" s="196">
        <v>0</v>
      </c>
      <c r="S30" s="17"/>
      <c r="T30" s="18"/>
      <c r="U30" s="16"/>
    </row>
    <row r="31" spans="5:21" ht="29.25" thickBot="1" x14ac:dyDescent="0.5">
      <c r="K31" s="10"/>
      <c r="L31" s="193" t="str">
        <f>L28</f>
        <v>S&amp;P 500</v>
      </c>
      <c r="M31" s="122">
        <f>'Monthly Data'!K12</f>
        <v>-0.41824204367731949</v>
      </c>
    </row>
    <row r="32" spans="5:21" ht="15.75" x14ac:dyDescent="0.25">
      <c r="K32" s="10"/>
      <c r="L32" s="1"/>
      <c r="M32" s="1"/>
    </row>
    <row r="33" spans="11:20" ht="15.75" x14ac:dyDescent="0.25">
      <c r="K33" s="10"/>
      <c r="L33" s="1"/>
      <c r="M33" s="1"/>
    </row>
    <row r="34" spans="11:20" ht="15.75" x14ac:dyDescent="0.25">
      <c r="K34" s="10"/>
      <c r="L34" s="1"/>
      <c r="M34" s="1"/>
    </row>
    <row r="35" spans="11:20" ht="15.75" x14ac:dyDescent="0.25">
      <c r="K35" s="10"/>
      <c r="L35" s="1"/>
      <c r="M35" s="1"/>
    </row>
    <row r="36" spans="11:20" ht="15.75" x14ac:dyDescent="0.25">
      <c r="K36" s="10"/>
      <c r="L36" s="1"/>
      <c r="M36" s="1"/>
    </row>
    <row r="37" spans="11:20" ht="15.75" x14ac:dyDescent="0.25">
      <c r="K37" s="4"/>
      <c r="L37" s="15"/>
      <c r="M37" s="13"/>
      <c r="N37" s="7"/>
      <c r="O37" s="7"/>
      <c r="P37" s="2"/>
      <c r="Q37" s="6"/>
      <c r="R37" s="4"/>
      <c r="S37" s="6"/>
      <c r="T37" s="6"/>
    </row>
    <row r="38" spans="11:20" ht="15.75" x14ac:dyDescent="0.25">
      <c r="K38" s="2"/>
      <c r="L38" s="12"/>
      <c r="M38" s="12"/>
      <c r="N38" s="2"/>
      <c r="O38" s="2"/>
      <c r="P38" s="2"/>
      <c r="Q38" s="2"/>
      <c r="R38" s="2"/>
      <c r="S38" s="2"/>
      <c r="T38" s="2"/>
    </row>
    <row r="39" spans="11:20" ht="15.75" x14ac:dyDescent="0.25">
      <c r="K39" s="2"/>
      <c r="L39" s="12"/>
      <c r="M39" s="12"/>
      <c r="N39" s="2"/>
      <c r="O39" s="2"/>
      <c r="P39" s="2"/>
      <c r="Q39" s="2"/>
      <c r="R39" s="2"/>
      <c r="S39" s="2"/>
      <c r="T39" s="2"/>
    </row>
    <row r="40" spans="11:20" ht="15.75" x14ac:dyDescent="0.25">
      <c r="K40" s="2"/>
      <c r="L40" s="12"/>
      <c r="M40" s="12"/>
      <c r="N40" s="2"/>
      <c r="O40" s="2"/>
      <c r="P40" s="2"/>
      <c r="Q40" s="2"/>
      <c r="R40" s="2"/>
      <c r="S40" s="2"/>
      <c r="T40" s="2"/>
    </row>
    <row r="41" spans="11:20" ht="15.75" x14ac:dyDescent="0.25">
      <c r="K41" s="2"/>
      <c r="L41" s="12"/>
      <c r="M41" s="12"/>
      <c r="N41" s="2"/>
      <c r="O41" s="2"/>
      <c r="P41" s="2"/>
      <c r="Q41" s="2"/>
      <c r="R41" s="2"/>
      <c r="S41" s="2"/>
      <c r="T41" s="2"/>
    </row>
    <row r="42" spans="11:20" ht="15.75" x14ac:dyDescent="0.25">
      <c r="K42" s="2"/>
      <c r="L42" s="12"/>
      <c r="M42" s="12"/>
      <c r="N42" s="2"/>
      <c r="O42" s="2"/>
      <c r="P42" s="2"/>
      <c r="Q42" s="2"/>
      <c r="R42" s="2"/>
      <c r="S42" s="2"/>
      <c r="T42" s="2"/>
    </row>
    <row r="43" spans="11:20" ht="15.75" x14ac:dyDescent="0.25">
      <c r="K43" s="2"/>
      <c r="L43" s="12"/>
      <c r="M43" s="12"/>
      <c r="N43" s="2"/>
      <c r="O43" s="2"/>
      <c r="P43" s="2"/>
      <c r="Q43" s="2"/>
      <c r="R43" s="2"/>
      <c r="S43" s="2"/>
      <c r="T43" s="2"/>
    </row>
    <row r="44" spans="11:20" ht="15.75" x14ac:dyDescent="0.25">
      <c r="K44" s="2"/>
      <c r="L44" s="12"/>
      <c r="M44" s="12"/>
      <c r="N44" s="2"/>
      <c r="O44" s="2"/>
      <c r="P44" s="2"/>
      <c r="Q44" s="2"/>
      <c r="R44" s="2"/>
      <c r="S44" s="2"/>
      <c r="T44" s="2"/>
    </row>
    <row r="45" spans="11:20" ht="15.75" x14ac:dyDescent="0.25">
      <c r="K45" s="2"/>
      <c r="L45" s="12"/>
      <c r="M45" s="12"/>
      <c r="N45" s="2"/>
      <c r="O45" s="2"/>
      <c r="P45" s="2"/>
      <c r="Q45" s="2"/>
      <c r="R45" s="2"/>
      <c r="S45" s="2"/>
      <c r="T45" s="2"/>
    </row>
    <row r="46" spans="11:20" ht="15.75" x14ac:dyDescent="0.25">
      <c r="K46" s="2"/>
      <c r="L46" s="12"/>
      <c r="M46" s="12"/>
      <c r="N46" s="2"/>
      <c r="O46" s="2"/>
      <c r="P46" s="2"/>
      <c r="Q46" s="2"/>
      <c r="R46" s="2"/>
      <c r="S46" s="2"/>
      <c r="T46" s="2"/>
    </row>
    <row r="47" spans="11:20" ht="15.75" x14ac:dyDescent="0.25">
      <c r="K47" s="2"/>
      <c r="L47" s="12"/>
      <c r="M47" s="12"/>
      <c r="N47" s="2"/>
      <c r="O47" s="2"/>
      <c r="P47" s="2"/>
      <c r="Q47" s="2"/>
      <c r="R47" s="2"/>
      <c r="S47" s="2"/>
      <c r="T47" s="2"/>
    </row>
    <row r="48" spans="11:20" ht="15.75" x14ac:dyDescent="0.25">
      <c r="K48" s="2"/>
      <c r="L48" s="12"/>
      <c r="M48" s="12"/>
      <c r="N48" s="2"/>
      <c r="O48" s="2"/>
      <c r="P48" s="2"/>
      <c r="Q48" s="2"/>
      <c r="R48" s="2"/>
      <c r="S48" s="2"/>
      <c r="T48" s="2"/>
    </row>
    <row r="49" spans="11:20" ht="15.75" x14ac:dyDescent="0.25">
      <c r="K49" s="2"/>
      <c r="L49" s="12"/>
      <c r="M49" s="12"/>
      <c r="N49" s="2"/>
      <c r="O49" s="2"/>
      <c r="P49" s="2"/>
      <c r="Q49" s="2"/>
      <c r="R49" s="2"/>
      <c r="S49" s="2"/>
      <c r="T49" s="2"/>
    </row>
    <row r="50" spans="11:20" ht="15.75" x14ac:dyDescent="0.25">
      <c r="K50" s="2"/>
      <c r="L50" s="12"/>
      <c r="M50" s="12"/>
      <c r="N50" s="2"/>
      <c r="O50" s="2"/>
      <c r="P50" s="2"/>
      <c r="Q50" s="2"/>
      <c r="R50" s="2"/>
      <c r="S50" s="2"/>
      <c r="T50" s="2"/>
    </row>
    <row r="51" spans="11:20" ht="15.75" x14ac:dyDescent="0.25">
      <c r="K51" s="2"/>
      <c r="L51" s="12"/>
      <c r="M51" s="12"/>
      <c r="N51" s="2"/>
      <c r="O51" s="2"/>
      <c r="P51" s="2"/>
      <c r="Q51" s="2"/>
      <c r="R51" s="2"/>
      <c r="S51" s="2"/>
      <c r="T51" s="2"/>
    </row>
    <row r="52" spans="11:20" ht="15.75" x14ac:dyDescent="0.25">
      <c r="K52" s="2"/>
      <c r="L52" s="12"/>
      <c r="M52" s="12"/>
      <c r="N52" s="2"/>
      <c r="O52" s="2"/>
      <c r="P52" s="2"/>
      <c r="Q52" s="2"/>
      <c r="R52" s="2"/>
      <c r="S52" s="2"/>
      <c r="T52" s="2"/>
    </row>
    <row r="53" spans="11:20" ht="15.75" x14ac:dyDescent="0.25">
      <c r="K53" s="2"/>
      <c r="L53" s="12"/>
      <c r="M53" s="12"/>
      <c r="N53" s="2"/>
      <c r="O53" s="2"/>
      <c r="P53" s="2"/>
      <c r="Q53" s="2"/>
      <c r="R53" s="2"/>
      <c r="S53" s="2"/>
      <c r="T53" s="2"/>
    </row>
    <row r="54" spans="11:20" ht="15.75" x14ac:dyDescent="0.25">
      <c r="K54" s="2"/>
      <c r="L54" s="12"/>
      <c r="M54" s="12"/>
      <c r="N54" s="2"/>
      <c r="O54" s="2"/>
      <c r="P54" s="2"/>
      <c r="Q54" s="2"/>
      <c r="R54" s="2"/>
      <c r="S54" s="2"/>
      <c r="T54" s="2"/>
    </row>
    <row r="55" spans="11:20" ht="15.75" x14ac:dyDescent="0.25">
      <c r="K55" s="2"/>
      <c r="L55" s="12"/>
      <c r="M55" s="12"/>
      <c r="N55" s="2"/>
      <c r="O55" s="2"/>
      <c r="P55" s="2"/>
      <c r="Q55" s="2"/>
      <c r="R55" s="2"/>
      <c r="S55" s="2"/>
      <c r="T55" s="2"/>
    </row>
    <row r="56" spans="11:20" ht="15.75" x14ac:dyDescent="0.25">
      <c r="K56" s="2"/>
      <c r="L56" s="12"/>
      <c r="M56" s="12"/>
      <c r="N56" s="2"/>
      <c r="O56" s="2"/>
      <c r="P56" s="2"/>
      <c r="Q56" s="2"/>
      <c r="R56" s="2"/>
      <c r="S56" s="2"/>
      <c r="T56" s="2"/>
    </row>
    <row r="57" spans="11:20" ht="15.75" x14ac:dyDescent="0.25">
      <c r="K57" s="2"/>
      <c r="L57" s="12"/>
      <c r="M57" s="12"/>
      <c r="N57" s="2"/>
      <c r="O57" s="2"/>
      <c r="P57" s="2"/>
      <c r="Q57" s="2"/>
      <c r="R57" s="2"/>
      <c r="S57" s="2"/>
      <c r="T57" s="2"/>
    </row>
    <row r="58" spans="11:20" ht="15.75" x14ac:dyDescent="0.25">
      <c r="K58" s="2"/>
      <c r="L58" s="12"/>
      <c r="M58" s="12"/>
      <c r="N58" s="2"/>
      <c r="O58" s="2"/>
      <c r="P58" s="2"/>
      <c r="Q58" s="2"/>
      <c r="R58" s="2"/>
      <c r="S58" s="2"/>
      <c r="T58" s="2"/>
    </row>
    <row r="59" spans="11:20" ht="15.75" x14ac:dyDescent="0.25">
      <c r="K59" s="2"/>
      <c r="L59" s="12"/>
      <c r="M59" s="12"/>
      <c r="N59" s="2"/>
      <c r="O59" s="2"/>
      <c r="P59" s="2"/>
      <c r="Q59" s="2"/>
      <c r="R59" s="2"/>
      <c r="S59" s="2"/>
      <c r="T59" s="2"/>
    </row>
    <row r="60" spans="11:20" ht="15.75" x14ac:dyDescent="0.25">
      <c r="K60" s="2"/>
      <c r="L60" s="12"/>
      <c r="M60" s="12"/>
      <c r="N60" s="2"/>
      <c r="O60" s="2"/>
      <c r="P60" s="2"/>
      <c r="Q60" s="2"/>
      <c r="R60" s="2"/>
      <c r="S60" s="2"/>
      <c r="T60" s="2"/>
    </row>
    <row r="61" spans="11:20" ht="15.75" x14ac:dyDescent="0.25">
      <c r="K61" s="2"/>
      <c r="L61" s="12"/>
      <c r="M61" s="12"/>
      <c r="N61" s="2"/>
      <c r="O61" s="2"/>
      <c r="P61" s="2"/>
      <c r="Q61" s="2"/>
      <c r="R61" s="2"/>
      <c r="S61" s="2"/>
      <c r="T61" s="2"/>
    </row>
    <row r="62" spans="11:20" ht="15.75" x14ac:dyDescent="0.25">
      <c r="K62" s="2"/>
      <c r="L62" s="12"/>
      <c r="M62" s="12"/>
      <c r="N62" s="2"/>
      <c r="O62" s="2"/>
      <c r="P62" s="2"/>
      <c r="Q62" s="2"/>
      <c r="R62" s="2"/>
      <c r="S62" s="2"/>
      <c r="T62" s="2"/>
    </row>
    <row r="63" spans="11:20" ht="15.75" x14ac:dyDescent="0.25">
      <c r="K63" s="2"/>
      <c r="L63" s="12"/>
      <c r="M63" s="12"/>
      <c r="N63" s="2"/>
      <c r="O63" s="2"/>
      <c r="P63" s="2"/>
      <c r="Q63" s="2"/>
      <c r="R63" s="2"/>
      <c r="S63" s="2"/>
      <c r="T63" s="2"/>
    </row>
    <row r="64" spans="11:20" ht="15.75" x14ac:dyDescent="0.25">
      <c r="K64" s="2"/>
      <c r="L64" s="12"/>
      <c r="M64" s="12"/>
      <c r="N64" s="2"/>
      <c r="O64" s="2"/>
      <c r="P64" s="2"/>
      <c r="Q64" s="2"/>
      <c r="R64" s="2"/>
      <c r="S64" s="2"/>
      <c r="T64" s="2"/>
    </row>
    <row r="65" spans="11:20" ht="15.75" x14ac:dyDescent="0.25">
      <c r="K65" s="2"/>
      <c r="L65" s="12"/>
      <c r="M65" s="12"/>
      <c r="N65" s="2"/>
      <c r="O65" s="2"/>
      <c r="P65" s="2"/>
      <c r="Q65" s="2"/>
      <c r="R65" s="2"/>
      <c r="S65" s="2"/>
      <c r="T65" s="2"/>
    </row>
    <row r="66" spans="11:20" ht="15.75" x14ac:dyDescent="0.25">
      <c r="K66" s="2"/>
      <c r="L66" s="12"/>
      <c r="M66" s="12"/>
      <c r="N66" s="2"/>
      <c r="O66" s="2"/>
      <c r="P66" s="2"/>
      <c r="Q66" s="2"/>
      <c r="R66" s="2"/>
      <c r="S66" s="2"/>
      <c r="T66" s="2"/>
    </row>
    <row r="67" spans="11:20" ht="15.75" x14ac:dyDescent="0.25">
      <c r="K67" s="2"/>
      <c r="L67" s="12"/>
      <c r="M67" s="12"/>
      <c r="N67" s="2"/>
      <c r="O67" s="2"/>
      <c r="P67" s="2"/>
      <c r="Q67" s="2"/>
      <c r="R67" s="2"/>
      <c r="S67" s="2"/>
      <c r="T67" s="2"/>
    </row>
    <row r="68" spans="11:20" ht="15.75" x14ac:dyDescent="0.25">
      <c r="K68" s="2"/>
      <c r="L68" s="12"/>
      <c r="M68" s="12"/>
      <c r="N68" s="2"/>
      <c r="O68" s="2"/>
      <c r="P68" s="2"/>
      <c r="Q68" s="2"/>
      <c r="R68" s="2"/>
      <c r="S68" s="2"/>
      <c r="T68" s="2"/>
    </row>
    <row r="69" spans="11:20" ht="15.75" x14ac:dyDescent="0.25">
      <c r="K69" s="2"/>
      <c r="L69" s="12"/>
      <c r="M69" s="12"/>
      <c r="N69" s="2"/>
      <c r="O69" s="2"/>
      <c r="P69" s="2"/>
      <c r="Q69" s="2"/>
      <c r="R69" s="2"/>
      <c r="S69" s="2"/>
      <c r="T69" s="2"/>
    </row>
    <row r="70" spans="11:20" ht="15.75" x14ac:dyDescent="0.25">
      <c r="K70" s="2"/>
      <c r="L70" s="12"/>
      <c r="M70" s="12"/>
      <c r="N70" s="2"/>
      <c r="O70" s="2"/>
      <c r="P70" s="2"/>
      <c r="Q70" s="2"/>
      <c r="R70" s="2"/>
      <c r="S70" s="2"/>
      <c r="T70" s="2"/>
    </row>
    <row r="71" spans="11:20" ht="15.75" x14ac:dyDescent="0.25">
      <c r="K71" s="2"/>
      <c r="L71" s="12"/>
      <c r="M71" s="12"/>
      <c r="N71" s="2"/>
      <c r="O71" s="2"/>
      <c r="P71" s="2"/>
      <c r="Q71" s="2"/>
      <c r="R71" s="2"/>
      <c r="S71" s="2"/>
      <c r="T71" s="2"/>
    </row>
    <row r="72" spans="11:20" ht="15.75" x14ac:dyDescent="0.25">
      <c r="K72" s="2"/>
      <c r="L72" s="12"/>
      <c r="M72" s="12"/>
      <c r="N72" s="2"/>
      <c r="O72" s="2"/>
      <c r="P72" s="2"/>
      <c r="Q72" s="2"/>
      <c r="R72" s="2"/>
      <c r="S72" s="2"/>
      <c r="T72" s="2"/>
    </row>
    <row r="73" spans="11:20" ht="15.75" x14ac:dyDescent="0.25">
      <c r="K73" s="2"/>
      <c r="L73" s="12"/>
      <c r="M73" s="12"/>
      <c r="N73" s="2"/>
      <c r="O73" s="2"/>
      <c r="P73" s="2"/>
      <c r="Q73" s="2"/>
      <c r="R73" s="2"/>
      <c r="S73" s="2"/>
      <c r="T73" s="2"/>
    </row>
    <row r="74" spans="11:20" ht="15.75" x14ac:dyDescent="0.25">
      <c r="K74" s="2"/>
      <c r="L74" s="12"/>
      <c r="M74" s="12"/>
      <c r="N74" s="2"/>
      <c r="O74" s="2"/>
      <c r="P74" s="2"/>
      <c r="Q74" s="2"/>
      <c r="R74" s="2"/>
      <c r="S74" s="2"/>
      <c r="T74" s="2"/>
    </row>
    <row r="75" spans="11:20" ht="15.75" x14ac:dyDescent="0.25">
      <c r="K75" s="2"/>
      <c r="L75" s="12"/>
      <c r="M75" s="12"/>
      <c r="N75" s="2"/>
      <c r="O75" s="2"/>
      <c r="P75" s="2"/>
      <c r="Q75" s="2"/>
      <c r="R75" s="2"/>
      <c r="S75" s="2"/>
      <c r="T75" s="2"/>
    </row>
    <row r="76" spans="11:20" ht="15.75" x14ac:dyDescent="0.25">
      <c r="K76" s="2"/>
      <c r="L76" s="12"/>
      <c r="M76" s="12"/>
      <c r="N76" s="2"/>
      <c r="O76" s="2"/>
      <c r="P76" s="2"/>
      <c r="Q76" s="2"/>
      <c r="R76" s="2"/>
      <c r="S76" s="2"/>
      <c r="T76" s="2"/>
    </row>
    <row r="77" spans="11:20" ht="15.75" x14ac:dyDescent="0.25">
      <c r="K77" s="2"/>
      <c r="L77" s="12"/>
      <c r="M77" s="12"/>
      <c r="N77" s="2"/>
      <c r="O77" s="2"/>
      <c r="P77" s="2"/>
      <c r="Q77" s="2"/>
      <c r="R77" s="2"/>
      <c r="S77" s="2"/>
      <c r="T77" s="2"/>
    </row>
    <row r="78" spans="11:20" ht="15.75" x14ac:dyDescent="0.25">
      <c r="K78" s="2"/>
      <c r="L78" s="12"/>
      <c r="M78" s="12"/>
      <c r="N78" s="2"/>
      <c r="O78" s="2"/>
      <c r="P78" s="2"/>
      <c r="Q78" s="2"/>
      <c r="R78" s="2"/>
      <c r="S78" s="2"/>
      <c r="T78" s="2"/>
    </row>
    <row r="79" spans="11:20" ht="15.75" x14ac:dyDescent="0.25">
      <c r="K79" s="2"/>
      <c r="L79" s="12"/>
      <c r="M79" s="12"/>
      <c r="N79" s="2"/>
      <c r="O79" s="2"/>
      <c r="P79" s="2"/>
      <c r="Q79" s="2"/>
      <c r="R79" s="2"/>
      <c r="S79" s="2"/>
      <c r="T79" s="2"/>
    </row>
    <row r="80" spans="11:20" ht="15.75" x14ac:dyDescent="0.25">
      <c r="K80" s="2"/>
      <c r="L80" s="12"/>
      <c r="M80" s="12"/>
      <c r="N80" s="2"/>
      <c r="O80" s="2"/>
      <c r="P80" s="2"/>
      <c r="Q80" s="2"/>
      <c r="R80" s="2"/>
      <c r="S80" s="2"/>
      <c r="T80" s="2"/>
    </row>
    <row r="81" spans="11:20" ht="15.75" x14ac:dyDescent="0.25">
      <c r="K81" s="2"/>
      <c r="L81" s="12"/>
      <c r="M81" s="12"/>
      <c r="N81" s="2"/>
      <c r="O81" s="2"/>
      <c r="P81" s="2"/>
      <c r="Q81" s="2"/>
      <c r="R81" s="2"/>
      <c r="S81" s="2"/>
      <c r="T81" s="2"/>
    </row>
    <row r="82" spans="11:20" ht="15.75" x14ac:dyDescent="0.25">
      <c r="K82" s="2"/>
      <c r="L82" s="12"/>
      <c r="M82" s="12"/>
      <c r="N82" s="2"/>
      <c r="O82" s="2"/>
      <c r="P82" s="2"/>
      <c r="Q82" s="2"/>
      <c r="R82" s="2"/>
      <c r="S82" s="2"/>
      <c r="T82" s="2"/>
    </row>
    <row r="83" spans="11:20" ht="15.75" x14ac:dyDescent="0.25">
      <c r="K83" s="2"/>
      <c r="L83" s="12"/>
      <c r="M83" s="12"/>
      <c r="N83" s="2"/>
      <c r="O83" s="2"/>
      <c r="P83" s="2"/>
      <c r="Q83" s="2"/>
      <c r="R83" s="2"/>
      <c r="S83" s="2"/>
      <c r="T83" s="2"/>
    </row>
    <row r="84" spans="11:20" ht="15.75" x14ac:dyDescent="0.25">
      <c r="K84" s="2"/>
      <c r="L84" s="12"/>
      <c r="M84" s="12"/>
      <c r="N84" s="2"/>
      <c r="O84" s="2"/>
      <c r="P84" s="2"/>
      <c r="Q84" s="2"/>
      <c r="R84" s="2"/>
      <c r="S84" s="2"/>
      <c r="T84" s="2"/>
    </row>
    <row r="85" spans="11:20" ht="15.75" x14ac:dyDescent="0.25">
      <c r="K85" s="2"/>
      <c r="L85" s="12"/>
      <c r="M85" s="12"/>
      <c r="N85" s="2"/>
      <c r="O85" s="2"/>
      <c r="P85" s="2"/>
      <c r="Q85" s="2"/>
      <c r="R85" s="2"/>
      <c r="S85" s="2"/>
      <c r="T85" s="2"/>
    </row>
    <row r="86" spans="11:20" ht="15.75" x14ac:dyDescent="0.25">
      <c r="K86" s="2"/>
      <c r="L86" s="12"/>
      <c r="M86" s="12"/>
      <c r="N86" s="2"/>
      <c r="O86" s="2"/>
      <c r="P86" s="2"/>
      <c r="Q86" s="2"/>
      <c r="R86" s="2"/>
      <c r="S86" s="2"/>
      <c r="T86" s="2"/>
    </row>
    <row r="87" spans="11:20" ht="15.75" x14ac:dyDescent="0.25">
      <c r="K87" s="2"/>
      <c r="L87" s="12"/>
      <c r="M87" s="12"/>
      <c r="N87" s="2"/>
      <c r="O87" s="2"/>
      <c r="P87" s="2"/>
      <c r="Q87" s="2"/>
      <c r="R87" s="2"/>
      <c r="S87" s="2"/>
      <c r="T87" s="2"/>
    </row>
    <row r="88" spans="11:20" ht="15.75" x14ac:dyDescent="0.25">
      <c r="K88" s="2"/>
      <c r="L88" s="12"/>
      <c r="M88" s="12"/>
      <c r="N88" s="2"/>
      <c r="O88" s="2"/>
      <c r="P88" s="2"/>
      <c r="Q88" s="2"/>
      <c r="R88" s="2"/>
      <c r="S88" s="2"/>
      <c r="T88" s="2"/>
    </row>
    <row r="89" spans="11:20" ht="15.75" x14ac:dyDescent="0.25">
      <c r="K89" s="2"/>
      <c r="L89" s="12"/>
      <c r="M89" s="12"/>
      <c r="N89" s="2"/>
      <c r="O89" s="2"/>
      <c r="P89" s="2"/>
      <c r="Q89" s="2"/>
      <c r="R89" s="2"/>
      <c r="S89" s="2"/>
      <c r="T89" s="2"/>
    </row>
    <row r="90" spans="11:20" ht="15.75" x14ac:dyDescent="0.25">
      <c r="K90" s="2"/>
      <c r="L90" s="12"/>
      <c r="M90" s="12"/>
      <c r="N90" s="2"/>
      <c r="O90" s="2"/>
      <c r="P90" s="2"/>
      <c r="Q90" s="2"/>
      <c r="R90" s="2"/>
      <c r="S90" s="2"/>
      <c r="T90" s="2"/>
    </row>
    <row r="91" spans="11:20" ht="15.75" x14ac:dyDescent="0.25">
      <c r="K91" s="2"/>
      <c r="L91" s="12"/>
      <c r="M91" s="12"/>
      <c r="N91" s="2"/>
      <c r="O91" s="2"/>
      <c r="P91" s="2"/>
      <c r="Q91" s="2"/>
      <c r="R91" s="2"/>
      <c r="S91" s="2"/>
      <c r="T91" s="2"/>
    </row>
    <row r="92" spans="11:20" ht="15.75" x14ac:dyDescent="0.25">
      <c r="K92" s="2"/>
      <c r="L92" s="12"/>
      <c r="M92" s="12"/>
      <c r="N92" s="2"/>
      <c r="O92" s="2"/>
      <c r="P92" s="2"/>
      <c r="Q92" s="2"/>
      <c r="R92" s="2"/>
      <c r="S92" s="2"/>
      <c r="T92" s="2"/>
    </row>
    <row r="93" spans="11:20" ht="15.75" x14ac:dyDescent="0.25">
      <c r="K93" s="2"/>
      <c r="L93" s="12"/>
      <c r="M93" s="12"/>
      <c r="N93" s="2"/>
      <c r="O93" s="2"/>
      <c r="P93" s="2"/>
      <c r="Q93" s="2"/>
      <c r="R93" s="2"/>
      <c r="S93" s="2"/>
      <c r="T93" s="2"/>
    </row>
    <row r="94" spans="11:20" ht="15.75" x14ac:dyDescent="0.25">
      <c r="K94" s="2"/>
      <c r="L94" s="12"/>
      <c r="M94" s="12"/>
      <c r="N94" s="2"/>
      <c r="O94" s="2"/>
      <c r="P94" s="2"/>
      <c r="Q94" s="2"/>
      <c r="R94" s="2"/>
      <c r="S94" s="2"/>
      <c r="T94" s="2"/>
    </row>
    <row r="95" spans="11:20" ht="15.75" x14ac:dyDescent="0.25">
      <c r="K95" s="2"/>
      <c r="L95" s="12"/>
      <c r="M95" s="12"/>
      <c r="N95" s="2"/>
      <c r="O95" s="2"/>
      <c r="P95" s="2"/>
      <c r="Q95" s="2"/>
      <c r="R95" s="2"/>
      <c r="S95" s="2"/>
      <c r="T95" s="2"/>
    </row>
    <row r="96" spans="11:20" ht="15.75" x14ac:dyDescent="0.25">
      <c r="K96" s="2"/>
      <c r="L96" s="12"/>
      <c r="M96" s="12"/>
      <c r="N96" s="2"/>
      <c r="O96" s="2"/>
      <c r="P96" s="2"/>
      <c r="Q96" s="2"/>
      <c r="R96" s="2"/>
      <c r="S96" s="2"/>
      <c r="T96" s="2"/>
    </row>
    <row r="97" spans="11:20" ht="15.75" x14ac:dyDescent="0.25">
      <c r="K97" s="2"/>
      <c r="L97" s="12"/>
      <c r="M97" s="12"/>
      <c r="N97" s="2"/>
      <c r="O97" s="2"/>
      <c r="P97" s="2"/>
      <c r="Q97" s="2"/>
      <c r="R97" s="2"/>
      <c r="S97" s="2"/>
      <c r="T97" s="2"/>
    </row>
    <row r="98" spans="11:20" ht="15.75" x14ac:dyDescent="0.25">
      <c r="K98" s="2"/>
      <c r="L98" s="12"/>
      <c r="M98" s="12"/>
      <c r="N98" s="2"/>
      <c r="O98" s="2"/>
      <c r="P98" s="2"/>
      <c r="Q98" s="2"/>
      <c r="R98" s="2"/>
      <c r="S98" s="2"/>
      <c r="T98" s="2"/>
    </row>
  </sheetData>
  <phoneticPr fontId="2" type="noConversion"/>
  <pageMargins left="0.20604166666666668" right="0" top="0.5" bottom="0.18633333333333332" header="0.3" footer="0.3"/>
  <pageSetup scale="43" orientation="landscape" horizontalDpi="300" verticalDpi="300" r:id="rId1"/>
  <headerFooter>
    <oddHeader xml:space="preserve">&amp;C&amp;26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topLeftCell="A53" workbookViewId="0">
      <selection activeCell="H70" sqref="H70"/>
    </sheetView>
  </sheetViews>
  <sheetFormatPr defaultRowHeight="21" x14ac:dyDescent="0.35"/>
  <cols>
    <col min="1" max="1" width="8.85546875" style="21" customWidth="1"/>
    <col min="2" max="2" width="12" style="37" bestFit="1" customWidth="1"/>
    <col min="3" max="3" width="21.140625" style="26" bestFit="1" customWidth="1"/>
    <col min="4" max="4" width="14.85546875" style="26" customWidth="1"/>
    <col min="5" max="6" width="14.85546875" style="47" customWidth="1"/>
    <col min="7" max="7" width="13.42578125" style="26" customWidth="1"/>
    <col min="8" max="8" width="11.85546875" style="27" bestFit="1" customWidth="1"/>
    <col min="9" max="9" width="27" style="26" customWidth="1"/>
    <col min="10" max="10" width="15.28515625" bestFit="1" customWidth="1"/>
    <col min="11" max="11" width="12.85546875" bestFit="1" customWidth="1"/>
  </cols>
  <sheetData>
    <row r="1" spans="1:11" ht="63" x14ac:dyDescent="0.25">
      <c r="A1" s="22" t="s">
        <v>0</v>
      </c>
      <c r="B1" s="41" t="s">
        <v>37</v>
      </c>
      <c r="C1" s="28" t="s">
        <v>17</v>
      </c>
      <c r="D1" s="28"/>
      <c r="E1" s="52"/>
      <c r="F1" s="52"/>
      <c r="G1" s="28"/>
      <c r="H1" s="28" t="s">
        <v>38</v>
      </c>
      <c r="I1" s="28" t="s">
        <v>1</v>
      </c>
    </row>
    <row r="2" spans="1:11" x14ac:dyDescent="0.35">
      <c r="A2" s="23"/>
      <c r="B2" s="42"/>
      <c r="C2" s="29" t="s">
        <v>2</v>
      </c>
      <c r="D2" s="30"/>
      <c r="E2" s="53"/>
      <c r="F2" s="53"/>
      <c r="G2" s="30"/>
      <c r="H2" s="31"/>
      <c r="I2" s="32" t="s">
        <v>2</v>
      </c>
    </row>
    <row r="3" spans="1:11" x14ac:dyDescent="0.35">
      <c r="B3" s="85" t="s">
        <v>2</v>
      </c>
      <c r="C3" s="33" t="s">
        <v>2</v>
      </c>
      <c r="D3" s="34"/>
      <c r="E3" s="48"/>
      <c r="F3" s="48"/>
      <c r="G3" t="s">
        <v>19</v>
      </c>
      <c r="H3" s="25" t="s">
        <v>2</v>
      </c>
      <c r="I3" s="35" t="s">
        <v>2</v>
      </c>
    </row>
    <row r="4" spans="1:11" x14ac:dyDescent="0.35">
      <c r="A4" s="20" t="s">
        <v>2</v>
      </c>
      <c r="B4" s="85" t="s">
        <v>2</v>
      </c>
      <c r="C4" s="33">
        <v>100000</v>
      </c>
      <c r="D4" s="40" t="s">
        <v>2</v>
      </c>
      <c r="E4" s="48"/>
      <c r="F4" s="48"/>
      <c r="G4" t="s">
        <v>30</v>
      </c>
      <c r="H4" s="25" t="s">
        <v>2</v>
      </c>
      <c r="I4" s="35">
        <v>100000</v>
      </c>
      <c r="J4" s="34" t="s">
        <v>2</v>
      </c>
    </row>
    <row r="5" spans="1:11" x14ac:dyDescent="0.35">
      <c r="A5" s="24">
        <v>39630</v>
      </c>
      <c r="B5" s="131">
        <v>6.8999999999999999E-3</v>
      </c>
      <c r="C5" s="33">
        <f t="shared" ref="C5:C54" si="0">(C4*B5)+C4</f>
        <v>100690</v>
      </c>
      <c r="D5" s="40">
        <f>(C5-C4)/C4</f>
        <v>6.8999999999999999E-3</v>
      </c>
      <c r="E5" s="48"/>
      <c r="F5" s="48"/>
      <c r="G5" t="s">
        <v>19</v>
      </c>
      <c r="H5" s="25">
        <v>-8.4062238643820564E-3</v>
      </c>
      <c r="I5" s="35">
        <f t="shared" ref="I5:I32" si="1">(I4*H5)+I4</f>
        <v>99159.377613561795</v>
      </c>
      <c r="J5" s="40">
        <f>(I5-I4)/I4</f>
        <v>-8.406223864382046E-3</v>
      </c>
    </row>
    <row r="6" spans="1:11" x14ac:dyDescent="0.35">
      <c r="A6" s="20" t="s">
        <v>2</v>
      </c>
      <c r="B6" s="131">
        <v>5.7000000000000002E-3</v>
      </c>
      <c r="C6" s="33">
        <f t="shared" si="0"/>
        <v>101263.933</v>
      </c>
      <c r="D6" s="40">
        <f>(C6-C4)/C4</f>
        <v>1.2639330000000046E-2</v>
      </c>
      <c r="E6" s="48"/>
      <c r="F6" s="48"/>
      <c r="G6" t="s">
        <v>20</v>
      </c>
      <c r="H6" s="25">
        <v>1.4464896142462713E-2</v>
      </c>
      <c r="I6" s="35">
        <f t="shared" si="1"/>
        <v>100593.70771229321</v>
      </c>
      <c r="J6" s="40">
        <f>(I6-I4)/I4</f>
        <v>5.9370771229320966E-3</v>
      </c>
    </row>
    <row r="7" spans="1:11" x14ac:dyDescent="0.35">
      <c r="A7" s="20" t="s">
        <v>2</v>
      </c>
      <c r="B7" s="131">
        <v>1.2800000000000001E-2</v>
      </c>
      <c r="C7" s="33">
        <f t="shared" si="0"/>
        <v>102560.11134240001</v>
      </c>
      <c r="D7" s="40">
        <f>(C7-C4)/C4</f>
        <v>2.5601113424000069E-2</v>
      </c>
      <c r="E7" s="48"/>
      <c r="F7" s="48"/>
      <c r="G7" t="s">
        <v>21</v>
      </c>
      <c r="H7" s="25">
        <v>-8.9107486449930717E-2</v>
      </c>
      <c r="I7" s="35">
        <f t="shared" si="1"/>
        <v>91630.055265371746</v>
      </c>
      <c r="J7" s="40">
        <f>(I7-I4)/I4</f>
        <v>-8.3699447346282541E-2</v>
      </c>
    </row>
    <row r="8" spans="1:11" x14ac:dyDescent="0.35">
      <c r="A8" s="20" t="s">
        <v>2</v>
      </c>
      <c r="B8" s="131">
        <v>1.4999999999999999E-2</v>
      </c>
      <c r="C8" s="99">
        <f t="shared" si="0"/>
        <v>104098.513012536</v>
      </c>
      <c r="D8" s="40">
        <f>(C8-C4)/C4</f>
        <v>4.0985130125360009E-2</v>
      </c>
      <c r="E8" s="98" t="s">
        <v>2</v>
      </c>
      <c r="F8" s="98"/>
      <c r="G8" t="s">
        <v>22</v>
      </c>
      <c r="H8" s="25">
        <v>-0.16794757601381294</v>
      </c>
      <c r="I8" s="35">
        <f t="shared" si="1"/>
        <v>76241.009593540846</v>
      </c>
      <c r="J8" s="40">
        <f>(I8-I4)/I4</f>
        <v>-0.23758990406459154</v>
      </c>
    </row>
    <row r="9" spans="1:11" x14ac:dyDescent="0.35">
      <c r="A9" s="20" t="s">
        <v>2</v>
      </c>
      <c r="B9" s="131">
        <v>8.8999999999999999E-3</v>
      </c>
      <c r="C9" s="33">
        <f t="shared" si="0"/>
        <v>105024.98977834758</v>
      </c>
      <c r="D9" s="40">
        <f>(C9-C4)/C4</f>
        <v>5.0249897783475751E-2</v>
      </c>
      <c r="E9" s="48"/>
      <c r="F9" s="48"/>
      <c r="G9" t="s">
        <v>23</v>
      </c>
      <c r="H9" s="25">
        <v>-7.1754904074988968E-2</v>
      </c>
      <c r="I9" s="35">
        <f t="shared" si="1"/>
        <v>70770.343263576011</v>
      </c>
      <c r="J9" s="40">
        <f>(I9-I4)/I4</f>
        <v>-0.29229656736423987</v>
      </c>
    </row>
    <row r="10" spans="1:11" s="78" customFormat="1" x14ac:dyDescent="0.35">
      <c r="A10" s="20" t="s">
        <v>2</v>
      </c>
      <c r="B10" s="131">
        <v>7.3000000000000001E-3</v>
      </c>
      <c r="C10" s="33">
        <f t="shared" si="0"/>
        <v>105791.67220372951</v>
      </c>
      <c r="D10" s="77">
        <f>(C10-C4)/C4</f>
        <v>5.7916722037295115E-2</v>
      </c>
      <c r="E10" s="77"/>
      <c r="F10" s="77"/>
      <c r="G10" s="78" t="s">
        <v>24</v>
      </c>
      <c r="H10" s="25">
        <v>1.0640066384777214E-2</v>
      </c>
      <c r="I10" s="79">
        <f t="shared" si="1"/>
        <v>71523.344413973929</v>
      </c>
      <c r="J10" s="77">
        <f>(I10-I4)/I4</f>
        <v>-0.28476655586026073</v>
      </c>
    </row>
    <row r="11" spans="1:11" x14ac:dyDescent="0.35">
      <c r="A11" s="20">
        <v>39814</v>
      </c>
      <c r="B11" s="131">
        <v>1.15E-2</v>
      </c>
      <c r="C11" s="99">
        <f t="shared" si="0"/>
        <v>107008.2764340724</v>
      </c>
      <c r="D11" s="40">
        <f>(C11-C4)/C4</f>
        <v>7.0082764340723955E-2</v>
      </c>
      <c r="G11" t="s">
        <v>25</v>
      </c>
      <c r="H11" s="25">
        <v>-8.4286319939214538E-2</v>
      </c>
      <c r="I11" s="35">
        <f t="shared" si="1"/>
        <v>65494.904923575086</v>
      </c>
      <c r="J11" s="40">
        <f>(I11-I4)/I4</f>
        <v>-0.34505095076424913</v>
      </c>
    </row>
    <row r="12" spans="1:11" x14ac:dyDescent="0.35">
      <c r="A12" s="20" t="s">
        <v>2</v>
      </c>
      <c r="B12" s="131">
        <v>8.8000000000000005E-3</v>
      </c>
      <c r="C12" s="33">
        <f t="shared" si="0"/>
        <v>107949.94926669223</v>
      </c>
      <c r="D12" s="40">
        <f>(C12-C4)/C4</f>
        <v>7.94994926669223E-2</v>
      </c>
      <c r="E12" s="48"/>
      <c r="F12" s="48"/>
      <c r="G12" t="s">
        <v>26</v>
      </c>
      <c r="H12" s="25">
        <v>-0.10647721550382938</v>
      </c>
      <c r="I12" s="35">
        <f t="shared" si="1"/>
        <v>58521.189817624763</v>
      </c>
      <c r="J12" s="40">
        <f>(I12-I4)/I4</f>
        <v>-0.41478810182375236</v>
      </c>
      <c r="K12" s="98">
        <f>(I12-I6)/I6</f>
        <v>-0.41824204367731949</v>
      </c>
    </row>
    <row r="13" spans="1:11" x14ac:dyDescent="0.35">
      <c r="A13" s="20" t="s">
        <v>2</v>
      </c>
      <c r="B13" s="131">
        <v>9.2999999999999992E-3</v>
      </c>
      <c r="C13" s="33">
        <f t="shared" si="0"/>
        <v>108953.88379487247</v>
      </c>
      <c r="D13" s="40">
        <f>(C13-C4)/C4</f>
        <v>8.9538837948724692E-2</v>
      </c>
      <c r="E13" s="110" t="s">
        <v>45</v>
      </c>
      <c r="F13" s="110"/>
      <c r="G13" t="s">
        <v>27</v>
      </c>
      <c r="H13" s="25">
        <v>8.7594556378859822E-2</v>
      </c>
      <c r="I13" s="35">
        <f t="shared" si="1"/>
        <v>63647.327478462656</v>
      </c>
      <c r="J13" s="40">
        <f>(I13-I4)/I4</f>
        <v>-0.36352672521537344</v>
      </c>
      <c r="K13" s="38" t="e">
        <f>(I13-#REF!)/#REF!</f>
        <v>#REF!</v>
      </c>
    </row>
    <row r="14" spans="1:11" x14ac:dyDescent="0.35">
      <c r="A14" s="20" t="s">
        <v>2</v>
      </c>
      <c r="B14" s="131">
        <v>6.8999999999999999E-3</v>
      </c>
      <c r="C14" s="33">
        <f t="shared" si="0"/>
        <v>109705.66559305709</v>
      </c>
      <c r="D14" s="44">
        <f>(C14-C4)/C4</f>
        <v>9.7056655930570848E-2</v>
      </c>
      <c r="E14" s="109" t="s">
        <v>39</v>
      </c>
      <c r="F14" s="109"/>
      <c r="G14" s="46" t="s">
        <v>28</v>
      </c>
      <c r="H14" s="25">
        <v>9.570935909919509E-2</v>
      </c>
      <c r="I14" s="45">
        <f t="shared" si="1"/>
        <v>69738.972399802908</v>
      </c>
      <c r="J14" s="44">
        <f>(I14-I4)/I4</f>
        <v>-0.30261027600197093</v>
      </c>
      <c r="K14" s="38" t="e">
        <f>(I14-#REF!)/#REF!</f>
        <v>#REF!</v>
      </c>
    </row>
    <row r="15" spans="1:11" x14ac:dyDescent="0.35">
      <c r="A15" s="20" t="s">
        <v>2</v>
      </c>
      <c r="B15" s="131">
        <v>0</v>
      </c>
      <c r="C15" s="33">
        <f t="shared" si="0"/>
        <v>109705.66559305709</v>
      </c>
      <c r="D15" s="40">
        <f>(C15-C4)/C4</f>
        <v>9.7056655930570848E-2</v>
      </c>
      <c r="G15" t="s">
        <v>29</v>
      </c>
      <c r="H15" s="25">
        <v>5.5932942104678585E-2</v>
      </c>
      <c r="I15" s="35">
        <f t="shared" si="1"/>
        <v>73639.678305480862</v>
      </c>
      <c r="J15" s="40">
        <f>(I15-I4)/I4</f>
        <v>-0.2636032169451914</v>
      </c>
      <c r="K15" s="38" t="e">
        <f>(I15-#REF!)/#REF!</f>
        <v>#REF!</v>
      </c>
    </row>
    <row r="16" spans="1:11" x14ac:dyDescent="0.35">
      <c r="A16" s="20" t="s">
        <v>2</v>
      </c>
      <c r="B16" s="131">
        <v>6.9999999999999999E-4</v>
      </c>
      <c r="C16" s="33">
        <f t="shared" si="0"/>
        <v>109782.45955897223</v>
      </c>
      <c r="D16" s="40">
        <f t="shared" ref="D16:D21" si="2">(C16-C4)/C4</f>
        <v>9.7824595589722299E-2</v>
      </c>
      <c r="E16" s="48"/>
      <c r="F16" s="48"/>
      <c r="G16" t="s">
        <v>30</v>
      </c>
      <c r="H16" s="25">
        <v>1.9836302993623267E-3</v>
      </c>
      <c r="I16" s="35">
        <f t="shared" si="1"/>
        <v>73785.752202602904</v>
      </c>
      <c r="J16" s="34">
        <f t="shared" ref="J16:J50" si="3">(I16-I4)/I4</f>
        <v>-0.26214247797397094</v>
      </c>
    </row>
    <row r="17" spans="1:11" x14ac:dyDescent="0.35">
      <c r="A17" s="20" t="s">
        <v>2</v>
      </c>
      <c r="B17" s="131">
        <v>3.49E-2</v>
      </c>
      <c r="C17" s="33">
        <f t="shared" si="0"/>
        <v>113613.86739758035</v>
      </c>
      <c r="D17" s="40">
        <f>(C17-C5)/C5</f>
        <v>0.12835303801351031</v>
      </c>
      <c r="E17" s="48"/>
      <c r="F17" s="48"/>
      <c r="G17" t="s">
        <v>19</v>
      </c>
      <c r="H17" s="25">
        <v>7.5637318572217005E-2</v>
      </c>
      <c r="I17" s="35">
        <f t="shared" si="1"/>
        <v>79366.708648041837</v>
      </c>
      <c r="J17" s="34">
        <f t="shared" si="3"/>
        <v>-0.19960461069708207</v>
      </c>
    </row>
    <row r="18" spans="1:11" x14ac:dyDescent="0.35">
      <c r="A18" s="20" t="s">
        <v>2</v>
      </c>
      <c r="B18" s="131">
        <v>8.0000000000000002E-3</v>
      </c>
      <c r="C18" s="33">
        <f t="shared" si="0"/>
        <v>114522.778336761</v>
      </c>
      <c r="D18" s="40">
        <f t="shared" si="2"/>
        <v>0.13093354113315933</v>
      </c>
      <c r="E18" s="48"/>
      <c r="F18" s="48"/>
      <c r="G18" t="s">
        <v>20</v>
      </c>
      <c r="H18" s="25">
        <v>3.61E-2</v>
      </c>
      <c r="I18" s="35">
        <f t="shared" si="1"/>
        <v>82231.846830236143</v>
      </c>
      <c r="J18" s="34">
        <f t="shared" si="3"/>
        <v>-0.18253488512992871</v>
      </c>
    </row>
    <row r="19" spans="1:11" x14ac:dyDescent="0.35">
      <c r="A19" s="20" t="s">
        <v>2</v>
      </c>
      <c r="B19" s="131">
        <v>7.7999999999999996E-3</v>
      </c>
      <c r="C19" s="33">
        <f t="shared" si="0"/>
        <v>115416.05600778773</v>
      </c>
      <c r="D19" s="40">
        <f t="shared" si="2"/>
        <v>0.12535033842219387</v>
      </c>
      <c r="E19" s="48"/>
      <c r="F19" s="48"/>
      <c r="G19" t="s">
        <v>21</v>
      </c>
      <c r="H19" s="25">
        <v>3.73E-2</v>
      </c>
      <c r="I19" s="35">
        <f t="shared" si="1"/>
        <v>85299.094717003958</v>
      </c>
      <c r="J19" s="34">
        <f t="shared" si="3"/>
        <v>-6.909261955624231E-2</v>
      </c>
    </row>
    <row r="20" spans="1:11" x14ac:dyDescent="0.35">
      <c r="A20" s="20" t="s">
        <v>2</v>
      </c>
      <c r="B20" s="131">
        <v>7.1999999999999998E-3</v>
      </c>
      <c r="C20" s="33">
        <f t="shared" si="0"/>
        <v>116247.0516110438</v>
      </c>
      <c r="D20" s="40">
        <f t="shared" si="2"/>
        <v>0.11670232596929432</v>
      </c>
      <c r="E20" s="48"/>
      <c r="F20" s="48"/>
      <c r="G20" t="s">
        <v>22</v>
      </c>
      <c r="H20" s="25">
        <v>-1.8577005034339233E-2</v>
      </c>
      <c r="I20" s="35">
        <f t="shared" si="1"/>
        <v>83714.493005021592</v>
      </c>
      <c r="J20" s="34">
        <f t="shared" si="3"/>
        <v>9.8024454966214147E-2</v>
      </c>
    </row>
    <row r="21" spans="1:11" x14ac:dyDescent="0.35">
      <c r="A21" s="20" t="s">
        <v>2</v>
      </c>
      <c r="B21" s="131">
        <v>3.0000000000000001E-3</v>
      </c>
      <c r="C21" s="33">
        <f t="shared" si="0"/>
        <v>116595.79276587693</v>
      </c>
      <c r="D21" s="40">
        <f t="shared" si="2"/>
        <v>0.11017190301040949</v>
      </c>
      <c r="E21" s="48"/>
      <c r="F21" s="48"/>
      <c r="G21" t="s">
        <v>23</v>
      </c>
      <c r="H21" s="25">
        <v>6.13E-2</v>
      </c>
      <c r="I21" s="35">
        <f t="shared" si="1"/>
        <v>88846.191426229416</v>
      </c>
      <c r="J21" s="34">
        <f t="shared" si="3"/>
        <v>0.25541557846246393</v>
      </c>
    </row>
    <row r="22" spans="1:11" s="78" customFormat="1" x14ac:dyDescent="0.35">
      <c r="A22" s="20" t="s">
        <v>2</v>
      </c>
      <c r="B22" s="131">
        <v>3.5000000000000001E-3</v>
      </c>
      <c r="C22" s="33">
        <f t="shared" si="0"/>
        <v>117003.87804055751</v>
      </c>
      <c r="D22" s="77">
        <f>(C22-C10)/C10</f>
        <v>0.10598382276476323</v>
      </c>
      <c r="E22" s="77"/>
      <c r="F22" s="77"/>
      <c r="G22" s="78" t="s">
        <v>24</v>
      </c>
      <c r="H22" s="25">
        <v>1.7999999999999999E-2</v>
      </c>
      <c r="I22" s="79">
        <f t="shared" si="1"/>
        <v>90445.422871901552</v>
      </c>
      <c r="J22" s="77">
        <f>(I22-I10)/I10</f>
        <v>0.26455807698822742</v>
      </c>
    </row>
    <row r="23" spans="1:11" x14ac:dyDescent="0.35">
      <c r="A23" s="20">
        <v>40179</v>
      </c>
      <c r="B23" s="131">
        <v>4.8999999999999998E-3</v>
      </c>
      <c r="C23" s="33">
        <f t="shared" si="0"/>
        <v>117577.19704295624</v>
      </c>
      <c r="D23" s="40">
        <f t="shared" ref="D23:D48" si="4">(C23-C11)/C11</f>
        <v>9.8767319324083613E-2</v>
      </c>
      <c r="E23" s="48"/>
      <c r="F23" s="48"/>
      <c r="G23" t="s">
        <v>25</v>
      </c>
      <c r="H23" s="25">
        <v>-3.6299999999999999E-2</v>
      </c>
      <c r="I23" s="35">
        <f t="shared" si="1"/>
        <v>87162.254021651519</v>
      </c>
      <c r="J23" s="34">
        <f t="shared" si="3"/>
        <v>0.33082495689335989</v>
      </c>
    </row>
    <row r="24" spans="1:11" x14ac:dyDescent="0.35">
      <c r="A24" s="20" t="s">
        <v>2</v>
      </c>
      <c r="B24" s="131">
        <v>1.1900000000000001E-2</v>
      </c>
      <c r="C24" s="33">
        <f t="shared" si="0"/>
        <v>118976.36568776741</v>
      </c>
      <c r="D24" s="40">
        <f t="shared" si="4"/>
        <v>0.10214378511502792</v>
      </c>
      <c r="E24" s="48"/>
      <c r="F24" s="48"/>
      <c r="G24" t="s">
        <v>26</v>
      </c>
      <c r="H24" s="25">
        <v>3.1E-2</v>
      </c>
      <c r="I24" s="35">
        <f t="shared" si="1"/>
        <v>89864.283896322711</v>
      </c>
      <c r="J24" s="34">
        <f t="shared" si="3"/>
        <v>0.535585386701389</v>
      </c>
    </row>
    <row r="25" spans="1:11" x14ac:dyDescent="0.35">
      <c r="A25" s="20" t="s">
        <v>2</v>
      </c>
      <c r="B25" s="131">
        <v>4.4999999999999997E-3</v>
      </c>
      <c r="C25" s="33">
        <f t="shared" si="0"/>
        <v>119511.75933336237</v>
      </c>
      <c r="D25" s="40">
        <f t="shared" si="4"/>
        <v>9.690224130391914E-2</v>
      </c>
      <c r="E25" s="48"/>
      <c r="F25" s="48"/>
      <c r="G25" t="s">
        <v>27</v>
      </c>
      <c r="H25" s="25">
        <v>5.21E-2</v>
      </c>
      <c r="I25" s="35">
        <f t="shared" si="1"/>
        <v>94546.213087321128</v>
      </c>
      <c r="J25" s="34">
        <f t="shared" si="3"/>
        <v>0.48547027554792799</v>
      </c>
      <c r="K25" s="39">
        <f>(I25-I13)/I13</f>
        <v>0.48547027554792799</v>
      </c>
    </row>
    <row r="26" spans="1:11" x14ac:dyDescent="0.35">
      <c r="A26" s="20" t="s">
        <v>2</v>
      </c>
      <c r="B26" s="131">
        <v>9.7000000000000003E-3</v>
      </c>
      <c r="C26" s="33">
        <f t="shared" si="0"/>
        <v>120671.02339889598</v>
      </c>
      <c r="D26" s="44">
        <f t="shared" si="4"/>
        <v>9.995252065206793E-2</v>
      </c>
      <c r="E26" s="48"/>
      <c r="F26" s="48"/>
      <c r="G26" s="46" t="s">
        <v>28</v>
      </c>
      <c r="H26" s="25">
        <v>1.4E-2</v>
      </c>
      <c r="I26" s="45">
        <f t="shared" si="1"/>
        <v>95869.860070543626</v>
      </c>
      <c r="J26" s="44">
        <f t="shared" si="3"/>
        <v>0.37469562242667298</v>
      </c>
      <c r="K26" s="39">
        <f>(I26-I14)/I14</f>
        <v>0.37469562242667298</v>
      </c>
    </row>
    <row r="27" spans="1:11" x14ac:dyDescent="0.35">
      <c r="A27" s="20" t="s">
        <v>2</v>
      </c>
      <c r="B27" s="131">
        <v>3.9300000000000002E-2</v>
      </c>
      <c r="C27" s="33">
        <f t="shared" si="0"/>
        <v>125413.39461847259</v>
      </c>
      <c r="D27" s="40">
        <f t="shared" si="4"/>
        <v>0.14318065471369421</v>
      </c>
      <c r="E27" s="48"/>
      <c r="F27" s="48"/>
      <c r="G27" t="s">
        <v>29</v>
      </c>
      <c r="H27" s="25">
        <v>-7.9399999999999998E-2</v>
      </c>
      <c r="I27" s="35">
        <f t="shared" si="1"/>
        <v>88257.793180942463</v>
      </c>
      <c r="J27" s="34">
        <f t="shared" si="3"/>
        <v>0.19850867374543651</v>
      </c>
      <c r="K27" s="39">
        <f>(I27-I15)/I15</f>
        <v>0.19850867374543651</v>
      </c>
    </row>
    <row r="28" spans="1:11" x14ac:dyDescent="0.35">
      <c r="A28" s="20" t="s">
        <v>2</v>
      </c>
      <c r="B28" s="131">
        <v>7.4999999999999997E-3</v>
      </c>
      <c r="C28" s="33">
        <f t="shared" si="0"/>
        <v>126353.99507811114</v>
      </c>
      <c r="D28" s="40">
        <f>(C28-C16)/C16</f>
        <v>0.15094884543224429</v>
      </c>
      <c r="E28" s="48"/>
      <c r="F28" s="48"/>
      <c r="G28" t="s">
        <v>30</v>
      </c>
      <c r="H28" s="25">
        <v>-3.5999999999999997E-2</v>
      </c>
      <c r="I28" s="35">
        <f t="shared" si="1"/>
        <v>85080.512626428535</v>
      </c>
      <c r="J28" s="34">
        <f t="shared" si="3"/>
        <v>0.15307508681096282</v>
      </c>
    </row>
    <row r="29" spans="1:11" x14ac:dyDescent="0.35">
      <c r="A29" s="20" t="s">
        <v>2</v>
      </c>
      <c r="B29" s="131">
        <v>8.8999999999999999E-3</v>
      </c>
      <c r="C29" s="33">
        <f t="shared" si="0"/>
        <v>127478.54563430633</v>
      </c>
      <c r="D29" s="40">
        <f t="shared" si="4"/>
        <v>0.12203332704279768</v>
      </c>
      <c r="E29" s="48"/>
      <c r="F29" s="48"/>
      <c r="G29" t="s">
        <v>19</v>
      </c>
      <c r="H29" s="25">
        <v>6.5000000000000002E-2</v>
      </c>
      <c r="I29" s="35">
        <f t="shared" si="1"/>
        <v>90610.745947146395</v>
      </c>
      <c r="J29" s="34">
        <f t="shared" si="3"/>
        <v>0.14167196158993015</v>
      </c>
    </row>
    <row r="30" spans="1:11" x14ac:dyDescent="0.35">
      <c r="A30" s="20" t="s">
        <v>2</v>
      </c>
      <c r="B30" s="131">
        <v>7.1999999999999998E-3</v>
      </c>
      <c r="C30" s="33">
        <f t="shared" si="0"/>
        <v>128396.39116287333</v>
      </c>
      <c r="D30" s="40">
        <f t="shared" si="4"/>
        <v>0.12114282440228755</v>
      </c>
      <c r="E30" s="48"/>
      <c r="F30" s="48"/>
      <c r="G30" t="s">
        <v>20</v>
      </c>
      <c r="H30" s="25">
        <v>-4.4999999999999998E-2</v>
      </c>
      <c r="I30" s="35">
        <f t="shared" si="1"/>
        <v>86533.262379524807</v>
      </c>
      <c r="J30" s="34">
        <f t="shared" si="3"/>
        <v>5.2308390424074237E-2</v>
      </c>
    </row>
    <row r="31" spans="1:11" x14ac:dyDescent="0.35">
      <c r="A31" s="20" t="s">
        <v>2</v>
      </c>
      <c r="B31" s="131">
        <v>6.7000000000000002E-3</v>
      </c>
      <c r="C31" s="33">
        <f t="shared" si="0"/>
        <v>129256.64698366458</v>
      </c>
      <c r="D31" s="40">
        <f t="shared" si="4"/>
        <v>0.11991911225023108</v>
      </c>
      <c r="E31" s="48"/>
      <c r="F31" s="48"/>
      <c r="G31" t="s">
        <v>21</v>
      </c>
      <c r="H31" s="25">
        <v>8.8999999999999996E-2</v>
      </c>
      <c r="I31" s="35">
        <f t="shared" si="1"/>
        <v>94234.722731302521</v>
      </c>
      <c r="J31" s="34">
        <f t="shared" si="3"/>
        <v>0.10475642260851907</v>
      </c>
    </row>
    <row r="32" spans="1:11" x14ac:dyDescent="0.35">
      <c r="A32" s="20" t="s">
        <v>2</v>
      </c>
      <c r="B32" s="131">
        <v>8.0999999999999996E-3</v>
      </c>
      <c r="C32" s="33">
        <f t="shared" si="0"/>
        <v>130303.62582423227</v>
      </c>
      <c r="D32" s="40">
        <f t="shared" si="4"/>
        <v>0.12091983425283749</v>
      </c>
      <c r="E32" s="48"/>
      <c r="F32" s="48"/>
      <c r="G32" t="s">
        <v>22</v>
      </c>
      <c r="H32" s="25">
        <v>3.5000000000000003E-2</v>
      </c>
      <c r="I32" s="35">
        <f t="shared" si="1"/>
        <v>97532.938026898104</v>
      </c>
      <c r="J32" s="34">
        <f t="shared" si="3"/>
        <v>0.16506634067589249</v>
      </c>
    </row>
    <row r="33" spans="1:12" x14ac:dyDescent="0.35">
      <c r="A33" s="20" t="s">
        <v>2</v>
      </c>
      <c r="B33" s="131">
        <v>7.1000000000000004E-3</v>
      </c>
      <c r="C33" s="33">
        <f t="shared" si="0"/>
        <v>131228.78156758432</v>
      </c>
      <c r="D33" s="40">
        <f t="shared" si="4"/>
        <v>0.12550185949754003</v>
      </c>
      <c r="E33" s="48"/>
      <c r="F33" s="48"/>
      <c r="G33" t="s">
        <v>23</v>
      </c>
      <c r="H33" s="25">
        <v>0</v>
      </c>
      <c r="I33" s="35">
        <f t="shared" ref="I33:I45" si="5">(I32*H33)+I32</f>
        <v>97532.938026898104</v>
      </c>
      <c r="J33" s="34">
        <f t="shared" si="3"/>
        <v>9.7772864106183438E-2</v>
      </c>
    </row>
    <row r="34" spans="1:12" s="78" customFormat="1" x14ac:dyDescent="0.35">
      <c r="A34" s="20" t="s">
        <v>2</v>
      </c>
      <c r="B34" s="131">
        <v>8.6999999999999994E-3</v>
      </c>
      <c r="C34" s="33">
        <f t="shared" si="0"/>
        <v>132370.47196722229</v>
      </c>
      <c r="D34" s="77">
        <f t="shared" si="4"/>
        <v>0.13133405647749721</v>
      </c>
      <c r="E34" s="77"/>
      <c r="F34" s="77"/>
      <c r="G34" s="78" t="s">
        <v>24</v>
      </c>
      <c r="H34" s="25">
        <v>6.7000000000000004E-2</v>
      </c>
      <c r="I34" s="79">
        <f t="shared" si="5"/>
        <v>104067.64487470027</v>
      </c>
      <c r="J34" s="77">
        <f t="shared" si="3"/>
        <v>0.15061261886178545</v>
      </c>
    </row>
    <row r="35" spans="1:12" x14ac:dyDescent="0.35">
      <c r="A35" s="20">
        <v>40544</v>
      </c>
      <c r="B35" s="131">
        <v>5.1999999999999998E-3</v>
      </c>
      <c r="C35" s="33">
        <f t="shared" si="0"/>
        <v>133058.79842145185</v>
      </c>
      <c r="D35" s="40">
        <f t="shared" si="4"/>
        <v>0.1316718017426414</v>
      </c>
      <c r="E35" s="48"/>
      <c r="F35" s="48"/>
      <c r="G35" t="s">
        <v>25</v>
      </c>
      <c r="H35" s="25">
        <v>2.4E-2</v>
      </c>
      <c r="I35" s="35">
        <f t="shared" si="5"/>
        <v>106565.26835169308</v>
      </c>
      <c r="J35" s="34">
        <f t="shared" si="3"/>
        <v>0.22260799181744159</v>
      </c>
    </row>
    <row r="36" spans="1:12" x14ac:dyDescent="0.35">
      <c r="A36" s="20" t="s">
        <v>2</v>
      </c>
      <c r="B36" s="131">
        <v>1.03E-2</v>
      </c>
      <c r="C36" s="33">
        <f t="shared" si="0"/>
        <v>134429.30404519281</v>
      </c>
      <c r="D36" s="40">
        <f t="shared" si="4"/>
        <v>0.12988242049668022</v>
      </c>
      <c r="E36" s="48"/>
      <c r="F36" s="48"/>
      <c r="G36" t="s">
        <v>26</v>
      </c>
      <c r="H36" s="25">
        <v>3.5999999999999997E-2</v>
      </c>
      <c r="I36" s="35">
        <f t="shared" si="5"/>
        <v>110401.61801235404</v>
      </c>
      <c r="J36" s="34">
        <f t="shared" si="3"/>
        <v>0.2285372255313963</v>
      </c>
    </row>
    <row r="37" spans="1:12" x14ac:dyDescent="0.35">
      <c r="A37" s="20" t="s">
        <v>2</v>
      </c>
      <c r="B37" s="131">
        <v>5.4000000000000003E-3</v>
      </c>
      <c r="C37" s="33">
        <f t="shared" si="0"/>
        <v>135155.22228703686</v>
      </c>
      <c r="D37" s="40">
        <f t="shared" si="4"/>
        <v>0.13089475915118196</v>
      </c>
      <c r="E37" s="48"/>
      <c r="F37" s="48"/>
      <c r="G37" t="s">
        <v>27</v>
      </c>
      <c r="H37" s="25">
        <v>2.0000000000000001E-4</v>
      </c>
      <c r="I37" s="35">
        <f t="shared" si="5"/>
        <v>110423.69833595651</v>
      </c>
      <c r="J37" s="34">
        <f t="shared" si="3"/>
        <v>0.16793359279203735</v>
      </c>
      <c r="K37" s="39">
        <f>(I37-I25)/I25</f>
        <v>0.16793359279203735</v>
      </c>
      <c r="L37" t="s">
        <v>18</v>
      </c>
    </row>
    <row r="38" spans="1:12" x14ac:dyDescent="0.35">
      <c r="A38" s="20" t="s">
        <v>2</v>
      </c>
      <c r="B38" s="131">
        <v>1.11E-2</v>
      </c>
      <c r="C38" s="33">
        <f t="shared" si="0"/>
        <v>136655.44525442296</v>
      </c>
      <c r="D38" s="44">
        <f t="shared" si="4"/>
        <v>0.13246280180029713</v>
      </c>
      <c r="E38" s="48"/>
      <c r="F38" s="48"/>
      <c r="G38" s="46" t="s">
        <v>28</v>
      </c>
      <c r="H38" s="25">
        <v>2.9000000000000001E-2</v>
      </c>
      <c r="I38" s="45">
        <f t="shared" si="5"/>
        <v>113625.98558769925</v>
      </c>
      <c r="J38" s="44">
        <f t="shared" si="3"/>
        <v>0.18521071694576574</v>
      </c>
      <c r="K38" s="39">
        <f>(I38-I26)/I26</f>
        <v>0.18521071694576574</v>
      </c>
    </row>
    <row r="39" spans="1:12" x14ac:dyDescent="0.35">
      <c r="A39" s="20" t="s">
        <v>2</v>
      </c>
      <c r="B39" s="131">
        <v>9.7000000000000003E-3</v>
      </c>
      <c r="C39" s="33">
        <f t="shared" si="0"/>
        <v>137981.00307339086</v>
      </c>
      <c r="D39" s="40">
        <f t="shared" si="4"/>
        <v>0.10020945923002025</v>
      </c>
      <c r="E39" s="48"/>
      <c r="F39" s="48"/>
      <c r="G39" t="s">
        <v>29</v>
      </c>
      <c r="H39" s="25">
        <v>-1.0999999999999999E-2</v>
      </c>
      <c r="I39" s="35">
        <f t="shared" si="5"/>
        <v>112376.09974623455</v>
      </c>
      <c r="J39" s="34">
        <f t="shared" si="3"/>
        <v>0.2732711265037609</v>
      </c>
      <c r="K39" s="39">
        <f>(I39-I27)/I27</f>
        <v>0.2732711265037609</v>
      </c>
    </row>
    <row r="40" spans="1:12" x14ac:dyDescent="0.35">
      <c r="A40" s="20" t="s">
        <v>2</v>
      </c>
      <c r="B40" s="131">
        <v>8.9999999999999993E-3</v>
      </c>
      <c r="C40" s="33">
        <f t="shared" si="0"/>
        <v>139222.83210105138</v>
      </c>
      <c r="D40" s="40">
        <f t="shared" si="4"/>
        <v>0.10184748820157853</v>
      </c>
      <c r="E40" s="48"/>
      <c r="F40" s="48"/>
      <c r="G40" t="s">
        <v>30</v>
      </c>
      <c r="H40" s="25">
        <v>-1.7000000000000001E-2</v>
      </c>
      <c r="I40" s="35">
        <f t="shared" si="5"/>
        <v>110465.70605054857</v>
      </c>
      <c r="J40" s="34">
        <f t="shared" si="3"/>
        <v>0.29836671924605496</v>
      </c>
    </row>
    <row r="41" spans="1:12" x14ac:dyDescent="0.35">
      <c r="A41" s="20" t="s">
        <v>2</v>
      </c>
      <c r="B41" s="131">
        <v>1.06E-2</v>
      </c>
      <c r="C41" s="33">
        <f t="shared" si="0"/>
        <v>140698.59412132253</v>
      </c>
      <c r="D41" s="40">
        <f t="shared" si="4"/>
        <v>0.10370410504164472</v>
      </c>
      <c r="E41" s="48"/>
      <c r="F41" s="48"/>
      <c r="G41" t="s">
        <v>19</v>
      </c>
      <c r="H41" s="25">
        <v>-0.02</v>
      </c>
      <c r="I41" s="35">
        <f t="shared" si="5"/>
        <v>108256.3919295376</v>
      </c>
      <c r="J41" s="34">
        <f t="shared" si="3"/>
        <v>0.19474120644237911</v>
      </c>
    </row>
    <row r="42" spans="1:12" x14ac:dyDescent="0.35">
      <c r="A42" s="20" t="s">
        <v>2</v>
      </c>
      <c r="B42" s="131">
        <v>4.4999999999999997E-3</v>
      </c>
      <c r="C42" s="33">
        <f t="shared" si="0"/>
        <v>141331.73779486847</v>
      </c>
      <c r="D42" s="40">
        <f t="shared" si="4"/>
        <v>0.10074540658690632</v>
      </c>
      <c r="E42" s="48"/>
      <c r="F42" s="48"/>
      <c r="G42" t="s">
        <v>20</v>
      </c>
      <c r="H42" s="25">
        <v>-5.5E-2</v>
      </c>
      <c r="I42" s="35">
        <f t="shared" si="5"/>
        <v>102302.29037341302</v>
      </c>
      <c r="J42" s="34">
        <f t="shared" si="3"/>
        <v>0.18223082731732795</v>
      </c>
    </row>
    <row r="43" spans="1:12" x14ac:dyDescent="0.35">
      <c r="A43" s="20" t="s">
        <v>2</v>
      </c>
      <c r="B43" s="131">
        <v>6.7000000000000002E-3</v>
      </c>
      <c r="C43" s="33">
        <f t="shared" si="0"/>
        <v>142278.66043809408</v>
      </c>
      <c r="D43" s="40">
        <f>(C43-C31)/C31</f>
        <v>0.10074540658690627</v>
      </c>
      <c r="E43" s="108">
        <f>(C43-C38)/C38</f>
        <v>4.1148855599584151E-2</v>
      </c>
      <c r="F43" s="108"/>
      <c r="G43" t="s">
        <v>21</v>
      </c>
      <c r="H43" s="25">
        <v>-6.9000000000000006E-2</v>
      </c>
      <c r="I43" s="35">
        <f t="shared" si="5"/>
        <v>95243.432337647522</v>
      </c>
      <c r="J43" s="34">
        <f t="shared" si="3"/>
        <v>1.0704224272205892E-2</v>
      </c>
    </row>
    <row r="44" spans="1:12" x14ac:dyDescent="0.35">
      <c r="A44" s="20" t="s">
        <v>2</v>
      </c>
      <c r="B44" s="131">
        <v>6.3E-3</v>
      </c>
      <c r="C44" s="33">
        <f t="shared" si="0"/>
        <v>143175.01599885407</v>
      </c>
      <c r="D44" s="40">
        <f t="shared" si="4"/>
        <v>9.8779984771752538E-2</v>
      </c>
      <c r="E44" s="48"/>
      <c r="F44" s="48"/>
      <c r="G44" t="s">
        <v>22</v>
      </c>
      <c r="H44" s="25">
        <v>0.109</v>
      </c>
      <c r="I44" s="35">
        <f t="shared" si="5"/>
        <v>105624.96646245111</v>
      </c>
      <c r="J44" s="34">
        <f t="shared" si="3"/>
        <v>8.2967134993117336E-2</v>
      </c>
    </row>
    <row r="45" spans="1:12" x14ac:dyDescent="0.35">
      <c r="A45" s="20" t="s">
        <v>2</v>
      </c>
      <c r="B45" s="131">
        <v>1.0500000000000001E-2</v>
      </c>
      <c r="C45" s="33">
        <f t="shared" si="0"/>
        <v>144678.35366684204</v>
      </c>
      <c r="D45" s="40">
        <f t="shared" si="4"/>
        <v>0.10248949916776484</v>
      </c>
      <c r="E45" s="48"/>
      <c r="F45" s="48"/>
      <c r="G45" t="s">
        <v>23</v>
      </c>
      <c r="H45" s="25">
        <v>-4.0000000000000001E-3</v>
      </c>
      <c r="I45" s="35">
        <f t="shared" si="5"/>
        <v>105202.4665966013</v>
      </c>
      <c r="J45" s="34">
        <f t="shared" si="3"/>
        <v>7.8635266453144823E-2</v>
      </c>
    </row>
    <row r="46" spans="1:12" s="78" customFormat="1" x14ac:dyDescent="0.35">
      <c r="A46" s="20" t="s">
        <v>2</v>
      </c>
      <c r="B46" s="131">
        <v>5.1000000000000004E-3</v>
      </c>
      <c r="C46" s="33">
        <f t="shared" si="0"/>
        <v>145416.21327054294</v>
      </c>
      <c r="D46" s="77">
        <f>(C46-C34)/C34</f>
        <v>9.8554769122157798E-2</v>
      </c>
      <c r="E46" s="98"/>
      <c r="F46" s="98"/>
      <c r="G46" s="78" t="s">
        <v>24</v>
      </c>
      <c r="H46" s="25">
        <v>0.01</v>
      </c>
      <c r="I46" s="80">
        <f t="shared" ref="I46:I53" si="6">(I45*H46)+I45</f>
        <v>106254.49126256732</v>
      </c>
      <c r="J46" s="77">
        <f>(I46-I34)/I34</f>
        <v>2.101370114121498E-2</v>
      </c>
    </row>
    <row r="47" spans="1:12" x14ac:dyDescent="0.35">
      <c r="A47" s="20">
        <v>40909</v>
      </c>
      <c r="B47" s="131">
        <v>8.6999999999999994E-3</v>
      </c>
      <c r="C47" s="33">
        <f t="shared" si="0"/>
        <v>146681.33432599666</v>
      </c>
      <c r="D47" s="40">
        <f t="shared" si="4"/>
        <v>0.10237982054667778</v>
      </c>
      <c r="E47" s="48"/>
      <c r="F47" s="48"/>
      <c r="G47" t="s">
        <v>25</v>
      </c>
      <c r="H47" s="25">
        <v>4.5999999999999999E-2</v>
      </c>
      <c r="I47" s="35">
        <f t="shared" si="6"/>
        <v>111142.19786064541</v>
      </c>
      <c r="J47" s="34">
        <f t="shared" si="3"/>
        <v>4.2949542376670653E-2</v>
      </c>
    </row>
    <row r="48" spans="1:12" x14ac:dyDescent="0.35">
      <c r="A48" s="20">
        <v>40940</v>
      </c>
      <c r="B48" s="131">
        <v>1.04E-2</v>
      </c>
      <c r="C48" s="33">
        <f t="shared" si="0"/>
        <v>148206.82020298703</v>
      </c>
      <c r="D48" s="40">
        <f t="shared" si="4"/>
        <v>0.10248893465343284</v>
      </c>
      <c r="E48" s="48"/>
      <c r="F48" s="48"/>
      <c r="G48" t="s">
        <v>26</v>
      </c>
      <c r="H48" s="25">
        <v>4.2999999999999997E-2</v>
      </c>
      <c r="I48" s="35">
        <f t="shared" si="6"/>
        <v>115921.31236865316</v>
      </c>
      <c r="J48" s="34">
        <f t="shared" si="3"/>
        <v>4.9996498744080575E-2</v>
      </c>
      <c r="K48" t="s">
        <v>2</v>
      </c>
    </row>
    <row r="49" spans="1:11" x14ac:dyDescent="0.35">
      <c r="A49" s="20">
        <v>40969</v>
      </c>
      <c r="B49" s="131">
        <v>7.3000000000000001E-3</v>
      </c>
      <c r="C49" s="33">
        <f t="shared" si="0"/>
        <v>149288.72999046883</v>
      </c>
      <c r="D49" s="40">
        <f>(C49-C37)/C37</f>
        <v>0.10457241284702883</v>
      </c>
      <c r="E49" s="48"/>
      <c r="F49" s="48"/>
      <c r="G49" t="s">
        <v>27</v>
      </c>
      <c r="H49" s="25">
        <v>3.2000000000000001E-2</v>
      </c>
      <c r="I49" s="35">
        <f t="shared" si="6"/>
        <v>119630.79436445006</v>
      </c>
      <c r="J49" s="34">
        <f t="shared" si="3"/>
        <v>8.3379710761738848E-2</v>
      </c>
      <c r="K49" s="39">
        <f>(I49-I37)/I37</f>
        <v>8.3379710761738848E-2</v>
      </c>
    </row>
    <row r="50" spans="1:11" x14ac:dyDescent="0.35">
      <c r="A50" s="20">
        <v>41000</v>
      </c>
      <c r="B50" s="131">
        <v>5.0000000000000001E-3</v>
      </c>
      <c r="C50" s="33">
        <f t="shared" si="0"/>
        <v>150035.17364042118</v>
      </c>
      <c r="D50" s="44">
        <f t="shared" ref="D50:D55" si="7">(C50-C38)/C38</f>
        <v>9.7908490664883926E-2</v>
      </c>
      <c r="E50" s="48"/>
      <c r="F50" s="48"/>
      <c r="G50" s="46" t="s">
        <v>28</v>
      </c>
      <c r="H50" s="25">
        <v>-7.0000000000000001E-3</v>
      </c>
      <c r="I50" s="45">
        <f t="shared" si="6"/>
        <v>118793.37880389892</v>
      </c>
      <c r="J50" s="44">
        <f t="shared" si="3"/>
        <v>4.5477213592231912E-2</v>
      </c>
      <c r="K50" s="39">
        <f>(I50-I38)/I38</f>
        <v>4.5477213592231912E-2</v>
      </c>
    </row>
    <row r="51" spans="1:11" s="50" customFormat="1" x14ac:dyDescent="0.35">
      <c r="A51" s="20">
        <v>41030</v>
      </c>
      <c r="B51" s="131">
        <v>7.3000000000000001E-3</v>
      </c>
      <c r="C51" s="33">
        <f t="shared" si="0"/>
        <v>151130.43040799626</v>
      </c>
      <c r="D51" s="48">
        <f t="shared" si="7"/>
        <v>9.5298824053419384E-2</v>
      </c>
      <c r="E51" s="48">
        <f>(C51-C46)/C46</f>
        <v>3.929559853702265E-2</v>
      </c>
      <c r="F51" s="48"/>
      <c r="G51" s="50" t="s">
        <v>29</v>
      </c>
      <c r="H51" s="25">
        <v>-0.06</v>
      </c>
      <c r="I51" s="51">
        <f t="shared" si="6"/>
        <v>111665.77607566498</v>
      </c>
      <c r="J51" s="48">
        <f>(I51-I39)/I39</f>
        <v>-6.3209496696683106E-3</v>
      </c>
      <c r="K51" s="48">
        <f>(I51-I46)/I46</f>
        <v>5.0927586672319988E-2</v>
      </c>
    </row>
    <row r="52" spans="1:11" x14ac:dyDescent="0.35">
      <c r="A52" s="20">
        <v>41061</v>
      </c>
      <c r="B52" s="131">
        <v>8.5000000000000006E-3</v>
      </c>
      <c r="C52" s="33">
        <f t="shared" si="0"/>
        <v>152415.03906646423</v>
      </c>
      <c r="D52" s="48">
        <f t="shared" si="7"/>
        <v>9.4756059522173974E-2</v>
      </c>
      <c r="E52" s="48">
        <f>(C52-C46)/C46</f>
        <v>4.8129611124587371E-2</v>
      </c>
      <c r="F52" s="48"/>
      <c r="G52" s="50" t="s">
        <v>30</v>
      </c>
      <c r="H52" s="25">
        <v>4.1200000000000001E-2</v>
      </c>
      <c r="I52" s="51">
        <f t="shared" si="6"/>
        <v>116266.40604998238</v>
      </c>
      <c r="J52" s="48">
        <f>(I52-I40)/I40</f>
        <v>5.2511319637783688E-2</v>
      </c>
      <c r="K52" s="48">
        <f>(I52-I46)/I46</f>
        <v>9.4225803243219622E-2</v>
      </c>
    </row>
    <row r="53" spans="1:11" x14ac:dyDescent="0.35">
      <c r="A53" s="20">
        <v>41091</v>
      </c>
      <c r="B53" s="131">
        <v>7.1000000000000004E-3</v>
      </c>
      <c r="C53" s="33">
        <f t="shared" si="0"/>
        <v>153497.18584383614</v>
      </c>
      <c r="D53" s="48">
        <f t="shared" si="7"/>
        <v>9.0964602755572319E-2</v>
      </c>
      <c r="E53" s="48">
        <f>(C53-C46)/C46</f>
        <v>5.5571331363572007E-2</v>
      </c>
      <c r="F53" s="48"/>
      <c r="G53" s="50" t="s">
        <v>19</v>
      </c>
      <c r="H53" s="25">
        <v>1.3899999999999999E-2</v>
      </c>
      <c r="I53" s="51">
        <f t="shared" si="6"/>
        <v>117882.50909407713</v>
      </c>
      <c r="J53" s="48">
        <f>(I53-I41)/I41</f>
        <v>8.8919619368111102E-2</v>
      </c>
      <c r="K53" s="48">
        <f>(I53-I47)/I47</f>
        <v>6.0645833564340723E-2</v>
      </c>
    </row>
    <row r="54" spans="1:11" x14ac:dyDescent="0.35">
      <c r="A54" s="20">
        <v>41122</v>
      </c>
      <c r="B54" s="131">
        <v>6.3E-3</v>
      </c>
      <c r="C54" s="33">
        <f t="shared" si="0"/>
        <v>154464.21811465229</v>
      </c>
      <c r="D54" s="48">
        <f t="shared" si="7"/>
        <v>9.2919541814765957E-2</v>
      </c>
      <c r="E54" s="48">
        <f>(C54-C46)/C46</f>
        <v>6.2221430751162418E-2</v>
      </c>
      <c r="F54" s="48"/>
      <c r="G54" s="50" t="s">
        <v>20</v>
      </c>
      <c r="H54" s="25">
        <v>2.2499999999999999E-2</v>
      </c>
      <c r="I54" s="51">
        <f>(I53*H54)+I53</f>
        <v>120534.86554869387</v>
      </c>
      <c r="J54" s="48">
        <f>(I54-I42)/I42</f>
        <v>0.17822255111523136</v>
      </c>
      <c r="K54" s="48">
        <f>(I54-I46)/I46</f>
        <v>0.13439784160123705</v>
      </c>
    </row>
    <row r="55" spans="1:11" x14ac:dyDescent="0.35">
      <c r="A55" s="20">
        <v>41153</v>
      </c>
      <c r="B55" s="131">
        <v>7.7999999999999996E-3</v>
      </c>
      <c r="C55" s="33">
        <f>(C54*B55)+C54</f>
        <v>155669.03901594659</v>
      </c>
      <c r="D55" s="48">
        <f t="shared" si="7"/>
        <v>9.4113752101838935E-2</v>
      </c>
      <c r="E55" s="48">
        <f>(C55-C46)/C46</f>
        <v>7.0506757911021553E-2</v>
      </c>
      <c r="F55" s="48"/>
      <c r="G55" s="50" t="s">
        <v>21</v>
      </c>
      <c r="H55" s="25">
        <v>2.58E-2</v>
      </c>
      <c r="I55" s="51">
        <f>(I54*H55)+I54</f>
        <v>123644.66507985017</v>
      </c>
      <c r="J55" s="48">
        <f>(I55-I46)/I46</f>
        <v>0.16366530591454895</v>
      </c>
      <c r="K55" s="48">
        <f>(I55-I46)/I46</f>
        <v>0.16366530591454895</v>
      </c>
    </row>
    <row r="56" spans="1:11" x14ac:dyDescent="0.35">
      <c r="A56" s="20">
        <v>41183</v>
      </c>
      <c r="B56" s="131">
        <v>6.4999999999999997E-3</v>
      </c>
      <c r="C56" s="33">
        <f t="shared" ref="C56:C58" si="8">(C55*B56)+C55</f>
        <v>156680.88776955023</v>
      </c>
      <c r="D56" s="48">
        <f t="shared" ref="D56:D57" si="9">(C56-C44)/C44</f>
        <v>9.4331204899633175E-2</v>
      </c>
      <c r="E56" s="48">
        <f t="shared" ref="E56:E57" si="10">(C56-C47)/C47</f>
        <v>6.8171955821793501E-2</v>
      </c>
      <c r="F56" s="48"/>
      <c r="G56" s="50" t="s">
        <v>22</v>
      </c>
      <c r="H56" s="25">
        <v>-1.9800000000000002E-2</v>
      </c>
      <c r="I56" s="51">
        <f t="shared" ref="I56:I58" si="11">(I55*H56)+I55</f>
        <v>121196.50071126914</v>
      </c>
      <c r="J56" s="48">
        <f t="shared" ref="J56:J57" si="12">(I56-I47)/I47</f>
        <v>9.046341573369121E-2</v>
      </c>
      <c r="K56" s="48">
        <f t="shared" ref="K56:K58" si="13">(I56-I47)/I47</f>
        <v>9.046341573369121E-2</v>
      </c>
    </row>
    <row r="57" spans="1:11" x14ac:dyDescent="0.35">
      <c r="A57" s="20">
        <v>41214</v>
      </c>
      <c r="B57" s="131">
        <v>8.3000000000000001E-3</v>
      </c>
      <c r="C57" s="33">
        <f t="shared" si="8"/>
        <v>157981.3391380375</v>
      </c>
      <c r="D57" s="48">
        <f t="shared" si="9"/>
        <v>9.1948692627709133E-2</v>
      </c>
      <c r="E57" s="48">
        <f t="shared" si="10"/>
        <v>6.5951883467056979E-2</v>
      </c>
      <c r="F57" s="48"/>
      <c r="G57" s="50" t="s">
        <v>23</v>
      </c>
      <c r="H57" s="25">
        <v>5.7999999999999996E-3</v>
      </c>
      <c r="I57" s="51">
        <f t="shared" si="11"/>
        <v>121899.44041539449</v>
      </c>
      <c r="J57" s="48">
        <f t="shared" si="12"/>
        <v>5.1570569074733015E-2</v>
      </c>
      <c r="K57" s="48">
        <f t="shared" si="13"/>
        <v>5.1570569074733015E-2</v>
      </c>
    </row>
    <row r="58" spans="1:11" x14ac:dyDescent="0.35">
      <c r="A58" s="20">
        <v>41244</v>
      </c>
      <c r="B58" s="131">
        <v>6.6E-3</v>
      </c>
      <c r="C58" s="33">
        <f t="shared" si="8"/>
        <v>159024.01597634854</v>
      </c>
      <c r="D58" s="40">
        <f>(C58-C46)/C46</f>
        <v>9.3578304645360655E-2</v>
      </c>
      <c r="E58" s="48">
        <f>(C58-C49)/C49</f>
        <v>6.5211124687719266E-2</v>
      </c>
      <c r="F58" s="48"/>
      <c r="G58" s="50" t="s">
        <v>24</v>
      </c>
      <c r="H58" s="25">
        <v>9.1000000000000004E-3</v>
      </c>
      <c r="I58" s="51">
        <f t="shared" si="11"/>
        <v>123008.72532317459</v>
      </c>
      <c r="J58" s="48">
        <f>(I58-I46)/I46</f>
        <v>0.15768024355041699</v>
      </c>
      <c r="K58" s="48">
        <f t="shared" si="13"/>
        <v>2.8236299664063096E-2</v>
      </c>
    </row>
    <row r="59" spans="1:11" x14ac:dyDescent="0.35">
      <c r="A59" s="20">
        <v>41275</v>
      </c>
      <c r="B59" s="131">
        <v>1.23E-2</v>
      </c>
      <c r="C59" s="33">
        <f t="shared" ref="C59:C62" si="14">(C58*B59)+C58</f>
        <v>160980.01137285764</v>
      </c>
      <c r="D59" s="48">
        <f t="shared" ref="D59:D60" si="15">(C59-C47)/C47</f>
        <v>9.7481231082084507E-2</v>
      </c>
      <c r="E59" s="48">
        <f t="shared" ref="E59:E60" si="16">(C59-C50)/C50</f>
        <v>7.2948479125749421E-2</v>
      </c>
      <c r="F59" s="48"/>
      <c r="G59" s="50" t="s">
        <v>25</v>
      </c>
      <c r="H59" s="96">
        <v>5.04E-2</v>
      </c>
      <c r="I59" s="51">
        <f t="shared" ref="I59:I63" si="17">(I58*H59)+I58</f>
        <v>129208.36507946259</v>
      </c>
      <c r="J59" s="48">
        <f t="shared" ref="J59:J63" si="18">(I59-I47)/I47</f>
        <v>0.16255002660168077</v>
      </c>
      <c r="K59" s="48">
        <f t="shared" ref="K59:K60" si="19">(I59-I50)/I50</f>
        <v>8.7673121014231484E-2</v>
      </c>
    </row>
    <row r="60" spans="1:11" x14ac:dyDescent="0.35">
      <c r="A60" s="20">
        <v>41306</v>
      </c>
      <c r="B60" s="131">
        <v>6.7999999999999996E-3</v>
      </c>
      <c r="C60" s="33">
        <f t="shared" si="14"/>
        <v>162074.67545019308</v>
      </c>
      <c r="D60" s="48">
        <f t="shared" si="15"/>
        <v>9.3570965413146051E-2</v>
      </c>
      <c r="E60" s="48">
        <f t="shared" si="16"/>
        <v>7.2415892766608356E-2</v>
      </c>
      <c r="F60" s="48"/>
      <c r="G60" s="50" t="s">
        <v>26</v>
      </c>
      <c r="H60" s="96">
        <v>1.11E-2</v>
      </c>
      <c r="I60" s="51">
        <f t="shared" si="17"/>
        <v>130642.57793184461</v>
      </c>
      <c r="J60" s="48">
        <f t="shared" si="18"/>
        <v>0.12699360680437138</v>
      </c>
      <c r="K60" s="48">
        <f t="shared" si="19"/>
        <v>0.16994286452924404</v>
      </c>
    </row>
    <row r="61" spans="1:11" x14ac:dyDescent="0.35">
      <c r="A61" s="20">
        <v>41334</v>
      </c>
      <c r="B61" s="131">
        <v>5.3E-3</v>
      </c>
      <c r="C61" s="33">
        <f t="shared" si="14"/>
        <v>162933.67123007911</v>
      </c>
      <c r="D61" s="48">
        <f t="shared" ref="D61:D67" si="20">(C61-C49)/C49</f>
        <v>9.1399673910290691E-2</v>
      </c>
      <c r="E61" s="48">
        <f>(C61-C58)/C58</f>
        <v>2.4585313292000168E-2</v>
      </c>
      <c r="F61" s="48">
        <f>(C61-C25)/C25</f>
        <v>0.36332752642019955</v>
      </c>
      <c r="G61" s="50" t="s">
        <v>27</v>
      </c>
      <c r="H61" s="97">
        <v>3.5999999999999997E-2</v>
      </c>
      <c r="I61" s="51">
        <f t="shared" si="17"/>
        <v>135345.71073739103</v>
      </c>
      <c r="J61" s="48">
        <f t="shared" si="18"/>
        <v>0.13136179907880696</v>
      </c>
      <c r="K61" s="48">
        <f>(I61-I58)/I58</f>
        <v>0.10029357984000001</v>
      </c>
    </row>
    <row r="62" spans="1:11" s="54" customFormat="1" x14ac:dyDescent="0.35">
      <c r="A62" s="20">
        <v>41365</v>
      </c>
      <c r="B62" s="131">
        <v>8.2799999999999992E-3</v>
      </c>
      <c r="C62" s="33">
        <f t="shared" si="14"/>
        <v>164282.76202786417</v>
      </c>
      <c r="D62" s="48">
        <f t="shared" si="20"/>
        <v>9.4961654935589876E-2</v>
      </c>
      <c r="E62" s="48">
        <f>(C62-C58)/C58</f>
        <v>3.3068879686057949E-2</v>
      </c>
      <c r="F62" s="48"/>
      <c r="G62" s="50" t="s">
        <v>28</v>
      </c>
      <c r="H62" s="97">
        <v>1.9300000000000001E-2</v>
      </c>
      <c r="I62" s="51">
        <f t="shared" si="17"/>
        <v>137957.88295462268</v>
      </c>
      <c r="J62" s="48">
        <f t="shared" si="18"/>
        <v>0.16132636636558706</v>
      </c>
      <c r="K62" s="48">
        <f>(I62-I58)/I58</f>
        <v>0.12152924593091204</v>
      </c>
    </row>
    <row r="63" spans="1:11" s="54" customFormat="1" x14ac:dyDescent="0.35">
      <c r="A63" s="20">
        <v>41395</v>
      </c>
      <c r="B63" s="131">
        <v>5.1999999999999998E-3</v>
      </c>
      <c r="C63" s="33">
        <f t="shared" ref="C63:C64" si="21">(C62*B63)+C62</f>
        <v>165137.03239040906</v>
      </c>
      <c r="D63" s="48">
        <f t="shared" si="20"/>
        <v>9.2678899574362067E-2</v>
      </c>
      <c r="E63" s="48">
        <f>(C63-C58)/C58</f>
        <v>3.8440837860425445E-2</v>
      </c>
      <c r="F63" s="48"/>
      <c r="G63" s="50" t="s">
        <v>29</v>
      </c>
      <c r="H63" s="97">
        <v>2.3400000000000001E-2</v>
      </c>
      <c r="I63" s="51">
        <f t="shared" si="17"/>
        <v>141186.09741576086</v>
      </c>
      <c r="J63" s="48">
        <f t="shared" si="18"/>
        <v>0.26436319504100203</v>
      </c>
      <c r="K63" s="48">
        <f>(I63-I58)/I58</f>
        <v>0.14777303028569547</v>
      </c>
    </row>
    <row r="64" spans="1:11" s="54" customFormat="1" x14ac:dyDescent="0.35">
      <c r="A64" s="20">
        <v>41426</v>
      </c>
      <c r="B64" s="131">
        <v>6.7999999999999996E-3</v>
      </c>
      <c r="C64" s="33">
        <f t="shared" si="21"/>
        <v>166259.96421066383</v>
      </c>
      <c r="D64" s="48">
        <f t="shared" si="20"/>
        <v>9.0837001578054188E-2</v>
      </c>
      <c r="E64" s="48">
        <f>(C64-C58)/C58</f>
        <v>4.5502235557876282E-2</v>
      </c>
      <c r="F64" s="48"/>
      <c r="G64" s="50" t="s">
        <v>30</v>
      </c>
      <c r="H64" s="97">
        <v>1.4E-2</v>
      </c>
      <c r="I64" s="51">
        <f t="shared" ref="I64" si="22">(I63*H64)+I63</f>
        <v>143162.70277958151</v>
      </c>
      <c r="J64" s="48">
        <f t="shared" ref="J64" si="23">(I64-I52)/I52</f>
        <v>0.23133334591968496</v>
      </c>
      <c r="K64" s="48">
        <f>(I64-I58)/I58</f>
        <v>0.1638418527096952</v>
      </c>
    </row>
    <row r="65" spans="1:11" s="54" customFormat="1" x14ac:dyDescent="0.35">
      <c r="A65" s="20">
        <v>41456</v>
      </c>
      <c r="B65" s="131">
        <v>8.0000000000000002E-3</v>
      </c>
      <c r="C65" s="33">
        <f t="shared" ref="C65:C67" si="24">(C64*B65)+C64</f>
        <v>167590.04392434916</v>
      </c>
      <c r="D65" s="48">
        <f t="shared" si="20"/>
        <v>9.1811833572315191E-2</v>
      </c>
      <c r="E65" s="48">
        <f>(C65-C58)/C58</f>
        <v>5.3866253442339355E-2</v>
      </c>
      <c r="F65" s="48"/>
      <c r="G65" s="50" t="s">
        <v>19</v>
      </c>
      <c r="H65" s="97">
        <f>(2995.72-2866.41)/2866.41</f>
        <v>4.5112178648553401E-2</v>
      </c>
      <c r="I65" s="51">
        <f t="shared" ref="I65" si="25">(I64*H65)+I64</f>
        <v>149621.08420318374</v>
      </c>
      <c r="J65" s="48">
        <f t="shared" ref="J65" si="26">(I65-I53)/I53</f>
        <v>0.2692390529605827</v>
      </c>
      <c r="K65" s="48">
        <f>(I65-I58)/I58</f>
        <v>0.21634529428779831</v>
      </c>
    </row>
    <row r="66" spans="1:11" s="54" customFormat="1" x14ac:dyDescent="0.35">
      <c r="A66" s="20">
        <v>41487</v>
      </c>
      <c r="B66" s="131">
        <v>6.1999999999999998E-3</v>
      </c>
      <c r="C66" s="33">
        <f t="shared" si="24"/>
        <v>168629.10219668012</v>
      </c>
      <c r="D66" s="48">
        <f t="shared" si="20"/>
        <v>9.1703335924141538E-2</v>
      </c>
      <c r="E66" s="48">
        <f>(C66-C58)/C58</f>
        <v>6.0400224213681852E-2</v>
      </c>
      <c r="F66" s="48"/>
      <c r="G66" s="50" t="s">
        <v>20</v>
      </c>
      <c r="H66" s="97">
        <f>(2908.96-3033.59)/3033.59</f>
        <v>-4.1083336904459769E-2</v>
      </c>
      <c r="I66" s="51">
        <f t="shared" ref="I66:I67" si="27">(I65*H66)+I65</f>
        <v>143474.15079285379</v>
      </c>
      <c r="J66" s="48">
        <f t="shared" ref="J66:J67" si="28">(I66-I54)/I54</f>
        <v>0.19031244727188812</v>
      </c>
      <c r="K66" s="48">
        <f>(I66-I58)/I58</f>
        <v>0.16637377077041837</v>
      </c>
    </row>
    <row r="67" spans="1:11" s="54" customFormat="1" x14ac:dyDescent="0.35">
      <c r="A67" s="20">
        <v>41518</v>
      </c>
      <c r="B67" s="131">
        <v>6.0000000000000001E-3</v>
      </c>
      <c r="C67" s="33">
        <f t="shared" si="24"/>
        <v>169640.8768098602</v>
      </c>
      <c r="D67" s="48">
        <f t="shared" si="20"/>
        <v>8.9753478805007267E-2</v>
      </c>
      <c r="E67" s="48">
        <f>(C67-C58)/C58</f>
        <v>6.6762625558963951E-2</v>
      </c>
      <c r="F67" s="48"/>
      <c r="G67" s="50" t="s">
        <v>21</v>
      </c>
      <c r="H67" s="97">
        <v>2.7E-2</v>
      </c>
      <c r="I67" s="51">
        <f t="shared" si="27"/>
        <v>147347.95286426085</v>
      </c>
      <c r="J67" s="48">
        <f t="shared" si="28"/>
        <v>0.1917048970054876</v>
      </c>
      <c r="K67" s="48">
        <f>(I67-I58)/I58</f>
        <v>0.19786586258121971</v>
      </c>
    </row>
    <row r="68" spans="1:11" s="54" customFormat="1" x14ac:dyDescent="0.35">
      <c r="A68" s="20">
        <v>41548</v>
      </c>
      <c r="B68" s="131">
        <v>5.8999999999999999E-3</v>
      </c>
      <c r="C68" s="33">
        <f t="shared" ref="C68" si="29">(C67*B68)+C67</f>
        <v>170641.75798303838</v>
      </c>
      <c r="D68" s="48">
        <f t="shared" ref="D68" si="30">(C68-C56)/C56</f>
        <v>8.9103849309445496E-2</v>
      </c>
      <c r="E68" s="48">
        <f>(C68-C58)/C58</f>
        <v>7.3056525049761831E-2</v>
      </c>
      <c r="F68" s="48"/>
      <c r="G68" s="50" t="s">
        <v>22</v>
      </c>
      <c r="H68" s="97">
        <v>3.7600000000000001E-2</v>
      </c>
      <c r="I68" s="51">
        <f t="shared" ref="I68" si="31">(I67*H68)+I67</f>
        <v>152888.23589195707</v>
      </c>
      <c r="J68" s="48">
        <f t="shared" ref="J68" si="32">(I68-I56)/I56</f>
        <v>0.26149051329615786</v>
      </c>
      <c r="K68" s="48">
        <f>(I68-I58)/I58</f>
        <v>0.24290561901427365</v>
      </c>
    </row>
    <row r="69" spans="1:11" s="54" customFormat="1" x14ac:dyDescent="0.35">
      <c r="A69" s="20">
        <v>41579</v>
      </c>
      <c r="B69" s="131">
        <v>1.0200000000000001E-2</v>
      </c>
      <c r="C69" s="33">
        <f t="shared" ref="C69" si="33">(C68*B69)+C68</f>
        <v>172382.30391446536</v>
      </c>
      <c r="D69" s="48">
        <f>(C69-C57)/C57</f>
        <v>9.1156112835864125E-2</v>
      </c>
      <c r="E69" s="48">
        <f>(C69-C58)/C58</f>
        <v>8.400170160526936E-2</v>
      </c>
      <c r="F69" s="48"/>
      <c r="G69" s="50" t="s">
        <v>23</v>
      </c>
      <c r="H69" s="97">
        <v>2.7490000000000001E-2</v>
      </c>
      <c r="I69" s="51">
        <f t="shared" ref="I69" si="34">(I68*H69)+I68</f>
        <v>157091.13349662698</v>
      </c>
      <c r="J69" s="48">
        <f t="shared" ref="J69" si="35">(I69-I57)/I57</f>
        <v>0.28869445964075302</v>
      </c>
      <c r="K69" s="48">
        <f>(I69-I58)/I58</f>
        <v>0.27707309448097611</v>
      </c>
    </row>
    <row r="70" spans="1:11" s="54" customFormat="1" x14ac:dyDescent="0.35">
      <c r="A70" s="20">
        <v>41609</v>
      </c>
      <c r="B70" s="131">
        <v>1.11E-2</v>
      </c>
      <c r="C70" s="33">
        <f t="shared" ref="C70" si="36">(C69*B70)+C69</f>
        <v>174295.74748791591</v>
      </c>
      <c r="D70" s="48">
        <f>(C70-C58)/C58</f>
        <v>9.6034120493087766E-2</v>
      </c>
      <c r="E70" s="48">
        <f>(C70-C58)/C58</f>
        <v>9.6034120493087766E-2</v>
      </c>
      <c r="F70" s="48"/>
      <c r="G70" s="50" t="s">
        <v>24</v>
      </c>
      <c r="H70" s="97">
        <v>2.8070000000000001E-2</v>
      </c>
      <c r="I70" s="51">
        <f t="shared" ref="I70" si="37">(I69*H70)+I69</f>
        <v>161500.6816138773</v>
      </c>
      <c r="J70" s="48">
        <f t="shared" ref="J70" si="38">(I70-I58)/I58</f>
        <v>0.31292053624305716</v>
      </c>
      <c r="K70" s="48">
        <f>(I70-I58)/I58</f>
        <v>0.31292053624305716</v>
      </c>
    </row>
    <row r="71" spans="1:11" x14ac:dyDescent="0.35">
      <c r="D71" s="34">
        <f>(C71-C50)/C50</f>
        <v>-1</v>
      </c>
      <c r="E71" s="48"/>
      <c r="F71" s="48"/>
      <c r="G71" s="34"/>
      <c r="K71" s="39">
        <f>(I71-I50)/I50</f>
        <v>-1</v>
      </c>
    </row>
    <row r="72" spans="1:11" x14ac:dyDescent="0.35">
      <c r="D72" s="36"/>
      <c r="E72" s="49"/>
      <c r="F72" s="49"/>
      <c r="G72" s="36"/>
    </row>
    <row r="73" spans="1:11" x14ac:dyDescent="0.35">
      <c r="D73" s="36"/>
      <c r="E73" s="49"/>
      <c r="F73" s="49"/>
      <c r="G73" s="36"/>
    </row>
    <row r="74" spans="1:11" x14ac:dyDescent="0.35">
      <c r="D74" s="36"/>
      <c r="E74" s="49"/>
      <c r="F74" s="49"/>
      <c r="G74" s="36"/>
    </row>
    <row r="75" spans="1:11" x14ac:dyDescent="0.35">
      <c r="D75" s="36"/>
      <c r="E75" s="49"/>
      <c r="F75" s="49"/>
      <c r="G75" s="36"/>
    </row>
    <row r="76" spans="1:11" x14ac:dyDescent="0.35">
      <c r="D76" s="36"/>
      <c r="E76" s="49"/>
      <c r="F76" s="49"/>
      <c r="G76" s="36"/>
    </row>
    <row r="77" spans="1:11" x14ac:dyDescent="0.35">
      <c r="D77" s="36"/>
      <c r="E77" s="49"/>
      <c r="F77" s="49"/>
      <c r="G77" s="36"/>
    </row>
    <row r="78" spans="1:11" x14ac:dyDescent="0.35">
      <c r="D78" s="36"/>
      <c r="E78" s="49"/>
      <c r="F78" s="49"/>
      <c r="G78" s="36"/>
    </row>
    <row r="79" spans="1:11" x14ac:dyDescent="0.35">
      <c r="D79" s="36"/>
      <c r="E79" s="49"/>
      <c r="F79" s="49"/>
      <c r="G79" s="36"/>
    </row>
    <row r="80" spans="1:11" x14ac:dyDescent="0.35">
      <c r="D80" s="36"/>
      <c r="E80" s="49"/>
      <c r="F80" s="49"/>
      <c r="G80" s="36"/>
    </row>
    <row r="81" spans="4:11" x14ac:dyDescent="0.35">
      <c r="D81" s="36"/>
      <c r="E81" s="49"/>
      <c r="F81" s="49"/>
      <c r="G81" s="36"/>
    </row>
    <row r="82" spans="4:11" x14ac:dyDescent="0.35">
      <c r="D82" s="36"/>
      <c r="E82" s="49"/>
      <c r="F82" s="49"/>
      <c r="G82" s="36"/>
    </row>
    <row r="83" spans="4:11" x14ac:dyDescent="0.35">
      <c r="D83" s="34" t="e">
        <f>(C83-C71)/C71</f>
        <v>#DIV/0!</v>
      </c>
      <c r="E83" s="48"/>
      <c r="F83" s="48"/>
      <c r="G83" s="34"/>
      <c r="K83" s="39" t="e">
        <f>(I83-I71)/I71</f>
        <v>#DIV/0!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workbookViewId="0">
      <selection activeCell="B6" sqref="B6"/>
    </sheetView>
  </sheetViews>
  <sheetFormatPr defaultRowHeight="15" x14ac:dyDescent="0.25"/>
  <cols>
    <col min="7" max="9" width="9.140625" style="50"/>
  </cols>
  <sheetData>
    <row r="1" spans="1:9" x14ac:dyDescent="0.25">
      <c r="A1" s="54"/>
      <c r="B1" s="54"/>
      <c r="C1" s="54"/>
      <c r="D1" s="54"/>
      <c r="E1" s="54"/>
      <c r="F1" s="54"/>
      <c r="H1" s="56"/>
    </row>
    <row r="2" spans="1:9" x14ac:dyDescent="0.25">
      <c r="A2" s="54"/>
      <c r="B2" s="54"/>
      <c r="C2" s="54"/>
      <c r="D2" s="54"/>
      <c r="E2" s="54"/>
      <c r="F2" s="54"/>
      <c r="H2" s="56"/>
    </row>
    <row r="3" spans="1:9" ht="15.75" thickBot="1" x14ac:dyDescent="0.3">
      <c r="A3" s="54"/>
      <c r="B3" s="54"/>
      <c r="C3" s="54"/>
      <c r="D3" s="54"/>
      <c r="E3" s="54"/>
      <c r="F3" s="54"/>
      <c r="G3" s="232" t="s">
        <v>47</v>
      </c>
      <c r="H3" s="232"/>
    </row>
    <row r="4" spans="1:9" x14ac:dyDescent="0.25">
      <c r="A4" s="233" t="s">
        <v>46</v>
      </c>
      <c r="B4" s="234"/>
      <c r="C4" s="54"/>
      <c r="D4" s="54"/>
      <c r="E4" s="233" t="s">
        <v>2</v>
      </c>
      <c r="F4" s="234"/>
      <c r="G4" s="208" t="s">
        <v>16</v>
      </c>
      <c r="H4" s="209" t="s">
        <v>51</v>
      </c>
    </row>
    <row r="5" spans="1:9" x14ac:dyDescent="0.25">
      <c r="A5" s="112" t="s">
        <v>16</v>
      </c>
      <c r="B5" s="113" t="s">
        <v>51</v>
      </c>
      <c r="C5" s="54"/>
      <c r="D5" s="54"/>
      <c r="E5" s="112" t="s">
        <v>2</v>
      </c>
      <c r="F5" s="114" t="s">
        <v>2</v>
      </c>
      <c r="G5" s="95">
        <v>-8.4062238643820564E-3</v>
      </c>
      <c r="H5" s="210">
        <f>'Monthly Data'!B5</f>
        <v>6.8999999999999999E-3</v>
      </c>
      <c r="I5" s="211">
        <v>39630</v>
      </c>
    </row>
    <row r="6" spans="1:9" ht="15.75" thickBot="1" x14ac:dyDescent="0.3">
      <c r="A6" s="115">
        <f>COVAR(G5:G22,$G$5:$G$22)/VARP($G$5:$G$22)</f>
        <v>1.0000000000000002</v>
      </c>
      <c r="B6" s="118">
        <f>COVAR(H5:H74,$G$5:$G$74)/VARP($G$5:$G$74)</f>
        <v>-1.8701784604894574E-2</v>
      </c>
      <c r="C6" s="54"/>
      <c r="D6" s="54"/>
      <c r="E6" s="115" t="s">
        <v>2</v>
      </c>
      <c r="F6" s="116" t="s">
        <v>2</v>
      </c>
      <c r="G6" s="95">
        <v>1.4464896142462713E-2</v>
      </c>
      <c r="H6" s="210">
        <f>'Monthly Data'!B6</f>
        <v>5.7000000000000002E-3</v>
      </c>
      <c r="I6" s="211">
        <v>39661</v>
      </c>
    </row>
    <row r="7" spans="1:9" x14ac:dyDescent="0.25">
      <c r="A7" s="54"/>
      <c r="B7" s="54"/>
      <c r="C7" s="54"/>
      <c r="D7" s="54"/>
      <c r="E7" s="54"/>
      <c r="F7" s="54"/>
      <c r="G7" s="95">
        <v>-8.9107486449930717E-2</v>
      </c>
      <c r="H7" s="210">
        <f>'Monthly Data'!B7</f>
        <v>1.2800000000000001E-2</v>
      </c>
      <c r="I7" s="211">
        <v>39692</v>
      </c>
    </row>
    <row r="8" spans="1:9" x14ac:dyDescent="0.25">
      <c r="A8" s="117" t="s">
        <v>48</v>
      </c>
      <c r="B8" s="54"/>
      <c r="C8" s="54"/>
      <c r="D8" s="54"/>
      <c r="E8" s="54"/>
      <c r="F8" s="54"/>
      <c r="G8" s="95">
        <v>-0.16794757601381294</v>
      </c>
      <c r="H8" s="210">
        <f>'Monthly Data'!B8</f>
        <v>1.4999999999999999E-2</v>
      </c>
      <c r="I8" s="211">
        <v>39722</v>
      </c>
    </row>
    <row r="9" spans="1:9" x14ac:dyDescent="0.25">
      <c r="A9" s="54"/>
      <c r="B9" s="54"/>
      <c r="C9" s="54"/>
      <c r="D9" s="54"/>
      <c r="E9" s="54"/>
      <c r="F9" s="54"/>
      <c r="G9" s="95">
        <v>-7.1754904074988968E-2</v>
      </c>
      <c r="H9" s="210">
        <f>'Monthly Data'!B9</f>
        <v>8.8999999999999999E-3</v>
      </c>
      <c r="I9" s="211">
        <v>39753</v>
      </c>
    </row>
    <row r="10" spans="1:9" x14ac:dyDescent="0.25">
      <c r="A10" s="54"/>
      <c r="B10" s="54"/>
      <c r="C10" s="54"/>
      <c r="D10" s="54"/>
      <c r="E10" s="54"/>
      <c r="F10" s="54"/>
      <c r="G10" s="95">
        <v>1.0640066384777214E-2</v>
      </c>
      <c r="H10" s="210">
        <f>'Monthly Data'!B10</f>
        <v>7.3000000000000001E-3</v>
      </c>
      <c r="I10" s="211">
        <v>39783</v>
      </c>
    </row>
    <row r="11" spans="1:9" x14ac:dyDescent="0.25">
      <c r="A11" s="54"/>
      <c r="B11" s="54"/>
      <c r="C11" s="54"/>
      <c r="D11" s="54"/>
      <c r="E11" s="54"/>
      <c r="F11" s="54"/>
      <c r="G11" s="95">
        <v>-8.4286319939214538E-2</v>
      </c>
      <c r="H11" s="210">
        <f>'Monthly Data'!B11</f>
        <v>1.15E-2</v>
      </c>
      <c r="I11" s="211">
        <v>39814</v>
      </c>
    </row>
    <row r="12" spans="1:9" x14ac:dyDescent="0.25">
      <c r="A12" s="54"/>
      <c r="B12" s="54"/>
      <c r="C12" s="54"/>
      <c r="D12" s="54"/>
      <c r="E12" s="54"/>
      <c r="F12" s="54"/>
      <c r="G12" s="95">
        <v>-0.10647721550382938</v>
      </c>
      <c r="H12" s="210">
        <f>'Monthly Data'!B12</f>
        <v>8.8000000000000005E-3</v>
      </c>
      <c r="I12" s="211">
        <v>39845</v>
      </c>
    </row>
    <row r="13" spans="1:9" x14ac:dyDescent="0.25">
      <c r="A13" s="54"/>
      <c r="B13" s="54"/>
      <c r="C13" s="54"/>
      <c r="D13" s="54"/>
      <c r="E13" s="54"/>
      <c r="F13" s="54"/>
      <c r="G13" s="95">
        <v>8.7594556378859822E-2</v>
      </c>
      <c r="H13" s="210">
        <f>'Monthly Data'!B13</f>
        <v>9.2999999999999992E-3</v>
      </c>
      <c r="I13" s="211">
        <v>39873</v>
      </c>
    </row>
    <row r="14" spans="1:9" x14ac:dyDescent="0.25">
      <c r="A14" s="54"/>
      <c r="B14" s="54"/>
      <c r="C14" s="54"/>
      <c r="D14" s="54"/>
      <c r="E14" s="54"/>
      <c r="F14" s="54"/>
      <c r="G14" s="95">
        <v>9.570935909919509E-2</v>
      </c>
      <c r="H14" s="210">
        <f>'Monthly Data'!B14</f>
        <v>6.8999999999999999E-3</v>
      </c>
      <c r="I14" s="211">
        <v>39904</v>
      </c>
    </row>
    <row r="15" spans="1:9" x14ac:dyDescent="0.25">
      <c r="A15" s="54"/>
      <c r="B15" s="54"/>
      <c r="C15" s="54"/>
      <c r="D15" s="54"/>
      <c r="E15" s="54"/>
      <c r="F15" s="54"/>
      <c r="G15" s="95">
        <v>5.5932942104678585E-2</v>
      </c>
      <c r="H15" s="210">
        <f>'Monthly Data'!B15</f>
        <v>0</v>
      </c>
      <c r="I15" s="211">
        <v>39934</v>
      </c>
    </row>
    <row r="16" spans="1:9" x14ac:dyDescent="0.25">
      <c r="A16" s="235" t="s">
        <v>49</v>
      </c>
      <c r="B16" s="235"/>
      <c r="C16" s="235"/>
      <c r="D16" s="235"/>
      <c r="E16" s="235"/>
      <c r="F16" s="235"/>
      <c r="G16" s="95">
        <v>1.9836302993623267E-3</v>
      </c>
      <c r="H16" s="210">
        <f>'Monthly Data'!B16</f>
        <v>6.9999999999999999E-4</v>
      </c>
      <c r="I16" s="211">
        <v>39965</v>
      </c>
    </row>
    <row r="17" spans="1:9" x14ac:dyDescent="0.25">
      <c r="A17" s="235"/>
      <c r="B17" s="235"/>
      <c r="C17" s="235"/>
      <c r="D17" s="235"/>
      <c r="E17" s="235"/>
      <c r="F17" s="235"/>
      <c r="G17" s="95">
        <v>7.5637318572217005E-2</v>
      </c>
      <c r="H17" s="210">
        <f>'Monthly Data'!B17</f>
        <v>3.49E-2</v>
      </c>
      <c r="I17" s="211">
        <v>39995</v>
      </c>
    </row>
    <row r="18" spans="1:9" x14ac:dyDescent="0.25">
      <c r="A18" s="235"/>
      <c r="B18" s="235"/>
      <c r="C18" s="235"/>
      <c r="D18" s="235"/>
      <c r="E18" s="235"/>
      <c r="F18" s="235"/>
      <c r="G18" s="95">
        <v>3.61E-2</v>
      </c>
      <c r="H18" s="210">
        <f>'Monthly Data'!B18</f>
        <v>8.0000000000000002E-3</v>
      </c>
      <c r="I18" s="211">
        <v>40026</v>
      </c>
    </row>
    <row r="19" spans="1:9" x14ac:dyDescent="0.25">
      <c r="A19" s="235"/>
      <c r="B19" s="235"/>
      <c r="C19" s="235"/>
      <c r="D19" s="235"/>
      <c r="E19" s="235"/>
      <c r="F19" s="235"/>
      <c r="G19" s="95">
        <v>3.73E-2</v>
      </c>
      <c r="H19" s="210">
        <f>'Monthly Data'!B19</f>
        <v>7.7999999999999996E-3</v>
      </c>
      <c r="I19" s="211">
        <v>40057</v>
      </c>
    </row>
    <row r="20" spans="1:9" x14ac:dyDescent="0.25">
      <c r="A20" s="235"/>
      <c r="B20" s="235"/>
      <c r="C20" s="235"/>
      <c r="D20" s="235"/>
      <c r="E20" s="235"/>
      <c r="F20" s="235"/>
      <c r="G20" s="95">
        <v>-1.8577005034339233E-2</v>
      </c>
      <c r="H20" s="210">
        <f>'Monthly Data'!B20</f>
        <v>7.1999999999999998E-3</v>
      </c>
      <c r="I20" s="211">
        <v>40087</v>
      </c>
    </row>
    <row r="21" spans="1:9" x14ac:dyDescent="0.25">
      <c r="A21" s="235"/>
      <c r="B21" s="235"/>
      <c r="C21" s="235"/>
      <c r="D21" s="235"/>
      <c r="E21" s="235"/>
      <c r="F21" s="235"/>
      <c r="G21" s="95">
        <v>6.13E-2</v>
      </c>
      <c r="H21" s="210">
        <f>'Monthly Data'!B21</f>
        <v>3.0000000000000001E-3</v>
      </c>
      <c r="I21" s="211">
        <v>40118</v>
      </c>
    </row>
    <row r="22" spans="1:9" x14ac:dyDescent="0.25">
      <c r="A22" s="235"/>
      <c r="B22" s="235"/>
      <c r="C22" s="235"/>
      <c r="D22" s="235"/>
      <c r="E22" s="235"/>
      <c r="F22" s="235"/>
      <c r="G22" s="95">
        <v>1.7999999999999999E-2</v>
      </c>
      <c r="H22" s="210">
        <f>'Monthly Data'!B22</f>
        <v>3.5000000000000001E-3</v>
      </c>
      <c r="I22" s="211">
        <v>40148</v>
      </c>
    </row>
    <row r="23" spans="1:9" x14ac:dyDescent="0.25">
      <c r="A23" s="235"/>
      <c r="B23" s="235"/>
      <c r="C23" s="235"/>
      <c r="D23" s="235"/>
      <c r="E23" s="235"/>
      <c r="F23" s="235"/>
      <c r="G23" s="95">
        <v>-3.6299999999999999E-2</v>
      </c>
      <c r="H23" s="210">
        <f>'Monthly Data'!B23</f>
        <v>4.8999999999999998E-3</v>
      </c>
      <c r="I23" s="211">
        <v>40179</v>
      </c>
    </row>
    <row r="24" spans="1:9" x14ac:dyDescent="0.25">
      <c r="A24" s="235"/>
      <c r="B24" s="235"/>
      <c r="C24" s="235"/>
      <c r="D24" s="235"/>
      <c r="E24" s="235"/>
      <c r="F24" s="235"/>
      <c r="G24" s="95">
        <v>3.1E-2</v>
      </c>
      <c r="H24" s="210">
        <f>'Monthly Data'!B24</f>
        <v>1.1900000000000001E-2</v>
      </c>
      <c r="I24" s="211">
        <v>40210</v>
      </c>
    </row>
    <row r="25" spans="1:9" x14ac:dyDescent="0.25">
      <c r="A25" s="235"/>
      <c r="B25" s="235"/>
      <c r="C25" s="235"/>
      <c r="D25" s="235"/>
      <c r="E25" s="235"/>
      <c r="F25" s="235"/>
      <c r="G25" s="95">
        <v>5.21E-2</v>
      </c>
      <c r="H25" s="210">
        <f>'Monthly Data'!B25</f>
        <v>4.4999999999999997E-3</v>
      </c>
      <c r="I25" s="211">
        <v>40238</v>
      </c>
    </row>
    <row r="26" spans="1:9" x14ac:dyDescent="0.25">
      <c r="A26" s="235"/>
      <c r="B26" s="235"/>
      <c r="C26" s="235"/>
      <c r="D26" s="235"/>
      <c r="E26" s="235"/>
      <c r="F26" s="235"/>
      <c r="G26" s="95">
        <v>1.4E-2</v>
      </c>
      <c r="H26" s="210">
        <f>'Monthly Data'!B26</f>
        <v>9.7000000000000003E-3</v>
      </c>
      <c r="I26" s="211">
        <v>40269</v>
      </c>
    </row>
    <row r="27" spans="1:9" x14ac:dyDescent="0.25">
      <c r="A27" s="235"/>
      <c r="B27" s="235"/>
      <c r="C27" s="235"/>
      <c r="D27" s="235"/>
      <c r="E27" s="235"/>
      <c r="F27" s="235"/>
      <c r="G27" s="95">
        <v>-7.9399999999999998E-2</v>
      </c>
      <c r="H27" s="210">
        <f>'Monthly Data'!B27</f>
        <v>3.9300000000000002E-2</v>
      </c>
      <c r="I27" s="211">
        <v>40299</v>
      </c>
    </row>
    <row r="28" spans="1:9" x14ac:dyDescent="0.25">
      <c r="A28" s="235"/>
      <c r="B28" s="235"/>
      <c r="C28" s="235"/>
      <c r="D28" s="235"/>
      <c r="E28" s="235"/>
      <c r="F28" s="235"/>
      <c r="G28" s="95">
        <v>-3.5999999999999997E-2</v>
      </c>
      <c r="H28" s="210">
        <f>'Monthly Data'!B28</f>
        <v>7.4999999999999997E-3</v>
      </c>
      <c r="I28" s="211">
        <v>40330</v>
      </c>
    </row>
    <row r="29" spans="1:9" x14ac:dyDescent="0.25">
      <c r="A29" s="235"/>
      <c r="B29" s="235"/>
      <c r="C29" s="235"/>
      <c r="D29" s="235"/>
      <c r="E29" s="235"/>
      <c r="F29" s="235"/>
      <c r="G29" s="95">
        <v>6.5000000000000002E-2</v>
      </c>
      <c r="H29" s="210">
        <f>'Monthly Data'!B29</f>
        <v>8.8999999999999999E-3</v>
      </c>
      <c r="I29" s="211">
        <v>40360</v>
      </c>
    </row>
    <row r="30" spans="1:9" x14ac:dyDescent="0.25">
      <c r="A30" s="235"/>
      <c r="B30" s="235"/>
      <c r="C30" s="235"/>
      <c r="D30" s="235"/>
      <c r="E30" s="235"/>
      <c r="F30" s="235"/>
      <c r="G30" s="95">
        <v>-4.4999999999999998E-2</v>
      </c>
      <c r="H30" s="210">
        <f>'Monthly Data'!B30</f>
        <v>7.1999999999999998E-3</v>
      </c>
      <c r="I30" s="211">
        <v>40391</v>
      </c>
    </row>
    <row r="31" spans="1:9" x14ac:dyDescent="0.25">
      <c r="A31" s="235"/>
      <c r="B31" s="235"/>
      <c r="C31" s="235"/>
      <c r="D31" s="235"/>
      <c r="E31" s="235"/>
      <c r="F31" s="235"/>
      <c r="G31" s="95">
        <v>8.8999999999999996E-2</v>
      </c>
      <c r="H31" s="210">
        <f>'Monthly Data'!B31</f>
        <v>6.7000000000000002E-3</v>
      </c>
      <c r="I31" s="211">
        <v>40422</v>
      </c>
    </row>
    <row r="32" spans="1:9" x14ac:dyDescent="0.25">
      <c r="A32" s="235"/>
      <c r="B32" s="235"/>
      <c r="C32" s="235"/>
      <c r="D32" s="235"/>
      <c r="E32" s="235"/>
      <c r="F32" s="235"/>
      <c r="G32" s="95">
        <v>3.5000000000000003E-2</v>
      </c>
      <c r="H32" s="210">
        <f>'Monthly Data'!B32</f>
        <v>8.0999999999999996E-3</v>
      </c>
      <c r="I32" s="211">
        <v>40452</v>
      </c>
    </row>
    <row r="33" spans="1:9" x14ac:dyDescent="0.25">
      <c r="A33" s="235"/>
      <c r="B33" s="235"/>
      <c r="C33" s="235"/>
      <c r="D33" s="235"/>
      <c r="E33" s="235"/>
      <c r="F33" s="235"/>
      <c r="G33" s="95">
        <v>0</v>
      </c>
      <c r="H33" s="210">
        <f>'Monthly Data'!B33</f>
        <v>7.1000000000000004E-3</v>
      </c>
      <c r="I33" s="211">
        <v>40483</v>
      </c>
    </row>
    <row r="34" spans="1:9" x14ac:dyDescent="0.25">
      <c r="A34" s="235"/>
      <c r="B34" s="235"/>
      <c r="C34" s="235"/>
      <c r="D34" s="235"/>
      <c r="E34" s="235"/>
      <c r="F34" s="235"/>
      <c r="G34" s="95">
        <v>6.7000000000000004E-2</v>
      </c>
      <c r="H34" s="210">
        <f>'Monthly Data'!B34</f>
        <v>8.6999999999999994E-3</v>
      </c>
      <c r="I34" s="211">
        <v>40513</v>
      </c>
    </row>
    <row r="35" spans="1:9" x14ac:dyDescent="0.25">
      <c r="A35" s="54"/>
      <c r="B35" s="54"/>
      <c r="C35" s="54"/>
      <c r="D35" s="54"/>
      <c r="E35" s="54"/>
      <c r="F35" s="54"/>
      <c r="G35" s="95">
        <v>2.4E-2</v>
      </c>
      <c r="H35" s="210">
        <f>'Monthly Data'!B35</f>
        <v>5.1999999999999998E-3</v>
      </c>
      <c r="I35" s="211">
        <v>40544</v>
      </c>
    </row>
    <row r="36" spans="1:9" x14ac:dyDescent="0.25">
      <c r="A36" s="54"/>
      <c r="B36" s="54"/>
      <c r="C36" s="54"/>
      <c r="D36" s="54"/>
      <c r="E36" s="54"/>
      <c r="F36" s="54"/>
      <c r="G36" s="95">
        <v>3.5999999999999997E-2</v>
      </c>
      <c r="H36" s="210">
        <f>'Monthly Data'!B36</f>
        <v>1.03E-2</v>
      </c>
      <c r="I36" s="211">
        <v>40575</v>
      </c>
    </row>
    <row r="37" spans="1:9" x14ac:dyDescent="0.25">
      <c r="A37" s="54"/>
      <c r="B37" s="54"/>
      <c r="C37" s="54"/>
      <c r="D37" s="54"/>
      <c r="E37" s="54"/>
      <c r="F37" s="54"/>
      <c r="G37" s="95">
        <v>2.0000000000000001E-4</v>
      </c>
      <c r="H37" s="210">
        <f>'Monthly Data'!B37</f>
        <v>5.4000000000000003E-3</v>
      </c>
      <c r="I37" s="211">
        <v>40603</v>
      </c>
    </row>
    <row r="38" spans="1:9" x14ac:dyDescent="0.25">
      <c r="A38" s="54"/>
      <c r="B38" s="54"/>
      <c r="C38" s="54"/>
      <c r="D38" s="54"/>
      <c r="E38" s="54"/>
      <c r="F38" s="54"/>
      <c r="G38" s="95">
        <v>2.9000000000000001E-2</v>
      </c>
      <c r="H38" s="210">
        <f>'Monthly Data'!B38</f>
        <v>1.11E-2</v>
      </c>
      <c r="I38" s="211">
        <v>40634</v>
      </c>
    </row>
    <row r="39" spans="1:9" x14ac:dyDescent="0.25">
      <c r="A39" s="54"/>
      <c r="B39" s="54"/>
      <c r="C39" s="54"/>
      <c r="D39" s="54"/>
      <c r="E39" s="54"/>
      <c r="F39" s="54"/>
      <c r="G39" s="95">
        <v>-1.0999999999999999E-2</v>
      </c>
      <c r="H39" s="210">
        <f>'Monthly Data'!B39</f>
        <v>9.7000000000000003E-3</v>
      </c>
      <c r="I39" s="211">
        <v>40664</v>
      </c>
    </row>
    <row r="40" spans="1:9" x14ac:dyDescent="0.25">
      <c r="A40" s="54"/>
      <c r="B40" s="54"/>
      <c r="C40" s="54"/>
      <c r="D40" s="54"/>
      <c r="E40" s="54"/>
      <c r="F40" s="54"/>
      <c r="G40" s="95">
        <v>-1.7000000000000001E-2</v>
      </c>
      <c r="H40" s="210">
        <f>'Monthly Data'!B40</f>
        <v>8.9999999999999993E-3</v>
      </c>
      <c r="I40" s="211">
        <v>40695</v>
      </c>
    </row>
    <row r="41" spans="1:9" x14ac:dyDescent="0.25">
      <c r="A41" s="54"/>
      <c r="B41" s="54"/>
      <c r="C41" s="54"/>
      <c r="D41" s="54"/>
      <c r="E41" s="54"/>
      <c r="F41" s="54"/>
      <c r="G41" s="95">
        <v>-0.02</v>
      </c>
      <c r="H41" s="210">
        <f>'Monthly Data'!B41</f>
        <v>1.06E-2</v>
      </c>
      <c r="I41" s="211">
        <v>40725</v>
      </c>
    </row>
    <row r="42" spans="1:9" x14ac:dyDescent="0.25">
      <c r="A42" s="54"/>
      <c r="B42" s="54"/>
      <c r="C42" s="54"/>
      <c r="D42" s="54"/>
      <c r="E42" s="54"/>
      <c r="F42" s="54"/>
      <c r="G42" s="95">
        <v>-5.5E-2</v>
      </c>
      <c r="H42" s="210">
        <f>'Monthly Data'!B42</f>
        <v>4.4999999999999997E-3</v>
      </c>
      <c r="I42" s="211">
        <v>40756</v>
      </c>
    </row>
    <row r="43" spans="1:9" x14ac:dyDescent="0.25">
      <c r="A43" s="54"/>
      <c r="B43" s="54"/>
      <c r="C43" s="54"/>
      <c r="D43" s="54"/>
      <c r="E43" s="54"/>
      <c r="F43" s="54"/>
      <c r="G43" s="95">
        <v>-6.9000000000000006E-2</v>
      </c>
      <c r="H43" s="210">
        <f>'Monthly Data'!B43</f>
        <v>6.7000000000000002E-3</v>
      </c>
      <c r="I43" s="211">
        <v>40787</v>
      </c>
    </row>
    <row r="44" spans="1:9" x14ac:dyDescent="0.25">
      <c r="A44" s="54"/>
      <c r="B44" s="54"/>
      <c r="C44" s="54"/>
      <c r="D44" s="54"/>
      <c r="E44" s="54"/>
      <c r="F44" s="54"/>
      <c r="G44" s="95">
        <v>0.109</v>
      </c>
      <c r="H44" s="210">
        <f>'Monthly Data'!B44</f>
        <v>6.3E-3</v>
      </c>
      <c r="I44" s="211">
        <v>40817</v>
      </c>
    </row>
    <row r="45" spans="1:9" x14ac:dyDescent="0.25">
      <c r="A45" s="54"/>
      <c r="B45" s="54"/>
      <c r="C45" s="54"/>
      <c r="D45" s="54"/>
      <c r="E45" s="54"/>
      <c r="F45" s="54"/>
      <c r="G45" s="95">
        <v>-4.0000000000000001E-3</v>
      </c>
      <c r="H45" s="210">
        <f>'Monthly Data'!B45</f>
        <v>1.0500000000000001E-2</v>
      </c>
      <c r="I45" s="211">
        <v>40848</v>
      </c>
    </row>
    <row r="46" spans="1:9" x14ac:dyDescent="0.25">
      <c r="A46" s="54"/>
      <c r="B46" s="54"/>
      <c r="C46" s="54"/>
      <c r="D46" s="54"/>
      <c r="E46" s="54"/>
      <c r="F46" s="54"/>
      <c r="G46" s="95">
        <v>0.01</v>
      </c>
      <c r="H46" s="210">
        <f>'Monthly Data'!B46</f>
        <v>5.1000000000000004E-3</v>
      </c>
      <c r="I46" s="211">
        <v>40878</v>
      </c>
    </row>
    <row r="47" spans="1:9" x14ac:dyDescent="0.25">
      <c r="A47" s="54"/>
      <c r="B47" s="54"/>
      <c r="C47" s="54"/>
      <c r="D47" s="54"/>
      <c r="E47" s="54"/>
      <c r="F47" s="54"/>
      <c r="G47" s="95">
        <v>4.5999999999999999E-2</v>
      </c>
      <c r="H47" s="210">
        <f>'Monthly Data'!B47</f>
        <v>8.6999999999999994E-3</v>
      </c>
      <c r="I47" s="211">
        <v>40909</v>
      </c>
    </row>
    <row r="48" spans="1:9" x14ac:dyDescent="0.25">
      <c r="A48" s="54"/>
      <c r="B48" s="54"/>
      <c r="C48" s="54"/>
      <c r="D48" s="54"/>
      <c r="E48" s="54"/>
      <c r="F48" s="54"/>
      <c r="G48" s="95">
        <v>4.2999999999999997E-2</v>
      </c>
      <c r="H48" s="210">
        <f>'Monthly Data'!B48</f>
        <v>1.04E-2</v>
      </c>
      <c r="I48" s="211">
        <v>40940</v>
      </c>
    </row>
    <row r="49" spans="1:9" x14ac:dyDescent="0.25">
      <c r="A49" s="54"/>
      <c r="B49" s="54"/>
      <c r="C49" s="54"/>
      <c r="D49" s="54"/>
      <c r="E49" s="54"/>
      <c r="F49" s="54"/>
      <c r="G49" s="95">
        <v>3.2000000000000001E-2</v>
      </c>
      <c r="H49" s="210">
        <f>'Monthly Data'!B49</f>
        <v>7.3000000000000001E-3</v>
      </c>
      <c r="I49" s="211">
        <v>40969</v>
      </c>
    </row>
    <row r="50" spans="1:9" x14ac:dyDescent="0.25">
      <c r="A50" s="54"/>
      <c r="B50" s="54"/>
      <c r="C50" s="54"/>
      <c r="D50" s="54"/>
      <c r="E50" s="54"/>
      <c r="F50" s="54"/>
      <c r="G50" s="95">
        <v>-7.0000000000000001E-3</v>
      </c>
      <c r="H50" s="210">
        <f>'Monthly Data'!B50</f>
        <v>5.0000000000000001E-3</v>
      </c>
      <c r="I50" s="211">
        <v>41000</v>
      </c>
    </row>
    <row r="51" spans="1:9" x14ac:dyDescent="0.25">
      <c r="A51" s="54"/>
      <c r="B51" s="54"/>
      <c r="C51" s="54"/>
      <c r="D51" s="54"/>
      <c r="E51" s="54"/>
      <c r="F51" s="54"/>
      <c r="G51" s="95">
        <v>-0.06</v>
      </c>
      <c r="H51" s="210">
        <f>'Monthly Data'!B51</f>
        <v>7.3000000000000001E-3</v>
      </c>
      <c r="I51" s="211">
        <v>41030</v>
      </c>
    </row>
    <row r="52" spans="1:9" x14ac:dyDescent="0.25">
      <c r="A52" s="54"/>
      <c r="B52" s="54"/>
      <c r="C52" s="54"/>
      <c r="D52" s="54"/>
      <c r="E52" s="54"/>
      <c r="F52" s="54"/>
      <c r="G52" s="95">
        <v>4.1200000000000001E-2</v>
      </c>
      <c r="H52" s="210">
        <f>'Monthly Data'!B52</f>
        <v>8.5000000000000006E-3</v>
      </c>
      <c r="I52" s="211">
        <v>41061</v>
      </c>
    </row>
    <row r="53" spans="1:9" x14ac:dyDescent="0.25">
      <c r="A53" s="54"/>
      <c r="B53" s="54"/>
      <c r="C53" s="54"/>
      <c r="D53" s="54"/>
      <c r="E53" s="54"/>
      <c r="F53" s="54"/>
      <c r="G53" s="95">
        <v>1.3899999999999999E-2</v>
      </c>
      <c r="H53" s="210">
        <f>'Monthly Data'!B53</f>
        <v>7.1000000000000004E-3</v>
      </c>
      <c r="I53" s="211">
        <v>41091</v>
      </c>
    </row>
    <row r="54" spans="1:9" x14ac:dyDescent="0.25">
      <c r="A54" s="54"/>
      <c r="B54" s="54"/>
      <c r="C54" s="54"/>
      <c r="D54" s="54"/>
      <c r="E54" s="54"/>
      <c r="F54" s="54"/>
      <c r="G54" s="95">
        <v>2.2499999999999999E-2</v>
      </c>
      <c r="H54" s="210">
        <f>'Monthly Data'!B54</f>
        <v>6.3E-3</v>
      </c>
      <c r="I54" s="211">
        <v>41122</v>
      </c>
    </row>
    <row r="55" spans="1:9" x14ac:dyDescent="0.25">
      <c r="A55" s="54"/>
      <c r="B55" s="54"/>
      <c r="C55" s="54"/>
      <c r="D55" s="54"/>
      <c r="E55" s="54"/>
      <c r="F55" s="54"/>
      <c r="G55" s="95">
        <v>2.58E-2</v>
      </c>
      <c r="H55" s="210">
        <f>'Monthly Data'!B55</f>
        <v>7.7999999999999996E-3</v>
      </c>
      <c r="I55" s="211">
        <v>41153</v>
      </c>
    </row>
    <row r="56" spans="1:9" x14ac:dyDescent="0.25">
      <c r="A56" s="54"/>
      <c r="B56" s="54"/>
      <c r="C56" s="54"/>
      <c r="D56" s="54"/>
      <c r="E56" s="54"/>
      <c r="F56" s="54"/>
      <c r="G56" s="95">
        <v>-1.9800000000000002E-2</v>
      </c>
      <c r="H56" s="210">
        <f>'Monthly Data'!B56</f>
        <v>6.4999999999999997E-3</v>
      </c>
      <c r="I56" s="211">
        <v>41183</v>
      </c>
    </row>
    <row r="57" spans="1:9" x14ac:dyDescent="0.25">
      <c r="A57" s="54"/>
      <c r="B57" s="54"/>
      <c r="C57" s="54"/>
      <c r="D57" s="54"/>
      <c r="E57" s="54"/>
      <c r="F57" s="54"/>
      <c r="G57" s="95">
        <v>5.7999999999999996E-3</v>
      </c>
      <c r="H57" s="210">
        <f>'Monthly Data'!B57</f>
        <v>8.3000000000000001E-3</v>
      </c>
      <c r="I57" s="211">
        <v>41214</v>
      </c>
    </row>
    <row r="58" spans="1:9" x14ac:dyDescent="0.25">
      <c r="A58" s="54"/>
      <c r="B58" s="54"/>
      <c r="C58" s="54"/>
      <c r="D58" s="54"/>
      <c r="E58" s="54"/>
      <c r="F58" s="54"/>
      <c r="G58" s="95">
        <v>9.1000000000000004E-3</v>
      </c>
      <c r="H58" s="210">
        <f>'Monthly Data'!B58</f>
        <v>6.6E-3</v>
      </c>
      <c r="I58" s="211">
        <v>41244</v>
      </c>
    </row>
    <row r="59" spans="1:9" x14ac:dyDescent="0.25">
      <c r="A59" s="54"/>
      <c r="B59" s="54"/>
      <c r="C59" s="54"/>
      <c r="D59" s="54"/>
      <c r="E59" s="54"/>
      <c r="F59" s="54"/>
      <c r="G59" s="96">
        <v>5.04E-2</v>
      </c>
      <c r="H59" s="210">
        <f>'Monthly Data'!B59</f>
        <v>1.23E-2</v>
      </c>
      <c r="I59" s="211">
        <v>41275</v>
      </c>
    </row>
    <row r="60" spans="1:9" x14ac:dyDescent="0.25">
      <c r="A60" s="54"/>
      <c r="B60" s="54"/>
      <c r="C60" s="54"/>
      <c r="D60" s="54"/>
      <c r="E60" s="54"/>
      <c r="F60" s="54"/>
      <c r="G60" s="96">
        <v>1.11E-2</v>
      </c>
      <c r="H60" s="210">
        <f>'Monthly Data'!B60</f>
        <v>6.7999999999999996E-3</v>
      </c>
      <c r="I60" s="211">
        <v>41306</v>
      </c>
    </row>
    <row r="61" spans="1:9" x14ac:dyDescent="0.25">
      <c r="A61" s="54"/>
      <c r="B61" s="54"/>
      <c r="C61" s="54"/>
      <c r="D61" s="54"/>
      <c r="E61" s="54"/>
      <c r="F61" s="54"/>
      <c r="G61" s="95">
        <v>3.5999999999999997E-2</v>
      </c>
      <c r="H61" s="210">
        <f>'Monthly Data'!B61</f>
        <v>5.3E-3</v>
      </c>
      <c r="I61" s="211">
        <v>41334</v>
      </c>
    </row>
    <row r="62" spans="1:9" x14ac:dyDescent="0.25">
      <c r="A62" s="54"/>
      <c r="B62" s="54"/>
      <c r="C62" s="54"/>
      <c r="D62" s="54"/>
      <c r="E62" s="54"/>
      <c r="F62" s="54"/>
      <c r="G62" s="95">
        <v>1.9299999999999998E-2</v>
      </c>
      <c r="H62" s="210">
        <f>'Monthly Data'!B62</f>
        <v>8.2799999999999992E-3</v>
      </c>
      <c r="I62" s="211">
        <v>41365</v>
      </c>
    </row>
    <row r="63" spans="1:9" x14ac:dyDescent="0.25">
      <c r="A63" s="54"/>
      <c r="B63" s="54"/>
      <c r="C63" s="54"/>
      <c r="D63" s="54"/>
      <c r="E63" s="54"/>
      <c r="F63" s="54"/>
      <c r="G63" s="95">
        <v>2.3399999999999997E-2</v>
      </c>
      <c r="H63" s="210">
        <v>5.1999999999999998E-3</v>
      </c>
      <c r="I63" s="211">
        <v>41395</v>
      </c>
    </row>
    <row r="64" spans="1:9" x14ac:dyDescent="0.25">
      <c r="A64" s="54"/>
      <c r="B64" s="54"/>
      <c r="C64" s="54"/>
      <c r="D64" s="54"/>
      <c r="E64" s="54"/>
      <c r="F64" s="54"/>
      <c r="G64" s="95">
        <v>1.3999999999999999E-2</v>
      </c>
      <c r="H64" s="210">
        <v>6.7999999999999996E-3</v>
      </c>
      <c r="I64" s="211">
        <v>41426</v>
      </c>
    </row>
    <row r="65" spans="1:9" x14ac:dyDescent="0.25">
      <c r="A65" s="54"/>
      <c r="B65" s="54"/>
      <c r="C65" s="54"/>
      <c r="D65" s="54"/>
      <c r="E65" s="54"/>
      <c r="F65" s="54"/>
      <c r="G65" s="95">
        <v>4.5100000000000001E-2</v>
      </c>
      <c r="H65" s="210">
        <v>8.0000000000000002E-3</v>
      </c>
      <c r="I65" s="211">
        <v>41456</v>
      </c>
    </row>
    <row r="66" spans="1:9" x14ac:dyDescent="0.25">
      <c r="A66" s="54"/>
      <c r="B66" s="54"/>
      <c r="C66" s="54"/>
      <c r="D66" s="54"/>
      <c r="E66" s="54"/>
      <c r="F66" s="54"/>
      <c r="G66" s="95">
        <v>-4.1100000000000005E-2</v>
      </c>
      <c r="H66" s="210">
        <v>6.1999999999999998E-3</v>
      </c>
      <c r="I66" s="211">
        <v>41487</v>
      </c>
    </row>
    <row r="67" spans="1:9" x14ac:dyDescent="0.25">
      <c r="A67" s="54"/>
      <c r="B67" s="54"/>
      <c r="C67" s="54"/>
      <c r="D67" s="54"/>
      <c r="E67" s="54"/>
      <c r="F67" s="54"/>
      <c r="G67" s="95">
        <v>2.7E-2</v>
      </c>
      <c r="H67" s="210">
        <v>6.0000000000000001E-3</v>
      </c>
      <c r="I67" s="211">
        <v>41518</v>
      </c>
    </row>
    <row r="68" spans="1:9" x14ac:dyDescent="0.25">
      <c r="A68" s="54"/>
      <c r="B68" s="54"/>
      <c r="C68" s="54"/>
      <c r="D68" s="54"/>
      <c r="E68" s="54"/>
      <c r="F68" s="54"/>
      <c r="G68" s="95">
        <v>3.7599999999999995E-2</v>
      </c>
      <c r="H68" s="210">
        <v>5.8999999999999999E-3</v>
      </c>
      <c r="I68" s="211">
        <v>41548</v>
      </c>
    </row>
    <row r="69" spans="1:9" x14ac:dyDescent="0.25">
      <c r="A69" s="54"/>
      <c r="B69" s="54"/>
      <c r="C69" s="54"/>
      <c r="D69" s="54"/>
      <c r="E69" s="54"/>
      <c r="F69" s="54"/>
      <c r="G69" s="95">
        <v>2.7490000000000001E-2</v>
      </c>
      <c r="H69" s="210">
        <v>1.0200000000000001E-2</v>
      </c>
      <c r="I69" s="211">
        <v>41579</v>
      </c>
    </row>
    <row r="70" spans="1:9" x14ac:dyDescent="0.25">
      <c r="A70" s="54"/>
      <c r="B70" s="54"/>
      <c r="C70" s="54"/>
      <c r="D70" s="54"/>
      <c r="E70" s="54"/>
      <c r="F70" s="54"/>
      <c r="G70" s="95">
        <v>2.8070000000000001E-2</v>
      </c>
      <c r="H70" s="210">
        <v>1.11E-2</v>
      </c>
      <c r="I70" s="211">
        <v>41609</v>
      </c>
    </row>
    <row r="71" spans="1:9" x14ac:dyDescent="0.25">
      <c r="A71" s="54"/>
      <c r="B71" s="54"/>
      <c r="C71" s="54"/>
      <c r="D71" s="54"/>
      <c r="E71" s="54"/>
      <c r="F71" s="54"/>
    </row>
    <row r="72" spans="1:9" x14ac:dyDescent="0.25">
      <c r="A72" s="54"/>
      <c r="B72" s="54"/>
      <c r="C72" s="54"/>
      <c r="D72" s="54"/>
      <c r="E72" s="54"/>
      <c r="F72" s="54"/>
    </row>
    <row r="73" spans="1:9" x14ac:dyDescent="0.25">
      <c r="A73" s="54"/>
      <c r="B73" s="54"/>
      <c r="C73" s="54"/>
      <c r="D73" s="54"/>
      <c r="E73" s="54"/>
      <c r="F73" s="54"/>
    </row>
    <row r="74" spans="1:9" x14ac:dyDescent="0.25">
      <c r="A74" s="54"/>
      <c r="B74" s="54"/>
      <c r="C74" s="54"/>
      <c r="D74" s="54"/>
      <c r="E74" s="54"/>
      <c r="F74" s="54"/>
    </row>
    <row r="75" spans="1:9" x14ac:dyDescent="0.25">
      <c r="A75" s="54"/>
      <c r="B75" s="54"/>
      <c r="C75" s="54"/>
      <c r="D75" s="54"/>
      <c r="E75" s="54"/>
      <c r="F75" s="54"/>
    </row>
    <row r="76" spans="1:9" x14ac:dyDescent="0.25">
      <c r="A76" s="54"/>
      <c r="B76" s="54"/>
      <c r="C76" s="54"/>
      <c r="D76" s="54"/>
      <c r="E76" s="54"/>
      <c r="F76" s="54"/>
    </row>
    <row r="77" spans="1:9" x14ac:dyDescent="0.25">
      <c r="A77" s="54"/>
      <c r="B77" s="54"/>
      <c r="C77" s="54"/>
      <c r="D77" s="54"/>
      <c r="E77" s="54"/>
      <c r="F77" s="54"/>
    </row>
    <row r="78" spans="1:9" x14ac:dyDescent="0.25">
      <c r="A78" s="54"/>
      <c r="B78" s="54"/>
      <c r="C78" s="54"/>
      <c r="D78" s="54"/>
      <c r="E78" s="54"/>
      <c r="F78" s="54"/>
    </row>
    <row r="79" spans="1:9" x14ac:dyDescent="0.25">
      <c r="A79" s="54"/>
      <c r="B79" s="54"/>
      <c r="C79" s="54"/>
      <c r="D79" s="54"/>
      <c r="E79" s="54"/>
      <c r="F79" s="54"/>
    </row>
    <row r="80" spans="1:9" x14ac:dyDescent="0.25">
      <c r="A80" s="54"/>
      <c r="B80" s="54"/>
      <c r="C80" s="54"/>
      <c r="D80" s="54"/>
      <c r="E80" s="54"/>
      <c r="F80" s="54"/>
    </row>
    <row r="81" spans="1:6" x14ac:dyDescent="0.25">
      <c r="A81" s="54"/>
      <c r="B81" s="54"/>
      <c r="C81" s="54"/>
      <c r="D81" s="54"/>
      <c r="E81" s="54"/>
      <c r="F81" s="54"/>
    </row>
    <row r="82" spans="1:6" x14ac:dyDescent="0.25">
      <c r="A82" s="54"/>
      <c r="B82" s="54"/>
      <c r="C82" s="54"/>
      <c r="D82" s="54"/>
      <c r="E82" s="54"/>
      <c r="F82" s="54"/>
    </row>
    <row r="83" spans="1:6" x14ac:dyDescent="0.25">
      <c r="A83" s="54"/>
      <c r="B83" s="54"/>
      <c r="C83" s="54"/>
      <c r="D83" s="54"/>
      <c r="E83" s="54"/>
      <c r="F83" s="54"/>
    </row>
    <row r="84" spans="1:6" x14ac:dyDescent="0.25">
      <c r="A84" s="54"/>
      <c r="B84" s="54"/>
      <c r="C84" s="54"/>
      <c r="D84" s="54"/>
      <c r="E84" s="54"/>
      <c r="F84" s="54"/>
    </row>
    <row r="85" spans="1:6" x14ac:dyDescent="0.25">
      <c r="A85" s="54"/>
      <c r="B85" s="54"/>
      <c r="C85" s="54"/>
      <c r="D85" s="54"/>
      <c r="E85" s="54"/>
      <c r="F85" s="54"/>
    </row>
    <row r="86" spans="1:6" x14ac:dyDescent="0.25">
      <c r="A86" s="54"/>
      <c r="B86" s="54"/>
      <c r="C86" s="54"/>
      <c r="D86" s="54"/>
      <c r="E86" s="54"/>
      <c r="F86" s="54"/>
    </row>
    <row r="87" spans="1:6" x14ac:dyDescent="0.25">
      <c r="A87" s="54"/>
      <c r="B87" s="54"/>
      <c r="C87" s="54"/>
      <c r="D87" s="54"/>
      <c r="E87" s="54"/>
      <c r="F87" s="54"/>
    </row>
    <row r="88" spans="1:6" x14ac:dyDescent="0.25">
      <c r="A88" s="54"/>
      <c r="B88" s="54"/>
      <c r="C88" s="54"/>
      <c r="D88" s="54"/>
      <c r="E88" s="54"/>
      <c r="F88" s="54"/>
    </row>
    <row r="89" spans="1:6" x14ac:dyDescent="0.25">
      <c r="A89" s="54"/>
      <c r="B89" s="54"/>
      <c r="C89" s="54"/>
      <c r="D89" s="54"/>
      <c r="E89" s="54"/>
      <c r="F89" s="54"/>
    </row>
    <row r="90" spans="1:6" x14ac:dyDescent="0.25">
      <c r="A90" s="54"/>
      <c r="B90" s="54"/>
      <c r="C90" s="54"/>
      <c r="D90" s="54"/>
      <c r="E90" s="54"/>
      <c r="F90" s="54"/>
    </row>
    <row r="91" spans="1:6" x14ac:dyDescent="0.25">
      <c r="A91" s="54"/>
      <c r="B91" s="54"/>
      <c r="C91" s="54"/>
      <c r="D91" s="54"/>
      <c r="E91" s="54"/>
      <c r="F91" s="54"/>
    </row>
    <row r="92" spans="1:6" x14ac:dyDescent="0.25">
      <c r="A92" s="54"/>
      <c r="B92" s="54"/>
      <c r="C92" s="54"/>
      <c r="D92" s="54"/>
      <c r="E92" s="54"/>
      <c r="F92" s="54"/>
    </row>
    <row r="93" spans="1:6" x14ac:dyDescent="0.25">
      <c r="A93" s="54"/>
      <c r="B93" s="54"/>
      <c r="C93" s="54"/>
      <c r="D93" s="54"/>
      <c r="E93" s="54"/>
      <c r="F93" s="54"/>
    </row>
    <row r="94" spans="1:6" x14ac:dyDescent="0.25">
      <c r="A94" s="54"/>
      <c r="B94" s="54"/>
      <c r="C94" s="54"/>
      <c r="D94" s="54"/>
      <c r="E94" s="54"/>
      <c r="F94" s="54"/>
    </row>
    <row r="95" spans="1:6" x14ac:dyDescent="0.25">
      <c r="A95" s="54"/>
      <c r="B95" s="54"/>
      <c r="C95" s="54"/>
      <c r="D95" s="54"/>
      <c r="E95" s="54"/>
      <c r="F95" s="54"/>
    </row>
    <row r="96" spans="1:6" x14ac:dyDescent="0.25">
      <c r="A96" s="54"/>
      <c r="B96" s="54"/>
      <c r="C96" s="54"/>
      <c r="D96" s="54"/>
      <c r="E96" s="54"/>
      <c r="F96" s="54"/>
    </row>
    <row r="97" spans="1:6" x14ac:dyDescent="0.25">
      <c r="A97" s="54"/>
      <c r="B97" s="54"/>
      <c r="C97" s="54"/>
      <c r="D97" s="54"/>
      <c r="E97" s="54"/>
      <c r="F97" s="54"/>
    </row>
    <row r="98" spans="1:6" x14ac:dyDescent="0.25">
      <c r="A98" s="54"/>
      <c r="B98" s="54"/>
      <c r="C98" s="54"/>
      <c r="D98" s="54"/>
      <c r="E98" s="54"/>
      <c r="F98" s="54"/>
    </row>
    <row r="99" spans="1:6" x14ac:dyDescent="0.25">
      <c r="A99" s="54"/>
      <c r="B99" s="54"/>
      <c r="C99" s="54"/>
      <c r="D99" s="54"/>
      <c r="E99" s="54"/>
      <c r="F99" s="54"/>
    </row>
    <row r="100" spans="1:6" x14ac:dyDescent="0.25">
      <c r="A100" s="54"/>
      <c r="B100" s="54"/>
      <c r="C100" s="54"/>
      <c r="D100" s="54"/>
      <c r="E100" s="54"/>
      <c r="F100" s="54"/>
    </row>
  </sheetData>
  <mergeCells count="4">
    <mergeCell ref="G3:H3"/>
    <mergeCell ref="A4:B4"/>
    <mergeCell ref="E4:F4"/>
    <mergeCell ref="A16:F34"/>
  </mergeCells>
  <hyperlinks>
    <hyperlink ref="A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2"/>
  <sheetViews>
    <sheetView workbookViewId="0">
      <selection activeCell="F16" sqref="F16"/>
    </sheetView>
  </sheetViews>
  <sheetFormatPr defaultRowHeight="15" x14ac:dyDescent="0.25"/>
  <cols>
    <col min="4" max="4" width="13.28515625" customWidth="1"/>
    <col min="5" max="5" width="15.5703125" customWidth="1"/>
    <col min="6" max="6" width="14.5703125" customWidth="1"/>
    <col min="7" max="7" width="15.7109375" customWidth="1"/>
    <col min="11" max="11" width="10.42578125" customWidth="1"/>
    <col min="12" max="12" width="13.85546875" customWidth="1"/>
    <col min="13" max="13" width="13.140625" customWidth="1"/>
    <col min="15" max="15" width="12.5703125" bestFit="1" customWidth="1"/>
  </cols>
  <sheetData>
    <row r="1" spans="1:16" ht="15.75" thickBot="1" x14ac:dyDescent="0.3">
      <c r="A1" s="58"/>
      <c r="B1" s="59"/>
      <c r="C1" s="60" t="s">
        <v>37</v>
      </c>
      <c r="D1" s="61"/>
      <c r="E1" s="230" t="s">
        <v>51</v>
      </c>
      <c r="F1" s="60"/>
      <c r="H1" s="60" t="s">
        <v>2</v>
      </c>
      <c r="I1" s="62" t="s">
        <v>2</v>
      </c>
      <c r="J1" s="231" t="s">
        <v>16</v>
      </c>
      <c r="K1" s="63"/>
      <c r="L1" s="63"/>
      <c r="M1" s="64"/>
      <c r="N1" s="65"/>
      <c r="O1" s="65"/>
      <c r="P1" s="66"/>
    </row>
    <row r="2" spans="1:16" ht="45.75" customHeight="1" thickBot="1" x14ac:dyDescent="0.3">
      <c r="A2" s="67"/>
      <c r="B2" s="68" t="s">
        <v>0</v>
      </c>
      <c r="C2" s="69" t="s">
        <v>32</v>
      </c>
      <c r="D2" s="70" t="s">
        <v>33</v>
      </c>
      <c r="E2" s="91" t="s">
        <v>34</v>
      </c>
      <c r="F2" s="92" t="s">
        <v>53</v>
      </c>
      <c r="G2" s="68" t="s">
        <v>31</v>
      </c>
      <c r="H2" s="68"/>
      <c r="I2" s="67"/>
      <c r="J2" s="68" t="s">
        <v>0</v>
      </c>
      <c r="K2" s="69" t="s">
        <v>32</v>
      </c>
      <c r="L2" s="70" t="s">
        <v>33</v>
      </c>
      <c r="M2" s="68" t="str">
        <f>+E2</f>
        <v>Annualized Return</v>
      </c>
      <c r="N2" s="68" t="str">
        <f>+F2</f>
        <v>Annual Standard Deviation</v>
      </c>
      <c r="O2" s="68" t="s">
        <v>31</v>
      </c>
      <c r="P2" s="71" t="s">
        <v>36</v>
      </c>
    </row>
    <row r="3" spans="1:16" x14ac:dyDescent="0.25">
      <c r="A3" s="55"/>
      <c r="B3" s="56"/>
      <c r="C3" s="56"/>
      <c r="D3" s="56"/>
      <c r="E3" s="56"/>
      <c r="F3" s="56"/>
      <c r="G3" s="55">
        <v>250000</v>
      </c>
      <c r="H3" s="55"/>
      <c r="I3" s="75"/>
      <c r="J3" s="55"/>
      <c r="K3" s="55"/>
      <c r="L3" s="55"/>
      <c r="M3" s="55"/>
      <c r="N3" s="55"/>
      <c r="O3" s="55">
        <v>250000</v>
      </c>
      <c r="P3" s="76"/>
    </row>
    <row r="4" spans="1:16" ht="15.75" x14ac:dyDescent="0.25">
      <c r="A4" s="56" t="s">
        <v>2</v>
      </c>
      <c r="B4" s="72" t="s">
        <v>2</v>
      </c>
      <c r="C4" s="84" t="s">
        <v>2</v>
      </c>
      <c r="D4" s="73" t="s">
        <v>2</v>
      </c>
      <c r="E4" s="57" t="s">
        <v>2</v>
      </c>
      <c r="F4" s="57" t="s">
        <v>2</v>
      </c>
      <c r="G4" s="74" t="s">
        <v>2</v>
      </c>
      <c r="H4" s="57" t="s">
        <v>2</v>
      </c>
      <c r="I4" s="132" t="s">
        <v>2</v>
      </c>
      <c r="J4" s="133" t="s">
        <v>2</v>
      </c>
      <c r="K4" s="134" t="s">
        <v>2</v>
      </c>
      <c r="L4" s="135" t="s">
        <v>2</v>
      </c>
      <c r="M4" s="111" t="s">
        <v>2</v>
      </c>
      <c r="N4" s="111" t="s">
        <v>2</v>
      </c>
      <c r="O4" s="136" t="s">
        <v>2</v>
      </c>
      <c r="P4" s="137" t="s">
        <v>2</v>
      </c>
    </row>
    <row r="5" spans="1:16" ht="15.75" x14ac:dyDescent="0.25">
      <c r="A5" s="56" t="s">
        <v>2</v>
      </c>
      <c r="B5" s="72" t="s">
        <v>2</v>
      </c>
      <c r="C5" s="84" t="s">
        <v>2</v>
      </c>
      <c r="D5" s="73" t="s">
        <v>2</v>
      </c>
      <c r="E5" s="57" t="s">
        <v>2</v>
      </c>
      <c r="F5" s="57" t="s">
        <v>2</v>
      </c>
      <c r="G5" s="74">
        <v>100000</v>
      </c>
      <c r="H5" s="57" t="s">
        <v>2</v>
      </c>
      <c r="I5" s="132" t="s">
        <v>2</v>
      </c>
      <c r="J5" s="133" t="s">
        <v>2</v>
      </c>
      <c r="K5" s="134" t="s">
        <v>2</v>
      </c>
      <c r="L5" s="135" t="s">
        <v>2</v>
      </c>
      <c r="M5" s="111" t="s">
        <v>2</v>
      </c>
      <c r="N5" s="111" t="s">
        <v>2</v>
      </c>
      <c r="O5" s="136">
        <v>100000</v>
      </c>
      <c r="P5" s="137" t="s">
        <v>2</v>
      </c>
    </row>
    <row r="6" spans="1:16" ht="15.75" x14ac:dyDescent="0.25">
      <c r="A6" s="140">
        <v>0.5</v>
      </c>
      <c r="B6" s="126">
        <v>2008</v>
      </c>
      <c r="C6" s="125">
        <f>'Monthly Data'!D10</f>
        <v>5.7916722037295115E-2</v>
      </c>
      <c r="D6" s="127">
        <f t="shared" ref="D6:D11" si="0">+C6+1</f>
        <v>1.0579167220372951</v>
      </c>
      <c r="E6" s="128">
        <f>(+D6)^(1/A6)-1</f>
        <v>0.11918779076613562</v>
      </c>
      <c r="F6" s="128">
        <f>STDEVP(C$6:$C6)</f>
        <v>0</v>
      </c>
      <c r="G6" s="138">
        <f>(G5*C6)+G5</f>
        <v>105791.67220372951</v>
      </c>
      <c r="H6" s="139">
        <f>(G6-100000)/100000</f>
        <v>5.7916722037295115E-2</v>
      </c>
      <c r="I6" s="146">
        <v>0.5</v>
      </c>
      <c r="J6" s="147">
        <v>2008</v>
      </c>
      <c r="K6" s="141">
        <f>'Monthly Data'!J10</f>
        <v>-0.28476655586026073</v>
      </c>
      <c r="L6" s="142">
        <f>K6+1</f>
        <v>0.71523344413973922</v>
      </c>
      <c r="M6" s="143">
        <f>(+L6)^(1/I6)-1</f>
        <v>-0.48844112038400656</v>
      </c>
      <c r="N6" s="143">
        <f>STDEVP($K$6:K6)</f>
        <v>0</v>
      </c>
      <c r="O6" s="144">
        <f>(O5*K6)+O5</f>
        <v>71523.344413973929</v>
      </c>
      <c r="P6" s="148">
        <f>(O6-100000)/100000</f>
        <v>-0.28476655586026073</v>
      </c>
    </row>
    <row r="7" spans="1:16" ht="15.75" x14ac:dyDescent="0.25">
      <c r="A7" s="140">
        <f t="shared" ref="A7:A10" si="1">1+A6</f>
        <v>1.5</v>
      </c>
      <c r="B7" s="126">
        <f t="shared" ref="B7:B11" si="2">B6+1</f>
        <v>2009</v>
      </c>
      <c r="C7" s="125">
        <f>'Monthly Data'!D22</f>
        <v>0.10598382276476323</v>
      </c>
      <c r="D7" s="127">
        <f t="shared" si="0"/>
        <v>1.1059838227647631</v>
      </c>
      <c r="E7" s="128">
        <f t="shared" ref="E7" si="3">(+D6*D7)^(1/A7)-1</f>
        <v>0.11036774538460858</v>
      </c>
      <c r="F7" s="128">
        <f>STDEVP(C$6:$C7)</f>
        <v>2.4033550363734061E-2</v>
      </c>
      <c r="G7" s="138">
        <f t="shared" ref="G7:G11" si="4">(G6*C7)+G6</f>
        <v>117003.87804055751</v>
      </c>
      <c r="H7" s="139">
        <f t="shared" ref="H7:H11" si="5">(G7-100000)/100000</f>
        <v>0.1700387804055751</v>
      </c>
      <c r="I7" s="146">
        <f t="shared" ref="I7:J11" si="6">I6+1</f>
        <v>1.5</v>
      </c>
      <c r="J7" s="147">
        <f t="shared" si="6"/>
        <v>2009</v>
      </c>
      <c r="K7" s="141">
        <f>'Monthly Data'!J22</f>
        <v>0.26455807698822742</v>
      </c>
      <c r="L7" s="142">
        <f t="shared" ref="L7:L11" si="7">K7+1</f>
        <v>1.2645580769882274</v>
      </c>
      <c r="M7" s="143">
        <f>(+L6*L7)^(1/I7)-1</f>
        <v>-6.4757151988686035E-2</v>
      </c>
      <c r="N7" s="143">
        <f>STDEVP($K$6:K7)</f>
        <v>0.27466231642424405</v>
      </c>
      <c r="O7" s="144">
        <f t="shared" ref="O7:O11" si="8">(O6*K7)+O6</f>
        <v>90445.422871901552</v>
      </c>
      <c r="P7" s="148">
        <f t="shared" ref="P7:P11" si="9">(O7-100000)/100000</f>
        <v>-9.5545771280984487E-2</v>
      </c>
    </row>
    <row r="8" spans="1:16" ht="15.75" x14ac:dyDescent="0.25">
      <c r="A8" s="140">
        <f t="shared" si="1"/>
        <v>2.5</v>
      </c>
      <c r="B8" s="126">
        <f t="shared" si="2"/>
        <v>2010</v>
      </c>
      <c r="C8" s="125">
        <f>'Monthly Data'!D34</f>
        <v>0.13133405647749721</v>
      </c>
      <c r="D8" s="127">
        <f t="shared" si="0"/>
        <v>1.1313340564774972</v>
      </c>
      <c r="E8" s="128">
        <f>(+D6*D7*D8)^(1/A8)-1</f>
        <v>0.11870723535856187</v>
      </c>
      <c r="F8" s="128">
        <f>STDEVP(C$6:$C8)</f>
        <v>3.0447013204982262E-2</v>
      </c>
      <c r="G8" s="138">
        <f t="shared" si="4"/>
        <v>132370.47196722229</v>
      </c>
      <c r="H8" s="139">
        <f t="shared" si="5"/>
        <v>0.32370471967222286</v>
      </c>
      <c r="I8" s="146">
        <f t="shared" si="6"/>
        <v>2.5</v>
      </c>
      <c r="J8" s="147">
        <f t="shared" si="6"/>
        <v>2010</v>
      </c>
      <c r="K8" s="145">
        <f>'Monthly Data'!J34</f>
        <v>0.15061261886178545</v>
      </c>
      <c r="L8" s="142">
        <f t="shared" si="7"/>
        <v>1.1506126188617856</v>
      </c>
      <c r="M8" s="143">
        <f>(+L6*L7*L8)^(1/I8)-1</f>
        <v>1.6076227369872687E-2</v>
      </c>
      <c r="N8" s="143">
        <f>STDEVP($K$6:K8)</f>
        <v>0.23671270572466369</v>
      </c>
      <c r="O8" s="144">
        <f t="shared" si="8"/>
        <v>104067.64487470027</v>
      </c>
      <c r="P8" s="148">
        <f t="shared" si="9"/>
        <v>4.0676448747002721E-2</v>
      </c>
    </row>
    <row r="9" spans="1:16" ht="15.75" x14ac:dyDescent="0.25">
      <c r="A9" s="140">
        <f t="shared" si="1"/>
        <v>3.5</v>
      </c>
      <c r="B9" s="126">
        <f t="shared" si="2"/>
        <v>2011</v>
      </c>
      <c r="C9" s="125">
        <f>'Monthly Data'!D46</f>
        <v>9.8554769122157798E-2</v>
      </c>
      <c r="D9" s="127">
        <f t="shared" si="0"/>
        <v>1.0985547691221578</v>
      </c>
      <c r="E9" s="128">
        <f t="shared" ref="E9" si="10">(+D7*D8*D9)^(1/A9)-1</f>
        <v>9.5152682363279784E-2</v>
      </c>
      <c r="F9" s="128">
        <f>STDEVP(C$6:$C9)</f>
        <v>2.6367959849928936E-2</v>
      </c>
      <c r="G9" s="138">
        <f t="shared" si="4"/>
        <v>145416.21327054294</v>
      </c>
      <c r="H9" s="139">
        <f t="shared" si="5"/>
        <v>0.45416213270542938</v>
      </c>
      <c r="I9" s="146">
        <f t="shared" si="6"/>
        <v>3.5</v>
      </c>
      <c r="J9" s="147">
        <f t="shared" si="6"/>
        <v>2011</v>
      </c>
      <c r="K9" s="145">
        <f>'Monthly Data'!J46</f>
        <v>2.101370114121498E-2</v>
      </c>
      <c r="L9" s="142">
        <f t="shared" si="7"/>
        <v>1.021013701141215</v>
      </c>
      <c r="M9" s="143">
        <f>(+L6*L7*L8*L9)^(1/I9)-1</f>
        <v>1.7484492679299413E-2</v>
      </c>
      <c r="N9" s="143">
        <f>STDEVP($K$6:K9)</f>
        <v>0.20522966609331295</v>
      </c>
      <c r="O9" s="144">
        <f t="shared" si="8"/>
        <v>106254.49126256732</v>
      </c>
      <c r="P9" s="148">
        <f t="shared" si="9"/>
        <v>6.2544912625673174E-2</v>
      </c>
    </row>
    <row r="10" spans="1:16" ht="16.5" thickBot="1" x14ac:dyDescent="0.3">
      <c r="A10" s="140">
        <f t="shared" si="1"/>
        <v>4.5</v>
      </c>
      <c r="B10" s="126">
        <f t="shared" si="2"/>
        <v>2012</v>
      </c>
      <c r="C10" s="125">
        <f>'Monthly Data'!D58</f>
        <v>9.3578304645360655E-2</v>
      </c>
      <c r="D10" s="127">
        <f t="shared" si="0"/>
        <v>1.0935783046453607</v>
      </c>
      <c r="E10" s="128">
        <f>(+D7*D6*D8*D9*D10)^(1/A10)-1</f>
        <v>0.10858626272939609</v>
      </c>
      <c r="F10" s="128">
        <f>STDEVP(C$6:$C10)</f>
        <v>2.3664501900847894E-2</v>
      </c>
      <c r="G10" s="138">
        <f t="shared" si="4"/>
        <v>159024.01597634854</v>
      </c>
      <c r="H10" s="139">
        <f t="shared" si="5"/>
        <v>0.59024015976348543</v>
      </c>
      <c r="I10" s="146">
        <f t="shared" si="6"/>
        <v>4.5</v>
      </c>
      <c r="J10" s="147">
        <f t="shared" si="6"/>
        <v>2012</v>
      </c>
      <c r="K10" s="145">
        <f>'Monthly Data'!J58</f>
        <v>0.15768024355041699</v>
      </c>
      <c r="L10" s="142">
        <f t="shared" si="7"/>
        <v>1.157680243550417</v>
      </c>
      <c r="M10" s="143">
        <f>(+L6*L7*L8*L9*L10)^(1/I10)-1</f>
        <v>4.7094213521358785E-2</v>
      </c>
      <c r="N10" s="143">
        <f>STDEVP($K$6:K10)</f>
        <v>0.18971738879062217</v>
      </c>
      <c r="O10" s="144">
        <f t="shared" si="8"/>
        <v>123008.72532317459</v>
      </c>
      <c r="P10" s="148">
        <f t="shared" si="9"/>
        <v>0.23008725323174586</v>
      </c>
    </row>
    <row r="11" spans="1:16" ht="16.5" thickBot="1" x14ac:dyDescent="0.3">
      <c r="A11" s="197">
        <f>A10+(12/12)</f>
        <v>5.5</v>
      </c>
      <c r="B11" s="198">
        <f t="shared" si="2"/>
        <v>2013</v>
      </c>
      <c r="C11" s="199">
        <f>'Monthly Data'!E70</f>
        <v>9.6034120493087766E-2</v>
      </c>
      <c r="D11" s="200">
        <f t="shared" si="0"/>
        <v>1.0960341204930877</v>
      </c>
      <c r="E11" s="201">
        <f>(+D6*D7*D8*D9*D10*D11)^(1/A11)-1</f>
        <v>0.10629341074748488</v>
      </c>
      <c r="F11" s="201">
        <f>STDEVP(C$6:$C11)</f>
        <v>2.1609295246108821E-2</v>
      </c>
      <c r="G11" s="202">
        <f t="shared" si="4"/>
        <v>174295.74748791591</v>
      </c>
      <c r="H11" s="201">
        <f t="shared" si="5"/>
        <v>0.74295747487915909</v>
      </c>
      <c r="I11" s="203">
        <f>I10+(12/12)</f>
        <v>5.5</v>
      </c>
      <c r="J11" s="198">
        <f t="shared" si="6"/>
        <v>2013</v>
      </c>
      <c r="K11" s="204">
        <f>'Monthly Data'!K70</f>
        <v>0.31292053624305716</v>
      </c>
      <c r="L11" s="200">
        <f t="shared" si="7"/>
        <v>1.3129205362430572</v>
      </c>
      <c r="M11" s="205">
        <f>(+L6*L7*L8*L9*L10*L11)^(1/I11)-1</f>
        <v>9.1063138890548734E-2</v>
      </c>
      <c r="N11" s="205">
        <f>STDEVP($K$6:K11)</f>
        <v>0.19685294755995411</v>
      </c>
      <c r="O11" s="206">
        <f t="shared" si="8"/>
        <v>161500.6816138773</v>
      </c>
      <c r="P11" s="207">
        <f t="shared" si="9"/>
        <v>0.61500681613877295</v>
      </c>
    </row>
    <row r="12" spans="1:16" s="129" customFormat="1" ht="15.75" x14ac:dyDescent="0.25">
      <c r="A12" s="130" t="s">
        <v>2</v>
      </c>
      <c r="B12" s="133" t="s">
        <v>2</v>
      </c>
      <c r="C12" s="150" t="s">
        <v>2</v>
      </c>
      <c r="D12" s="135" t="s">
        <v>2</v>
      </c>
      <c r="E12" s="151" t="s">
        <v>2</v>
      </c>
      <c r="F12" s="151" t="s">
        <v>2</v>
      </c>
      <c r="G12" s="152" t="s">
        <v>2</v>
      </c>
      <c r="H12" s="151" t="s">
        <v>2</v>
      </c>
      <c r="I12" s="132" t="s">
        <v>2</v>
      </c>
      <c r="J12" s="133" t="s">
        <v>2</v>
      </c>
      <c r="K12" s="149" t="s">
        <v>2</v>
      </c>
      <c r="L12" s="135" t="s">
        <v>2</v>
      </c>
      <c r="M12" s="111" t="s">
        <v>2</v>
      </c>
      <c r="N12" s="111" t="s">
        <v>2</v>
      </c>
      <c r="O12" s="136" t="s">
        <v>2</v>
      </c>
      <c r="P12" s="151" t="s">
        <v>2</v>
      </c>
    </row>
    <row r="13" spans="1:16" s="129" customFormat="1" ht="15.75" x14ac:dyDescent="0.25">
      <c r="A13" s="130" t="s">
        <v>2</v>
      </c>
      <c r="B13" s="133" t="s">
        <v>2</v>
      </c>
      <c r="C13" s="150" t="s">
        <v>2</v>
      </c>
      <c r="D13" s="135" t="s">
        <v>2</v>
      </c>
      <c r="E13" s="151" t="s">
        <v>2</v>
      </c>
      <c r="F13" s="151" t="s">
        <v>2</v>
      </c>
      <c r="G13" s="152" t="s">
        <v>2</v>
      </c>
      <c r="H13" s="151" t="s">
        <v>2</v>
      </c>
      <c r="I13" s="132" t="s">
        <v>2</v>
      </c>
      <c r="J13" s="133" t="s">
        <v>2</v>
      </c>
      <c r="K13" s="149" t="s">
        <v>2</v>
      </c>
      <c r="L13" s="135" t="s">
        <v>2</v>
      </c>
      <c r="M13" s="111" t="s">
        <v>2</v>
      </c>
      <c r="N13" s="111" t="s">
        <v>2</v>
      </c>
      <c r="O13" s="136" t="s">
        <v>2</v>
      </c>
      <c r="P13" s="151" t="s">
        <v>2</v>
      </c>
    </row>
    <row r="14" spans="1:16" ht="15.75" thickBot="1" x14ac:dyDescent="0.3">
      <c r="A14" s="50"/>
      <c r="B14" s="50"/>
      <c r="C14" s="50"/>
      <c r="D14" s="50"/>
      <c r="E14" s="50"/>
      <c r="F14" s="50"/>
      <c r="G14" s="50"/>
      <c r="H14" s="50"/>
      <c r="I14" s="50"/>
      <c r="J14" s="50"/>
      <c r="K14" s="50"/>
      <c r="L14" s="50"/>
      <c r="M14" s="50"/>
      <c r="N14" s="50"/>
      <c r="O14" s="50"/>
      <c r="P14" s="50"/>
    </row>
    <row r="15" spans="1:16" ht="39" thickBot="1" x14ac:dyDescent="0.3">
      <c r="D15" s="220" t="s">
        <v>44</v>
      </c>
      <c r="E15" s="221" t="s">
        <v>34</v>
      </c>
      <c r="F15" s="222" t="s">
        <v>53</v>
      </c>
      <c r="G15" s="218" t="s">
        <v>54</v>
      </c>
      <c r="L15" s="91" t="s">
        <v>34</v>
      </c>
      <c r="M15" s="92" t="s">
        <v>35</v>
      </c>
    </row>
    <row r="16" spans="1:16" ht="20.25" customHeight="1" thickBot="1" x14ac:dyDescent="0.3">
      <c r="D16" s="226" t="s">
        <v>51</v>
      </c>
      <c r="E16" s="227">
        <f>E11</f>
        <v>0.10629341074748488</v>
      </c>
      <c r="F16" s="228">
        <f>F11</f>
        <v>2.1609295246108821E-2</v>
      </c>
      <c r="G16" s="229">
        <f>G202</f>
        <v>1.910432373011894E-2</v>
      </c>
      <c r="L16" s="93">
        <f>M11</f>
        <v>9.1063138890548734E-2</v>
      </c>
      <c r="M16" s="94">
        <f>N11</f>
        <v>0.19685294755995411</v>
      </c>
    </row>
    <row r="17" spans="1:8" s="54" customFormat="1" ht="21" customHeight="1" thickBot="1" x14ac:dyDescent="0.3">
      <c r="D17" s="223" t="s">
        <v>16</v>
      </c>
      <c r="E17" s="224">
        <f>M11</f>
        <v>9.1063138890548734E-2</v>
      </c>
      <c r="F17" s="225">
        <f>N11</f>
        <v>0.19685294755995411</v>
      </c>
      <c r="G17" s="219">
        <f>D202</f>
        <v>0.1447891685635819</v>
      </c>
    </row>
    <row r="18" spans="1:8" s="54" customFormat="1" ht="21" customHeight="1" thickBot="1" x14ac:dyDescent="0.3"/>
    <row r="19" spans="1:8" s="54" customFormat="1" ht="15.75" thickBot="1" x14ac:dyDescent="0.3">
      <c r="A19" s="100" t="s">
        <v>3</v>
      </c>
      <c r="B19" s="100" t="s">
        <v>16</v>
      </c>
      <c r="C19" s="101" t="s">
        <v>40</v>
      </c>
      <c r="D19" s="101" t="s">
        <v>41</v>
      </c>
      <c r="E19" s="102" t="s">
        <v>42</v>
      </c>
      <c r="F19" s="101" t="s">
        <v>40</v>
      </c>
      <c r="G19" s="101" t="s">
        <v>41</v>
      </c>
      <c r="H19" s="101" t="s">
        <v>0</v>
      </c>
    </row>
    <row r="20" spans="1:8" s="54" customFormat="1" ht="15.75" x14ac:dyDescent="0.25">
      <c r="A20" s="54" t="s">
        <v>4</v>
      </c>
      <c r="B20" s="87">
        <v>1.1060800526015546E-2</v>
      </c>
      <c r="E20" s="87" t="e">
        <f>#REF!</f>
        <v>#REF!</v>
      </c>
      <c r="H20" s="103">
        <v>1998</v>
      </c>
    </row>
    <row r="21" spans="1:8" s="54" customFormat="1" ht="15.75" x14ac:dyDescent="0.25">
      <c r="A21" s="54" t="s">
        <v>5</v>
      </c>
      <c r="B21" s="87">
        <v>7.2125295178828486E-2</v>
      </c>
      <c r="E21" s="87" t="e">
        <f>#REF!</f>
        <v>#REF!</v>
      </c>
      <c r="H21" s="103">
        <v>1998</v>
      </c>
    </row>
    <row r="22" spans="1:8" ht="15.75" x14ac:dyDescent="0.25">
      <c r="A22" s="54" t="s">
        <v>6</v>
      </c>
      <c r="B22" s="87">
        <v>5.1208146027313051E-2</v>
      </c>
      <c r="C22" s="54"/>
      <c r="D22" s="54"/>
      <c r="E22" s="87" t="e">
        <f>#REF!</f>
        <v>#REF!</v>
      </c>
      <c r="F22" s="54"/>
      <c r="G22" s="54"/>
      <c r="H22" s="103">
        <v>1998</v>
      </c>
    </row>
    <row r="23" spans="1:8" ht="15.75" x14ac:dyDescent="0.25">
      <c r="A23" s="54" t="s">
        <v>7</v>
      </c>
      <c r="B23" s="87">
        <v>1.0060831204387499E-2</v>
      </c>
      <c r="C23" s="54"/>
      <c r="D23" s="54"/>
      <c r="E23" s="87" t="e">
        <f>#REF!</f>
        <v>#REF!</v>
      </c>
      <c r="F23" s="54"/>
      <c r="G23" s="54"/>
      <c r="H23" s="103">
        <v>1998</v>
      </c>
    </row>
    <row r="24" spans="1:8" ht="15.75" x14ac:dyDescent="0.25">
      <c r="A24" s="54" t="s">
        <v>8</v>
      </c>
      <c r="B24" s="87">
        <v>-1.7187921227490799E-2</v>
      </c>
      <c r="C24" s="54"/>
      <c r="D24" s="54"/>
      <c r="E24" s="87" t="e">
        <f>#REF!</f>
        <v>#REF!</v>
      </c>
      <c r="F24" s="54"/>
      <c r="G24" s="54"/>
      <c r="H24" s="103">
        <v>1998</v>
      </c>
    </row>
    <row r="25" spans="1:8" ht="15.75" x14ac:dyDescent="0.25">
      <c r="A25" s="54" t="s">
        <v>9</v>
      </c>
      <c r="B25" s="87">
        <v>4.0618897585273039E-2</v>
      </c>
      <c r="C25" s="54"/>
      <c r="D25" s="54"/>
      <c r="E25" s="87" t="e">
        <f>#REF!</f>
        <v>#REF!</v>
      </c>
      <c r="F25" s="54"/>
      <c r="G25" s="54"/>
      <c r="H25" s="103">
        <v>1998</v>
      </c>
    </row>
    <row r="26" spans="1:8" ht="15.75" x14ac:dyDescent="0.25">
      <c r="A26" s="54" t="s">
        <v>10</v>
      </c>
      <c r="B26" s="87">
        <v>-1.0648387371064882E-2</v>
      </c>
      <c r="C26" s="54"/>
      <c r="D26" s="54"/>
      <c r="E26" s="87" t="e">
        <f>#REF!</f>
        <v>#REF!</v>
      </c>
      <c r="F26" s="54"/>
      <c r="G26" s="54"/>
      <c r="H26" s="103">
        <v>1998</v>
      </c>
    </row>
    <row r="27" spans="1:8" ht="15.75" x14ac:dyDescent="0.25">
      <c r="A27" s="54" t="s">
        <v>11</v>
      </c>
      <c r="B27" s="87">
        <v>-0.14457718218420057</v>
      </c>
      <c r="C27" s="54"/>
      <c r="D27" s="54"/>
      <c r="E27" s="87" t="e">
        <f>#REF!</f>
        <v>#REF!</v>
      </c>
      <c r="F27" s="54"/>
      <c r="G27" s="54"/>
      <c r="H27" s="103">
        <v>1998</v>
      </c>
    </row>
    <row r="28" spans="1:8" ht="15.75" x14ac:dyDescent="0.25">
      <c r="A28" s="54" t="s">
        <v>12</v>
      </c>
      <c r="B28" s="87">
        <v>6.4060393970495344E-2</v>
      </c>
      <c r="C28" s="54"/>
      <c r="D28" s="54"/>
      <c r="E28" s="87" t="e">
        <f>#REF!</f>
        <v>#REF!</v>
      </c>
      <c r="F28" s="54"/>
      <c r="G28" s="54"/>
      <c r="H28" s="103">
        <v>1998</v>
      </c>
    </row>
    <row r="29" spans="1:8" ht="15.75" x14ac:dyDescent="0.25">
      <c r="A29" s="54" t="s">
        <v>13</v>
      </c>
      <c r="B29" s="88">
        <v>8.1341989203888465E-2</v>
      </c>
      <c r="C29" s="54"/>
      <c r="D29" s="54"/>
      <c r="E29" s="87" t="e">
        <f>#REF!</f>
        <v>#REF!</v>
      </c>
      <c r="F29" s="54"/>
      <c r="G29" s="54"/>
      <c r="H29" s="103">
        <v>1998</v>
      </c>
    </row>
    <row r="30" spans="1:8" ht="15.75" x14ac:dyDescent="0.25">
      <c r="A30" s="54" t="s">
        <v>14</v>
      </c>
      <c r="B30" s="88">
        <v>6.0607892486682191E-2</v>
      </c>
      <c r="C30" s="54"/>
      <c r="D30" s="54"/>
      <c r="E30" s="87" t="e">
        <f>#REF!</f>
        <v>#REF!</v>
      </c>
      <c r="F30" s="54"/>
      <c r="G30" s="54"/>
      <c r="H30" s="103">
        <v>1998</v>
      </c>
    </row>
    <row r="31" spans="1:8" ht="15.75" x14ac:dyDescent="0.25">
      <c r="A31" s="104" t="s">
        <v>15</v>
      </c>
      <c r="B31" s="88">
        <v>5.7625165055430028E-2</v>
      </c>
      <c r="C31" s="104"/>
      <c r="D31" s="104"/>
      <c r="E31" s="87" t="e">
        <f>#REF!</f>
        <v>#REF!</v>
      </c>
      <c r="F31" s="54"/>
      <c r="G31" s="54"/>
      <c r="H31" s="103">
        <v>1998</v>
      </c>
    </row>
    <row r="32" spans="1:8" ht="15.75" x14ac:dyDescent="0.25">
      <c r="A32" s="54" t="s">
        <v>4</v>
      </c>
      <c r="B32" s="88">
        <v>4.1816017427482199E-2</v>
      </c>
      <c r="C32" s="54"/>
      <c r="D32" s="54"/>
      <c r="E32" s="87" t="e">
        <f>#REF!</f>
        <v>#REF!</v>
      </c>
      <c r="F32" s="54"/>
      <c r="G32" s="54"/>
      <c r="H32" s="103">
        <v>1999</v>
      </c>
    </row>
    <row r="33" spans="1:8" ht="15.75" x14ac:dyDescent="0.25">
      <c r="A33" s="54" t="s">
        <v>5</v>
      </c>
      <c r="B33" s="88">
        <v>-3.1078737745274032E-2</v>
      </c>
      <c r="C33" s="54"/>
      <c r="D33" s="54"/>
      <c r="E33" s="87" t="e">
        <f>#REF!</f>
        <v>#REF!</v>
      </c>
      <c r="F33" s="54"/>
      <c r="G33" s="54"/>
      <c r="H33" s="103">
        <v>1999</v>
      </c>
    </row>
    <row r="34" spans="1:8" ht="15.75" x14ac:dyDescent="0.25">
      <c r="A34" s="54" t="s">
        <v>6</v>
      </c>
      <c r="B34" s="88">
        <v>4.0008494649616422E-2</v>
      </c>
      <c r="C34" s="54"/>
      <c r="D34" s="54"/>
      <c r="E34" s="87" t="e">
        <f>#REF!</f>
        <v>#REF!</v>
      </c>
      <c r="F34" s="54"/>
      <c r="G34" s="54"/>
      <c r="H34" s="103">
        <v>1999</v>
      </c>
    </row>
    <row r="35" spans="1:8" ht="15.75" x14ac:dyDescent="0.25">
      <c r="A35" s="54" t="s">
        <v>7</v>
      </c>
      <c r="B35" s="88">
        <v>3.8725493551264867E-2</v>
      </c>
      <c r="C35" s="54"/>
      <c r="D35" s="54"/>
      <c r="E35" s="87" t="e">
        <f>#REF!</f>
        <v>#REF!</v>
      </c>
      <c r="F35" s="54"/>
      <c r="G35" s="54"/>
      <c r="H35" s="103">
        <v>1999</v>
      </c>
    </row>
    <row r="36" spans="1:8" ht="15.75" x14ac:dyDescent="0.25">
      <c r="A36" s="54" t="s">
        <v>8</v>
      </c>
      <c r="B36" s="88">
        <v>-2.3613672131111541E-2</v>
      </c>
      <c r="C36" s="54"/>
      <c r="D36" s="54"/>
      <c r="E36" s="87" t="e">
        <f>#REF!</f>
        <v>#REF!</v>
      </c>
      <c r="F36" s="54"/>
      <c r="G36" s="54"/>
      <c r="H36" s="103">
        <v>1999</v>
      </c>
    </row>
    <row r="37" spans="1:8" ht="15.75" x14ac:dyDescent="0.25">
      <c r="A37" s="54" t="s">
        <v>9</v>
      </c>
      <c r="B37" s="88">
        <v>5.5497347454000145E-2</v>
      </c>
      <c r="C37" s="54"/>
      <c r="D37" s="54"/>
      <c r="E37" s="87" t="e">
        <f>#REF!</f>
        <v>#REF!</v>
      </c>
      <c r="F37" s="54"/>
      <c r="G37" s="54"/>
      <c r="H37" s="103">
        <v>1999</v>
      </c>
    </row>
    <row r="38" spans="1:8" ht="15.75" x14ac:dyDescent="0.25">
      <c r="A38" s="54" t="s">
        <v>10</v>
      </c>
      <c r="B38" s="88">
        <v>-3.1224707384924E-2</v>
      </c>
      <c r="C38" s="54"/>
      <c r="D38" s="54"/>
      <c r="E38" s="87" t="e">
        <f>#REF!</f>
        <v>#REF!</v>
      </c>
      <c r="F38" s="54"/>
      <c r="G38" s="54"/>
      <c r="H38" s="103">
        <v>1999</v>
      </c>
    </row>
    <row r="39" spans="1:8" ht="15.75" x14ac:dyDescent="0.25">
      <c r="A39" s="54" t="s">
        <v>11</v>
      </c>
      <c r="B39" s="88">
        <v>-4.9472522262635765E-3</v>
      </c>
      <c r="C39" s="54"/>
      <c r="D39" s="54"/>
      <c r="E39" s="87" t="e">
        <f>#REF!</f>
        <v>#REF!</v>
      </c>
      <c r="F39" s="54"/>
      <c r="G39" s="54"/>
      <c r="H39" s="103">
        <v>1999</v>
      </c>
    </row>
    <row r="40" spans="1:8" ht="15.75" x14ac:dyDescent="0.25">
      <c r="A40" s="54" t="s">
        <v>12</v>
      </c>
      <c r="B40" s="88">
        <v>-2.7413986179419925E-2</v>
      </c>
      <c r="C40" s="54"/>
      <c r="D40" s="54"/>
      <c r="E40" s="87" t="e">
        <f>#REF!</f>
        <v>#REF!</v>
      </c>
      <c r="F40" s="54"/>
      <c r="G40" s="54"/>
      <c r="H40" s="103">
        <v>1999</v>
      </c>
    </row>
    <row r="41" spans="1:8" ht="15.75" x14ac:dyDescent="0.25">
      <c r="A41" s="54" t="s">
        <v>13</v>
      </c>
      <c r="B41" s="88">
        <v>6.328068656942043E-2</v>
      </c>
      <c r="C41" s="54"/>
      <c r="D41" s="54"/>
      <c r="E41" s="87" t="e">
        <f>#REF!</f>
        <v>#REF!</v>
      </c>
      <c r="F41" s="54"/>
      <c r="G41" s="54"/>
      <c r="H41" s="103">
        <v>1999</v>
      </c>
    </row>
    <row r="42" spans="1:8" ht="15.75" x14ac:dyDescent="0.25">
      <c r="A42" s="54" t="s">
        <v>14</v>
      </c>
      <c r="B42" s="88">
        <v>2.0328316773894572E-2</v>
      </c>
      <c r="C42" s="54"/>
      <c r="D42" s="54"/>
      <c r="E42" s="87" t="e">
        <f>#REF!</f>
        <v>#REF!</v>
      </c>
      <c r="F42" s="54"/>
      <c r="G42" s="54"/>
      <c r="H42" s="103">
        <v>1999</v>
      </c>
    </row>
    <row r="43" spans="1:8" ht="15.75" x14ac:dyDescent="0.25">
      <c r="A43" s="104" t="s">
        <v>15</v>
      </c>
      <c r="B43" s="88">
        <v>5.8896158661477127E-2</v>
      </c>
      <c r="C43" s="104"/>
      <c r="D43" s="104"/>
      <c r="E43" s="87" t="e">
        <f>#REF!</f>
        <v>#REF!</v>
      </c>
      <c r="F43" s="54"/>
      <c r="G43" s="54"/>
      <c r="H43" s="103">
        <v>1999</v>
      </c>
    </row>
    <row r="44" spans="1:8" ht="15.75" x14ac:dyDescent="0.25">
      <c r="A44" s="54" t="s">
        <v>4</v>
      </c>
      <c r="B44" s="88">
        <v>-5.024238139785242E-2</v>
      </c>
      <c r="C44" s="54"/>
      <c r="D44" s="54"/>
      <c r="E44" s="87" t="e">
        <f>#REF!</f>
        <v>#REF!</v>
      </c>
      <c r="F44" s="54"/>
      <c r="G44" s="54"/>
      <c r="H44" s="103">
        <v>2000</v>
      </c>
    </row>
    <row r="45" spans="1:8" ht="15.75" x14ac:dyDescent="0.25">
      <c r="A45" s="54" t="s">
        <v>5</v>
      </c>
      <c r="B45" s="88">
        <v>-1.8929692615169635E-2</v>
      </c>
      <c r="C45" s="54"/>
      <c r="D45" s="54"/>
      <c r="E45" s="87" t="e">
        <f>#REF!</f>
        <v>#REF!</v>
      </c>
      <c r="F45" s="54"/>
      <c r="G45" s="54"/>
      <c r="H45" s="103">
        <v>2000</v>
      </c>
    </row>
    <row r="46" spans="1:8" ht="15.75" x14ac:dyDescent="0.25">
      <c r="A46" s="54" t="s">
        <v>6</v>
      </c>
      <c r="B46" s="88">
        <v>9.7828562691034016E-2</v>
      </c>
      <c r="C46" s="54"/>
      <c r="D46" s="54"/>
      <c r="E46" s="87" t="e">
        <f>#REF!</f>
        <v>#REF!</v>
      </c>
      <c r="F46" s="54"/>
      <c r="G46" s="54"/>
      <c r="H46" s="103">
        <v>2000</v>
      </c>
    </row>
    <row r="47" spans="1:8" ht="15.75" x14ac:dyDescent="0.25">
      <c r="A47" s="54" t="s">
        <v>7</v>
      </c>
      <c r="B47" s="88">
        <v>-3.0085711149123284E-2</v>
      </c>
      <c r="C47" s="54"/>
      <c r="D47" s="54"/>
      <c r="E47" s="87" t="e">
        <f>#REF!</f>
        <v>#REF!</v>
      </c>
      <c r="F47" s="54"/>
      <c r="G47" s="54"/>
      <c r="H47" s="103">
        <v>2000</v>
      </c>
    </row>
    <row r="48" spans="1:8" ht="15.75" x14ac:dyDescent="0.25">
      <c r="A48" s="54" t="s">
        <v>8</v>
      </c>
      <c r="B48" s="88">
        <v>-2.051707537437375E-2</v>
      </c>
      <c r="C48" s="54"/>
      <c r="D48" s="54"/>
      <c r="E48" s="87" t="e">
        <f>#REF!</f>
        <v>#REF!</v>
      </c>
      <c r="F48" s="54"/>
      <c r="G48" s="54"/>
      <c r="H48" s="103">
        <v>2000</v>
      </c>
    </row>
    <row r="49" spans="1:8" ht="15.75" x14ac:dyDescent="0.25">
      <c r="A49" s="54" t="s">
        <v>9</v>
      </c>
      <c r="B49" s="88">
        <v>2.4653316710793627E-2</v>
      </c>
      <c r="C49" s="54"/>
      <c r="D49" s="54"/>
      <c r="E49" s="87" t="e">
        <f>#REF!</f>
        <v>#REF!</v>
      </c>
      <c r="F49" s="54"/>
      <c r="G49" s="54"/>
      <c r="H49" s="103">
        <v>2000</v>
      </c>
    </row>
    <row r="50" spans="1:8" ht="15.75" x14ac:dyDescent="0.25">
      <c r="A50" s="54" t="s">
        <v>10</v>
      </c>
      <c r="B50" s="88">
        <v>-1.5634206564886122E-2</v>
      </c>
      <c r="C50" s="54"/>
      <c r="D50" s="54"/>
      <c r="E50" s="87" t="e">
        <f>#REF!</f>
        <v>#REF!</v>
      </c>
      <c r="F50" s="54"/>
      <c r="G50" s="54"/>
      <c r="H50" s="103">
        <v>2000</v>
      </c>
    </row>
    <row r="51" spans="1:8" ht="15.75" x14ac:dyDescent="0.25">
      <c r="A51" s="54" t="s">
        <v>11</v>
      </c>
      <c r="B51" s="88">
        <v>6.2114374917039195E-2</v>
      </c>
      <c r="C51" s="54"/>
      <c r="D51" s="54"/>
      <c r="E51" s="87" t="e">
        <f>#REF!</f>
        <v>#REF!</v>
      </c>
      <c r="F51" s="54"/>
      <c r="G51" s="54"/>
      <c r="H51" s="103">
        <v>2000</v>
      </c>
    </row>
    <row r="52" spans="1:8" ht="15.75" x14ac:dyDescent="0.25">
      <c r="A52" s="54" t="s">
        <v>12</v>
      </c>
      <c r="B52" s="88">
        <v>-5.2793342811741972E-2</v>
      </c>
      <c r="C52" s="54"/>
      <c r="D52" s="54"/>
      <c r="E52" s="87" t="e">
        <f>#REF!</f>
        <v>#REF!</v>
      </c>
      <c r="F52" s="54"/>
      <c r="G52" s="54"/>
      <c r="H52" s="103">
        <v>2000</v>
      </c>
    </row>
    <row r="53" spans="1:8" ht="15.75" x14ac:dyDescent="0.25">
      <c r="A53" s="54" t="s">
        <v>13</v>
      </c>
      <c r="B53" s="88">
        <v>-4.2275948010668252E-3</v>
      </c>
      <c r="C53" s="54"/>
      <c r="D53" s="54"/>
      <c r="E53" s="87" t="e">
        <f>#REF!</f>
        <v>#REF!</v>
      </c>
      <c r="F53" s="54"/>
      <c r="G53" s="54"/>
      <c r="H53" s="103">
        <v>2000</v>
      </c>
    </row>
    <row r="54" spans="1:8" ht="15.75" x14ac:dyDescent="0.25">
      <c r="A54" s="54" t="s">
        <v>14</v>
      </c>
      <c r="B54" s="88">
        <v>-7.8839541439010952E-2</v>
      </c>
      <c r="C54" s="54"/>
      <c r="D54" s="54"/>
      <c r="E54" s="87" t="e">
        <f>#REF!</f>
        <v>#REF!</v>
      </c>
      <c r="F54" s="54"/>
      <c r="G54" s="54"/>
      <c r="H54" s="103">
        <v>2000</v>
      </c>
    </row>
    <row r="55" spans="1:8" ht="15.75" x14ac:dyDescent="0.25">
      <c r="A55" s="104" t="s">
        <v>15</v>
      </c>
      <c r="B55" s="88">
        <v>4.8944003990338825E-3</v>
      </c>
      <c r="C55" s="104">
        <f>STDEVP(B20:B55)</f>
        <v>5.0281969322618261E-2</v>
      </c>
      <c r="D55" s="105">
        <f>C55*SQRT(12)</f>
        <v>0.17418185114278895</v>
      </c>
      <c r="E55" s="87" t="e">
        <f>#REF!</f>
        <v>#REF!</v>
      </c>
      <c r="F55" s="104" t="e">
        <f>STDEVP(E20:E55)</f>
        <v>#REF!</v>
      </c>
      <c r="G55" s="105" t="e">
        <f>F55*SQRT(12)</f>
        <v>#REF!</v>
      </c>
      <c r="H55" s="103">
        <v>2000</v>
      </c>
    </row>
    <row r="56" spans="1:8" ht="15.75" x14ac:dyDescent="0.25">
      <c r="A56" s="54" t="s">
        <v>4</v>
      </c>
      <c r="B56" s="88">
        <v>3.5479069210527125E-2</v>
      </c>
      <c r="C56" s="104">
        <f t="shared" ref="C56:C119" si="11">STDEVP(B21:B56)</f>
        <v>5.0443106076194413E-2</v>
      </c>
      <c r="D56" s="106">
        <f>C56*SQRT(12)</f>
        <v>0.17474004523111014</v>
      </c>
      <c r="E56" s="87" t="e">
        <f>#REF!</f>
        <v>#REF!</v>
      </c>
      <c r="F56" s="54" t="e">
        <f>STDEVP(E21:E55)</f>
        <v>#REF!</v>
      </c>
      <c r="G56" s="38" t="e">
        <f t="shared" ref="G56:G119" si="12">F56*SQRT(12)</f>
        <v>#REF!</v>
      </c>
      <c r="H56" s="103">
        <v>2001</v>
      </c>
    </row>
    <row r="57" spans="1:8" ht="15.75" x14ac:dyDescent="0.25">
      <c r="A57" s="54" t="s">
        <v>5</v>
      </c>
      <c r="B57" s="88">
        <v>-9.1181691127658504E-2</v>
      </c>
      <c r="C57" s="104">
        <f t="shared" si="11"/>
        <v>5.2115471830172212E-2</v>
      </c>
      <c r="D57" s="106">
        <f t="shared" ref="D57:D120" si="13">C57*SQRT(12)</f>
        <v>0.18053329014056571</v>
      </c>
      <c r="E57" s="87" t="e">
        <f>#REF!</f>
        <v>#REF!</v>
      </c>
      <c r="F57" s="54" t="e">
        <f>STDEVP(E22:E55)</f>
        <v>#REF!</v>
      </c>
      <c r="G57" s="38" t="e">
        <f t="shared" si="12"/>
        <v>#REF!</v>
      </c>
      <c r="H57" s="103">
        <v>2001</v>
      </c>
    </row>
    <row r="58" spans="1:8" ht="15.75" x14ac:dyDescent="0.25">
      <c r="A58" s="54" t="s">
        <v>6</v>
      </c>
      <c r="B58" s="88">
        <v>-6.3350635455373561E-2</v>
      </c>
      <c r="C58" s="104">
        <f t="shared" si="11"/>
        <v>5.2818333163107016E-2</v>
      </c>
      <c r="D58" s="106">
        <f t="shared" si="13"/>
        <v>0.18296807321920303</v>
      </c>
      <c r="E58" s="87" t="e">
        <f>#REF!</f>
        <v>#REF!</v>
      </c>
      <c r="F58" s="54" t="e">
        <f>STDEVP(E23:E55)</f>
        <v>#REF!</v>
      </c>
      <c r="G58" s="38" t="e">
        <f t="shared" si="12"/>
        <v>#REF!</v>
      </c>
      <c r="H58" s="103">
        <v>2001</v>
      </c>
    </row>
    <row r="59" spans="1:8" ht="15.75" x14ac:dyDescent="0.25">
      <c r="A59" s="54" t="s">
        <v>7</v>
      </c>
      <c r="B59" s="88">
        <v>7.7710481452415214E-2</v>
      </c>
      <c r="C59" s="104">
        <f t="shared" si="11"/>
        <v>5.4188792350981924E-2</v>
      </c>
      <c r="D59" s="106">
        <f t="shared" si="13"/>
        <v>0.18771548310540087</v>
      </c>
      <c r="E59" s="87" t="e">
        <f>#REF!</f>
        <v>#REF!</v>
      </c>
      <c r="F59" s="54" t="e">
        <f>STDEVP(E24:E55)</f>
        <v>#REF!</v>
      </c>
      <c r="G59" s="38" t="e">
        <f t="shared" si="12"/>
        <v>#REF!</v>
      </c>
      <c r="H59" s="103">
        <v>2001</v>
      </c>
    </row>
    <row r="60" spans="1:8" ht="15.75" x14ac:dyDescent="0.25">
      <c r="A60" s="54" t="s">
        <v>8</v>
      </c>
      <c r="B60" s="88">
        <v>6.6999275807382297E-3</v>
      </c>
      <c r="C60" s="104">
        <f t="shared" si="11"/>
        <v>5.4049248567040444E-2</v>
      </c>
      <c r="D60" s="106">
        <f t="shared" si="13"/>
        <v>0.18723208925806675</v>
      </c>
      <c r="E60" s="87" t="e">
        <f>#REF!</f>
        <v>#REF!</v>
      </c>
      <c r="F60" s="54" t="e">
        <f>STDEVP(E25:E55)</f>
        <v>#REF!</v>
      </c>
      <c r="G60" s="38" t="e">
        <f t="shared" si="12"/>
        <v>#REF!</v>
      </c>
      <c r="H60" s="103">
        <v>2001</v>
      </c>
    </row>
    <row r="61" spans="1:8" ht="15.75" x14ac:dyDescent="0.25">
      <c r="A61" s="54" t="s">
        <v>9</v>
      </c>
      <c r="B61" s="88">
        <v>-2.4338592419494653E-2</v>
      </c>
      <c r="C61" s="104">
        <f t="shared" si="11"/>
        <v>5.3963269449908154E-2</v>
      </c>
      <c r="D61" s="106">
        <f t="shared" si="13"/>
        <v>0.18693424885954069</v>
      </c>
      <c r="E61" s="87" t="e">
        <f>#REF!</f>
        <v>#REF!</v>
      </c>
      <c r="F61" s="54" t="e">
        <f>STDEVP(E26:E55)</f>
        <v>#REF!</v>
      </c>
      <c r="G61" s="38" t="e">
        <f t="shared" si="12"/>
        <v>#REF!</v>
      </c>
      <c r="H61" s="103">
        <v>2001</v>
      </c>
    </row>
    <row r="62" spans="1:8" ht="15.75" x14ac:dyDescent="0.25">
      <c r="A62" s="54" t="s">
        <v>10</v>
      </c>
      <c r="B62" s="88">
        <v>-9.8441307083095841E-3</v>
      </c>
      <c r="C62" s="104">
        <f t="shared" si="11"/>
        <v>5.3957091489462886E-2</v>
      </c>
      <c r="D62" s="106">
        <f t="shared" si="13"/>
        <v>0.18691284777678396</v>
      </c>
      <c r="E62" s="87" t="e">
        <f>#REF!</f>
        <v>#REF!</v>
      </c>
      <c r="F62" s="54" t="e">
        <f>STDEVP(E27:E55)</f>
        <v>#REF!</v>
      </c>
      <c r="G62" s="38" t="e">
        <f t="shared" si="12"/>
        <v>#REF!</v>
      </c>
      <c r="H62" s="103">
        <v>2001</v>
      </c>
    </row>
    <row r="63" spans="1:8" ht="15.75" x14ac:dyDescent="0.25">
      <c r="A63" s="54" t="s">
        <v>11</v>
      </c>
      <c r="B63" s="88">
        <v>-6.2601733782243318E-2</v>
      </c>
      <c r="C63" s="104">
        <f t="shared" si="11"/>
        <v>4.9123022458388857E-2</v>
      </c>
      <c r="D63" s="106">
        <f t="shared" si="13"/>
        <v>0.17016714143855302</v>
      </c>
      <c r="E63" s="87" t="e">
        <f>#REF!</f>
        <v>#REF!</v>
      </c>
      <c r="F63" s="54" t="e">
        <f>STDEVP(E28:E55)</f>
        <v>#REF!</v>
      </c>
      <c r="G63" s="38" t="e">
        <f t="shared" si="12"/>
        <v>#REF!</v>
      </c>
      <c r="H63" s="103">
        <v>2001</v>
      </c>
    </row>
    <row r="64" spans="1:8" ht="15.75" x14ac:dyDescent="0.25">
      <c r="A64" s="54" t="s">
        <v>12</v>
      </c>
      <c r="B64" s="88">
        <v>-8.0752547477284109E-2</v>
      </c>
      <c r="C64" s="104">
        <f t="shared" si="11"/>
        <v>5.0200220197749626E-2</v>
      </c>
      <c r="D64" s="106">
        <f t="shared" si="13"/>
        <v>0.17389866386729541</v>
      </c>
      <c r="E64" s="87" t="e">
        <f>#REF!</f>
        <v>#REF!</v>
      </c>
      <c r="F64" s="54" t="e">
        <f>STDEVP(E29:E55)</f>
        <v>#REF!</v>
      </c>
      <c r="G64" s="38" t="e">
        <f t="shared" si="12"/>
        <v>#REF!</v>
      </c>
      <c r="H64" s="103">
        <v>2001</v>
      </c>
    </row>
    <row r="65" spans="1:8" ht="15.75" x14ac:dyDescent="0.25">
      <c r="A65" s="54" t="s">
        <v>13</v>
      </c>
      <c r="B65" s="90">
        <v>1.9068975654444875E-2</v>
      </c>
      <c r="C65" s="104">
        <f t="shared" si="11"/>
        <v>4.8513446641036816E-2</v>
      </c>
      <c r="D65" s="106">
        <f t="shared" si="13"/>
        <v>0.16805550886511489</v>
      </c>
      <c r="E65" s="87" t="e">
        <f>#REF!</f>
        <v>#REF!</v>
      </c>
      <c r="F65" s="54" t="e">
        <f>STDEVP(E30:E55)</f>
        <v>#REF!</v>
      </c>
      <c r="G65" s="38" t="e">
        <f t="shared" si="12"/>
        <v>#REF!</v>
      </c>
      <c r="H65" s="103">
        <v>2001</v>
      </c>
    </row>
    <row r="66" spans="1:8" ht="15.75" x14ac:dyDescent="0.25">
      <c r="A66" s="54" t="s">
        <v>14</v>
      </c>
      <c r="B66" s="88">
        <v>7.6706279828952617E-2</v>
      </c>
      <c r="C66" s="104">
        <f t="shared" si="11"/>
        <v>4.9129163832914491E-2</v>
      </c>
      <c r="D66" s="106">
        <f t="shared" si="13"/>
        <v>0.17018841578396643</v>
      </c>
      <c r="E66" s="87" t="e">
        <f>#REF!</f>
        <v>#REF!</v>
      </c>
      <c r="F66" s="54" t="e">
        <f>STDEVP(E31:E55)</f>
        <v>#REF!</v>
      </c>
      <c r="G66" s="38" t="e">
        <f t="shared" si="12"/>
        <v>#REF!</v>
      </c>
      <c r="H66" s="103">
        <v>2001</v>
      </c>
    </row>
    <row r="67" spans="1:8" ht="15.75" x14ac:dyDescent="0.25">
      <c r="A67" s="104" t="s">
        <v>15</v>
      </c>
      <c r="B67" s="88">
        <v>8.7605667326513537E-3</v>
      </c>
      <c r="C67" s="104">
        <f t="shared" si="11"/>
        <v>4.8230972844969119E-2</v>
      </c>
      <c r="D67" s="106">
        <f t="shared" si="13"/>
        <v>0.16707699093192269</v>
      </c>
      <c r="E67" s="87" t="e">
        <f>#REF!</f>
        <v>#REF!</v>
      </c>
      <c r="F67" s="104" t="e">
        <f>STDEVP(E32:E67)</f>
        <v>#REF!</v>
      </c>
      <c r="G67" s="105" t="e">
        <f t="shared" si="12"/>
        <v>#REF!</v>
      </c>
      <c r="H67" s="103">
        <v>2001</v>
      </c>
    </row>
    <row r="68" spans="1:8" ht="15.75" x14ac:dyDescent="0.25">
      <c r="A68" s="54" t="s">
        <v>4</v>
      </c>
      <c r="B68" s="90">
        <v>-1.4593147903709691E-2</v>
      </c>
      <c r="C68" s="104">
        <f t="shared" si="11"/>
        <v>4.7770911854229443E-2</v>
      </c>
      <c r="D68" s="106">
        <f t="shared" si="13"/>
        <v>0.16548329291083952</v>
      </c>
      <c r="E68" s="87" t="e">
        <f>#REF!</f>
        <v>#REF!</v>
      </c>
      <c r="F68" s="54" t="e">
        <f>STDEVP(E33:E67)</f>
        <v>#REF!</v>
      </c>
      <c r="G68" s="38" t="e">
        <f t="shared" si="12"/>
        <v>#REF!</v>
      </c>
      <c r="H68" s="103">
        <v>2002</v>
      </c>
    </row>
    <row r="69" spans="1:8" ht="15.75" x14ac:dyDescent="0.25">
      <c r="A69" s="54" t="s">
        <v>5</v>
      </c>
      <c r="B69" s="88">
        <v>-1.9285386995856135E-2</v>
      </c>
      <c r="C69" s="104">
        <f t="shared" si="11"/>
        <v>4.760549233398842E-2</v>
      </c>
      <c r="D69" s="106">
        <f t="shared" si="13"/>
        <v>0.16491026288359728</v>
      </c>
      <c r="E69" s="87" t="e">
        <f>#REF!</f>
        <v>#REF!</v>
      </c>
      <c r="F69" s="54" t="e">
        <f>STDEVP(E34:E67)</f>
        <v>#REF!</v>
      </c>
      <c r="G69" s="38" t="e">
        <f t="shared" si="12"/>
        <v>#REF!</v>
      </c>
      <c r="H69" s="103">
        <v>2002</v>
      </c>
    </row>
    <row r="70" spans="1:8" ht="15.75" x14ac:dyDescent="0.25">
      <c r="A70" s="54" t="s">
        <v>6</v>
      </c>
      <c r="B70" s="88">
        <v>3.760931006668855E-2</v>
      </c>
      <c r="C70" s="104">
        <f t="shared" si="11"/>
        <v>4.7549770611443498E-2</v>
      </c>
      <c r="D70" s="106">
        <f t="shared" si="13"/>
        <v>0.16471723717453116</v>
      </c>
      <c r="E70" s="87" t="e">
        <f>#REF!</f>
        <v>#REF!</v>
      </c>
      <c r="F70" s="54" t="e">
        <f>STDEVP(E35:E67)</f>
        <v>#REF!</v>
      </c>
      <c r="G70" s="38" t="e">
        <f t="shared" si="12"/>
        <v>#REF!</v>
      </c>
      <c r="H70" s="103">
        <v>2002</v>
      </c>
    </row>
    <row r="71" spans="1:8" ht="15.75" x14ac:dyDescent="0.25">
      <c r="A71" s="54" t="s">
        <v>7</v>
      </c>
      <c r="B71" s="88">
        <v>-6.0627843903244383E-2</v>
      </c>
      <c r="C71" s="104">
        <f t="shared" si="11"/>
        <v>4.80444148881451E-2</v>
      </c>
      <c r="D71" s="106">
        <f t="shared" si="13"/>
        <v>0.16643073521237181</v>
      </c>
      <c r="E71" s="87" t="e">
        <f>#REF!</f>
        <v>#REF!</v>
      </c>
      <c r="F71" s="54" t="e">
        <f>STDEVP(E36:E67)</f>
        <v>#REF!</v>
      </c>
      <c r="G71" s="38" t="e">
        <f t="shared" si="12"/>
        <v>#REF!</v>
      </c>
      <c r="H71" s="103">
        <v>2002</v>
      </c>
    </row>
    <row r="72" spans="1:8" ht="15.75" x14ac:dyDescent="0.25">
      <c r="A72" s="54" t="s">
        <v>8</v>
      </c>
      <c r="B72" s="88">
        <v>-7.3671937909670637E-3</v>
      </c>
      <c r="C72" s="104">
        <f t="shared" si="11"/>
        <v>4.7932018504311572E-2</v>
      </c>
      <c r="D72" s="106">
        <f t="shared" si="13"/>
        <v>0.16604138271759844</v>
      </c>
      <c r="E72" s="87" t="e">
        <f>#REF!</f>
        <v>#REF!</v>
      </c>
      <c r="F72" s="54" t="e">
        <f>STDEVP(E37:E67)</f>
        <v>#REF!</v>
      </c>
      <c r="G72" s="38" t="e">
        <f t="shared" si="12"/>
        <v>#REF!</v>
      </c>
      <c r="H72" s="103">
        <v>2002</v>
      </c>
    </row>
    <row r="73" spans="1:8" ht="15.75" x14ac:dyDescent="0.25">
      <c r="A73" s="54" t="s">
        <v>9</v>
      </c>
      <c r="B73" s="88">
        <v>-7.1239403105757826E-2</v>
      </c>
      <c r="C73" s="104">
        <f t="shared" si="11"/>
        <v>4.8137064378392443E-2</v>
      </c>
      <c r="D73" s="106">
        <f t="shared" si="13"/>
        <v>0.16675168246117933</v>
      </c>
      <c r="E73" s="87" t="e">
        <f>#REF!</f>
        <v>#REF!</v>
      </c>
      <c r="F73" s="54" t="e">
        <f>STDEVP(E38:E67)</f>
        <v>#REF!</v>
      </c>
      <c r="G73" s="38" t="e">
        <f t="shared" si="12"/>
        <v>#REF!</v>
      </c>
      <c r="H73" s="103">
        <v>2002</v>
      </c>
    </row>
    <row r="74" spans="1:8" ht="15.75" x14ac:dyDescent="0.25">
      <c r="A74" s="54" t="s">
        <v>10</v>
      </c>
      <c r="B74" s="88">
        <v>-7.7944903334378979E-2</v>
      </c>
      <c r="C74" s="104">
        <f t="shared" si="11"/>
        <v>4.9390629805085434E-2</v>
      </c>
      <c r="D74" s="106">
        <f t="shared" si="13"/>
        <v>0.17109416048046736</v>
      </c>
      <c r="E74" s="87" t="e">
        <f>#REF!</f>
        <v>#REF!</v>
      </c>
      <c r="F74" s="54" t="e">
        <f>STDEVP(E39:E67)</f>
        <v>#REF!</v>
      </c>
      <c r="G74" s="38" t="e">
        <f t="shared" si="12"/>
        <v>#REF!</v>
      </c>
      <c r="H74" s="103">
        <v>2002</v>
      </c>
    </row>
    <row r="75" spans="1:8" ht="15.75" x14ac:dyDescent="0.25">
      <c r="A75" s="54" t="s">
        <v>11</v>
      </c>
      <c r="B75" s="88">
        <v>6.565386965188269E-3</v>
      </c>
      <c r="C75" s="104">
        <f t="shared" si="11"/>
        <v>4.9447449237452173E-2</v>
      </c>
      <c r="D75" s="106">
        <f t="shared" si="13"/>
        <v>0.17129098876790019</v>
      </c>
      <c r="E75" s="87" t="e">
        <f>#REF!</f>
        <v>#REF!</v>
      </c>
      <c r="F75" s="54" t="e">
        <f>STDEVP(E40:E67)</f>
        <v>#REF!</v>
      </c>
      <c r="G75" s="38" t="e">
        <f t="shared" si="12"/>
        <v>#REF!</v>
      </c>
      <c r="H75" s="103">
        <v>2002</v>
      </c>
    </row>
    <row r="76" spans="1:8" ht="15.75" x14ac:dyDescent="0.25">
      <c r="A76" s="54" t="s">
        <v>12</v>
      </c>
      <c r="B76" s="88">
        <v>-0.1086795084511305</v>
      </c>
      <c r="C76" s="104">
        <f t="shared" si="11"/>
        <v>5.2075920849830516E-2</v>
      </c>
      <c r="D76" s="106">
        <f t="shared" si="13"/>
        <v>0.18039628152568374</v>
      </c>
      <c r="E76" s="87" t="e">
        <f>#REF!</f>
        <v>#REF!</v>
      </c>
      <c r="F76" s="54" t="e">
        <f>STDEVP(E41:E67)</f>
        <v>#REF!</v>
      </c>
      <c r="G76" s="38" t="e">
        <f t="shared" si="12"/>
        <v>#REF!</v>
      </c>
      <c r="H76" s="103">
        <v>2002</v>
      </c>
    </row>
    <row r="77" spans="1:8" ht="15.75" x14ac:dyDescent="0.25">
      <c r="A77" s="54" t="s">
        <v>13</v>
      </c>
      <c r="B77" s="88">
        <v>8.8016446497295009E-2</v>
      </c>
      <c r="C77" s="104">
        <f t="shared" si="11"/>
        <v>5.3190442053684561E-2</v>
      </c>
      <c r="D77" s="106">
        <f t="shared" si="13"/>
        <v>0.18425709622805983</v>
      </c>
      <c r="E77" s="87" t="e">
        <f>#REF!</f>
        <v>#REF!</v>
      </c>
      <c r="F77" s="54" t="e">
        <f>STDEVP(E42:E67)</f>
        <v>#REF!</v>
      </c>
      <c r="G77" s="38" t="e">
        <f t="shared" si="12"/>
        <v>#REF!</v>
      </c>
      <c r="H77" s="103">
        <v>2002</v>
      </c>
    </row>
    <row r="78" spans="1:8" ht="15.75" x14ac:dyDescent="0.25">
      <c r="A78" s="54" t="s">
        <v>14</v>
      </c>
      <c r="B78" s="88">
        <v>5.8859137466009015E-2</v>
      </c>
      <c r="C78" s="104">
        <f t="shared" si="11"/>
        <v>5.4156390626466031E-2</v>
      </c>
      <c r="D78" s="106">
        <f t="shared" si="13"/>
        <v>0.18760324023917213</v>
      </c>
      <c r="E78" s="87" t="e">
        <f>#REF!</f>
        <v>#REF!</v>
      </c>
      <c r="F78" s="54" t="e">
        <f>STDEVP(E43:E67)</f>
        <v>#REF!</v>
      </c>
      <c r="G78" s="38" t="e">
        <f t="shared" si="12"/>
        <v>#REF!</v>
      </c>
      <c r="H78" s="103">
        <v>2002</v>
      </c>
    </row>
    <row r="79" spans="1:8" ht="15.75" x14ac:dyDescent="0.25">
      <c r="A79" s="104" t="s">
        <v>15</v>
      </c>
      <c r="B79" s="88">
        <v>-5.8748018497013277E-2</v>
      </c>
      <c r="C79" s="104">
        <f t="shared" si="11"/>
        <v>5.3548382181409067E-2</v>
      </c>
      <c r="D79" s="106">
        <f t="shared" si="13"/>
        <v>0.18549703720263289</v>
      </c>
      <c r="E79" s="87" t="e">
        <f>#REF!</f>
        <v>#REF!</v>
      </c>
      <c r="F79" s="104" t="e">
        <f>STDEVP(E44:E79)</f>
        <v>#REF!</v>
      </c>
      <c r="G79" s="105" t="e">
        <f t="shared" si="12"/>
        <v>#REF!</v>
      </c>
      <c r="H79" s="103">
        <v>2002</v>
      </c>
    </row>
    <row r="80" spans="1:8" ht="15.75" x14ac:dyDescent="0.25">
      <c r="A80" s="54" t="s">
        <v>4</v>
      </c>
      <c r="B80" s="88">
        <v>-2.6196185147830287E-2</v>
      </c>
      <c r="C80" s="104">
        <f t="shared" si="11"/>
        <v>5.321085274233938E-2</v>
      </c>
      <c r="D80" s="106">
        <f t="shared" si="13"/>
        <v>0.18432780092759504</v>
      </c>
      <c r="E80" s="87" t="e">
        <f>#REF!</f>
        <v>#REF!</v>
      </c>
      <c r="F80" s="54" t="e">
        <f>STDEVP(E56:E80)</f>
        <v>#REF!</v>
      </c>
      <c r="G80" s="38" t="e">
        <f t="shared" si="12"/>
        <v>#REF!</v>
      </c>
      <c r="H80" s="103">
        <v>2003</v>
      </c>
    </row>
    <row r="81" spans="1:8" ht="15.75" x14ac:dyDescent="0.25">
      <c r="A81" s="54" t="s">
        <v>5</v>
      </c>
      <c r="B81" s="88">
        <v>-1.5004014206872474E-2</v>
      </c>
      <c r="C81" s="104">
        <f t="shared" si="11"/>
        <v>5.3198329989819444E-2</v>
      </c>
      <c r="D81" s="106">
        <f t="shared" si="13"/>
        <v>0.18428442084036478</v>
      </c>
      <c r="E81" s="87" t="e">
        <f>#REF!</f>
        <v>#REF!</v>
      </c>
      <c r="F81" s="54" t="e">
        <f>STDEVP(E56:E81)</f>
        <v>#REF!</v>
      </c>
      <c r="G81" s="38" t="e">
        <f t="shared" si="12"/>
        <v>#REF!</v>
      </c>
      <c r="H81" s="103">
        <v>2003</v>
      </c>
    </row>
    <row r="82" spans="1:8" ht="15.75" x14ac:dyDescent="0.25">
      <c r="A82" s="54" t="s">
        <v>6</v>
      </c>
      <c r="B82" s="88">
        <v>9.7089304800896947E-3</v>
      </c>
      <c r="C82" s="104">
        <f t="shared" si="11"/>
        <v>5.0079541357800926E-2</v>
      </c>
      <c r="D82" s="106">
        <f t="shared" si="13"/>
        <v>0.17348062010291615</v>
      </c>
      <c r="E82" s="87" t="e">
        <f>#REF!</f>
        <v>#REF!</v>
      </c>
      <c r="F82" s="54" t="e">
        <f>STDEVP(E56:E82)</f>
        <v>#REF!</v>
      </c>
      <c r="G82" s="38" t="e">
        <f t="shared" si="12"/>
        <v>#REF!</v>
      </c>
      <c r="H82" s="103">
        <v>2003</v>
      </c>
    </row>
    <row r="83" spans="1:8" ht="15.75" x14ac:dyDescent="0.25">
      <c r="A83" s="54" t="s">
        <v>7</v>
      </c>
      <c r="B83" s="88">
        <v>8.2370547936233551E-2</v>
      </c>
      <c r="C83" s="104">
        <f t="shared" si="11"/>
        <v>5.2386165413713139E-2</v>
      </c>
      <c r="D83" s="106">
        <f t="shared" si="13"/>
        <v>0.18147100022051724</v>
      </c>
      <c r="E83" s="87" t="e">
        <f>#REF!</f>
        <v>#REF!</v>
      </c>
      <c r="F83" s="54" t="e">
        <f>STDEVP(E56:E83)</f>
        <v>#REF!</v>
      </c>
      <c r="G83" s="38" t="e">
        <f t="shared" si="12"/>
        <v>#REF!</v>
      </c>
      <c r="H83" s="103">
        <v>2003</v>
      </c>
    </row>
    <row r="84" spans="1:8" ht="15.75" x14ac:dyDescent="0.25">
      <c r="A84" s="54" t="s">
        <v>8</v>
      </c>
      <c r="B84" s="88">
        <v>5.2687153762136285E-2</v>
      </c>
      <c r="C84" s="104">
        <f t="shared" si="11"/>
        <v>5.3355174561621352E-2</v>
      </c>
      <c r="D84" s="106">
        <f t="shared" si="13"/>
        <v>0.18482774637486934</v>
      </c>
      <c r="E84" s="87" t="e">
        <f>#REF!</f>
        <v>#REF!</v>
      </c>
      <c r="F84" s="54" t="e">
        <f>STDEVP(E56:E84)</f>
        <v>#REF!</v>
      </c>
      <c r="G84" s="38" t="e">
        <f t="shared" si="12"/>
        <v>#REF!</v>
      </c>
      <c r="H84" s="103">
        <v>2003</v>
      </c>
    </row>
    <row r="85" spans="1:8" ht="15.75" x14ac:dyDescent="0.25">
      <c r="A85" s="54" t="s">
        <v>9</v>
      </c>
      <c r="B85" s="88">
        <v>1.2756839718220059E-2</v>
      </c>
      <c r="C85" s="104">
        <f t="shared" si="11"/>
        <v>5.3187914390488374E-2</v>
      </c>
      <c r="D85" s="106">
        <f t="shared" si="13"/>
        <v>0.18424834014589939</v>
      </c>
      <c r="E85" s="87" t="e">
        <f>#REF!</f>
        <v>#REF!</v>
      </c>
      <c r="F85" s="54" t="e">
        <f>STDEVP(E56:E85)</f>
        <v>#REF!</v>
      </c>
      <c r="G85" s="38" t="e">
        <f t="shared" si="12"/>
        <v>#REF!</v>
      </c>
      <c r="H85" s="103">
        <v>2003</v>
      </c>
    </row>
    <row r="86" spans="1:8" ht="15.75" x14ac:dyDescent="0.25">
      <c r="A86" s="54" t="s">
        <v>10</v>
      </c>
      <c r="B86" s="88">
        <v>1.7631350045903327E-2</v>
      </c>
      <c r="C86" s="104">
        <f t="shared" si="11"/>
        <v>5.3343349807897095E-2</v>
      </c>
      <c r="D86" s="106">
        <f t="shared" si="13"/>
        <v>0.18478678422639455</v>
      </c>
      <c r="E86" s="87" t="e">
        <f>#REF!</f>
        <v>#REF!</v>
      </c>
      <c r="F86" s="54" t="e">
        <f>STDEVP(E56:E86)</f>
        <v>#REF!</v>
      </c>
      <c r="G86" s="38" t="e">
        <f t="shared" si="12"/>
        <v>#REF!</v>
      </c>
      <c r="H86" s="103">
        <v>2003</v>
      </c>
    </row>
    <row r="87" spans="1:8" ht="15.75" x14ac:dyDescent="0.25">
      <c r="A87" s="54" t="s">
        <v>11</v>
      </c>
      <c r="B87" s="88">
        <v>1.9502499077965973E-2</v>
      </c>
      <c r="C87" s="104">
        <f t="shared" si="11"/>
        <v>5.2247025109651839E-2</v>
      </c>
      <c r="D87" s="106">
        <f t="shared" si="13"/>
        <v>0.18098900406848775</v>
      </c>
      <c r="E87" s="87" t="e">
        <f>#REF!</f>
        <v>#REF!</v>
      </c>
      <c r="F87" s="54" t="e">
        <f>STDEVP(E56:E87)</f>
        <v>#REF!</v>
      </c>
      <c r="G87" s="38" t="e">
        <f t="shared" si="12"/>
        <v>#REF!</v>
      </c>
      <c r="H87" s="103">
        <v>2003</v>
      </c>
    </row>
    <row r="88" spans="1:8" ht="15.75" x14ac:dyDescent="0.25">
      <c r="A88" s="54" t="s">
        <v>12</v>
      </c>
      <c r="B88" s="88">
        <v>-1.0619557382811506E-2</v>
      </c>
      <c r="C88" s="104">
        <f t="shared" si="11"/>
        <v>5.1714945351611315E-2</v>
      </c>
      <c r="D88" s="106">
        <f t="shared" si="13"/>
        <v>0.17914582571927745</v>
      </c>
      <c r="E88" s="87" t="e">
        <f>#REF!</f>
        <v>#REF!</v>
      </c>
      <c r="F88" s="54" t="e">
        <f>STDEVP(E56:E88)</f>
        <v>#REF!</v>
      </c>
      <c r="G88" s="38" t="e">
        <f t="shared" si="12"/>
        <v>#REF!</v>
      </c>
      <c r="H88" s="103">
        <v>2003</v>
      </c>
    </row>
    <row r="89" spans="1:8" ht="15.75" x14ac:dyDescent="0.25">
      <c r="A89" s="54" t="s">
        <v>13</v>
      </c>
      <c r="B89" s="88">
        <v>5.6570035520430606E-2</v>
      </c>
      <c r="C89" s="104">
        <f t="shared" si="11"/>
        <v>5.277643214635324E-2</v>
      </c>
      <c r="D89" s="106">
        <f t="shared" si="13"/>
        <v>0.18282292383939036</v>
      </c>
      <c r="E89" s="87" t="e">
        <f>#REF!</f>
        <v>#REF!</v>
      </c>
      <c r="F89" s="54" t="e">
        <f>STDEVP(E56:E89)</f>
        <v>#REF!</v>
      </c>
      <c r="G89" s="38" t="e">
        <f t="shared" si="12"/>
        <v>#REF!</v>
      </c>
      <c r="H89" s="103">
        <v>2003</v>
      </c>
    </row>
    <row r="90" spans="1:8" ht="15.75" x14ac:dyDescent="0.25">
      <c r="A90" s="54" t="s">
        <v>14</v>
      </c>
      <c r="B90" s="88">
        <v>8.7981489149997483E-3</v>
      </c>
      <c r="C90" s="104">
        <f t="shared" si="11"/>
        <v>5.1354332451844655E-2</v>
      </c>
      <c r="D90" s="106">
        <f t="shared" si="13"/>
        <v>0.17789662599075626</v>
      </c>
      <c r="E90" s="87" t="e">
        <f>#REF!</f>
        <v>#REF!</v>
      </c>
      <c r="F90" s="54" t="e">
        <f>STDEVP(E56:E90)</f>
        <v>#REF!</v>
      </c>
      <c r="G90" s="38" t="e">
        <f t="shared" si="12"/>
        <v>#REF!</v>
      </c>
      <c r="H90" s="103">
        <v>2003</v>
      </c>
    </row>
    <row r="91" spans="1:8" ht="15.75" x14ac:dyDescent="0.25">
      <c r="A91" s="104" t="s">
        <v>15</v>
      </c>
      <c r="B91" s="88">
        <v>5.2444577599142894E-2</v>
      </c>
      <c r="C91" s="104">
        <f t="shared" si="11"/>
        <v>5.2155624540586462E-2</v>
      </c>
      <c r="D91" s="106">
        <f t="shared" si="13"/>
        <v>0.18067238320956386</v>
      </c>
      <c r="E91" s="87" t="e">
        <f>#REF!</f>
        <v>#REF!</v>
      </c>
      <c r="F91" s="104" t="e">
        <f>STDEVP(E56:E91)</f>
        <v>#REF!</v>
      </c>
      <c r="G91" s="105" t="e">
        <f t="shared" si="12"/>
        <v>#REF!</v>
      </c>
      <c r="H91" s="103">
        <v>2003</v>
      </c>
    </row>
    <row r="92" spans="1:8" ht="15.75" x14ac:dyDescent="0.25">
      <c r="A92" s="54" t="s">
        <v>4</v>
      </c>
      <c r="B92" s="88">
        <v>1.8354972059948071E-2</v>
      </c>
      <c r="C92" s="104">
        <f t="shared" si="11"/>
        <v>5.1888426876769991E-2</v>
      </c>
      <c r="D92" s="106">
        <f t="shared" si="13"/>
        <v>0.17974678335077618</v>
      </c>
      <c r="E92" s="87" t="e">
        <f>#REF!</f>
        <v>#REF!</v>
      </c>
      <c r="F92" s="54" t="e">
        <f>STDEVP(E68:E92)</f>
        <v>#REF!</v>
      </c>
      <c r="G92" s="38" t="e">
        <f t="shared" si="12"/>
        <v>#REF!</v>
      </c>
      <c r="H92" s="103">
        <v>2004</v>
      </c>
    </row>
    <row r="93" spans="1:8" ht="15.75" x14ac:dyDescent="0.25">
      <c r="A93" s="54" t="s">
        <v>5</v>
      </c>
      <c r="B93" s="88">
        <v>1.3899443828627511E-2</v>
      </c>
      <c r="C93" s="104">
        <f t="shared" si="11"/>
        <v>4.9730819881224381E-2</v>
      </c>
      <c r="D93" s="106">
        <f t="shared" si="13"/>
        <v>0.17227261347267411</v>
      </c>
      <c r="E93" s="87" t="e">
        <f>#REF!</f>
        <v>#REF!</v>
      </c>
      <c r="F93" s="54" t="e">
        <f>STDEVP(E68:E93)</f>
        <v>#REF!</v>
      </c>
      <c r="G93" s="38" t="e">
        <f t="shared" si="12"/>
        <v>#REF!</v>
      </c>
      <c r="H93" s="103">
        <v>2004</v>
      </c>
    </row>
    <row r="94" spans="1:8" ht="15.75" x14ac:dyDescent="0.25">
      <c r="A94" s="54" t="s">
        <v>6</v>
      </c>
      <c r="B94" s="88">
        <v>-1.5086232619203943E-2</v>
      </c>
      <c r="C94" s="104">
        <f t="shared" si="11"/>
        <v>4.8633227811322476E-2</v>
      </c>
      <c r="D94" s="106">
        <f t="shared" si="13"/>
        <v>0.16847044301056455</v>
      </c>
      <c r="E94" s="87" t="e">
        <f>#REF!</f>
        <v>#REF!</v>
      </c>
      <c r="F94" s="54" t="e">
        <f>STDEVP(E68:E94)</f>
        <v>#REF!</v>
      </c>
      <c r="G94" s="38" t="e">
        <f t="shared" si="12"/>
        <v>#REF!</v>
      </c>
      <c r="H94" s="103">
        <v>2004</v>
      </c>
    </row>
    <row r="95" spans="1:8" ht="15.75" x14ac:dyDescent="0.25">
      <c r="A95" s="54" t="s">
        <v>7</v>
      </c>
      <c r="B95" s="88">
        <v>-1.5698428278862364E-2</v>
      </c>
      <c r="C95" s="104">
        <f t="shared" si="11"/>
        <v>4.6973009526723862E-2</v>
      </c>
      <c r="D95" s="106">
        <f t="shared" si="13"/>
        <v>0.16271927816940526</v>
      </c>
      <c r="E95" s="87" t="e">
        <f>#REF!</f>
        <v>#REF!</v>
      </c>
      <c r="F95" s="54" t="e">
        <f>STDEVP(E68:E95)</f>
        <v>#REF!</v>
      </c>
      <c r="G95" s="38" t="e">
        <f t="shared" si="12"/>
        <v>#REF!</v>
      </c>
      <c r="H95" s="103">
        <v>2004</v>
      </c>
    </row>
    <row r="96" spans="1:8" ht="15.75" x14ac:dyDescent="0.25">
      <c r="A96" s="54" t="s">
        <v>8</v>
      </c>
      <c r="B96" s="88">
        <v>1.3722898767690728E-2</v>
      </c>
      <c r="C96" s="104">
        <f t="shared" si="11"/>
        <v>4.7018638414583633E-2</v>
      </c>
      <c r="D96" s="106">
        <f t="shared" si="13"/>
        <v>0.16287734127353723</v>
      </c>
      <c r="E96" s="87" t="e">
        <f>#REF!</f>
        <v>#REF!</v>
      </c>
      <c r="F96" s="54" t="e">
        <f>STDEVP(E68:E96)</f>
        <v>#REF!</v>
      </c>
      <c r="G96" s="38" t="e">
        <f t="shared" si="12"/>
        <v>#REF!</v>
      </c>
      <c r="H96" s="103">
        <v>2004</v>
      </c>
    </row>
    <row r="97" spans="1:8" ht="15.75" x14ac:dyDescent="0.25">
      <c r="A97" s="54" t="s">
        <v>9</v>
      </c>
      <c r="B97" s="88">
        <v>1.9444936980964389E-2</v>
      </c>
      <c r="C97" s="104">
        <f t="shared" si="11"/>
        <v>4.6957248500931754E-2</v>
      </c>
      <c r="D97" s="106">
        <f t="shared" si="13"/>
        <v>0.16266468037450257</v>
      </c>
      <c r="E97" s="87" t="e">
        <f>#REF!</f>
        <v>#REF!</v>
      </c>
      <c r="F97" s="54" t="e">
        <f>STDEVP(E68:E97)</f>
        <v>#REF!</v>
      </c>
      <c r="G97" s="38" t="e">
        <f t="shared" si="12"/>
        <v>#REF!</v>
      </c>
      <c r="H97" s="103">
        <v>2004</v>
      </c>
    </row>
    <row r="98" spans="1:8" ht="15.75" x14ac:dyDescent="0.25">
      <c r="A98" s="54" t="s">
        <v>10</v>
      </c>
      <c r="B98" s="88">
        <v>-3.3096937979278374E-2</v>
      </c>
      <c r="C98" s="104">
        <f t="shared" si="11"/>
        <v>4.7254531294921326E-2</v>
      </c>
      <c r="D98" s="106">
        <f t="shared" si="13"/>
        <v>0.16369449818131451</v>
      </c>
      <c r="E98" s="87" t="e">
        <f>#REF!</f>
        <v>#REF!</v>
      </c>
      <c r="F98" s="54" t="e">
        <f>STDEVP(E68:E98)</f>
        <v>#REF!</v>
      </c>
      <c r="G98" s="38" t="e">
        <f t="shared" si="12"/>
        <v>#REF!</v>
      </c>
      <c r="H98" s="103">
        <v>2004</v>
      </c>
    </row>
    <row r="99" spans="1:8" ht="15.75" x14ac:dyDescent="0.25">
      <c r="A99" s="54" t="s">
        <v>11</v>
      </c>
      <c r="B99" s="88">
        <v>4.0449416052368292E-3</v>
      </c>
      <c r="C99" s="104">
        <f t="shared" si="11"/>
        <v>4.6060561009413144E-2</v>
      </c>
      <c r="D99" s="106">
        <f t="shared" si="13"/>
        <v>0.15955846378685914</v>
      </c>
      <c r="E99" s="87" t="e">
        <f>#REF!</f>
        <v>#REF!</v>
      </c>
      <c r="F99" s="54" t="e">
        <f>STDEVP(E68:E99)</f>
        <v>#REF!</v>
      </c>
      <c r="G99" s="38" t="e">
        <f t="shared" si="12"/>
        <v>#REF!</v>
      </c>
      <c r="H99" s="103">
        <v>2004</v>
      </c>
    </row>
    <row r="100" spans="1:8" ht="15.75" x14ac:dyDescent="0.25">
      <c r="A100" s="54" t="s">
        <v>12</v>
      </c>
      <c r="B100" s="88">
        <v>1.0830590712639587E-2</v>
      </c>
      <c r="C100" s="104">
        <f t="shared" si="11"/>
        <v>4.3913307209932258E-2</v>
      </c>
      <c r="D100" s="106">
        <f t="shared" si="13"/>
        <v>0.15212015843196672</v>
      </c>
      <c r="E100" s="87" t="e">
        <f>#REF!</f>
        <v>#REF!</v>
      </c>
      <c r="F100" s="54" t="e">
        <f>STDEVP(E68:E100)</f>
        <v>#REF!</v>
      </c>
      <c r="G100" s="38" t="e">
        <f t="shared" si="12"/>
        <v>#REF!</v>
      </c>
      <c r="H100" s="103">
        <v>2004</v>
      </c>
    </row>
    <row r="101" spans="1:8" ht="15.75" x14ac:dyDescent="0.25">
      <c r="A101" s="54" t="s">
        <v>13</v>
      </c>
      <c r="B101" s="88">
        <v>1.5277271954742933E-2</v>
      </c>
      <c r="C101" s="104">
        <f t="shared" si="11"/>
        <v>4.388225185481269E-2</v>
      </c>
      <c r="D101" s="106">
        <f t="shared" si="13"/>
        <v>0.15201257952613836</v>
      </c>
      <c r="E101" s="87" t="e">
        <f>#REF!</f>
        <v>#REF!</v>
      </c>
      <c r="F101" s="54" t="e">
        <f>STDEVP(E68:E101)</f>
        <v>#REF!</v>
      </c>
      <c r="G101" s="38" t="e">
        <f t="shared" si="12"/>
        <v>#REF!</v>
      </c>
      <c r="H101" s="103">
        <v>2004</v>
      </c>
    </row>
    <row r="102" spans="1:8" ht="15.75" x14ac:dyDescent="0.25">
      <c r="A102" s="54" t="s">
        <v>14</v>
      </c>
      <c r="B102" s="88">
        <v>4.0461567250511088E-2</v>
      </c>
      <c r="C102" s="104">
        <f t="shared" si="11"/>
        <v>4.2603815152425499E-2</v>
      </c>
      <c r="D102" s="106">
        <f t="shared" si="13"/>
        <v>0.14758394488054752</v>
      </c>
      <c r="E102" s="87" t="e">
        <f>#REF!</f>
        <v>#REF!</v>
      </c>
      <c r="F102" s="54" t="e">
        <f>STDEVP(E68:E102)</f>
        <v>#REF!</v>
      </c>
      <c r="G102" s="38" t="e">
        <f t="shared" si="12"/>
        <v>#REF!</v>
      </c>
      <c r="H102" s="103">
        <v>2004</v>
      </c>
    </row>
    <row r="103" spans="1:8" ht="15.75" x14ac:dyDescent="0.25">
      <c r="A103" s="104" t="s">
        <v>15</v>
      </c>
      <c r="B103" s="88">
        <v>3.4028662429531842E-2</v>
      </c>
      <c r="C103" s="104">
        <f t="shared" si="11"/>
        <v>4.2897265633256389E-2</v>
      </c>
      <c r="D103" s="106">
        <f t="shared" si="13"/>
        <v>0.14860048716515675</v>
      </c>
      <c r="E103" s="87" t="e">
        <f>#REF!</f>
        <v>#REF!</v>
      </c>
      <c r="F103" s="104" t="e">
        <f>STDEVP(E68:E103)</f>
        <v>#REF!</v>
      </c>
      <c r="G103" s="105" t="e">
        <f t="shared" si="12"/>
        <v>#REF!</v>
      </c>
      <c r="H103" s="103">
        <v>2004</v>
      </c>
    </row>
    <row r="104" spans="1:8" ht="15.75" x14ac:dyDescent="0.25">
      <c r="A104" s="54" t="s">
        <v>4</v>
      </c>
      <c r="B104" s="88">
        <v>-2.4375009724664221E-2</v>
      </c>
      <c r="C104" s="104">
        <f t="shared" si="11"/>
        <v>4.3044096272174266E-2</v>
      </c>
      <c r="D104" s="106">
        <f t="shared" si="13"/>
        <v>0.14910912341858387</v>
      </c>
      <c r="E104" s="87" t="e">
        <f>#REF!</f>
        <v>#REF!</v>
      </c>
      <c r="F104" s="54" t="e">
        <f>STDEVP(E80:E104)</f>
        <v>#REF!</v>
      </c>
      <c r="G104" s="38" t="e">
        <f t="shared" si="12"/>
        <v>#REF!</v>
      </c>
      <c r="H104" s="103">
        <v>2005</v>
      </c>
    </row>
    <row r="105" spans="1:8" ht="15.75" x14ac:dyDescent="0.25">
      <c r="A105" s="54" t="s">
        <v>5</v>
      </c>
      <c r="B105" s="88">
        <v>2.1044219802652586E-2</v>
      </c>
      <c r="C105" s="104">
        <f t="shared" si="11"/>
        <v>4.2958615051430352E-2</v>
      </c>
      <c r="D105" s="106">
        <f t="shared" si="13"/>
        <v>0.14881300778374093</v>
      </c>
      <c r="E105" s="87" t="e">
        <f>#REF!</f>
        <v>#REF!</v>
      </c>
      <c r="F105" s="54" t="e">
        <f>STDEVP(E80:E105)</f>
        <v>#REF!</v>
      </c>
      <c r="G105" s="38" t="e">
        <f t="shared" si="12"/>
        <v>#REF!</v>
      </c>
      <c r="H105" s="103">
        <v>2005</v>
      </c>
    </row>
    <row r="106" spans="1:8" ht="15.75" x14ac:dyDescent="0.25">
      <c r="A106" s="54" t="s">
        <v>6</v>
      </c>
      <c r="B106" s="88">
        <v>-1.7708050346111448E-2</v>
      </c>
      <c r="C106" s="104">
        <f t="shared" si="11"/>
        <v>4.2743526521886288E-2</v>
      </c>
      <c r="D106" s="106">
        <f t="shared" si="13"/>
        <v>0.14806791926114973</v>
      </c>
      <c r="E106" s="87" t="e">
        <f>#REF!</f>
        <v>#REF!</v>
      </c>
      <c r="F106" s="54" t="e">
        <f>STDEVP(E80:E106)</f>
        <v>#REF!</v>
      </c>
      <c r="G106" s="38" t="e">
        <f t="shared" si="12"/>
        <v>#REF!</v>
      </c>
      <c r="H106" s="103">
        <v>2005</v>
      </c>
    </row>
    <row r="107" spans="1:8" ht="15.75" x14ac:dyDescent="0.25">
      <c r="A107" s="54" t="s">
        <v>7</v>
      </c>
      <c r="B107" s="88">
        <v>-1.8965441848341147E-2</v>
      </c>
      <c r="C107" s="104">
        <f t="shared" si="11"/>
        <v>4.1547410954774648E-2</v>
      </c>
      <c r="D107" s="106">
        <f t="shared" si="13"/>
        <v>0.14392445339322688</v>
      </c>
      <c r="E107" s="87" t="e">
        <f>#REF!</f>
        <v>#REF!</v>
      </c>
      <c r="F107" s="54" t="e">
        <f>STDEVP(E80:E107)</f>
        <v>#REF!</v>
      </c>
      <c r="G107" s="38" t="e">
        <f t="shared" si="12"/>
        <v>#REF!</v>
      </c>
      <c r="H107" s="103">
        <v>2005</v>
      </c>
    </row>
    <row r="108" spans="1:8" ht="15.75" x14ac:dyDescent="0.25">
      <c r="A108" s="54" t="s">
        <v>8</v>
      </c>
      <c r="B108" s="88">
        <v>3.18184002116364E-2</v>
      </c>
      <c r="C108" s="104">
        <f t="shared" si="11"/>
        <v>4.1739264545783743E-2</v>
      </c>
      <c r="D108" s="106">
        <f t="shared" si="13"/>
        <v>0.14458905372771147</v>
      </c>
      <c r="E108" s="87" t="e">
        <f>#REF!</f>
        <v>#REF!</v>
      </c>
      <c r="F108" s="54" t="e">
        <f>STDEVP(E80:E108)</f>
        <v>#REF!</v>
      </c>
      <c r="G108" s="38" t="e">
        <f t="shared" si="12"/>
        <v>#REF!</v>
      </c>
      <c r="H108" s="103">
        <v>2005</v>
      </c>
    </row>
    <row r="109" spans="1:8" ht="15.75" x14ac:dyDescent="0.25">
      <c r="A109" s="54" t="s">
        <v>9</v>
      </c>
      <c r="B109" s="88">
        <v>1.4193890792315589E-3</v>
      </c>
      <c r="C109" s="104">
        <f t="shared" si="11"/>
        <v>3.9689501411232196E-2</v>
      </c>
      <c r="D109" s="106">
        <f t="shared" si="13"/>
        <v>0.13748846594266162</v>
      </c>
      <c r="E109" s="87" t="e">
        <f>#REF!</f>
        <v>#REF!</v>
      </c>
      <c r="F109" s="54" t="e">
        <f>STDEVP(E80:E109)</f>
        <v>#REF!</v>
      </c>
      <c r="G109" s="38" t="e">
        <f t="shared" si="12"/>
        <v>#REF!</v>
      </c>
      <c r="H109" s="103">
        <v>2005</v>
      </c>
    </row>
    <row r="110" spans="1:8" ht="15.75" x14ac:dyDescent="0.25">
      <c r="A110" s="54" t="s">
        <v>10</v>
      </c>
      <c r="B110" s="88">
        <v>3.7188506134778532E-2</v>
      </c>
      <c r="C110" s="104">
        <f t="shared" si="11"/>
        <v>3.7243015401726837E-2</v>
      </c>
      <c r="D110" s="106">
        <f t="shared" si="13"/>
        <v>0.1290135898057222</v>
      </c>
      <c r="E110" s="87" t="e">
        <f>#REF!</f>
        <v>#REF!</v>
      </c>
      <c r="F110" s="54" t="e">
        <f>STDEVP(E80:E110)</f>
        <v>#REF!</v>
      </c>
      <c r="G110" s="38" t="e">
        <f t="shared" si="12"/>
        <v>#REF!</v>
      </c>
      <c r="H110" s="103">
        <v>2005</v>
      </c>
    </row>
    <row r="111" spans="1:8" ht="15.75" x14ac:dyDescent="0.25">
      <c r="A111" s="54" t="s">
        <v>11</v>
      </c>
      <c r="B111" s="88">
        <v>-9.1240639354249753E-3</v>
      </c>
      <c r="C111" s="104">
        <f t="shared" si="11"/>
        <v>3.7379769143433335E-2</v>
      </c>
      <c r="D111" s="106">
        <f t="shared" si="13"/>
        <v>0.12948731866324381</v>
      </c>
      <c r="E111" s="87" t="e">
        <f>#REF!</f>
        <v>#REF!</v>
      </c>
      <c r="F111" s="54" t="e">
        <f>STDEVP(E80:E111)</f>
        <v>#REF!</v>
      </c>
      <c r="G111" s="38" t="e">
        <f t="shared" si="12"/>
        <v>#REF!</v>
      </c>
      <c r="H111" s="103">
        <v>2005</v>
      </c>
    </row>
    <row r="112" spans="1:8" ht="15.75" x14ac:dyDescent="0.25">
      <c r="A112" s="54" t="s">
        <v>12</v>
      </c>
      <c r="B112" s="88">
        <v>8.0993155538693351E-3</v>
      </c>
      <c r="C112" s="104">
        <f t="shared" si="11"/>
        <v>3.1531154460375535E-2</v>
      </c>
      <c r="D112" s="106">
        <f t="shared" si="13"/>
        <v>0.1092271230933449</v>
      </c>
      <c r="E112" s="87" t="e">
        <f>#REF!</f>
        <v>#REF!</v>
      </c>
      <c r="F112" s="54" t="e">
        <f>STDEVP(E80:E112)</f>
        <v>#REF!</v>
      </c>
      <c r="G112" s="38" t="e">
        <f t="shared" si="12"/>
        <v>#REF!</v>
      </c>
      <c r="H112" s="103">
        <v>2005</v>
      </c>
    </row>
    <row r="113" spans="1:8" ht="15.75" x14ac:dyDescent="0.25">
      <c r="A113" s="54" t="s">
        <v>13</v>
      </c>
      <c r="B113" s="88">
        <v>-1.6670866376760629E-2</v>
      </c>
      <c r="C113" s="104">
        <f t="shared" si="11"/>
        <v>2.926663820490312E-2</v>
      </c>
      <c r="D113" s="106">
        <f t="shared" si="13"/>
        <v>0.10138260867525721</v>
      </c>
      <c r="E113" s="87" t="e">
        <f>#REF!</f>
        <v>#REF!</v>
      </c>
      <c r="F113" s="54" t="e">
        <f>STDEVP(E80:E113)</f>
        <v>#REF!</v>
      </c>
      <c r="G113" s="38" t="e">
        <f t="shared" si="12"/>
        <v>#REF!</v>
      </c>
      <c r="H113" s="103">
        <v>2005</v>
      </c>
    </row>
    <row r="114" spans="1:8" ht="15.75" x14ac:dyDescent="0.25">
      <c r="A114" s="54" t="s">
        <v>14</v>
      </c>
      <c r="B114" s="88">
        <v>3.7822297888814305E-2</v>
      </c>
      <c r="C114" s="104">
        <f t="shared" si="11"/>
        <v>2.8496033999715512E-2</v>
      </c>
      <c r="D114" s="106">
        <f t="shared" si="13"/>
        <v>9.8713157403434865E-2</v>
      </c>
      <c r="E114" s="87" t="e">
        <f>#REF!</f>
        <v>#REF!</v>
      </c>
      <c r="F114" s="54" t="e">
        <f>STDEVP(E80:E114)</f>
        <v>#REF!</v>
      </c>
      <c r="G114" s="38" t="e">
        <f t="shared" si="12"/>
        <v>#REF!</v>
      </c>
      <c r="H114" s="103">
        <v>2005</v>
      </c>
    </row>
    <row r="115" spans="1:8" ht="15.75" x14ac:dyDescent="0.25">
      <c r="A115" s="104" t="s">
        <v>15</v>
      </c>
      <c r="B115" s="88">
        <v>3.4811930795775048E-4</v>
      </c>
      <c r="C115" s="104">
        <f t="shared" si="11"/>
        <v>2.6091294705877795E-2</v>
      </c>
      <c r="D115" s="106">
        <f t="shared" si="13"/>
        <v>9.0382896131666404E-2</v>
      </c>
      <c r="E115" s="87" t="e">
        <f>#REF!</f>
        <v>#REF!</v>
      </c>
      <c r="F115" s="104" t="e">
        <f>STDEVP(E80:E115)</f>
        <v>#REF!</v>
      </c>
      <c r="G115" s="105" t="e">
        <f t="shared" si="12"/>
        <v>#REF!</v>
      </c>
      <c r="H115" s="103">
        <v>2005</v>
      </c>
    </row>
    <row r="116" spans="1:8" ht="15.75" x14ac:dyDescent="0.25">
      <c r="A116" s="54" t="s">
        <v>4</v>
      </c>
      <c r="B116" s="88">
        <v>2.6477522337827297E-2</v>
      </c>
      <c r="C116" s="104">
        <f t="shared" si="11"/>
        <v>2.5398239203585131E-2</v>
      </c>
      <c r="D116" s="106">
        <f t="shared" si="13"/>
        <v>8.7982081446794286E-2</v>
      </c>
      <c r="E116" s="87" t="e">
        <f>#REF!</f>
        <v>#REF!</v>
      </c>
      <c r="F116" s="54" t="e">
        <f>STDEVP(E81:E116)</f>
        <v>#REF!</v>
      </c>
      <c r="G116" s="38" t="e">
        <f t="shared" si="12"/>
        <v>#REF!</v>
      </c>
      <c r="H116" s="103">
        <v>2006</v>
      </c>
    </row>
    <row r="117" spans="1:8" ht="15.75" x14ac:dyDescent="0.25">
      <c r="A117" s="54" t="s">
        <v>5</v>
      </c>
      <c r="B117" s="88">
        <v>2.7137217101349531E-3</v>
      </c>
      <c r="C117" s="104">
        <f t="shared" si="11"/>
        <v>2.5018346544483289E-2</v>
      </c>
      <c r="D117" s="106">
        <f t="shared" si="13"/>
        <v>8.6666094672820618E-2</v>
      </c>
      <c r="E117" s="87" t="e">
        <f>#REF!</f>
        <v>#REF!</v>
      </c>
      <c r="F117" s="54" t="e">
        <f>STDEVP(E82:E117)</f>
        <v>#REF!</v>
      </c>
      <c r="G117" s="38" t="e">
        <f t="shared" si="12"/>
        <v>#REF!</v>
      </c>
      <c r="H117" s="103">
        <v>2006</v>
      </c>
    </row>
    <row r="118" spans="1:8" ht="15.75" x14ac:dyDescent="0.25">
      <c r="A118" s="54" t="s">
        <v>6</v>
      </c>
      <c r="B118" s="88">
        <v>1.2447586131655752E-2</v>
      </c>
      <c r="C118" s="104">
        <f t="shared" si="11"/>
        <v>2.5010686619268967E-2</v>
      </c>
      <c r="D118" s="106">
        <f t="shared" si="13"/>
        <v>8.6639559913513853E-2</v>
      </c>
      <c r="E118" s="87" t="e">
        <f>#REF!</f>
        <v>#REF!</v>
      </c>
      <c r="F118" s="54" t="e">
        <f>STDEVP(E83:E118)</f>
        <v>#REF!</v>
      </c>
      <c r="G118" s="38" t="e">
        <f t="shared" si="12"/>
        <v>#REF!</v>
      </c>
      <c r="H118" s="103">
        <v>2006</v>
      </c>
    </row>
    <row r="119" spans="1:8" ht="15.75" x14ac:dyDescent="0.25">
      <c r="A119" s="54" t="s">
        <v>7</v>
      </c>
      <c r="B119" s="88">
        <v>1.3427529867193533E-2</v>
      </c>
      <c r="C119" s="104">
        <f t="shared" si="11"/>
        <v>2.2150168932186621E-2</v>
      </c>
      <c r="D119" s="106">
        <f t="shared" si="13"/>
        <v>7.6730435973561786E-2</v>
      </c>
      <c r="E119" s="87" t="e">
        <f>#REF!</f>
        <v>#REF!</v>
      </c>
      <c r="F119" s="54" t="e">
        <f>STDEVP(E84:E119)</f>
        <v>#REF!</v>
      </c>
      <c r="G119" s="38" t="e">
        <f t="shared" si="12"/>
        <v>#REF!</v>
      </c>
      <c r="H119" s="103">
        <v>2006</v>
      </c>
    </row>
    <row r="120" spans="1:8" ht="15.75" x14ac:dyDescent="0.25">
      <c r="A120" s="54" t="s">
        <v>8</v>
      </c>
      <c r="B120" s="88">
        <v>-2.8781322835419565E-2</v>
      </c>
      <c r="C120" s="104">
        <f t="shared" ref="C120:C183" si="14">STDEVP(B85:B120)</f>
        <v>2.2010322815904683E-2</v>
      </c>
      <c r="D120" s="106">
        <f t="shared" si="13"/>
        <v>7.6245994816278778E-2</v>
      </c>
      <c r="E120" s="87" t="e">
        <f>#REF!</f>
        <v>#REF!</v>
      </c>
      <c r="F120" s="54" t="e">
        <f t="shared" ref="F120:F183" si="15">STDEVP(E85:E120)</f>
        <v>#REF!</v>
      </c>
      <c r="G120" s="38" t="e">
        <f t="shared" ref="G120:G183" si="16">F120*SQRT(12)</f>
        <v>#REF!</v>
      </c>
      <c r="H120" s="103">
        <v>2006</v>
      </c>
    </row>
    <row r="121" spans="1:8" ht="15.75" x14ac:dyDescent="0.25">
      <c r="A121" s="54" t="s">
        <v>9</v>
      </c>
      <c r="B121" s="88">
        <v>1.3556020448159956E-3</v>
      </c>
      <c r="C121" s="104">
        <f t="shared" si="14"/>
        <v>2.2042563922187248E-2</v>
      </c>
      <c r="D121" s="106">
        <f t="shared" ref="D121:D184" si="17">C121*SQRT(12)</f>
        <v>7.6357681284626042E-2</v>
      </c>
      <c r="E121" s="87" t="e">
        <f>#REF!</f>
        <v>#REF!</v>
      </c>
      <c r="F121" s="54" t="e">
        <f t="shared" si="15"/>
        <v>#REF!</v>
      </c>
      <c r="G121" s="38" t="e">
        <f t="shared" si="16"/>
        <v>#REF!</v>
      </c>
      <c r="H121" s="103">
        <v>2006</v>
      </c>
    </row>
    <row r="122" spans="1:8" ht="15.75" x14ac:dyDescent="0.25">
      <c r="A122" s="54" t="s">
        <v>10</v>
      </c>
      <c r="B122" s="88">
        <v>6.1685354666292103E-3</v>
      </c>
      <c r="C122" s="104">
        <f t="shared" si="14"/>
        <v>2.2000358820479012E-2</v>
      </c>
      <c r="D122" s="106">
        <f t="shared" si="17"/>
        <v>7.6211478523631485E-2</v>
      </c>
      <c r="E122" s="87" t="e">
        <f>#REF!</f>
        <v>#REF!</v>
      </c>
      <c r="F122" s="54" t="e">
        <f t="shared" si="15"/>
        <v>#REF!</v>
      </c>
      <c r="G122" s="38" t="e">
        <f t="shared" si="16"/>
        <v>#REF!</v>
      </c>
      <c r="H122" s="103">
        <v>2006</v>
      </c>
    </row>
    <row r="123" spans="1:8" ht="15.75" x14ac:dyDescent="0.25">
      <c r="A123" s="54" t="s">
        <v>11</v>
      </c>
      <c r="B123" s="88">
        <v>2.3792987680645084E-2</v>
      </c>
      <c r="C123" s="104">
        <f t="shared" si="14"/>
        <v>2.2069408203391514E-2</v>
      </c>
      <c r="D123" s="106">
        <f t="shared" si="17"/>
        <v>7.6450672602502948E-2</v>
      </c>
      <c r="E123" s="87" t="e">
        <f>#REF!</f>
        <v>#REF!</v>
      </c>
      <c r="F123" s="54" t="e">
        <f t="shared" si="15"/>
        <v>#REF!</v>
      </c>
      <c r="G123" s="38" t="e">
        <f t="shared" si="16"/>
        <v>#REF!</v>
      </c>
      <c r="H123" s="103">
        <v>2006</v>
      </c>
    </row>
    <row r="124" spans="1:8" ht="15.75" x14ac:dyDescent="0.25">
      <c r="A124" s="54" t="s">
        <v>12</v>
      </c>
      <c r="B124" s="88">
        <v>2.577030812324943E-2</v>
      </c>
      <c r="C124" s="104">
        <f t="shared" si="14"/>
        <v>2.198354342937452E-2</v>
      </c>
      <c r="D124" s="106">
        <f t="shared" si="17"/>
        <v>7.6153228300147244E-2</v>
      </c>
      <c r="E124" s="87" t="e">
        <f>#REF!</f>
        <v>#REF!</v>
      </c>
      <c r="F124" s="54" t="e">
        <f t="shared" si="15"/>
        <v>#REF!</v>
      </c>
      <c r="G124" s="38" t="e">
        <f t="shared" si="16"/>
        <v>#REF!</v>
      </c>
      <c r="H124" s="103">
        <v>2006</v>
      </c>
    </row>
    <row r="125" spans="1:8" ht="15.75" x14ac:dyDescent="0.25">
      <c r="A125" s="54" t="s">
        <v>13</v>
      </c>
      <c r="B125" s="88">
        <v>3.2585952679720531E-2</v>
      </c>
      <c r="C125" s="104">
        <f t="shared" si="14"/>
        <v>2.0897241968341904E-2</v>
      </c>
      <c r="D125" s="106">
        <f t="shared" si="17"/>
        <v>7.2390169654457659E-2</v>
      </c>
      <c r="E125" s="87" t="e">
        <f>#REF!</f>
        <v>#REF!</v>
      </c>
      <c r="F125" s="54" t="e">
        <f t="shared" si="15"/>
        <v>#REF!</v>
      </c>
      <c r="G125" s="38" t="e">
        <f t="shared" si="16"/>
        <v>#REF!</v>
      </c>
      <c r="H125" s="103">
        <v>2006</v>
      </c>
    </row>
    <row r="126" spans="1:8" ht="15.75" x14ac:dyDescent="0.25">
      <c r="A126" s="54" t="s">
        <v>14</v>
      </c>
      <c r="B126" s="88">
        <v>1.9015869324568335E-2</v>
      </c>
      <c r="C126" s="104">
        <f t="shared" si="14"/>
        <v>2.0957993993583775E-2</v>
      </c>
      <c r="D126" s="106">
        <f t="shared" si="17"/>
        <v>7.2600620843220914E-2</v>
      </c>
      <c r="E126" s="87" t="e">
        <f>#REF!</f>
        <v>#REF!</v>
      </c>
      <c r="F126" s="54" t="e">
        <f t="shared" si="15"/>
        <v>#REF!</v>
      </c>
      <c r="G126" s="38" t="e">
        <f t="shared" si="16"/>
        <v>#REF!</v>
      </c>
      <c r="H126" s="103">
        <v>2006</v>
      </c>
    </row>
    <row r="127" spans="1:8" ht="15.75" x14ac:dyDescent="0.25">
      <c r="A127" s="104" t="s">
        <v>15</v>
      </c>
      <c r="B127" s="88">
        <v>1.4027649897837557E-2</v>
      </c>
      <c r="C127" s="104">
        <f t="shared" si="14"/>
        <v>1.9687243143891895E-2</v>
      </c>
      <c r="D127" s="106">
        <f t="shared" si="17"/>
        <v>6.8198610772365595E-2</v>
      </c>
      <c r="E127" s="87" t="e">
        <f>#REF!</f>
        <v>#REF!</v>
      </c>
      <c r="F127" s="104" t="e">
        <f t="shared" si="15"/>
        <v>#REF!</v>
      </c>
      <c r="G127" s="105" t="e">
        <f t="shared" si="16"/>
        <v>#REF!</v>
      </c>
      <c r="H127" s="103">
        <v>2006</v>
      </c>
    </row>
    <row r="128" spans="1:8" ht="15.75" x14ac:dyDescent="0.25">
      <c r="A128" s="54" t="s">
        <v>4</v>
      </c>
      <c r="B128" s="89">
        <v>1.5123549546755433E-2</v>
      </c>
      <c r="C128" s="104">
        <f t="shared" si="14"/>
        <v>1.9649446706116579E-2</v>
      </c>
      <c r="D128" s="106">
        <f t="shared" si="17"/>
        <v>6.8067680071221673E-2</v>
      </c>
      <c r="E128" s="87" t="e">
        <f>#REF!</f>
        <v>#REF!</v>
      </c>
      <c r="F128" s="54" t="e">
        <f t="shared" si="15"/>
        <v>#REF!</v>
      </c>
      <c r="G128" s="38" t="e">
        <f t="shared" si="16"/>
        <v>#REF!</v>
      </c>
      <c r="H128" s="103">
        <v>2007</v>
      </c>
    </row>
    <row r="129" spans="1:8" ht="15.75" x14ac:dyDescent="0.25">
      <c r="A129" s="54" t="s">
        <v>5</v>
      </c>
      <c r="B129" s="89">
        <v>-1.9558946984686632E-2</v>
      </c>
      <c r="C129" s="104">
        <f t="shared" si="14"/>
        <v>2.0152769443801781E-2</v>
      </c>
      <c r="D129" s="106">
        <f t="shared" si="17"/>
        <v>6.981124117977254E-2</v>
      </c>
      <c r="E129" s="87" t="e">
        <f>#REF!</f>
        <v>#REF!</v>
      </c>
      <c r="F129" s="54" t="e">
        <f t="shared" si="15"/>
        <v>#REF!</v>
      </c>
      <c r="G129" s="38" t="e">
        <f t="shared" si="16"/>
        <v>#REF!</v>
      </c>
      <c r="H129" s="103">
        <v>2007</v>
      </c>
    </row>
    <row r="130" spans="1:8" ht="15.75" x14ac:dyDescent="0.25">
      <c r="A130" s="54" t="s">
        <v>6</v>
      </c>
      <c r="B130" s="89">
        <v>1.1184933798575436E-2</v>
      </c>
      <c r="C130" s="104">
        <f t="shared" si="14"/>
        <v>1.9794769211604404E-2</v>
      </c>
      <c r="D130" s="106">
        <f t="shared" si="17"/>
        <v>6.8571091997197908E-2</v>
      </c>
      <c r="E130" s="87" t="e">
        <f>#REF!</f>
        <v>#REF!</v>
      </c>
      <c r="F130" s="54" t="e">
        <f t="shared" si="15"/>
        <v>#REF!</v>
      </c>
      <c r="G130" s="38" t="e">
        <f t="shared" si="16"/>
        <v>#REF!</v>
      </c>
      <c r="H130" s="103">
        <v>2007</v>
      </c>
    </row>
    <row r="131" spans="1:8" ht="15.75" x14ac:dyDescent="0.25">
      <c r="A131" s="54" t="s">
        <v>7</v>
      </c>
      <c r="B131" s="89">
        <v>4.4295311164845398E-2</v>
      </c>
      <c r="C131" s="104">
        <f t="shared" si="14"/>
        <v>2.0232122164758132E-2</v>
      </c>
      <c r="D131" s="106">
        <f t="shared" si="17"/>
        <v>7.008612706860301E-2</v>
      </c>
      <c r="E131" s="87" t="e">
        <f>#REF!</f>
        <v>#REF!</v>
      </c>
      <c r="F131" s="54" t="e">
        <f t="shared" si="15"/>
        <v>#REF!</v>
      </c>
      <c r="G131" s="38" t="e">
        <f t="shared" si="16"/>
        <v>#REF!</v>
      </c>
      <c r="H131" s="103">
        <v>2007</v>
      </c>
    </row>
    <row r="132" spans="1:8" ht="15.75" x14ac:dyDescent="0.25">
      <c r="A132" s="54" t="s">
        <v>8</v>
      </c>
      <c r="B132" s="89">
        <v>3.4895052392196035E-2</v>
      </c>
      <c r="C132" s="104">
        <f t="shared" si="14"/>
        <v>2.0638929874892162E-2</v>
      </c>
      <c r="D132" s="106">
        <f t="shared" si="17"/>
        <v>7.1495350314328784E-2</v>
      </c>
      <c r="E132" s="87" t="e">
        <f>#REF!</f>
        <v>#REF!</v>
      </c>
      <c r="F132" s="54" t="e">
        <f t="shared" si="15"/>
        <v>#REF!</v>
      </c>
      <c r="G132" s="38" t="e">
        <f t="shared" si="16"/>
        <v>#REF!</v>
      </c>
      <c r="H132" s="103">
        <v>2007</v>
      </c>
    </row>
    <row r="133" spans="1:8" ht="15.75" x14ac:dyDescent="0.25">
      <c r="A133" s="54" t="s">
        <v>9</v>
      </c>
      <c r="B133" s="89">
        <v>-1.661319172040443E-2</v>
      </c>
      <c r="C133" s="104">
        <f t="shared" si="14"/>
        <v>2.1049813847719499E-2</v>
      </c>
      <c r="D133" s="106">
        <f t="shared" si="17"/>
        <v>7.2918694148234181E-2</v>
      </c>
      <c r="E133" s="87" t="e">
        <f>#REF!</f>
        <v>#REF!</v>
      </c>
      <c r="F133" s="54" t="e">
        <f t="shared" si="15"/>
        <v>#REF!</v>
      </c>
      <c r="G133" s="38" t="e">
        <f t="shared" si="16"/>
        <v>#REF!</v>
      </c>
      <c r="H133" s="103">
        <v>2007</v>
      </c>
    </row>
    <row r="134" spans="1:8" ht="15.75" x14ac:dyDescent="0.25">
      <c r="A134" s="54" t="s">
        <v>10</v>
      </c>
      <c r="B134" s="89">
        <v>-3.1004851070053685E-2</v>
      </c>
      <c r="C134" s="104">
        <f t="shared" si="14"/>
        <v>2.0934801503044581E-2</v>
      </c>
      <c r="D134" s="106">
        <f t="shared" si="17"/>
        <v>7.2520279699285026E-2</v>
      </c>
      <c r="E134" s="87" t="e">
        <f>#REF!</f>
        <v>#REF!</v>
      </c>
      <c r="F134" s="54" t="e">
        <f t="shared" si="15"/>
        <v>#REF!</v>
      </c>
      <c r="G134" s="38" t="e">
        <f t="shared" si="16"/>
        <v>#REF!</v>
      </c>
      <c r="H134" s="103">
        <v>2007</v>
      </c>
    </row>
    <row r="135" spans="1:8" ht="15.75" x14ac:dyDescent="0.25">
      <c r="A135" s="54" t="s">
        <v>11</v>
      </c>
      <c r="B135" s="89">
        <v>1.4990179852146124E-2</v>
      </c>
      <c r="C135" s="104">
        <f t="shared" si="14"/>
        <v>2.0932500267825092E-2</v>
      </c>
      <c r="D135" s="106">
        <f t="shared" si="17"/>
        <v>7.2512307986644375E-2</v>
      </c>
      <c r="E135" s="87" t="e">
        <f>#REF!</f>
        <v>#REF!</v>
      </c>
      <c r="F135" s="54" t="e">
        <f t="shared" si="15"/>
        <v>#REF!</v>
      </c>
      <c r="G135" s="38" t="e">
        <f t="shared" si="16"/>
        <v>#REF!</v>
      </c>
      <c r="H135" s="103">
        <v>2007</v>
      </c>
    </row>
    <row r="136" spans="1:8" ht="15.75" x14ac:dyDescent="0.25">
      <c r="A136" s="54" t="s">
        <v>12</v>
      </c>
      <c r="B136" s="89">
        <v>3.7398563473544977E-2</v>
      </c>
      <c r="C136" s="104">
        <f t="shared" si="14"/>
        <v>2.1417559486586506E-2</v>
      </c>
      <c r="D136" s="106">
        <f t="shared" si="17"/>
        <v>7.4192602409793251E-2</v>
      </c>
      <c r="E136" s="87" t="e">
        <f>#REF!</f>
        <v>#REF!</v>
      </c>
      <c r="F136" s="54" t="e">
        <f t="shared" si="15"/>
        <v>#REF!</v>
      </c>
      <c r="G136" s="38" t="e">
        <f t="shared" si="16"/>
        <v>#REF!</v>
      </c>
      <c r="H136" s="103">
        <v>2007</v>
      </c>
    </row>
    <row r="137" spans="1:8" ht="15.75" x14ac:dyDescent="0.25">
      <c r="A137" s="54" t="s">
        <v>13</v>
      </c>
      <c r="B137" s="89">
        <v>1.5906728367117706E-2</v>
      </c>
      <c r="C137" s="104">
        <f t="shared" si="14"/>
        <v>2.1421655072098613E-2</v>
      </c>
      <c r="D137" s="106">
        <f t="shared" si="17"/>
        <v>7.4206789934180672E-2</v>
      </c>
      <c r="E137" s="87" t="e">
        <f>#REF!</f>
        <v>#REF!</v>
      </c>
      <c r="F137" s="54" t="e">
        <f t="shared" si="15"/>
        <v>#REF!</v>
      </c>
      <c r="G137" s="38" t="e">
        <f t="shared" si="16"/>
        <v>#REF!</v>
      </c>
      <c r="H137" s="103">
        <v>2007</v>
      </c>
    </row>
    <row r="138" spans="1:8" ht="15.75" x14ac:dyDescent="0.25">
      <c r="A138" s="54" t="s">
        <v>14</v>
      </c>
      <c r="B138" s="89">
        <v>-4.1806451293472713E-2</v>
      </c>
      <c r="C138" s="104">
        <f t="shared" si="14"/>
        <v>2.2474647328671764E-2</v>
      </c>
      <c r="D138" s="106">
        <f t="shared" si="17"/>
        <v>7.7854462110903272E-2</v>
      </c>
      <c r="E138" s="87" t="e">
        <f>#REF!</f>
        <v>#REF!</v>
      </c>
      <c r="F138" s="54" t="e">
        <f t="shared" si="15"/>
        <v>#REF!</v>
      </c>
      <c r="G138" s="38" t="e">
        <f t="shared" si="16"/>
        <v>#REF!</v>
      </c>
      <c r="H138" s="103">
        <v>2007</v>
      </c>
    </row>
    <row r="139" spans="1:8" ht="15.75" x14ac:dyDescent="0.25">
      <c r="A139" s="104" t="s">
        <v>15</v>
      </c>
      <c r="B139" s="89">
        <v>-6.9378179976782306E-3</v>
      </c>
      <c r="C139" s="104">
        <f t="shared" si="14"/>
        <v>2.2178205195450336E-2</v>
      </c>
      <c r="D139" s="106">
        <f t="shared" si="17"/>
        <v>7.6827556438416045E-2</v>
      </c>
      <c r="E139" s="87" t="e">
        <f>#REF!</f>
        <v>#REF!</v>
      </c>
      <c r="F139" s="104" t="e">
        <f t="shared" si="15"/>
        <v>#REF!</v>
      </c>
      <c r="G139" s="105" t="e">
        <f t="shared" si="16"/>
        <v>#REF!</v>
      </c>
      <c r="H139" s="103">
        <v>2007</v>
      </c>
    </row>
    <row r="140" spans="1:8" ht="15.75" x14ac:dyDescent="0.25">
      <c r="A140" s="54" t="s">
        <v>4</v>
      </c>
      <c r="B140" s="89">
        <v>-5.9981389556644782E-2</v>
      </c>
      <c r="C140" s="104">
        <f t="shared" si="14"/>
        <v>2.4258867766742759E-2</v>
      </c>
      <c r="D140" s="106">
        <f t="shared" si="17"/>
        <v>8.4035183012186807E-2</v>
      </c>
      <c r="E140" s="87" t="e">
        <f>#REF!</f>
        <v>#REF!</v>
      </c>
      <c r="F140" s="54" t="e">
        <f t="shared" si="15"/>
        <v>#REF!</v>
      </c>
      <c r="G140" s="38" t="e">
        <f t="shared" si="16"/>
        <v>#REF!</v>
      </c>
      <c r="H140" s="103">
        <v>2008</v>
      </c>
    </row>
    <row r="141" spans="1:8" ht="15.75" x14ac:dyDescent="0.25">
      <c r="A141" s="54" t="s">
        <v>5</v>
      </c>
      <c r="B141" s="89">
        <v>-3.2485800781493213E-2</v>
      </c>
      <c r="C141" s="104">
        <f t="shared" si="14"/>
        <v>2.4932856167954577E-2</v>
      </c>
      <c r="D141" s="106">
        <f t="shared" si="17"/>
        <v>8.6369947321408777E-2</v>
      </c>
      <c r="E141" s="87" t="e">
        <f>#REF!</f>
        <v>#REF!</v>
      </c>
      <c r="F141" s="54" t="e">
        <f t="shared" si="15"/>
        <v>#REF!</v>
      </c>
      <c r="G141" s="38" t="e">
        <f t="shared" si="16"/>
        <v>#REF!</v>
      </c>
      <c r="H141" s="103">
        <v>2008</v>
      </c>
    </row>
    <row r="142" spans="1:8" ht="15.75" x14ac:dyDescent="0.25">
      <c r="A142" s="54" t="s">
        <v>6</v>
      </c>
      <c r="B142" s="89">
        <v>-4.3180490828256257E-3</v>
      </c>
      <c r="C142" s="104">
        <f t="shared" si="14"/>
        <v>2.4694774267066504E-2</v>
      </c>
      <c r="D142" s="106">
        <f t="shared" si="17"/>
        <v>8.5545207424007327E-2</v>
      </c>
      <c r="E142" s="87" t="e">
        <f>#REF!</f>
        <v>#REF!</v>
      </c>
      <c r="F142" s="54" t="e">
        <f t="shared" si="15"/>
        <v>#REF!</v>
      </c>
      <c r="G142" s="38" t="e">
        <f t="shared" si="16"/>
        <v>#REF!</v>
      </c>
      <c r="H142" s="103">
        <v>2008</v>
      </c>
    </row>
    <row r="143" spans="1:8" ht="15.75" x14ac:dyDescent="0.25">
      <c r="A143" s="54" t="s">
        <v>7</v>
      </c>
      <c r="B143" s="89">
        <v>4.8703372600695793E-2</v>
      </c>
      <c r="C143" s="104">
        <f t="shared" si="14"/>
        <v>2.5361157555738399E-2</v>
      </c>
      <c r="D143" s="106">
        <f t="shared" si="17"/>
        <v>8.7853626850596445E-2</v>
      </c>
      <c r="E143" s="87" t="e">
        <f>#REF!</f>
        <v>#REF!</v>
      </c>
      <c r="F143" s="54" t="e">
        <f t="shared" si="15"/>
        <v>#REF!</v>
      </c>
      <c r="G143" s="38" t="e">
        <f t="shared" si="16"/>
        <v>#REF!</v>
      </c>
      <c r="H143" s="103">
        <v>2008</v>
      </c>
    </row>
    <row r="144" spans="1:8" ht="15.75" x14ac:dyDescent="0.25">
      <c r="A144" s="54" t="s">
        <v>8</v>
      </c>
      <c r="B144" s="89">
        <v>1.2952649864323096E-2</v>
      </c>
      <c r="C144" s="104">
        <f t="shared" si="14"/>
        <v>2.5034396928844658E-2</v>
      </c>
      <c r="D144" s="106">
        <f t="shared" si="17"/>
        <v>8.6721694835210417E-2</v>
      </c>
      <c r="E144" s="87" t="e">
        <f>#REF!</f>
        <v>#REF!</v>
      </c>
      <c r="F144" s="54" t="e">
        <f t="shared" si="15"/>
        <v>#REF!</v>
      </c>
      <c r="G144" s="38" t="e">
        <f t="shared" si="16"/>
        <v>#REF!</v>
      </c>
      <c r="H144" s="103">
        <v>2008</v>
      </c>
    </row>
    <row r="145" spans="1:8" ht="15.75" x14ac:dyDescent="0.25">
      <c r="A145" s="54" t="s">
        <v>9</v>
      </c>
      <c r="B145" s="89">
        <v>-8.4303846880255384E-2</v>
      </c>
      <c r="C145" s="104">
        <f t="shared" si="14"/>
        <v>2.9136772666245998E-2</v>
      </c>
      <c r="D145" s="106">
        <f t="shared" si="17"/>
        <v>0.10093274125304433</v>
      </c>
      <c r="E145" s="87" t="e">
        <f>#REF!</f>
        <v>#REF!</v>
      </c>
      <c r="F145" s="54" t="e">
        <f t="shared" si="15"/>
        <v>#REF!</v>
      </c>
      <c r="G145" s="38" t="e">
        <f t="shared" si="16"/>
        <v>#REF!</v>
      </c>
      <c r="H145" s="103">
        <v>2008</v>
      </c>
    </row>
    <row r="146" spans="1:8" s="212" customFormat="1" ht="15.75" x14ac:dyDescent="0.25">
      <c r="A146" s="212" t="s">
        <v>10</v>
      </c>
      <c r="B146" s="213">
        <v>-8.4062238643820564E-3</v>
      </c>
      <c r="C146" s="212">
        <f t="shared" si="14"/>
        <v>2.8654912903508637E-2</v>
      </c>
      <c r="D146" s="214">
        <f t="shared" si="17"/>
        <v>9.9263530070675954E-2</v>
      </c>
      <c r="E146" s="215">
        <v>6.8999999999999999E-3</v>
      </c>
      <c r="F146" s="212" t="e">
        <f>STDEVP(E111:E146)</f>
        <v>#REF!</v>
      </c>
      <c r="G146" s="216" t="e">
        <f t="shared" si="16"/>
        <v>#REF!</v>
      </c>
      <c r="H146" s="217">
        <v>2008</v>
      </c>
    </row>
    <row r="147" spans="1:8" ht="15.75" x14ac:dyDescent="0.25">
      <c r="A147" s="54" t="s">
        <v>11</v>
      </c>
      <c r="B147" s="89">
        <v>1.4464896142462713E-2</v>
      </c>
      <c r="C147" s="104">
        <f t="shared" si="14"/>
        <v>2.8645275416449394E-2</v>
      </c>
      <c r="D147" s="106">
        <f t="shared" si="17"/>
        <v>9.9230144836188153E-2</v>
      </c>
      <c r="E147" s="87">
        <v>5.7000000000000002E-3</v>
      </c>
      <c r="F147" s="54" t="e">
        <f t="shared" si="15"/>
        <v>#REF!</v>
      </c>
      <c r="G147" s="38" t="e">
        <f t="shared" si="16"/>
        <v>#REF!</v>
      </c>
      <c r="H147" s="103">
        <v>2008</v>
      </c>
    </row>
    <row r="148" spans="1:8" ht="15.75" x14ac:dyDescent="0.25">
      <c r="A148" s="54" t="s">
        <v>12</v>
      </c>
      <c r="B148" s="89">
        <v>-8.9107486449930717E-2</v>
      </c>
      <c r="C148" s="104">
        <f t="shared" si="14"/>
        <v>3.2410867999809093E-2</v>
      </c>
      <c r="D148" s="106">
        <f t="shared" si="17"/>
        <v>0.11227454018615524</v>
      </c>
      <c r="E148" s="87">
        <v>1.2800000000000001E-2</v>
      </c>
      <c r="F148" s="54" t="e">
        <f t="shared" si="15"/>
        <v>#REF!</v>
      </c>
      <c r="G148" s="38" t="e">
        <f t="shared" si="16"/>
        <v>#REF!</v>
      </c>
      <c r="H148" s="103">
        <v>2008</v>
      </c>
    </row>
    <row r="149" spans="1:8" ht="15.75" x14ac:dyDescent="0.25">
      <c r="A149" s="54" t="s">
        <v>13</v>
      </c>
      <c r="B149" s="89">
        <v>-0.16794757601381294</v>
      </c>
      <c r="C149" s="104">
        <f t="shared" si="14"/>
        <v>4.2598614973014197E-2</v>
      </c>
      <c r="D149" s="106">
        <f t="shared" si="17"/>
        <v>0.14756593093064982</v>
      </c>
      <c r="E149" s="87">
        <v>1.4999999999999999E-2</v>
      </c>
      <c r="F149" s="54" t="e">
        <f t="shared" si="15"/>
        <v>#REF!</v>
      </c>
      <c r="G149" s="38" t="e">
        <f t="shared" si="16"/>
        <v>#REF!</v>
      </c>
      <c r="H149" s="103">
        <v>2008</v>
      </c>
    </row>
    <row r="150" spans="1:8" ht="15.75" x14ac:dyDescent="0.25">
      <c r="A150" s="54" t="s">
        <v>14</v>
      </c>
      <c r="B150" s="89">
        <v>-7.1754904074988968E-2</v>
      </c>
      <c r="C150" s="104">
        <f t="shared" si="14"/>
        <v>4.3444897729454535E-2</v>
      </c>
      <c r="D150" s="106">
        <f t="shared" si="17"/>
        <v>0.15049754039409802</v>
      </c>
      <c r="E150" s="87">
        <v>8.8999999999999999E-3</v>
      </c>
      <c r="F150" s="54" t="e">
        <f t="shared" si="15"/>
        <v>#REF!</v>
      </c>
      <c r="G150" s="38" t="e">
        <f t="shared" si="16"/>
        <v>#REF!</v>
      </c>
      <c r="H150" s="103">
        <v>2008</v>
      </c>
    </row>
    <row r="151" spans="1:8" ht="15.75" x14ac:dyDescent="0.25">
      <c r="A151" s="104" t="s">
        <v>15</v>
      </c>
      <c r="B151" s="89">
        <v>1.0640066384777214E-2</v>
      </c>
      <c r="C151" s="104">
        <f t="shared" si="14"/>
        <v>4.3522989265089296E-2</v>
      </c>
      <c r="D151" s="106">
        <f t="shared" si="17"/>
        <v>0.15076805740881896</v>
      </c>
      <c r="E151" s="87">
        <v>7.3000000000000001E-3</v>
      </c>
      <c r="F151" s="104" t="e">
        <f t="shared" si="15"/>
        <v>#REF!</v>
      </c>
      <c r="G151" s="105" t="e">
        <f t="shared" si="16"/>
        <v>#REF!</v>
      </c>
      <c r="H151" s="103">
        <v>2008</v>
      </c>
    </row>
    <row r="152" spans="1:8" ht="15.75" x14ac:dyDescent="0.25">
      <c r="A152" s="54" t="s">
        <v>4</v>
      </c>
      <c r="B152" s="89">
        <v>-8.4286319939214538E-2</v>
      </c>
      <c r="C152" s="104">
        <f t="shared" si="14"/>
        <v>4.4991615797192797E-2</v>
      </c>
      <c r="D152" s="106">
        <f t="shared" si="17"/>
        <v>0.15585552895071286</v>
      </c>
      <c r="E152" s="87">
        <v>1.15E-2</v>
      </c>
      <c r="F152" s="54" t="e">
        <f t="shared" si="15"/>
        <v>#REF!</v>
      </c>
      <c r="G152" s="38" t="e">
        <f t="shared" si="16"/>
        <v>#REF!</v>
      </c>
      <c r="H152" s="103">
        <v>2009</v>
      </c>
    </row>
    <row r="153" spans="1:8" ht="15.75" x14ac:dyDescent="0.25">
      <c r="A153" s="54" t="s">
        <v>5</v>
      </c>
      <c r="B153" s="89">
        <v>-0.10647721550382938</v>
      </c>
      <c r="C153" s="104">
        <f t="shared" si="14"/>
        <v>4.7678580595504665E-2</v>
      </c>
      <c r="D153" s="106">
        <f t="shared" si="17"/>
        <v>0.1651634480483633</v>
      </c>
      <c r="E153" s="87">
        <v>8.8000000000000005E-3</v>
      </c>
      <c r="F153" s="54" t="e">
        <f t="shared" si="15"/>
        <v>#REF!</v>
      </c>
      <c r="G153" s="38" t="e">
        <f t="shared" si="16"/>
        <v>#REF!</v>
      </c>
      <c r="H153" s="103">
        <v>2009</v>
      </c>
    </row>
    <row r="154" spans="1:8" ht="15.75" x14ac:dyDescent="0.25">
      <c r="A154" s="54" t="s">
        <v>6</v>
      </c>
      <c r="B154" s="89">
        <v>8.7594556378859822E-2</v>
      </c>
      <c r="C154" s="104">
        <f t="shared" si="14"/>
        <v>5.0291960174369793E-2</v>
      </c>
      <c r="D154" s="106">
        <f t="shared" si="17"/>
        <v>0.17421646046847802</v>
      </c>
      <c r="E154" s="87">
        <v>9.2999999999999992E-3</v>
      </c>
      <c r="F154" s="54" t="e">
        <f t="shared" si="15"/>
        <v>#REF!</v>
      </c>
      <c r="G154" s="38" t="e">
        <f t="shared" si="16"/>
        <v>#REF!</v>
      </c>
      <c r="H154" s="103">
        <v>2009</v>
      </c>
    </row>
    <row r="155" spans="1:8" ht="15.75" x14ac:dyDescent="0.25">
      <c r="A155" s="54" t="s">
        <v>7</v>
      </c>
      <c r="B155" s="89">
        <v>9.570935909919509E-2</v>
      </c>
      <c r="C155" s="104">
        <f t="shared" si="14"/>
        <v>5.310759589497533E-2</v>
      </c>
      <c r="D155" s="106">
        <f t="shared" si="17"/>
        <v>0.18397010871586722</v>
      </c>
      <c r="E155" s="87">
        <v>6.8999999999999999E-3</v>
      </c>
      <c r="F155" s="54" t="e">
        <f t="shared" si="15"/>
        <v>#REF!</v>
      </c>
      <c r="G155" s="38" t="e">
        <f t="shared" si="16"/>
        <v>#REF!</v>
      </c>
      <c r="H155" s="103">
        <v>2009</v>
      </c>
    </row>
    <row r="156" spans="1:8" ht="15.75" x14ac:dyDescent="0.25">
      <c r="A156" s="54" t="s">
        <v>8</v>
      </c>
      <c r="B156" s="89">
        <v>5.5932942104678585E-2</v>
      </c>
      <c r="C156" s="104">
        <f t="shared" si="14"/>
        <v>5.4002938619035462E-2</v>
      </c>
      <c r="D156" s="106">
        <f t="shared" si="17"/>
        <v>0.18707166689238575</v>
      </c>
      <c r="E156" s="87">
        <v>0</v>
      </c>
      <c r="F156" s="54" t="e">
        <f t="shared" si="15"/>
        <v>#REF!</v>
      </c>
      <c r="G156" s="38" t="e">
        <f t="shared" si="16"/>
        <v>#REF!</v>
      </c>
      <c r="H156" s="103">
        <v>2009</v>
      </c>
    </row>
    <row r="157" spans="1:8" ht="15.75" x14ac:dyDescent="0.25">
      <c r="A157" s="54" t="s">
        <v>9</v>
      </c>
      <c r="B157" s="89">
        <v>1.9836302993623267E-3</v>
      </c>
      <c r="C157" s="104">
        <f t="shared" si="14"/>
        <v>5.4005292048548412E-2</v>
      </c>
      <c r="D157" s="106">
        <f t="shared" si="17"/>
        <v>0.18707981941136267</v>
      </c>
      <c r="E157" s="87">
        <v>6.9999999999999999E-4</v>
      </c>
      <c r="F157" s="54" t="e">
        <f t="shared" si="15"/>
        <v>#REF!</v>
      </c>
      <c r="G157" s="38" t="e">
        <f t="shared" si="16"/>
        <v>#REF!</v>
      </c>
      <c r="H157" s="103">
        <v>2009</v>
      </c>
    </row>
    <row r="158" spans="1:8" ht="15.75" x14ac:dyDescent="0.25">
      <c r="A158" s="54" t="s">
        <v>10</v>
      </c>
      <c r="B158" s="89">
        <v>7.5637318572217005E-2</v>
      </c>
      <c r="C158" s="104">
        <f t="shared" si="14"/>
        <v>5.5608877993330731E-2</v>
      </c>
      <c r="D158" s="106">
        <f t="shared" si="17"/>
        <v>0.19263480407269531</v>
      </c>
      <c r="E158" s="87">
        <v>3.49E-2</v>
      </c>
      <c r="F158" s="54" t="e">
        <f t="shared" si="15"/>
        <v>#REF!</v>
      </c>
      <c r="G158" s="38" t="e">
        <f t="shared" si="16"/>
        <v>#REF!</v>
      </c>
      <c r="H158" s="103">
        <v>2009</v>
      </c>
    </row>
    <row r="159" spans="1:8" ht="15.75" x14ac:dyDescent="0.25">
      <c r="A159" s="54" t="s">
        <v>11</v>
      </c>
      <c r="B159" s="89">
        <v>3.61E-2</v>
      </c>
      <c r="C159" s="104">
        <f t="shared" si="14"/>
        <v>5.581415436021106E-2</v>
      </c>
      <c r="D159" s="106">
        <f t="shared" si="17"/>
        <v>0.19334590226675508</v>
      </c>
      <c r="E159" s="87">
        <v>8.0000000000000002E-3</v>
      </c>
      <c r="F159" s="54" t="e">
        <f t="shared" si="15"/>
        <v>#REF!</v>
      </c>
      <c r="G159" s="38" t="e">
        <f t="shared" si="16"/>
        <v>#REF!</v>
      </c>
      <c r="H159" s="103">
        <v>2009</v>
      </c>
    </row>
    <row r="160" spans="1:8" ht="15.75" x14ac:dyDescent="0.25">
      <c r="A160" s="54" t="s">
        <v>12</v>
      </c>
      <c r="B160" s="89">
        <v>3.73E-2</v>
      </c>
      <c r="C160" s="104">
        <f t="shared" si="14"/>
        <v>5.6012973803164057E-2</v>
      </c>
      <c r="D160" s="106">
        <f t="shared" si="17"/>
        <v>0.19403463302020935</v>
      </c>
      <c r="E160" s="87">
        <v>7.7999999999999996E-3</v>
      </c>
      <c r="F160" s="54" t="e">
        <f t="shared" si="15"/>
        <v>#REF!</v>
      </c>
      <c r="G160" s="38" t="e">
        <f t="shared" si="16"/>
        <v>#REF!</v>
      </c>
      <c r="H160" s="103">
        <v>2009</v>
      </c>
    </row>
    <row r="161" spans="1:8" ht="15.75" x14ac:dyDescent="0.25">
      <c r="A161" s="54" t="s">
        <v>13</v>
      </c>
      <c r="B161" s="89">
        <v>-1.8577005034339233E-2</v>
      </c>
      <c r="C161" s="104">
        <f t="shared" si="14"/>
        <v>5.5740054136310904E-2</v>
      </c>
      <c r="D161" s="106">
        <f t="shared" si="17"/>
        <v>0.19308921156146047</v>
      </c>
      <c r="E161" s="87">
        <v>7.1999999999999998E-3</v>
      </c>
      <c r="F161" s="54" t="e">
        <f t="shared" si="15"/>
        <v>#REF!</v>
      </c>
      <c r="G161" s="38" t="e">
        <f t="shared" si="16"/>
        <v>#REF!</v>
      </c>
      <c r="H161" s="103">
        <v>2009</v>
      </c>
    </row>
    <row r="162" spans="1:8" ht="15.75" x14ac:dyDescent="0.25">
      <c r="A162" s="54" t="s">
        <v>14</v>
      </c>
      <c r="B162" s="89">
        <v>6.13E-2</v>
      </c>
      <c r="C162" s="104">
        <f t="shared" si="14"/>
        <v>5.6659786618870861E-2</v>
      </c>
      <c r="D162" s="106">
        <f t="shared" si="17"/>
        <v>0.19627525833979106</v>
      </c>
      <c r="E162" s="87">
        <v>3.0000000000000001E-3</v>
      </c>
      <c r="F162" s="54" t="e">
        <f t="shared" si="15"/>
        <v>#REF!</v>
      </c>
      <c r="G162" s="38" t="e">
        <f t="shared" si="16"/>
        <v>#REF!</v>
      </c>
      <c r="H162" s="103">
        <v>2009</v>
      </c>
    </row>
    <row r="163" spans="1:8" ht="15.75" x14ac:dyDescent="0.25">
      <c r="A163" s="104" t="s">
        <v>15</v>
      </c>
      <c r="B163" s="89">
        <v>1.7999999999999999E-2</v>
      </c>
      <c r="C163" s="104">
        <f t="shared" si="14"/>
        <v>5.6697205541536927E-2</v>
      </c>
      <c r="D163" s="106">
        <f t="shared" si="17"/>
        <v>0.19640488129023531</v>
      </c>
      <c r="E163" s="87">
        <v>3.5000000000000001E-3</v>
      </c>
      <c r="F163" s="104" t="e">
        <f t="shared" si="15"/>
        <v>#REF!</v>
      </c>
      <c r="G163" s="105" t="e">
        <f t="shared" si="16"/>
        <v>#REF!</v>
      </c>
      <c r="H163" s="103">
        <v>2009</v>
      </c>
    </row>
    <row r="164" spans="1:8" ht="15.75" x14ac:dyDescent="0.25">
      <c r="A164" s="54" t="s">
        <v>4</v>
      </c>
      <c r="B164" s="89">
        <v>-3.6299999999999999E-2</v>
      </c>
      <c r="C164" s="104">
        <f t="shared" si="14"/>
        <v>5.686632054811875E-2</v>
      </c>
      <c r="D164" s="106">
        <f t="shared" si="17"/>
        <v>0.19699071285767944</v>
      </c>
      <c r="E164" s="87">
        <v>4.8999999999999998E-3</v>
      </c>
      <c r="F164" s="54" t="e">
        <f t="shared" si="15"/>
        <v>#REF!</v>
      </c>
      <c r="G164" s="38" t="e">
        <f t="shared" si="16"/>
        <v>#REF!</v>
      </c>
      <c r="H164" s="103">
        <v>2010</v>
      </c>
    </row>
    <row r="165" spans="1:8" ht="15.75" x14ac:dyDescent="0.25">
      <c r="A165" s="54" t="s">
        <v>5</v>
      </c>
      <c r="B165" s="89">
        <v>3.1E-2</v>
      </c>
      <c r="C165" s="104">
        <f t="shared" si="14"/>
        <v>5.7102874434507518E-2</v>
      </c>
      <c r="D165" s="106">
        <f t="shared" si="17"/>
        <v>0.19781015955758588</v>
      </c>
      <c r="E165" s="87">
        <v>1.1900000000000001E-2</v>
      </c>
      <c r="F165" s="54" t="e">
        <f t="shared" si="15"/>
        <v>#REF!</v>
      </c>
      <c r="G165" s="38" t="e">
        <f t="shared" si="16"/>
        <v>#REF!</v>
      </c>
      <c r="H165" s="103">
        <v>2010</v>
      </c>
    </row>
    <row r="166" spans="1:8" ht="15.75" x14ac:dyDescent="0.25">
      <c r="A166" s="54" t="s">
        <v>6</v>
      </c>
      <c r="B166" s="89">
        <v>5.21E-2</v>
      </c>
      <c r="C166" s="104">
        <f t="shared" si="14"/>
        <v>5.7780532242052728E-2</v>
      </c>
      <c r="D166" s="106">
        <f t="shared" si="17"/>
        <v>0.20015763506321393</v>
      </c>
      <c r="E166" s="87">
        <v>4.4999999999999997E-3</v>
      </c>
      <c r="F166" s="54" t="e">
        <f t="shared" si="15"/>
        <v>#REF!</v>
      </c>
      <c r="G166" s="38" t="e">
        <f t="shared" si="16"/>
        <v>#REF!</v>
      </c>
      <c r="H166" s="103">
        <v>2010</v>
      </c>
    </row>
    <row r="167" spans="1:8" ht="15.75" x14ac:dyDescent="0.25">
      <c r="A167" s="54" t="s">
        <v>7</v>
      </c>
      <c r="B167" s="89">
        <v>1.4E-2</v>
      </c>
      <c r="C167" s="104">
        <f t="shared" si="14"/>
        <v>5.731834202786841E-2</v>
      </c>
      <c r="D167" s="106">
        <f t="shared" si="17"/>
        <v>0.19855656119575718</v>
      </c>
      <c r="E167" s="87">
        <v>9.7000000000000003E-3</v>
      </c>
      <c r="F167" s="54" t="e">
        <f t="shared" si="15"/>
        <v>#REF!</v>
      </c>
      <c r="G167" s="38" t="e">
        <f t="shared" si="16"/>
        <v>#REF!</v>
      </c>
      <c r="H167" s="103">
        <v>2010</v>
      </c>
    </row>
    <row r="168" spans="1:8" ht="15.75" x14ac:dyDescent="0.25">
      <c r="A168" s="54" t="s">
        <v>8</v>
      </c>
      <c r="B168" s="89">
        <v>-7.9399999999999998E-2</v>
      </c>
      <c r="C168" s="104">
        <f t="shared" si="14"/>
        <v>5.8295103961802382E-2</v>
      </c>
      <c r="D168" s="106">
        <f t="shared" si="17"/>
        <v>0.20194016378870294</v>
      </c>
      <c r="E168" s="87">
        <v>3.9300000000000002E-2</v>
      </c>
      <c r="F168" s="54" t="e">
        <f t="shared" si="15"/>
        <v>#REF!</v>
      </c>
      <c r="G168" s="38" t="e">
        <f t="shared" si="16"/>
        <v>#REF!</v>
      </c>
      <c r="H168" s="103">
        <v>2010</v>
      </c>
    </row>
    <row r="169" spans="1:8" ht="15.75" x14ac:dyDescent="0.25">
      <c r="A169" s="54" t="s">
        <v>9</v>
      </c>
      <c r="B169" s="89">
        <v>-3.5999999999999997E-2</v>
      </c>
      <c r="C169" s="104">
        <f t="shared" si="14"/>
        <v>5.847940323539521E-2</v>
      </c>
      <c r="D169" s="106">
        <f t="shared" si="17"/>
        <v>0.20257859520002455</v>
      </c>
      <c r="E169" s="87">
        <v>7.4999999999999997E-3</v>
      </c>
      <c r="F169" s="54" t="e">
        <f t="shared" si="15"/>
        <v>#REF!</v>
      </c>
      <c r="G169" s="38" t="e">
        <f t="shared" si="16"/>
        <v>#REF!</v>
      </c>
      <c r="H169" s="103">
        <v>2010</v>
      </c>
    </row>
    <row r="170" spans="1:8" ht="15.75" x14ac:dyDescent="0.25">
      <c r="A170" s="54" t="s">
        <v>10</v>
      </c>
      <c r="B170" s="89">
        <v>6.5000000000000002E-2</v>
      </c>
      <c r="C170" s="104">
        <f t="shared" si="14"/>
        <v>5.9485766102125442E-2</v>
      </c>
      <c r="D170" s="106">
        <f t="shared" si="17"/>
        <v>0.20606473843207943</v>
      </c>
      <c r="E170" s="87">
        <v>8.8999999999999999E-3</v>
      </c>
      <c r="F170" s="54" t="e">
        <f t="shared" si="15"/>
        <v>#REF!</v>
      </c>
      <c r="G170" s="38" t="e">
        <f t="shared" si="16"/>
        <v>#REF!</v>
      </c>
      <c r="H170" s="103">
        <v>2010</v>
      </c>
    </row>
    <row r="171" spans="1:8" ht="15.75" x14ac:dyDescent="0.25">
      <c r="A171" s="54" t="s">
        <v>11</v>
      </c>
      <c r="B171" s="89">
        <v>-4.4999999999999998E-2</v>
      </c>
      <c r="C171" s="104">
        <f t="shared" si="14"/>
        <v>5.97720626164919E-2</v>
      </c>
      <c r="D171" s="106">
        <f t="shared" si="17"/>
        <v>0.20705649864990458</v>
      </c>
      <c r="E171" s="87">
        <v>7.1999999999999998E-3</v>
      </c>
      <c r="F171" s="54" t="e">
        <f t="shared" si="15"/>
        <v>#REF!</v>
      </c>
      <c r="G171" s="38" t="e">
        <f t="shared" si="16"/>
        <v>#REF!</v>
      </c>
      <c r="H171" s="103">
        <v>2010</v>
      </c>
    </row>
    <row r="172" spans="1:8" ht="15.75" x14ac:dyDescent="0.25">
      <c r="A172" s="54" t="s">
        <v>12</v>
      </c>
      <c r="B172" s="89">
        <v>8.8999999999999996E-2</v>
      </c>
      <c r="C172" s="104">
        <f t="shared" si="14"/>
        <v>6.1382867115399177E-2</v>
      </c>
      <c r="D172" s="106">
        <f t="shared" si="17"/>
        <v>0.21263648911624045</v>
      </c>
      <c r="E172" s="87">
        <v>6.7000000000000002E-3</v>
      </c>
      <c r="F172" s="54" t="e">
        <f t="shared" si="15"/>
        <v>#REF!</v>
      </c>
      <c r="G172" s="38" t="e">
        <f t="shared" si="16"/>
        <v>#REF!</v>
      </c>
      <c r="H172" s="103">
        <v>2010</v>
      </c>
    </row>
    <row r="173" spans="1:8" ht="15.75" x14ac:dyDescent="0.25">
      <c r="A173" s="54" t="s">
        <v>13</v>
      </c>
      <c r="B173" s="89">
        <v>3.5000000000000003E-2</v>
      </c>
      <c r="C173" s="104">
        <f t="shared" si="14"/>
        <v>6.163592474606331E-2</v>
      </c>
      <c r="D173" s="106">
        <f t="shared" si="17"/>
        <v>0.21351310646334701</v>
      </c>
      <c r="E173" s="87">
        <v>8.0999999999999996E-3</v>
      </c>
      <c r="F173" s="54" t="e">
        <f t="shared" si="15"/>
        <v>#REF!</v>
      </c>
      <c r="G173" s="38" t="e">
        <f t="shared" si="16"/>
        <v>#REF!</v>
      </c>
      <c r="H173" s="103">
        <v>2010</v>
      </c>
    </row>
    <row r="174" spans="1:8" ht="15.75" x14ac:dyDescent="0.25">
      <c r="A174" s="54" t="s">
        <v>14</v>
      </c>
      <c r="B174" s="89">
        <v>0</v>
      </c>
      <c r="C174" s="104">
        <f t="shared" si="14"/>
        <v>6.1298610124850189E-2</v>
      </c>
      <c r="D174" s="106">
        <f t="shared" si="17"/>
        <v>0.21234461433919305</v>
      </c>
      <c r="E174" s="87">
        <v>7.1000000000000004E-3</v>
      </c>
      <c r="F174" s="54" t="e">
        <f t="shared" si="15"/>
        <v>#REF!</v>
      </c>
      <c r="G174" s="38" t="e">
        <f t="shared" si="16"/>
        <v>#REF!</v>
      </c>
      <c r="H174" s="103">
        <v>2010</v>
      </c>
    </row>
    <row r="175" spans="1:8" ht="15.75" x14ac:dyDescent="0.25">
      <c r="A175" s="104" t="s">
        <v>15</v>
      </c>
      <c r="B175" s="89">
        <v>6.7000000000000004E-2</v>
      </c>
      <c r="C175" s="104">
        <f t="shared" si="14"/>
        <v>6.2344193143682197E-2</v>
      </c>
      <c r="D175" s="106">
        <f t="shared" si="17"/>
        <v>0.21596662016348961</v>
      </c>
      <c r="E175" s="87">
        <v>8.6999999999999994E-3</v>
      </c>
      <c r="F175" s="104" t="e">
        <f t="shared" si="15"/>
        <v>#REF!</v>
      </c>
      <c r="G175" s="105" t="e">
        <f t="shared" si="16"/>
        <v>#REF!</v>
      </c>
      <c r="H175" s="103">
        <v>2010</v>
      </c>
    </row>
    <row r="176" spans="1:8" ht="15.75" x14ac:dyDescent="0.25">
      <c r="A176" s="54" t="s">
        <v>4</v>
      </c>
      <c r="B176" s="89">
        <v>2.4E-2</v>
      </c>
      <c r="C176" s="104">
        <f t="shared" si="14"/>
        <v>6.1638891682089456E-2</v>
      </c>
      <c r="D176" s="106">
        <f t="shared" si="17"/>
        <v>0.21352338423122719</v>
      </c>
      <c r="E176" s="87">
        <v>5.1999999999999998E-3</v>
      </c>
      <c r="F176" s="54" t="e">
        <f t="shared" si="15"/>
        <v>#REF!</v>
      </c>
      <c r="G176" s="38" t="e">
        <f t="shared" si="16"/>
        <v>#REF!</v>
      </c>
      <c r="H176" s="103">
        <v>2011</v>
      </c>
    </row>
    <row r="177" spans="1:8" ht="15.75" x14ac:dyDescent="0.25">
      <c r="A177" s="54" t="s">
        <v>5</v>
      </c>
      <c r="B177" s="89">
        <v>3.5999999999999997E-2</v>
      </c>
      <c r="C177" s="104">
        <f t="shared" si="14"/>
        <v>6.1604553762990011E-2</v>
      </c>
      <c r="D177" s="106">
        <f t="shared" si="17"/>
        <v>0.21340443419021432</v>
      </c>
      <c r="E177" s="87">
        <v>1.03E-2</v>
      </c>
      <c r="F177" s="54" t="e">
        <f t="shared" si="15"/>
        <v>#REF!</v>
      </c>
      <c r="G177" s="38" t="e">
        <f t="shared" si="16"/>
        <v>#REF!</v>
      </c>
      <c r="H177" s="103">
        <v>2011</v>
      </c>
    </row>
    <row r="178" spans="1:8" ht="15.75" x14ac:dyDescent="0.25">
      <c r="A178" s="54" t="s">
        <v>6</v>
      </c>
      <c r="B178" s="89">
        <v>2.0000000000000001E-4</v>
      </c>
      <c r="C178" s="104">
        <f t="shared" si="14"/>
        <v>6.1592446793095751E-2</v>
      </c>
      <c r="D178" s="106">
        <f t="shared" si="17"/>
        <v>0.21336249441624919</v>
      </c>
      <c r="E178" s="87">
        <v>5.4000000000000003E-3</v>
      </c>
      <c r="F178" s="54" t="e">
        <f t="shared" si="15"/>
        <v>#REF!</v>
      </c>
      <c r="G178" s="38" t="e">
        <f t="shared" si="16"/>
        <v>#REF!</v>
      </c>
      <c r="H178" s="103">
        <v>2011</v>
      </c>
    </row>
    <row r="179" spans="1:8" ht="15.75" x14ac:dyDescent="0.25">
      <c r="A179" s="54" t="s">
        <v>7</v>
      </c>
      <c r="B179" s="89">
        <v>2.9000000000000001E-2</v>
      </c>
      <c r="C179" s="104">
        <f t="shared" si="14"/>
        <v>6.1279043236295419E-2</v>
      </c>
      <c r="D179" s="106">
        <f t="shared" si="17"/>
        <v>0.21227683264894726</v>
      </c>
      <c r="E179" s="87">
        <v>1.11E-2</v>
      </c>
      <c r="F179" s="54" t="e">
        <f t="shared" si="15"/>
        <v>#REF!</v>
      </c>
      <c r="G179" s="38" t="e">
        <f t="shared" si="16"/>
        <v>#REF!</v>
      </c>
      <c r="H179" s="103">
        <v>2011</v>
      </c>
    </row>
    <row r="180" spans="1:8" ht="15.75" x14ac:dyDescent="0.25">
      <c r="A180" s="54" t="s">
        <v>8</v>
      </c>
      <c r="B180" s="89">
        <v>-1.0999999999999999E-2</v>
      </c>
      <c r="C180" s="104">
        <f t="shared" si="14"/>
        <v>6.1301728926388618E-2</v>
      </c>
      <c r="D180" s="106">
        <f t="shared" si="17"/>
        <v>0.2123554181846396</v>
      </c>
      <c r="E180" s="87">
        <v>9.7000000000000003E-3</v>
      </c>
      <c r="F180" s="54" t="e">
        <f t="shared" si="15"/>
        <v>#REF!</v>
      </c>
      <c r="G180" s="38" t="e">
        <f t="shared" si="16"/>
        <v>#REF!</v>
      </c>
      <c r="H180" s="103">
        <v>2011</v>
      </c>
    </row>
    <row r="181" spans="1:8" ht="15.75" x14ac:dyDescent="0.25">
      <c r="A181" s="54" t="s">
        <v>9</v>
      </c>
      <c r="B181" s="89">
        <v>-1.7000000000000001E-2</v>
      </c>
      <c r="C181" s="104">
        <f t="shared" si="14"/>
        <v>5.9622089589870551E-2</v>
      </c>
      <c r="D181" s="106">
        <f t="shared" si="17"/>
        <v>0.20653697684615846</v>
      </c>
      <c r="E181" s="87">
        <v>8.9999999999999993E-3</v>
      </c>
      <c r="F181" s="54">
        <f t="shared" si="15"/>
        <v>7.4217128068697399E-3</v>
      </c>
      <c r="G181" s="38">
        <f>F181*SQRT(12)</f>
        <v>2.5709567321366023E-2</v>
      </c>
      <c r="H181" s="103">
        <v>2011</v>
      </c>
    </row>
    <row r="182" spans="1:8" ht="15.75" x14ac:dyDescent="0.25">
      <c r="A182" s="54" t="s">
        <v>10</v>
      </c>
      <c r="B182" s="89">
        <v>-0.02</v>
      </c>
      <c r="C182" s="104">
        <f t="shared" si="14"/>
        <v>5.9722716012819227E-2</v>
      </c>
      <c r="D182" s="106">
        <f t="shared" si="17"/>
        <v>0.20688555700042052</v>
      </c>
      <c r="E182" s="87">
        <v>1.06E-2</v>
      </c>
      <c r="F182" s="54">
        <f>STDEVP(E147:E182)</f>
        <v>7.4139190707516022E-3</v>
      </c>
      <c r="G182" s="38">
        <f t="shared" si="16"/>
        <v>2.5682569027491223E-2</v>
      </c>
      <c r="H182" s="103">
        <v>2011</v>
      </c>
    </row>
    <row r="183" spans="1:8" ht="15.75" x14ac:dyDescent="0.25">
      <c r="A183" s="54" t="s">
        <v>11</v>
      </c>
      <c r="B183" s="89">
        <v>-5.5E-2</v>
      </c>
      <c r="C183" s="104">
        <f t="shared" si="14"/>
        <v>6.0479880441386524E-2</v>
      </c>
      <c r="D183" s="106">
        <f t="shared" si="17"/>
        <v>0.20950845152034533</v>
      </c>
      <c r="E183" s="87">
        <v>4.4999999999999997E-3</v>
      </c>
      <c r="F183" s="54">
        <f t="shared" si="15"/>
        <v>7.432990255328095E-3</v>
      </c>
      <c r="G183" s="38">
        <f t="shared" si="16"/>
        <v>2.5748633548785243E-2</v>
      </c>
      <c r="H183" s="103">
        <v>2011</v>
      </c>
    </row>
    <row r="184" spans="1:8" ht="15.75" x14ac:dyDescent="0.25">
      <c r="A184" s="54" t="s">
        <v>12</v>
      </c>
      <c r="B184" s="89">
        <v>-6.9000000000000006E-2</v>
      </c>
      <c r="C184" s="104">
        <f>STDEVP(B149:B184)</f>
        <v>5.9720748459126581E-2</v>
      </c>
      <c r="D184" s="106">
        <f t="shared" si="17"/>
        <v>0.20687874119449595</v>
      </c>
      <c r="E184" s="87">
        <v>6.7000000000000002E-3</v>
      </c>
      <c r="F184" s="54">
        <f>STDEVP(E149:E184)</f>
        <v>7.4214882371611271E-3</v>
      </c>
      <c r="G184" s="38">
        <f>F184*SQRT(12)</f>
        <v>2.5708789389075705E-2</v>
      </c>
      <c r="H184" s="103">
        <v>2011</v>
      </c>
    </row>
    <row r="185" spans="1:8" ht="15.75" x14ac:dyDescent="0.25">
      <c r="A185" s="54" t="s">
        <v>13</v>
      </c>
      <c r="B185" s="89">
        <v>0.109</v>
      </c>
      <c r="C185" s="104">
        <f>STDEVP(B150:B185)</f>
        <v>5.4855553313425932E-2</v>
      </c>
      <c r="D185" s="106">
        <f>C185*SQRT(12)</f>
        <v>0.19002521083231397</v>
      </c>
      <c r="E185" s="87">
        <v>6.3E-3</v>
      </c>
      <c r="F185" s="54">
        <f>STDEVP(E150:E185)</f>
        <v>7.3688842606539524E-3</v>
      </c>
      <c r="G185" s="38">
        <f>F185*SQRT(12)</f>
        <v>2.5526563869094535E-2</v>
      </c>
      <c r="H185" s="103">
        <v>2011</v>
      </c>
    </row>
    <row r="186" spans="1:8" ht="15.75" x14ac:dyDescent="0.25">
      <c r="A186" s="54" t="s">
        <v>14</v>
      </c>
      <c r="B186" s="89">
        <v>-4.0000000000000001E-3</v>
      </c>
      <c r="C186" s="104">
        <f>STDEVP(B151:B186)</f>
        <v>5.3132869686032876E-2</v>
      </c>
      <c r="D186" s="106">
        <f>C186*SQRT(12)</f>
        <v>0.18405765969629032</v>
      </c>
      <c r="E186" s="87">
        <v>1.0500000000000001E-2</v>
      </c>
      <c r="F186" s="54">
        <f>STDEVP(E151:E186)</f>
        <v>7.3734566286322569E-3</v>
      </c>
      <c r="G186" s="38">
        <f>F186*SQRT(12)</f>
        <v>2.5542403016393184E-2</v>
      </c>
      <c r="H186" s="103">
        <v>2011</v>
      </c>
    </row>
    <row r="187" spans="1:8" ht="15.75" x14ac:dyDescent="0.25">
      <c r="A187" s="104" t="s">
        <v>15</v>
      </c>
      <c r="B187" s="89">
        <v>0.01</v>
      </c>
      <c r="C187" s="104">
        <f>STDEVP(B152:B187)</f>
        <v>5.3133591135035449E-2</v>
      </c>
      <c r="D187" s="107">
        <f>C187*SQRT(12)</f>
        <v>0.18406015886894536</v>
      </c>
      <c r="E187" s="87">
        <v>5.1000000000000004E-3</v>
      </c>
      <c r="F187" s="104">
        <f>STDEVP(E152:E187)</f>
        <v>7.3960757654579932E-3</v>
      </c>
      <c r="G187" s="105">
        <f>F187*SQRT(12)</f>
        <v>2.5620758004804237E-2</v>
      </c>
      <c r="H187" s="103">
        <v>2011</v>
      </c>
    </row>
    <row r="188" spans="1:8" ht="15.75" x14ac:dyDescent="0.25">
      <c r="A188" s="104" t="s">
        <v>4</v>
      </c>
      <c r="B188" s="89">
        <v>4.5999999999999999E-2</v>
      </c>
      <c r="C188" s="104">
        <f t="shared" ref="C188:C199" si="18">STDEVP(B153:B188)</f>
        <v>5.0806312685923782E-2</v>
      </c>
      <c r="D188" s="107">
        <f t="shared" ref="D188:D199" si="19">C188*SQRT(12)</f>
        <v>0.17599822983450236</v>
      </c>
      <c r="E188" s="87">
        <v>8.6999999999999994E-3</v>
      </c>
      <c r="F188" s="104">
        <f t="shared" ref="F188:F198" si="20">STDEVP(E153:E188)</f>
        <v>7.3830652697763535E-3</v>
      </c>
      <c r="G188" s="105">
        <f t="shared" ref="G188:G198" si="21">F188*SQRT(12)</f>
        <v>2.5575688325699727E-2</v>
      </c>
      <c r="H188" s="103">
        <v>2012</v>
      </c>
    </row>
    <row r="189" spans="1:8" ht="15.75" x14ac:dyDescent="0.25">
      <c r="A189" s="104" t="s">
        <v>5</v>
      </c>
      <c r="B189" s="89">
        <v>4.2999999999999997E-2</v>
      </c>
      <c r="C189" s="104">
        <f t="shared" si="18"/>
        <v>4.6549865218223463E-2</v>
      </c>
      <c r="D189" s="107">
        <f t="shared" si="19"/>
        <v>0.16125346328689266</v>
      </c>
      <c r="E189" s="87">
        <v>1.04E-2</v>
      </c>
      <c r="F189" s="104">
        <f t="shared" si="20"/>
        <v>7.387595438166918E-3</v>
      </c>
      <c r="G189" s="105">
        <f t="shared" si="21"/>
        <v>2.5591381289338327E-2</v>
      </c>
      <c r="H189" s="103">
        <v>2012</v>
      </c>
    </row>
    <row r="190" spans="1:8" ht="15.75" x14ac:dyDescent="0.25">
      <c r="A190" s="104" t="s">
        <v>6</v>
      </c>
      <c r="B190" s="89">
        <v>3.2000000000000001E-2</v>
      </c>
      <c r="C190" s="104">
        <f t="shared" si="18"/>
        <v>4.5192078479877995E-2</v>
      </c>
      <c r="D190" s="107">
        <f t="shared" si="19"/>
        <v>0.15654995205357752</v>
      </c>
      <c r="E190" s="87">
        <v>7.3000000000000001E-3</v>
      </c>
      <c r="F190" s="104">
        <f t="shared" si="20"/>
        <v>7.3916677105515145E-3</v>
      </c>
      <c r="G190" s="105">
        <f t="shared" si="21"/>
        <v>2.5605488054683087E-2</v>
      </c>
      <c r="H190" s="103">
        <v>2012</v>
      </c>
    </row>
    <row r="191" spans="1:8" ht="15.75" x14ac:dyDescent="0.25">
      <c r="A191" s="104" t="s">
        <v>7</v>
      </c>
      <c r="B191" s="89">
        <v>-7.0000000000000001E-3</v>
      </c>
      <c r="C191" s="104">
        <f t="shared" si="18"/>
        <v>4.3448391382464417E-2</v>
      </c>
      <c r="D191" s="107">
        <f t="shared" si="19"/>
        <v>0.15050964276313228</v>
      </c>
      <c r="E191" s="87">
        <v>5.0000000000000001E-3</v>
      </c>
      <c r="F191" s="104">
        <f t="shared" si="20"/>
        <v>7.4119002578352843E-3</v>
      </c>
      <c r="G191" s="105">
        <f t="shared" si="21"/>
        <v>2.5675575654407146E-2</v>
      </c>
      <c r="H191" s="103">
        <v>2012</v>
      </c>
    </row>
    <row r="192" spans="1:8" ht="15.75" x14ac:dyDescent="0.25">
      <c r="A192" s="104" t="s">
        <v>8</v>
      </c>
      <c r="B192" s="89">
        <v>-0.06</v>
      </c>
      <c r="C192" s="104">
        <f t="shared" si="18"/>
        <v>4.4637618386422648E-2</v>
      </c>
      <c r="D192" s="107">
        <f t="shared" si="19"/>
        <v>0.15462924594830943</v>
      </c>
      <c r="E192" s="87">
        <v>7.3000000000000001E-3</v>
      </c>
      <c r="F192" s="104">
        <f t="shared" si="20"/>
        <v>7.2678956444603296E-3</v>
      </c>
      <c r="G192" s="105">
        <f t="shared" si="21"/>
        <v>2.5176729040627677E-2</v>
      </c>
      <c r="H192" s="103">
        <v>2012</v>
      </c>
    </row>
    <row r="193" spans="1:8" ht="15.75" x14ac:dyDescent="0.25">
      <c r="A193" s="104" t="s">
        <v>9</v>
      </c>
      <c r="B193" s="89">
        <v>4.1200000000000001E-2</v>
      </c>
      <c r="C193" s="104">
        <f t="shared" si="18"/>
        <v>4.4842787999245376E-2</v>
      </c>
      <c r="D193" s="107">
        <f t="shared" si="19"/>
        <v>0.15533997433546581</v>
      </c>
      <c r="E193" s="87">
        <v>8.5000000000000006E-3</v>
      </c>
      <c r="F193" s="104">
        <f t="shared" si="20"/>
        <v>7.1333263023502912E-3</v>
      </c>
      <c r="G193" s="105">
        <f t="shared" si="21"/>
        <v>2.4710567165276268E-2</v>
      </c>
      <c r="H193" s="103">
        <v>2012</v>
      </c>
    </row>
    <row r="194" spans="1:8" ht="15.75" x14ac:dyDescent="0.25">
      <c r="A194" s="104" t="s">
        <v>10</v>
      </c>
      <c r="B194" s="89">
        <v>1.3899999999999999E-2</v>
      </c>
      <c r="C194" s="104">
        <f t="shared" si="18"/>
        <v>4.3605138702836672E-2</v>
      </c>
      <c r="D194" s="107">
        <f t="shared" si="19"/>
        <v>0.15105263140880232</v>
      </c>
      <c r="E194" s="87">
        <v>7.1000000000000004E-3</v>
      </c>
      <c r="F194" s="104">
        <f t="shared" si="20"/>
        <v>5.6598181655126197E-3</v>
      </c>
      <c r="G194" s="105">
        <f t="shared" si="21"/>
        <v>1.9606185248538268E-2</v>
      </c>
      <c r="H194" s="103">
        <v>2012</v>
      </c>
    </row>
    <row r="195" spans="1:8" ht="15.75" x14ac:dyDescent="0.25">
      <c r="A195" s="104" t="s">
        <v>11</v>
      </c>
      <c r="B195" s="89">
        <v>2.2499999999999999E-2</v>
      </c>
      <c r="C195" s="104">
        <f t="shared" si="18"/>
        <v>4.3453314939284636E-2</v>
      </c>
      <c r="D195" s="107">
        <f t="shared" si="19"/>
        <v>0.15052669846426542</v>
      </c>
      <c r="E195" s="87">
        <v>6.3E-3</v>
      </c>
      <c r="F195" s="104">
        <f t="shared" si="20"/>
        <v>5.6701106092374954E-3</v>
      </c>
      <c r="G195" s="105">
        <f t="shared" si="21"/>
        <v>1.9641839319469324E-2</v>
      </c>
      <c r="H195" s="103">
        <v>2012</v>
      </c>
    </row>
    <row r="196" spans="1:8" ht="15.75" x14ac:dyDescent="0.25">
      <c r="A196" s="104" t="s">
        <v>12</v>
      </c>
      <c r="B196" s="89">
        <v>2.58E-2</v>
      </c>
      <c r="C196" s="104">
        <f t="shared" si="18"/>
        <v>4.3305354834755186E-2</v>
      </c>
      <c r="D196" s="107">
        <f t="shared" si="19"/>
        <v>0.15001414962718901</v>
      </c>
      <c r="E196" s="87">
        <v>7.7999999999999996E-3</v>
      </c>
      <c r="F196" s="104">
        <f t="shared" si="20"/>
        <v>5.670110609237498E-3</v>
      </c>
      <c r="G196" s="105">
        <f t="shared" si="21"/>
        <v>1.9641839319469334E-2</v>
      </c>
      <c r="H196" s="103">
        <v>2012</v>
      </c>
    </row>
    <row r="197" spans="1:8" ht="15.75" x14ac:dyDescent="0.25">
      <c r="A197" s="104" t="s">
        <v>13</v>
      </c>
      <c r="B197" s="95">
        <v>-1.9800000000000002E-2</v>
      </c>
      <c r="C197" s="104">
        <f t="shared" si="18"/>
        <v>4.3329250787031058E-2</v>
      </c>
      <c r="D197" s="107">
        <f t="shared" si="19"/>
        <v>0.1500969276340631</v>
      </c>
      <c r="E197" s="87">
        <v>6.4999999999999997E-3</v>
      </c>
      <c r="F197" s="104">
        <f t="shared" si="20"/>
        <v>5.6752569692188068E-3</v>
      </c>
      <c r="G197" s="105">
        <f t="shared" si="21"/>
        <v>1.9659666833392667E-2</v>
      </c>
      <c r="H197" s="103">
        <v>2012</v>
      </c>
    </row>
    <row r="198" spans="1:8" ht="15.75" x14ac:dyDescent="0.25">
      <c r="A198" s="104" t="s">
        <v>14</v>
      </c>
      <c r="B198" s="95">
        <v>5.7999999999999996E-3</v>
      </c>
      <c r="C198" s="104">
        <f t="shared" si="18"/>
        <v>4.2500961499653878E-2</v>
      </c>
      <c r="D198" s="107">
        <f t="shared" si="19"/>
        <v>0.14722764937585853</v>
      </c>
      <c r="E198" s="87">
        <v>8.3000000000000001E-3</v>
      </c>
      <c r="F198" s="104">
        <f t="shared" si="20"/>
        <v>5.6030635359287434E-3</v>
      </c>
      <c r="G198" s="105">
        <f t="shared" si="21"/>
        <v>1.9409581444530217E-2</v>
      </c>
      <c r="H198" s="103">
        <v>2012</v>
      </c>
    </row>
    <row r="199" spans="1:8" ht="15.75" x14ac:dyDescent="0.25">
      <c r="A199" s="104" t="s">
        <v>15</v>
      </c>
      <c r="B199" s="95">
        <v>9.1000000000000004E-3</v>
      </c>
      <c r="C199" s="104">
        <f t="shared" si="18"/>
        <v>4.247797059784178E-2</v>
      </c>
      <c r="D199" s="107">
        <f t="shared" si="19"/>
        <v>0.14714800655575774</v>
      </c>
      <c r="E199" s="87">
        <v>6.6E-3</v>
      </c>
      <c r="F199" s="104">
        <f>STDEVP(E164:E199)</f>
        <v>5.5492929980113523E-3</v>
      </c>
      <c r="G199" s="105">
        <f>F199*SQRT(12)</f>
        <v>1.9223314837283758E-2</v>
      </c>
      <c r="H199" s="103">
        <v>2012</v>
      </c>
    </row>
    <row r="200" spans="1:8" x14ac:dyDescent="0.25">
      <c r="A200" s="104" t="s">
        <v>4</v>
      </c>
      <c r="B200" s="38">
        <v>5.04E-2</v>
      </c>
      <c r="C200" s="104">
        <f t="shared" ref="C200:C202" si="22">STDEVP(B165:B200)</f>
        <v>4.2271710398326681E-2</v>
      </c>
      <c r="D200" s="107">
        <f t="shared" ref="D200:D202" si="23">C200*SQRT(12)</f>
        <v>0.14643350026547886</v>
      </c>
      <c r="E200" s="82">
        <v>1.23E-2</v>
      </c>
      <c r="F200" s="104">
        <f t="shared" ref="F200:F202" si="24">STDEVP(E165:E200)</f>
        <v>5.5464112243085485E-3</v>
      </c>
      <c r="G200" s="105">
        <f t="shared" ref="G200:G202" si="25">F200*SQRT(12)</f>
        <v>1.9213332080345414E-2</v>
      </c>
      <c r="H200" s="103">
        <v>2013</v>
      </c>
    </row>
    <row r="201" spans="1:8" x14ac:dyDescent="0.25">
      <c r="A201" s="104" t="s">
        <v>5</v>
      </c>
      <c r="B201" s="38">
        <v>1.11E-2</v>
      </c>
      <c r="C201" s="104">
        <f t="shared" si="22"/>
        <v>4.2148044764486234E-2</v>
      </c>
      <c r="D201" s="107">
        <f t="shared" si="23"/>
        <v>0.14600510994355514</v>
      </c>
      <c r="E201" s="82">
        <v>6.7999999999999996E-3</v>
      </c>
      <c r="F201" s="104">
        <f t="shared" si="24"/>
        <v>5.5300330407782169E-3</v>
      </c>
      <c r="G201" s="105">
        <f t="shared" si="25"/>
        <v>1.9156596388324967E-2</v>
      </c>
      <c r="H201" s="103">
        <v>2014</v>
      </c>
    </row>
    <row r="202" spans="1:8" x14ac:dyDescent="0.25">
      <c r="A202" s="104" t="s">
        <v>6</v>
      </c>
      <c r="B202" s="38">
        <v>3.5999999999999997E-2</v>
      </c>
      <c r="C202" s="104">
        <f t="shared" si="22"/>
        <v>4.1797032722963055E-2</v>
      </c>
      <c r="D202" s="107">
        <f t="shared" si="23"/>
        <v>0.1447891685635819</v>
      </c>
      <c r="E202" s="82">
        <v>5.3E-3</v>
      </c>
      <c r="F202" s="104">
        <f t="shared" si="24"/>
        <v>5.5149432241349628E-3</v>
      </c>
      <c r="G202" s="105">
        <f t="shared" si="25"/>
        <v>1.910432373011894E-2</v>
      </c>
      <c r="H202" s="103">
        <v>2015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Monthly Returns with Chart</vt:lpstr>
      <vt:lpstr>Monthly Data</vt:lpstr>
      <vt:lpstr>Beta</vt:lpstr>
      <vt:lpstr>Annualized &amp; Std Dev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Randy's Office</dc:creator>
  <cp:lastModifiedBy>Keith</cp:lastModifiedBy>
  <cp:lastPrinted>2013-04-29T00:37:24Z</cp:lastPrinted>
  <dcterms:created xsi:type="dcterms:W3CDTF">2010-01-13T17:13:43Z</dcterms:created>
  <dcterms:modified xsi:type="dcterms:W3CDTF">2014-01-03T17:36:12Z</dcterms:modified>
</cp:coreProperties>
</file>