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55797b013cf7bcf5/Desktop/training excel/"/>
    </mc:Choice>
  </mc:AlternateContent>
  <xr:revisionPtr revIDLastSave="308" documentId="13_ncr:1_{E403EA44-2D71-4F50-90FC-626C378BA372}" xr6:coauthVersionLast="47" xr6:coauthVersionMax="47" xr10:uidLastSave="{6FDEE29A-7121-463E-82DB-5FE4DD5B90A5}"/>
  <bookViews>
    <workbookView xWindow="-108" yWindow="-108" windowWidth="23256" windowHeight="12456" xr2:uid="{34CA1D8A-A580-4DC4-8195-4ADF0A958D39}"/>
  </bookViews>
  <sheets>
    <sheet name="Dashboard" sheetId="2" r:id="rId1"/>
    <sheet name="Data_ori" sheetId="3" r:id="rId2"/>
    <sheet name="Data" sheetId="5" r:id="rId3"/>
    <sheet name="Pivot table" sheetId="4" r:id="rId4"/>
  </sheets>
  <definedNames>
    <definedName name="Slicer_Month">#N/A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3" l="1"/>
  <c r="H4" i="3"/>
  <c r="H5" i="3"/>
  <c r="H6" i="3"/>
  <c r="J183" i="5"/>
  <c r="H183" i="5"/>
  <c r="K183" i="5" s="1"/>
  <c r="J182" i="5"/>
  <c r="H182" i="5"/>
  <c r="K182" i="5" s="1"/>
  <c r="J181" i="5"/>
  <c r="H181" i="5"/>
  <c r="K181" i="5" s="1"/>
  <c r="J180" i="5"/>
  <c r="H180" i="5"/>
  <c r="K180" i="5" s="1"/>
  <c r="J179" i="5"/>
  <c r="H179" i="5"/>
  <c r="K179" i="5" s="1"/>
  <c r="J178" i="5"/>
  <c r="H178" i="5"/>
  <c r="K178" i="5" s="1"/>
  <c r="J177" i="5"/>
  <c r="H177" i="5"/>
  <c r="K177" i="5" s="1"/>
  <c r="J176" i="5"/>
  <c r="H176" i="5"/>
  <c r="K176" i="5" s="1"/>
  <c r="K175" i="5"/>
  <c r="J175" i="5"/>
  <c r="H175" i="5"/>
  <c r="I175" i="5" s="1"/>
  <c r="J174" i="5"/>
  <c r="H174" i="5"/>
  <c r="K174" i="5" s="1"/>
  <c r="J173" i="5"/>
  <c r="H173" i="5"/>
  <c r="K173" i="5" s="1"/>
  <c r="J172" i="5"/>
  <c r="H172" i="5"/>
  <c r="K172" i="5" s="1"/>
  <c r="J171" i="5"/>
  <c r="H171" i="5"/>
  <c r="K171" i="5" s="1"/>
  <c r="J170" i="5"/>
  <c r="H170" i="5"/>
  <c r="K170" i="5" s="1"/>
  <c r="J169" i="5"/>
  <c r="H169" i="5"/>
  <c r="K169" i="5" s="1"/>
  <c r="J168" i="5"/>
  <c r="H168" i="5"/>
  <c r="K168" i="5" s="1"/>
  <c r="J167" i="5"/>
  <c r="H167" i="5"/>
  <c r="K167" i="5" s="1"/>
  <c r="J166" i="5"/>
  <c r="H166" i="5"/>
  <c r="K166" i="5" s="1"/>
  <c r="J165" i="5"/>
  <c r="H165" i="5"/>
  <c r="K165" i="5" s="1"/>
  <c r="J164" i="5"/>
  <c r="H164" i="5"/>
  <c r="K164" i="5" s="1"/>
  <c r="K163" i="5"/>
  <c r="J163" i="5"/>
  <c r="H163" i="5"/>
  <c r="I163" i="5" s="1"/>
  <c r="J162" i="5"/>
  <c r="H162" i="5"/>
  <c r="K162" i="5" s="1"/>
  <c r="J161" i="5"/>
  <c r="H161" i="5"/>
  <c r="K161" i="5" s="1"/>
  <c r="J160" i="5"/>
  <c r="H160" i="5"/>
  <c r="I160" i="5" s="1"/>
  <c r="J159" i="5"/>
  <c r="H159" i="5"/>
  <c r="K159" i="5" s="1"/>
  <c r="J158" i="5"/>
  <c r="H158" i="5"/>
  <c r="K158" i="5" s="1"/>
  <c r="J157" i="5"/>
  <c r="H157" i="5"/>
  <c r="I157" i="5" s="1"/>
  <c r="J156" i="5"/>
  <c r="H156" i="5"/>
  <c r="K156" i="5" s="1"/>
  <c r="J155" i="5"/>
  <c r="H155" i="5"/>
  <c r="K155" i="5" s="1"/>
  <c r="Q154" i="5"/>
  <c r="T154" i="5" s="1"/>
  <c r="K154" i="5"/>
  <c r="J154" i="5"/>
  <c r="H154" i="5"/>
  <c r="I154" i="5" s="1"/>
  <c r="J153" i="5"/>
  <c r="H153" i="5"/>
  <c r="K152" i="5"/>
  <c r="J152" i="5"/>
  <c r="H152" i="5"/>
  <c r="I152" i="5" s="1"/>
  <c r="K151" i="5"/>
  <c r="J151" i="5"/>
  <c r="H151" i="5"/>
  <c r="I151" i="5" s="1"/>
  <c r="J150" i="5"/>
  <c r="H150" i="5"/>
  <c r="J149" i="5"/>
  <c r="H149" i="5"/>
  <c r="K149" i="5" s="1"/>
  <c r="K148" i="5"/>
  <c r="J148" i="5"/>
  <c r="H148" i="5"/>
  <c r="I148" i="5" s="1"/>
  <c r="J147" i="5"/>
  <c r="H147" i="5"/>
  <c r="J146" i="5"/>
  <c r="H146" i="5"/>
  <c r="K146" i="5" s="1"/>
  <c r="K145" i="5"/>
  <c r="J145" i="5"/>
  <c r="H145" i="5"/>
  <c r="I145" i="5" s="1"/>
  <c r="J144" i="5"/>
  <c r="H144" i="5"/>
  <c r="J143" i="5"/>
  <c r="H143" i="5"/>
  <c r="I143" i="5" s="1"/>
  <c r="K142" i="5"/>
  <c r="J142" i="5"/>
  <c r="H142" i="5"/>
  <c r="I142" i="5" s="1"/>
  <c r="J141" i="5"/>
  <c r="H141" i="5"/>
  <c r="K140" i="5"/>
  <c r="J140" i="5"/>
  <c r="H140" i="5"/>
  <c r="I140" i="5" s="1"/>
  <c r="K139" i="5"/>
  <c r="J139" i="5"/>
  <c r="H139" i="5"/>
  <c r="I139" i="5" s="1"/>
  <c r="J138" i="5"/>
  <c r="H138" i="5"/>
  <c r="J137" i="5"/>
  <c r="H137" i="5"/>
  <c r="I137" i="5" s="1"/>
  <c r="K136" i="5"/>
  <c r="J136" i="5"/>
  <c r="H136" i="5"/>
  <c r="I136" i="5" s="1"/>
  <c r="J135" i="5"/>
  <c r="H135" i="5"/>
  <c r="J134" i="5"/>
  <c r="H134" i="5"/>
  <c r="K134" i="5" s="1"/>
  <c r="K133" i="5"/>
  <c r="J133" i="5"/>
  <c r="H133" i="5"/>
  <c r="I133" i="5" s="1"/>
  <c r="J132" i="5"/>
  <c r="H132" i="5"/>
  <c r="J131" i="5"/>
  <c r="H131" i="5"/>
  <c r="K131" i="5" s="1"/>
  <c r="K130" i="5"/>
  <c r="J130" i="5"/>
  <c r="H130" i="5"/>
  <c r="I130" i="5" s="1"/>
  <c r="J129" i="5"/>
  <c r="H129" i="5"/>
  <c r="K128" i="5"/>
  <c r="J128" i="5"/>
  <c r="H128" i="5"/>
  <c r="I128" i="5" s="1"/>
  <c r="K127" i="5"/>
  <c r="J127" i="5"/>
  <c r="H127" i="5"/>
  <c r="I127" i="5" s="1"/>
  <c r="J126" i="5"/>
  <c r="H126" i="5"/>
  <c r="J125" i="5"/>
  <c r="H125" i="5"/>
  <c r="K125" i="5" s="1"/>
  <c r="K124" i="5"/>
  <c r="J124" i="5"/>
  <c r="H124" i="5"/>
  <c r="I124" i="5" s="1"/>
  <c r="Q123" i="5"/>
  <c r="S123" i="5" s="1"/>
  <c r="J123" i="5"/>
  <c r="H123" i="5"/>
  <c r="I123" i="5" s="1"/>
  <c r="K122" i="5"/>
  <c r="J122" i="5"/>
  <c r="H122" i="5"/>
  <c r="I122" i="5" s="1"/>
  <c r="J121" i="5"/>
  <c r="H121" i="5"/>
  <c r="K121" i="5" s="1"/>
  <c r="J120" i="5"/>
  <c r="H120" i="5"/>
  <c r="K120" i="5" s="1"/>
  <c r="K119" i="5"/>
  <c r="J119" i="5"/>
  <c r="H119" i="5"/>
  <c r="I119" i="5" s="1"/>
  <c r="J118" i="5"/>
  <c r="H118" i="5"/>
  <c r="K118" i="5" s="1"/>
  <c r="K117" i="5"/>
  <c r="J117" i="5"/>
  <c r="I117" i="5"/>
  <c r="H117" i="5"/>
  <c r="K116" i="5"/>
  <c r="J116" i="5"/>
  <c r="H116" i="5"/>
  <c r="I116" i="5" s="1"/>
  <c r="J115" i="5"/>
  <c r="H115" i="5"/>
  <c r="K115" i="5" s="1"/>
  <c r="J114" i="5"/>
  <c r="H114" i="5"/>
  <c r="K114" i="5" s="1"/>
  <c r="K113" i="5"/>
  <c r="J113" i="5"/>
  <c r="H113" i="5"/>
  <c r="I113" i="5" s="1"/>
  <c r="J112" i="5"/>
  <c r="H112" i="5"/>
  <c r="K112" i="5" s="1"/>
  <c r="J111" i="5"/>
  <c r="H111" i="5"/>
  <c r="K111" i="5" s="1"/>
  <c r="K110" i="5"/>
  <c r="J110" i="5"/>
  <c r="H110" i="5"/>
  <c r="I110" i="5" s="1"/>
  <c r="J109" i="5"/>
  <c r="H109" i="5"/>
  <c r="I109" i="5" s="1"/>
  <c r="J108" i="5"/>
  <c r="H108" i="5"/>
  <c r="K108" i="5" s="1"/>
  <c r="K107" i="5"/>
  <c r="J107" i="5"/>
  <c r="H107" i="5"/>
  <c r="I107" i="5" s="1"/>
  <c r="J106" i="5"/>
  <c r="H106" i="5"/>
  <c r="K106" i="5" s="1"/>
  <c r="K105" i="5"/>
  <c r="J105" i="5"/>
  <c r="I105" i="5"/>
  <c r="H105" i="5"/>
  <c r="K104" i="5"/>
  <c r="J104" i="5"/>
  <c r="H104" i="5"/>
  <c r="I104" i="5" s="1"/>
  <c r="J103" i="5"/>
  <c r="H103" i="5"/>
  <c r="K103" i="5" s="1"/>
  <c r="J102" i="5"/>
  <c r="H102" i="5"/>
  <c r="K102" i="5" s="1"/>
  <c r="K101" i="5"/>
  <c r="J101" i="5"/>
  <c r="H101" i="5"/>
  <c r="I101" i="5" s="1"/>
  <c r="J100" i="5"/>
  <c r="H100" i="5"/>
  <c r="K100" i="5" s="1"/>
  <c r="J99" i="5"/>
  <c r="H99" i="5"/>
  <c r="I99" i="5" s="1"/>
  <c r="K98" i="5"/>
  <c r="J98" i="5"/>
  <c r="H98" i="5"/>
  <c r="I98" i="5" s="1"/>
  <c r="J97" i="5"/>
  <c r="H97" i="5"/>
  <c r="I97" i="5" s="1"/>
  <c r="J96" i="5"/>
  <c r="H96" i="5"/>
  <c r="K96" i="5" s="1"/>
  <c r="K95" i="5"/>
  <c r="J95" i="5"/>
  <c r="H95" i="5"/>
  <c r="I95" i="5" s="1"/>
  <c r="J94" i="5"/>
  <c r="H94" i="5"/>
  <c r="K94" i="5" s="1"/>
  <c r="Q93" i="5"/>
  <c r="S93" i="5" s="1"/>
  <c r="K93" i="5"/>
  <c r="J93" i="5"/>
  <c r="I93" i="5"/>
  <c r="H93" i="5"/>
  <c r="J92" i="5"/>
  <c r="H92" i="5"/>
  <c r="I92" i="5" s="1"/>
  <c r="J91" i="5"/>
  <c r="H91" i="5"/>
  <c r="K91" i="5" s="1"/>
  <c r="K90" i="5"/>
  <c r="J90" i="5"/>
  <c r="I90" i="5"/>
  <c r="H90" i="5"/>
  <c r="J89" i="5"/>
  <c r="H89" i="5"/>
  <c r="I89" i="5" s="1"/>
  <c r="J88" i="5"/>
  <c r="H88" i="5"/>
  <c r="K88" i="5" s="1"/>
  <c r="K87" i="5"/>
  <c r="J87" i="5"/>
  <c r="I87" i="5"/>
  <c r="H87" i="5"/>
  <c r="J86" i="5"/>
  <c r="H86" i="5"/>
  <c r="I86" i="5" s="1"/>
  <c r="J85" i="5"/>
  <c r="H85" i="5"/>
  <c r="K85" i="5" s="1"/>
  <c r="K84" i="5"/>
  <c r="J84" i="5"/>
  <c r="I84" i="5"/>
  <c r="H84" i="5"/>
  <c r="J83" i="5"/>
  <c r="H83" i="5"/>
  <c r="K83" i="5" s="1"/>
  <c r="J82" i="5"/>
  <c r="H82" i="5"/>
  <c r="K82" i="5" s="1"/>
  <c r="K81" i="5"/>
  <c r="J81" i="5"/>
  <c r="I81" i="5"/>
  <c r="H81" i="5"/>
  <c r="J80" i="5"/>
  <c r="H80" i="5"/>
  <c r="I80" i="5" s="1"/>
  <c r="J79" i="5"/>
  <c r="H79" i="5"/>
  <c r="K79" i="5" s="1"/>
  <c r="K78" i="5"/>
  <c r="J78" i="5"/>
  <c r="I78" i="5"/>
  <c r="H78" i="5"/>
  <c r="J77" i="5"/>
  <c r="H77" i="5"/>
  <c r="I77" i="5" s="1"/>
  <c r="J76" i="5"/>
  <c r="H76" i="5"/>
  <c r="K76" i="5" s="1"/>
  <c r="K75" i="5"/>
  <c r="J75" i="5"/>
  <c r="I75" i="5"/>
  <c r="H75" i="5"/>
  <c r="J74" i="5"/>
  <c r="H74" i="5"/>
  <c r="K74" i="5" s="1"/>
  <c r="J73" i="5"/>
  <c r="H73" i="5"/>
  <c r="I73" i="5" s="1"/>
  <c r="K72" i="5"/>
  <c r="J72" i="5"/>
  <c r="I72" i="5"/>
  <c r="H72" i="5"/>
  <c r="J71" i="5"/>
  <c r="H71" i="5"/>
  <c r="I71" i="5" s="1"/>
  <c r="J70" i="5"/>
  <c r="H70" i="5"/>
  <c r="K70" i="5" s="1"/>
  <c r="K69" i="5"/>
  <c r="J69" i="5"/>
  <c r="I69" i="5"/>
  <c r="H69" i="5"/>
  <c r="J68" i="5"/>
  <c r="H68" i="5"/>
  <c r="K68" i="5" s="1"/>
  <c r="K67" i="5"/>
  <c r="J67" i="5"/>
  <c r="H67" i="5"/>
  <c r="I67" i="5" s="1"/>
  <c r="K66" i="5"/>
  <c r="J66" i="5"/>
  <c r="I66" i="5"/>
  <c r="H66" i="5"/>
  <c r="J65" i="5"/>
  <c r="H65" i="5"/>
  <c r="I65" i="5" s="1"/>
  <c r="J64" i="5"/>
  <c r="H64" i="5"/>
  <c r="K64" i="5" s="1"/>
  <c r="K63" i="5"/>
  <c r="J63" i="5"/>
  <c r="I63" i="5"/>
  <c r="H63" i="5"/>
  <c r="Q62" i="5"/>
  <c r="S62" i="5" s="1"/>
  <c r="J62" i="5"/>
  <c r="H62" i="5"/>
  <c r="K62" i="5" s="1"/>
  <c r="J61" i="5"/>
  <c r="H61" i="5"/>
  <c r="K61" i="5" s="1"/>
  <c r="J60" i="5"/>
  <c r="H60" i="5"/>
  <c r="K60" i="5" s="1"/>
  <c r="J59" i="5"/>
  <c r="H59" i="5"/>
  <c r="K59" i="5" s="1"/>
  <c r="J58" i="5"/>
  <c r="H58" i="5"/>
  <c r="I58" i="5" s="1"/>
  <c r="J57" i="5"/>
  <c r="H57" i="5"/>
  <c r="K57" i="5" s="1"/>
  <c r="J56" i="5"/>
  <c r="H56" i="5"/>
  <c r="K56" i="5" s="1"/>
  <c r="J55" i="5"/>
  <c r="H55" i="5"/>
  <c r="K55" i="5" s="1"/>
  <c r="J54" i="5"/>
  <c r="H54" i="5"/>
  <c r="K54" i="5" s="1"/>
  <c r="J53" i="5"/>
  <c r="H53" i="5"/>
  <c r="K53" i="5" s="1"/>
  <c r="K52" i="5"/>
  <c r="J52" i="5"/>
  <c r="H52" i="5"/>
  <c r="I52" i="5" s="1"/>
  <c r="J51" i="5"/>
  <c r="H51" i="5"/>
  <c r="K51" i="5" s="1"/>
  <c r="J50" i="5"/>
  <c r="H50" i="5"/>
  <c r="K50" i="5" s="1"/>
  <c r="J49" i="5"/>
  <c r="H49" i="5"/>
  <c r="K49" i="5" s="1"/>
  <c r="J48" i="5"/>
  <c r="H48" i="5"/>
  <c r="K48" i="5" s="1"/>
  <c r="J47" i="5"/>
  <c r="H47" i="5"/>
  <c r="K47" i="5" s="1"/>
  <c r="J46" i="5"/>
  <c r="H46" i="5"/>
  <c r="K46" i="5" s="1"/>
  <c r="J45" i="5"/>
  <c r="H45" i="5"/>
  <c r="K45" i="5" s="1"/>
  <c r="J44" i="5"/>
  <c r="H44" i="5"/>
  <c r="K44" i="5" s="1"/>
  <c r="J43" i="5"/>
  <c r="H43" i="5"/>
  <c r="K43" i="5" s="1"/>
  <c r="J42" i="5"/>
  <c r="H42" i="5"/>
  <c r="K42" i="5" s="1"/>
  <c r="J41" i="5"/>
  <c r="H41" i="5"/>
  <c r="K41" i="5" s="1"/>
  <c r="K40" i="5"/>
  <c r="J40" i="5"/>
  <c r="H40" i="5"/>
  <c r="I40" i="5" s="1"/>
  <c r="J39" i="5"/>
  <c r="H39" i="5"/>
  <c r="K39" i="5" s="1"/>
  <c r="J38" i="5"/>
  <c r="H38" i="5"/>
  <c r="K38" i="5" s="1"/>
  <c r="J37" i="5"/>
  <c r="H37" i="5"/>
  <c r="I37" i="5" s="1"/>
  <c r="J36" i="5"/>
  <c r="H36" i="5"/>
  <c r="K36" i="5" s="1"/>
  <c r="J35" i="5"/>
  <c r="H35" i="5"/>
  <c r="K35" i="5" s="1"/>
  <c r="J34" i="5"/>
  <c r="H34" i="5"/>
  <c r="I34" i="5" s="1"/>
  <c r="Q33" i="5"/>
  <c r="T33" i="5" s="1"/>
  <c r="J33" i="5"/>
  <c r="I33" i="5"/>
  <c r="H33" i="5"/>
  <c r="K33" i="5" s="1"/>
  <c r="J32" i="5"/>
  <c r="H32" i="5"/>
  <c r="K32" i="5" s="1"/>
  <c r="K31" i="5"/>
  <c r="J31" i="5"/>
  <c r="H31" i="5"/>
  <c r="I31" i="5" s="1"/>
  <c r="J30" i="5"/>
  <c r="H30" i="5"/>
  <c r="K30" i="5" s="1"/>
  <c r="K29" i="5"/>
  <c r="J29" i="5"/>
  <c r="H29" i="5"/>
  <c r="I29" i="5" s="1"/>
  <c r="K28" i="5"/>
  <c r="J28" i="5"/>
  <c r="H28" i="5"/>
  <c r="I28" i="5" s="1"/>
  <c r="J27" i="5"/>
  <c r="H27" i="5"/>
  <c r="K27" i="5" s="1"/>
  <c r="K26" i="5"/>
  <c r="J26" i="5"/>
  <c r="I26" i="5"/>
  <c r="H26" i="5"/>
  <c r="K25" i="5"/>
  <c r="J25" i="5"/>
  <c r="H25" i="5"/>
  <c r="I25" i="5" s="1"/>
  <c r="J24" i="5"/>
  <c r="H24" i="5"/>
  <c r="K24" i="5" s="1"/>
  <c r="J23" i="5"/>
  <c r="H23" i="5"/>
  <c r="I23" i="5" s="1"/>
  <c r="K22" i="5"/>
  <c r="J22" i="5"/>
  <c r="H22" i="5"/>
  <c r="I22" i="5" s="1"/>
  <c r="J21" i="5"/>
  <c r="H21" i="5"/>
  <c r="K21" i="5" s="1"/>
  <c r="J20" i="5"/>
  <c r="H20" i="5"/>
  <c r="K20" i="5" s="1"/>
  <c r="K19" i="5"/>
  <c r="J19" i="5"/>
  <c r="H19" i="5"/>
  <c r="I19" i="5" s="1"/>
  <c r="J18" i="5"/>
  <c r="H18" i="5"/>
  <c r="K18" i="5" s="1"/>
  <c r="J17" i="5"/>
  <c r="H17" i="5"/>
  <c r="K17" i="5" s="1"/>
  <c r="K16" i="5"/>
  <c r="J16" i="5"/>
  <c r="H16" i="5"/>
  <c r="I16" i="5" s="1"/>
  <c r="J15" i="5"/>
  <c r="I15" i="5"/>
  <c r="H15" i="5"/>
  <c r="K15" i="5" s="1"/>
  <c r="J14" i="5"/>
  <c r="H14" i="5"/>
  <c r="I14" i="5" s="1"/>
  <c r="K13" i="5"/>
  <c r="J13" i="5"/>
  <c r="H13" i="5"/>
  <c r="I13" i="5" s="1"/>
  <c r="J12" i="5"/>
  <c r="H12" i="5"/>
  <c r="K12" i="5" s="1"/>
  <c r="K11" i="5"/>
  <c r="J11" i="5"/>
  <c r="H11" i="5"/>
  <c r="I11" i="5" s="1"/>
  <c r="K10" i="5"/>
  <c r="J10" i="5"/>
  <c r="H10" i="5"/>
  <c r="I10" i="5" s="1"/>
  <c r="J9" i="5"/>
  <c r="H9" i="5"/>
  <c r="K9" i="5" s="1"/>
  <c r="K8" i="5"/>
  <c r="J8" i="5"/>
  <c r="I8" i="5"/>
  <c r="H8" i="5"/>
  <c r="K7" i="5"/>
  <c r="J7" i="5"/>
  <c r="H7" i="5"/>
  <c r="I7" i="5" s="1"/>
  <c r="J6" i="5"/>
  <c r="H6" i="5"/>
  <c r="K6" i="5" s="1"/>
  <c r="J5" i="5"/>
  <c r="H5" i="5"/>
  <c r="I5" i="5" s="1"/>
  <c r="K4" i="5"/>
  <c r="J4" i="5"/>
  <c r="H4" i="5"/>
  <c r="I4" i="5" s="1"/>
  <c r="J3" i="5"/>
  <c r="H3" i="5"/>
  <c r="K3" i="5" s="1"/>
  <c r="Q2" i="5"/>
  <c r="S2" i="5" s="1"/>
  <c r="K2" i="5"/>
  <c r="J2" i="5"/>
  <c r="I2" i="5"/>
  <c r="H2" i="5"/>
  <c r="I49" i="5" l="1"/>
  <c r="I64" i="5"/>
  <c r="I172" i="5"/>
  <c r="I12" i="5"/>
  <c r="T93" i="5"/>
  <c r="I125" i="5"/>
  <c r="I141" i="5"/>
  <c r="K141" i="5"/>
  <c r="I149" i="5"/>
  <c r="I164" i="5"/>
  <c r="I176" i="5"/>
  <c r="K37" i="5"/>
  <c r="I102" i="5"/>
  <c r="I114" i="5"/>
  <c r="K160" i="5"/>
  <c r="K5" i="5"/>
  <c r="K23" i="5"/>
  <c r="I46" i="5"/>
  <c r="K137" i="5"/>
  <c r="I169" i="5"/>
  <c r="I181" i="5"/>
  <c r="I50" i="5"/>
  <c r="I62" i="5"/>
  <c r="I76" i="5"/>
  <c r="K138" i="5"/>
  <c r="I138" i="5"/>
  <c r="I146" i="5"/>
  <c r="I173" i="5"/>
  <c r="T2" i="5"/>
  <c r="I6" i="5"/>
  <c r="I17" i="5"/>
  <c r="K34" i="5"/>
  <c r="K58" i="5"/>
  <c r="K157" i="5"/>
  <c r="I43" i="5"/>
  <c r="I55" i="5"/>
  <c r="I88" i="5"/>
  <c r="I166" i="5"/>
  <c r="I32" i="5"/>
  <c r="I35" i="5"/>
  <c r="I59" i="5"/>
  <c r="K99" i="5"/>
  <c r="K123" i="5"/>
  <c r="I131" i="5"/>
  <c r="I147" i="5"/>
  <c r="K147" i="5"/>
  <c r="I158" i="5"/>
  <c r="I70" i="5"/>
  <c r="K73" i="5"/>
  <c r="I96" i="5"/>
  <c r="K14" i="5"/>
  <c r="I18" i="5"/>
  <c r="I85" i="5"/>
  <c r="K143" i="5"/>
  <c r="I61" i="5"/>
  <c r="I82" i="5"/>
  <c r="I30" i="5"/>
  <c r="I41" i="5"/>
  <c r="I53" i="5"/>
  <c r="I129" i="5"/>
  <c r="K129" i="5"/>
  <c r="I153" i="5"/>
  <c r="K153" i="5"/>
  <c r="I79" i="5"/>
  <c r="I9" i="5"/>
  <c r="I20" i="5"/>
  <c r="I27" i="5"/>
  <c r="I91" i="5"/>
  <c r="I38" i="5"/>
  <c r="K126" i="5"/>
  <c r="I126" i="5"/>
  <c r="I134" i="5"/>
  <c r="K150" i="5"/>
  <c r="I150" i="5"/>
  <c r="I161" i="5"/>
  <c r="I24" i="5"/>
  <c r="I111" i="5"/>
  <c r="I178" i="5"/>
  <c r="I3" i="5"/>
  <c r="I21" i="5"/>
  <c r="I47" i="5"/>
  <c r="I135" i="5"/>
  <c r="K135" i="5"/>
  <c r="S154" i="5"/>
  <c r="I170" i="5"/>
  <c r="I182" i="5"/>
  <c r="I108" i="5"/>
  <c r="I120" i="5"/>
  <c r="I44" i="5"/>
  <c r="I56" i="5"/>
  <c r="K132" i="5"/>
  <c r="I132" i="5"/>
  <c r="K144" i="5"/>
  <c r="I144" i="5"/>
  <c r="I155" i="5"/>
  <c r="I167" i="5"/>
  <c r="I179" i="5"/>
  <c r="I94" i="5"/>
  <c r="I100" i="5"/>
  <c r="I106" i="5"/>
  <c r="I112" i="5"/>
  <c r="I118" i="5"/>
  <c r="I121" i="5"/>
  <c r="I68" i="5"/>
  <c r="I74" i="5"/>
  <c r="I83" i="5"/>
  <c r="T123" i="5"/>
  <c r="I39" i="5"/>
  <c r="I45" i="5"/>
  <c r="I51" i="5"/>
  <c r="I57" i="5"/>
  <c r="I60" i="5"/>
  <c r="K97" i="5"/>
  <c r="K109" i="5"/>
  <c r="I156" i="5"/>
  <c r="I162" i="5"/>
  <c r="I168" i="5"/>
  <c r="I174" i="5"/>
  <c r="I183" i="5"/>
  <c r="S33" i="5"/>
  <c r="T62" i="5"/>
  <c r="K65" i="5"/>
  <c r="K71" i="5"/>
  <c r="K77" i="5"/>
  <c r="K80" i="5"/>
  <c r="K86" i="5"/>
  <c r="K89" i="5"/>
  <c r="K92" i="5"/>
  <c r="I103" i="5"/>
  <c r="I115" i="5"/>
  <c r="I36" i="5"/>
  <c r="I42" i="5"/>
  <c r="I48" i="5"/>
  <c r="I54" i="5"/>
  <c r="I159" i="5"/>
  <c r="I165" i="5"/>
  <c r="I171" i="5"/>
  <c r="I177" i="5"/>
  <c r="I180" i="5"/>
  <c r="AK21" i="4" l="1"/>
  <c r="AL21" i="4" s="1"/>
  <c r="AK20" i="4"/>
  <c r="AL20" i="4" s="1"/>
  <c r="AK19" i="4"/>
  <c r="AL19" i="4" s="1"/>
  <c r="AK18" i="4"/>
  <c r="AL18" i="4" s="1"/>
  <c r="AK17" i="4"/>
  <c r="AL17" i="4" s="1"/>
  <c r="AK16" i="4"/>
  <c r="AL16" i="4" s="1"/>
  <c r="AC15" i="4"/>
  <c r="AE15" i="4" s="1"/>
  <c r="AC16" i="4"/>
  <c r="AE16" i="4" s="1"/>
  <c r="AC17" i="4"/>
  <c r="AE17" i="4" s="1"/>
  <c r="AC18" i="4"/>
  <c r="AE18" i="4" s="1"/>
  <c r="AC19" i="4"/>
  <c r="AE19" i="4" s="1"/>
  <c r="AC20" i="4"/>
  <c r="AE20" i="4" s="1"/>
  <c r="B19" i="4"/>
  <c r="K22" i="3"/>
  <c r="K23" i="3"/>
  <c r="K24" i="3"/>
  <c r="K25" i="3"/>
  <c r="K94" i="3"/>
  <c r="K95" i="3"/>
  <c r="K96" i="3"/>
  <c r="K97" i="3"/>
  <c r="K130" i="3"/>
  <c r="K131"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H2" i="3"/>
  <c r="K2" i="3" s="1"/>
  <c r="K3" i="3"/>
  <c r="K4" i="3"/>
  <c r="K5" i="3"/>
  <c r="K6" i="3"/>
  <c r="H7" i="3"/>
  <c r="K7" i="3" s="1"/>
  <c r="H8" i="3"/>
  <c r="K8" i="3" s="1"/>
  <c r="H9" i="3"/>
  <c r="K9" i="3" s="1"/>
  <c r="H10" i="3"/>
  <c r="K10" i="3" s="1"/>
  <c r="H11" i="3"/>
  <c r="K11" i="3" s="1"/>
  <c r="H12" i="3"/>
  <c r="K12" i="3" s="1"/>
  <c r="H13" i="3"/>
  <c r="K13" i="3" s="1"/>
  <c r="H14" i="3"/>
  <c r="K14" i="3" s="1"/>
  <c r="H15" i="3"/>
  <c r="K15" i="3" s="1"/>
  <c r="H16" i="3"/>
  <c r="K16" i="3" s="1"/>
  <c r="H17" i="3"/>
  <c r="K17" i="3" s="1"/>
  <c r="H18" i="3"/>
  <c r="K18" i="3" s="1"/>
  <c r="H19" i="3"/>
  <c r="K19" i="3" s="1"/>
  <c r="H20" i="3"/>
  <c r="K20" i="3" s="1"/>
  <c r="H21" i="3"/>
  <c r="K21" i="3" s="1"/>
  <c r="H22" i="3"/>
  <c r="H23" i="3"/>
  <c r="H24" i="3"/>
  <c r="H25" i="3"/>
  <c r="H26" i="3"/>
  <c r="K26" i="3" s="1"/>
  <c r="H27" i="3"/>
  <c r="K27" i="3" s="1"/>
  <c r="H28" i="3"/>
  <c r="K28" i="3" s="1"/>
  <c r="H29" i="3"/>
  <c r="K29" i="3" s="1"/>
  <c r="H30" i="3"/>
  <c r="K30" i="3" s="1"/>
  <c r="H31" i="3"/>
  <c r="K31" i="3" s="1"/>
  <c r="H32" i="3"/>
  <c r="K32" i="3" s="1"/>
  <c r="H33" i="3"/>
  <c r="K33" i="3" s="1"/>
  <c r="H34" i="3"/>
  <c r="K34" i="3" s="1"/>
  <c r="H35" i="3"/>
  <c r="K35" i="3" s="1"/>
  <c r="H36" i="3"/>
  <c r="K36" i="3" s="1"/>
  <c r="H37" i="3"/>
  <c r="K37" i="3" s="1"/>
  <c r="H38" i="3"/>
  <c r="K38" i="3" s="1"/>
  <c r="H39" i="3"/>
  <c r="K39" i="3" s="1"/>
  <c r="H40" i="3"/>
  <c r="K40" i="3" s="1"/>
  <c r="H41" i="3"/>
  <c r="K41" i="3" s="1"/>
  <c r="H42" i="3"/>
  <c r="K42" i="3" s="1"/>
  <c r="H43" i="3"/>
  <c r="K43" i="3" s="1"/>
  <c r="H44" i="3"/>
  <c r="K44" i="3" s="1"/>
  <c r="H45" i="3"/>
  <c r="K45" i="3" s="1"/>
  <c r="H46" i="3"/>
  <c r="K46" i="3" s="1"/>
  <c r="H47" i="3"/>
  <c r="K47" i="3" s="1"/>
  <c r="H48" i="3"/>
  <c r="K48" i="3" s="1"/>
  <c r="H49" i="3"/>
  <c r="K49" i="3" s="1"/>
  <c r="H50" i="3"/>
  <c r="K50" i="3" s="1"/>
  <c r="H51" i="3"/>
  <c r="K51" i="3" s="1"/>
  <c r="H52" i="3"/>
  <c r="K52" i="3" s="1"/>
  <c r="H53" i="3"/>
  <c r="K53" i="3" s="1"/>
  <c r="H54" i="3"/>
  <c r="K54" i="3" s="1"/>
  <c r="H55" i="3"/>
  <c r="K55" i="3" s="1"/>
  <c r="H56" i="3"/>
  <c r="K56" i="3" s="1"/>
  <c r="H57" i="3"/>
  <c r="K57" i="3" s="1"/>
  <c r="H58" i="3"/>
  <c r="K58" i="3" s="1"/>
  <c r="H59" i="3"/>
  <c r="K59" i="3" s="1"/>
  <c r="H60" i="3"/>
  <c r="K60" i="3" s="1"/>
  <c r="H61" i="3"/>
  <c r="K61" i="3" s="1"/>
  <c r="H62" i="3"/>
  <c r="K62" i="3" s="1"/>
  <c r="H63" i="3"/>
  <c r="K63" i="3" s="1"/>
  <c r="H64" i="3"/>
  <c r="K64" i="3" s="1"/>
  <c r="H65" i="3"/>
  <c r="K65" i="3" s="1"/>
  <c r="H66" i="3"/>
  <c r="K66" i="3" s="1"/>
  <c r="H67" i="3"/>
  <c r="K67" i="3" s="1"/>
  <c r="H68" i="3"/>
  <c r="K68" i="3" s="1"/>
  <c r="H69" i="3"/>
  <c r="K69" i="3" s="1"/>
  <c r="H70" i="3"/>
  <c r="K70" i="3" s="1"/>
  <c r="H71" i="3"/>
  <c r="K71" i="3" s="1"/>
  <c r="H72" i="3"/>
  <c r="K72" i="3" s="1"/>
  <c r="H73" i="3"/>
  <c r="K73" i="3" s="1"/>
  <c r="H74" i="3"/>
  <c r="K74" i="3" s="1"/>
  <c r="H75" i="3"/>
  <c r="K75" i="3" s="1"/>
  <c r="H76" i="3"/>
  <c r="K76" i="3" s="1"/>
  <c r="H77" i="3"/>
  <c r="K77" i="3" s="1"/>
  <c r="H78" i="3"/>
  <c r="K78" i="3" s="1"/>
  <c r="H79" i="3"/>
  <c r="K79" i="3" s="1"/>
  <c r="H80" i="3"/>
  <c r="K80" i="3" s="1"/>
  <c r="H81" i="3"/>
  <c r="K81" i="3" s="1"/>
  <c r="H82" i="3"/>
  <c r="K82" i="3" s="1"/>
  <c r="H83" i="3"/>
  <c r="K83" i="3" s="1"/>
  <c r="H84" i="3"/>
  <c r="K84" i="3" s="1"/>
  <c r="H85" i="3"/>
  <c r="K85" i="3" s="1"/>
  <c r="H86" i="3"/>
  <c r="K86" i="3" s="1"/>
  <c r="H87" i="3"/>
  <c r="K87" i="3" s="1"/>
  <c r="H88" i="3"/>
  <c r="K88" i="3" s="1"/>
  <c r="H89" i="3"/>
  <c r="K89" i="3" s="1"/>
  <c r="H90" i="3"/>
  <c r="K90" i="3" s="1"/>
  <c r="H91" i="3"/>
  <c r="K91" i="3" s="1"/>
  <c r="H92" i="3"/>
  <c r="K92" i="3" s="1"/>
  <c r="H93" i="3"/>
  <c r="K93" i="3" s="1"/>
  <c r="H94" i="3"/>
  <c r="H95" i="3"/>
  <c r="H96" i="3"/>
  <c r="H97" i="3"/>
  <c r="H98" i="3"/>
  <c r="K98" i="3" s="1"/>
  <c r="H99" i="3"/>
  <c r="K99" i="3" s="1"/>
  <c r="H100" i="3"/>
  <c r="K100" i="3" s="1"/>
  <c r="H101" i="3"/>
  <c r="K101" i="3" s="1"/>
  <c r="H102" i="3"/>
  <c r="K102" i="3" s="1"/>
  <c r="H103" i="3"/>
  <c r="K103" i="3" s="1"/>
  <c r="H104" i="3"/>
  <c r="K104" i="3" s="1"/>
  <c r="H105" i="3"/>
  <c r="K105" i="3" s="1"/>
  <c r="H106" i="3"/>
  <c r="K106" i="3" s="1"/>
  <c r="H107" i="3"/>
  <c r="K107" i="3" s="1"/>
  <c r="H108" i="3"/>
  <c r="K108" i="3" s="1"/>
  <c r="H109" i="3"/>
  <c r="K109" i="3" s="1"/>
  <c r="H110" i="3"/>
  <c r="K110" i="3" s="1"/>
  <c r="H111" i="3"/>
  <c r="K111" i="3" s="1"/>
  <c r="H112" i="3"/>
  <c r="K112" i="3" s="1"/>
  <c r="H113" i="3"/>
  <c r="K113" i="3" s="1"/>
  <c r="H114" i="3"/>
  <c r="K114" i="3" s="1"/>
  <c r="H115" i="3"/>
  <c r="K115" i="3" s="1"/>
  <c r="H116" i="3"/>
  <c r="K116" i="3" s="1"/>
  <c r="H117" i="3"/>
  <c r="K117" i="3" s="1"/>
  <c r="H118" i="3"/>
  <c r="K118" i="3" s="1"/>
  <c r="H119" i="3"/>
  <c r="K119" i="3" s="1"/>
  <c r="H120" i="3"/>
  <c r="K120" i="3" s="1"/>
  <c r="H121" i="3"/>
  <c r="K121" i="3" s="1"/>
  <c r="H122" i="3"/>
  <c r="K122" i="3" s="1"/>
  <c r="H123" i="3"/>
  <c r="K123" i="3" s="1"/>
  <c r="H124" i="3"/>
  <c r="K124" i="3" s="1"/>
  <c r="H125" i="3"/>
  <c r="K125" i="3" s="1"/>
  <c r="H126" i="3"/>
  <c r="K126" i="3" s="1"/>
  <c r="H127" i="3"/>
  <c r="K127" i="3" s="1"/>
  <c r="H128" i="3"/>
  <c r="K128" i="3" s="1"/>
  <c r="H129" i="3"/>
  <c r="K129" i="3" s="1"/>
  <c r="H130" i="3"/>
  <c r="H131" i="3"/>
  <c r="H132" i="3"/>
  <c r="K132" i="3" s="1"/>
  <c r="H133" i="3"/>
  <c r="K133" i="3" s="1"/>
  <c r="H134" i="3"/>
  <c r="K134" i="3" s="1"/>
  <c r="H135" i="3"/>
  <c r="K135" i="3" s="1"/>
  <c r="H136" i="3"/>
  <c r="K136" i="3" s="1"/>
  <c r="H137" i="3"/>
  <c r="K137" i="3" s="1"/>
  <c r="H138" i="3"/>
  <c r="K138" i="3" s="1"/>
  <c r="H139" i="3"/>
  <c r="K139" i="3" s="1"/>
  <c r="H140" i="3"/>
  <c r="K140" i="3" s="1"/>
  <c r="H141" i="3"/>
  <c r="K141" i="3" s="1"/>
  <c r="H142" i="3"/>
  <c r="K142" i="3" s="1"/>
  <c r="H143" i="3"/>
  <c r="K143" i="3" s="1"/>
  <c r="H144" i="3"/>
  <c r="K144" i="3" s="1"/>
  <c r="H145" i="3"/>
  <c r="K145" i="3" s="1"/>
  <c r="H146" i="3"/>
  <c r="K146" i="3" s="1"/>
  <c r="H147" i="3"/>
  <c r="K147" i="3" s="1"/>
  <c r="H148" i="3"/>
  <c r="K148" i="3" s="1"/>
  <c r="H149" i="3"/>
  <c r="K149" i="3" s="1"/>
  <c r="H150" i="3"/>
  <c r="K150" i="3" s="1"/>
  <c r="H151" i="3"/>
  <c r="K151" i="3" s="1"/>
  <c r="H152" i="3"/>
  <c r="K152" i="3" s="1"/>
  <c r="H153" i="3"/>
  <c r="K153" i="3" s="1"/>
  <c r="H154" i="3"/>
  <c r="K154" i="3" s="1"/>
  <c r="H155" i="3"/>
  <c r="K155" i="3" s="1"/>
  <c r="H156" i="3"/>
  <c r="K156" i="3" s="1"/>
  <c r="H157" i="3"/>
  <c r="K157" i="3" s="1"/>
  <c r="H158" i="3"/>
  <c r="K158" i="3" s="1"/>
  <c r="H159" i="3"/>
  <c r="K159" i="3" s="1"/>
  <c r="H160" i="3"/>
  <c r="K160" i="3" s="1"/>
  <c r="H161" i="3"/>
  <c r="K161" i="3" s="1"/>
  <c r="H162" i="3"/>
  <c r="K162" i="3" s="1"/>
  <c r="H163" i="3"/>
  <c r="K163" i="3" s="1"/>
  <c r="H164" i="3"/>
  <c r="K164" i="3" s="1"/>
  <c r="H165" i="3"/>
  <c r="K165" i="3" s="1"/>
  <c r="H166" i="3"/>
  <c r="K166" i="3" s="1"/>
  <c r="H167" i="3"/>
  <c r="K167" i="3" s="1"/>
  <c r="H168" i="3"/>
  <c r="K168" i="3" s="1"/>
  <c r="H169" i="3"/>
  <c r="K169" i="3" s="1"/>
  <c r="H170" i="3"/>
  <c r="K170" i="3" s="1"/>
  <c r="H171" i="3"/>
  <c r="K171" i="3" s="1"/>
  <c r="H172" i="3"/>
  <c r="K172" i="3" s="1"/>
  <c r="H173" i="3"/>
  <c r="K173" i="3" s="1"/>
  <c r="H174" i="3"/>
  <c r="K174" i="3" s="1"/>
  <c r="H175" i="3"/>
  <c r="K175" i="3" s="1"/>
  <c r="H176" i="3"/>
  <c r="K176" i="3" s="1"/>
  <c r="H177" i="3"/>
  <c r="K177" i="3" s="1"/>
  <c r="H178" i="3"/>
  <c r="K178" i="3" s="1"/>
  <c r="H179" i="3"/>
  <c r="K179" i="3" s="1"/>
  <c r="H180" i="3"/>
  <c r="K180" i="3" s="1"/>
  <c r="H181" i="3"/>
  <c r="K181" i="3" s="1"/>
  <c r="H182" i="3"/>
  <c r="K182" i="3" s="1"/>
  <c r="H183" i="3"/>
  <c r="K183" i="3" s="1"/>
  <c r="AG24" i="4"/>
  <c r="F5" i="4"/>
  <c r="Q26" i="4"/>
  <c r="K13" i="4"/>
  <c r="AO25" i="4"/>
  <c r="D5" i="4"/>
  <c r="C5" i="4"/>
  <c r="AF24" i="4"/>
  <c r="K14" i="4"/>
  <c r="K15" i="4"/>
  <c r="G5" i="4"/>
  <c r="E5" i="4"/>
  <c r="P26" i="4"/>
  <c r="AN25" i="4"/>
  <c r="I183" i="3" l="1"/>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alcChain>
</file>

<file path=xl/sharedStrings.xml><?xml version="1.0" encoding="utf-8"?>
<sst xmlns="http://schemas.openxmlformats.org/spreadsheetml/2006/main" count="502" uniqueCount="62">
  <si>
    <t>Month</t>
  </si>
  <si>
    <t>Date</t>
  </si>
  <si>
    <t>Spent</t>
  </si>
  <si>
    <t>Plate Amount &amp; Repair</t>
  </si>
  <si>
    <t>Gpay</t>
  </si>
  <si>
    <t>Actual</t>
  </si>
  <si>
    <t>Final</t>
  </si>
  <si>
    <t>Jan</t>
  </si>
  <si>
    <t>Feb</t>
  </si>
  <si>
    <t>Mar</t>
  </si>
  <si>
    <t>May</t>
  </si>
  <si>
    <t>Absence</t>
  </si>
  <si>
    <t>Expenses</t>
  </si>
  <si>
    <t>Jun</t>
  </si>
  <si>
    <t>Apr</t>
  </si>
  <si>
    <t>Electric pay</t>
  </si>
  <si>
    <t>Profit/loss</t>
  </si>
  <si>
    <t>Row Labels</t>
  </si>
  <si>
    <t>Grand Total</t>
  </si>
  <si>
    <t>Sum of Final</t>
  </si>
  <si>
    <t>Sum of Spent</t>
  </si>
  <si>
    <t>Sum of Actual</t>
  </si>
  <si>
    <t>Sum of Gpay</t>
  </si>
  <si>
    <t>Sum of Plate Amount &amp; Repair</t>
  </si>
  <si>
    <t>Sum of Electric pay</t>
  </si>
  <si>
    <t xml:space="preserve">EXPENSE </t>
  </si>
  <si>
    <t>AMOUNT</t>
  </si>
  <si>
    <t>plate</t>
  </si>
  <si>
    <t>gpay</t>
  </si>
  <si>
    <t>electricity pay</t>
  </si>
  <si>
    <t>for total cards</t>
  </si>
  <si>
    <t>Sum of Expenses</t>
  </si>
  <si>
    <t>Piechart</t>
  </si>
  <si>
    <t>Max of Final</t>
  </si>
  <si>
    <t>Max of Expenses</t>
  </si>
  <si>
    <t>Chilly powder</t>
  </si>
  <si>
    <t>Coconut Oil</t>
  </si>
  <si>
    <t>Ragi</t>
  </si>
  <si>
    <t>Wheat</t>
  </si>
  <si>
    <t>Sum of Chilly powder</t>
  </si>
  <si>
    <t>Sum of Coconut Oil</t>
  </si>
  <si>
    <t>Sum of Ragi</t>
  </si>
  <si>
    <t>Sum of Wheat</t>
  </si>
  <si>
    <t>Others</t>
  </si>
  <si>
    <t>Sum of Others</t>
  </si>
  <si>
    <t xml:space="preserve"> Current date and day</t>
  </si>
  <si>
    <t>Sum of Profit/loss</t>
  </si>
  <si>
    <t>Total days</t>
  </si>
  <si>
    <t>Profit</t>
  </si>
  <si>
    <t>Loss</t>
  </si>
  <si>
    <t>Sum of Profit</t>
  </si>
  <si>
    <t>Sum of Loss</t>
  </si>
  <si>
    <t>profit</t>
  </si>
  <si>
    <t>Avg Monthly electric bill</t>
  </si>
  <si>
    <t>Sum of Absence</t>
  </si>
  <si>
    <t>Present</t>
  </si>
  <si>
    <t>Absent</t>
  </si>
  <si>
    <t>Sum of Present</t>
  </si>
  <si>
    <t>Sum of Absent</t>
  </si>
  <si>
    <t>(Multiple Items)</t>
  </si>
  <si>
    <t xml:space="preserve">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</si>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</sst>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4009]\ * #,##0.00_ ;_ [$₹-4009]\ * \-#,##0.00_ ;_ [$₹-4009]\ * &quot;-&quot;??_ ;_ @_ "/>
    <numFmt numFmtId="165" formatCode="[$-F800]dddd\,\ mmmm\ dd\,\ yyyy"/>
    <numFmt numFmtId="166" formatCode="&quot;₹&quot;\ #,##0"/>
    <numFmt numFmtId="167" formatCode="_ &quot;₹&quot;\ * #,##0_ ;_ &quot;₹&quot;\ * \-#,##0_ ;_ &quot;₹&quot;\ * &quot;-&quot;??_ ;_ @_ "/>
    <numFmt numFmtId="168" formatCode="[$-14009]dddd\,\ d\ mmmm\,\ yyyy;@"/>
    <numFmt numFmtId="169" formatCode="_ [$₹-4009]\ * #,##0_ ;_ [$₹-4009]\ * \-#,##0_ ;_ [$₹-4009]\ * &quot;-&quot;??_ ;_ @_ "/>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rgb="FF0A0F27"/>
        <bgColor indexed="64"/>
      </patternFill>
    </fill>
    <fill>
      <patternFill patternType="solid">
        <fgColor theme="9" tint="0.59999389629810485"/>
        <bgColor indexed="64"/>
      </patternFill>
    </fill>
    <fill>
      <patternFill patternType="solid">
        <fgColor theme="9" tint="0.7999816888943144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rgb="FFABABAB"/>
      </left>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indexed="65"/>
      </top>
      <bottom/>
      <diagonal/>
    </border>
    <border>
      <left/>
      <right style="thin">
        <color rgb="FFABABAB"/>
      </right>
      <top style="thin">
        <color indexed="65"/>
      </top>
      <bottom/>
      <diagonal/>
    </border>
    <border>
      <left/>
      <right/>
      <top style="thin">
        <color indexed="65"/>
      </top>
      <bottom/>
      <diagonal/>
    </border>
  </borders>
  <cellStyleXfs count="2">
    <xf numFmtId="0" fontId="0" fillId="0" borderId="0"/>
    <xf numFmtId="9" fontId="3" fillId="0" borderId="0" applyFont="0" applyFill="0" applyBorder="0" applyAlignment="0" applyProtection="0"/>
  </cellStyleXfs>
  <cellXfs count="73">
    <xf numFmtId="0" fontId="0" fillId="0" borderId="0" xfId="0"/>
    <xf numFmtId="0" fontId="0" fillId="2" borderId="0" xfId="0" applyFill="1"/>
    <xf numFmtId="164" fontId="0" fillId="2" borderId="0" xfId="0" applyNumberFormat="1" applyFill="1"/>
    <xf numFmtId="0" fontId="0" fillId="0" borderId="1" xfId="0" applyBorder="1" applyAlignment="1">
      <alignment horizontal="center"/>
    </xf>
    <xf numFmtId="14" fontId="0" fillId="0" borderId="1" xfId="0" applyNumberFormat="1" applyBorder="1"/>
    <xf numFmtId="0" fontId="0" fillId="0" borderId="1" xfId="0" applyBorder="1"/>
    <xf numFmtId="0" fontId="0" fillId="0" borderId="3" xfId="0" applyBorder="1"/>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xf numFmtId="0" fontId="0" fillId="0" borderId="7" xfId="0" applyBorder="1" applyAlignment="1">
      <alignment horizontal="center"/>
    </xf>
    <xf numFmtId="0" fontId="0" fillId="0" borderId="7" xfId="0" applyBorder="1"/>
    <xf numFmtId="0" fontId="0" fillId="0" borderId="8" xfId="0" applyBorder="1"/>
    <xf numFmtId="165" fontId="0" fillId="0" borderId="2" xfId="0" applyNumberFormat="1" applyBorder="1" applyAlignment="1">
      <alignment horizontal="center"/>
    </xf>
    <xf numFmtId="14" fontId="1" fillId="0" borderId="4" xfId="0" applyNumberFormat="1" applyFont="1" applyBorder="1" applyAlignment="1">
      <alignment horizontal="center"/>
    </xf>
    <xf numFmtId="14" fontId="0" fillId="0" borderId="0" xfId="0" applyNumberFormat="1"/>
    <xf numFmtId="165" fontId="0" fillId="0" borderId="9" xfId="0" applyNumberFormat="1"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165" fontId="0" fillId="0" borderId="0" xfId="0" applyNumberFormat="1" applyAlignment="1">
      <alignment horizontal="center"/>
    </xf>
    <xf numFmtId="0" fontId="0" fillId="0" borderId="0" xfId="0" applyAlignment="1">
      <alignment horizontal="center"/>
    </xf>
    <xf numFmtId="0" fontId="0" fillId="2" borderId="0" xfId="0" applyFill="1" applyAlignment="1">
      <alignment vertical="distributed"/>
    </xf>
    <xf numFmtId="0" fontId="0" fillId="0" borderId="10" xfId="0" applyBorder="1"/>
    <xf numFmtId="0" fontId="0" fillId="0" borderId="11" xfId="0" applyBorder="1"/>
    <xf numFmtId="14" fontId="0" fillId="0" borderId="17" xfId="0" applyNumberFormat="1" applyBorder="1"/>
    <xf numFmtId="14" fontId="0" fillId="0" borderId="20" xfId="0" applyNumberFormat="1" applyBorder="1"/>
    <xf numFmtId="14" fontId="0" fillId="0" borderId="21" xfId="0" applyNumberFormat="1" applyBorder="1"/>
    <xf numFmtId="9" fontId="0" fillId="0" borderId="0" xfId="1" applyFont="1" applyBorder="1"/>
    <xf numFmtId="9" fontId="0" fillId="0" borderId="18" xfId="1" applyFont="1" applyBorder="1"/>
    <xf numFmtId="9" fontId="0" fillId="0" borderId="19" xfId="1" applyFont="1" applyBorder="1"/>
    <xf numFmtId="9" fontId="0" fillId="0" borderId="12" xfId="1" applyFont="1" applyBorder="1"/>
    <xf numFmtId="0" fontId="0" fillId="0" borderId="18" xfId="0" applyBorder="1"/>
    <xf numFmtId="0" fontId="0" fillId="0" borderId="19" xfId="0" applyBorder="1"/>
    <xf numFmtId="14" fontId="0" fillId="0" borderId="20" xfId="0" applyNumberFormat="1" applyBorder="1" applyAlignment="1">
      <alignment horizontal="left"/>
    </xf>
    <xf numFmtId="14" fontId="0" fillId="0" borderId="21" xfId="0" applyNumberFormat="1" applyBorder="1" applyAlignment="1">
      <alignment horizontal="left"/>
    </xf>
    <xf numFmtId="0" fontId="0" fillId="0" borderId="20" xfId="0" applyBorder="1"/>
    <xf numFmtId="0" fontId="0" fillId="0" borderId="21" xfId="0" applyBorder="1"/>
    <xf numFmtId="0" fontId="0" fillId="0" borderId="17" xfId="0" applyBorder="1" applyAlignment="1">
      <alignment horizontal="left"/>
    </xf>
    <xf numFmtId="0" fontId="0" fillId="0" borderId="17" xfId="0" applyBorder="1"/>
    <xf numFmtId="0" fontId="0" fillId="0" borderId="24" xfId="0" pivotButton="1" applyBorder="1"/>
    <xf numFmtId="0" fontId="0" fillId="0" borderId="24" xfId="0" applyBorder="1"/>
    <xf numFmtId="0" fontId="0" fillId="0" borderId="25" xfId="0" applyBorder="1"/>
    <xf numFmtId="0" fontId="0" fillId="0" borderId="24" xfId="0" applyBorder="1" applyAlignment="1">
      <alignment horizontal="left"/>
    </xf>
    <xf numFmtId="0" fontId="0" fillId="0" borderId="26" xfId="0" applyBorder="1" applyAlignment="1">
      <alignment horizontal="left"/>
    </xf>
    <xf numFmtId="0" fontId="0" fillId="0" borderId="28" xfId="0" applyBorder="1"/>
    <xf numFmtId="0" fontId="0" fillId="0" borderId="30" xfId="0" pivotButton="1" applyBorder="1"/>
    <xf numFmtId="0" fontId="0" fillId="0" borderId="30" xfId="0" applyBorder="1"/>
    <xf numFmtId="0" fontId="0" fillId="0" borderId="31" xfId="0" applyBorder="1"/>
    <xf numFmtId="0" fontId="0" fillId="3" borderId="1" xfId="0" applyFill="1" applyBorder="1"/>
    <xf numFmtId="0" fontId="0" fillId="4" borderId="1" xfId="0" applyFill="1" applyBorder="1"/>
    <xf numFmtId="0" fontId="0" fillId="3" borderId="13" xfId="0" applyFill="1" applyBorder="1"/>
    <xf numFmtId="0" fontId="0" fillId="3" borderId="14" xfId="0" applyFill="1" applyBorder="1"/>
    <xf numFmtId="166" fontId="0" fillId="4" borderId="15" xfId="0" applyNumberFormat="1" applyFill="1" applyBorder="1"/>
    <xf numFmtId="166" fontId="0" fillId="4" borderId="16" xfId="0" applyNumberFormat="1" applyFill="1" applyBorder="1"/>
    <xf numFmtId="0" fontId="0" fillId="3" borderId="22" xfId="0" applyFill="1" applyBorder="1"/>
    <xf numFmtId="168" fontId="0" fillId="4" borderId="23" xfId="0" applyNumberFormat="1" applyFill="1" applyBorder="1"/>
    <xf numFmtId="0" fontId="0" fillId="3" borderId="17" xfId="0" applyFill="1" applyBorder="1"/>
    <xf numFmtId="169" fontId="0" fillId="4" borderId="21" xfId="1" applyNumberFormat="1" applyFont="1" applyFill="1" applyBorder="1"/>
    <xf numFmtId="167" fontId="0" fillId="4" borderId="1" xfId="0" applyNumberFormat="1" applyFill="1" applyBorder="1"/>
    <xf numFmtId="167" fontId="0" fillId="4" borderId="1" xfId="0" applyNumberFormat="1" applyFill="1" applyBorder="1" applyAlignment="1">
      <alignment horizontal="center"/>
    </xf>
    <xf numFmtId="0" fontId="1" fillId="0" borderId="3" xfId="0" applyFont="1" applyBorder="1" applyAlignment="1">
      <alignment horizontal="center"/>
    </xf>
    <xf numFmtId="14" fontId="0" fillId="0" borderId="0" xfId="0" applyNumberFormat="1" applyAlignment="1">
      <alignment horizontal="center"/>
    </xf>
    <xf numFmtId="0" fontId="0" fillId="0" borderId="3" xfId="0" applyBorder="1" applyAlignment="1">
      <alignment horizontal="center"/>
    </xf>
    <xf numFmtId="0" fontId="0" fillId="0" borderId="32" xfId="0" applyBorder="1" applyAlignment="1">
      <alignment horizontal="left"/>
    </xf>
    <xf numFmtId="0" fontId="0" fillId="0" borderId="26" xfId="0" applyBorder="1"/>
    <xf numFmtId="0" fontId="0" fillId="0" borderId="27" xfId="0" applyBorder="1"/>
    <xf numFmtId="0" fontId="0" fillId="0" borderId="29" xfId="0" applyBorder="1"/>
    <xf numFmtId="0" fontId="0" fillId="0" borderId="32" xfId="0" applyBorder="1"/>
    <xf numFmtId="0" fontId="0" fillId="0" borderId="34" xfId="0" applyBorder="1"/>
    <xf numFmtId="0" fontId="0" fillId="0" borderId="33" xfId="0" applyBorder="1"/>
    <xf numFmtId="0" fontId="0" fillId="0" borderId="35" xfId="0" applyBorder="1"/>
    <xf numFmtId="0" fontId="0" fillId="3" borderId="0" xfId="0" applyFill="1" applyAlignment="1">
      <alignment horizontal="center"/>
    </xf>
    <xf numFmtId="0" fontId="0" fillId="3" borderId="1" xfId="0" applyFill="1" applyBorder="1" applyAlignment="1">
      <alignment horizontal="center"/>
    </xf>
  </cellXfs>
  <cellStyles count="2">
    <cellStyle name="Normal" xfId="0" builtinId="0"/>
    <cellStyle name="Percent" xfId="1" builtinId="5"/>
  </cellStyles>
  <dxfs count="43">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border>
    </dxf>
    <dxf>
      <numFmt numFmtId="165" formatCode="[$-F800]dddd\,\ mmmm\ dd\,\ yyyy"/>
      <alignment horizontal="center"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border>
    </dxf>
    <dxf>
      <numFmt numFmtId="165" formatCode="[$-F800]dddd\,\ mmmm\ dd\,\ yyyy"/>
      <alignment horizontal="center"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z val="13"/>
        <color theme="0"/>
        <name val="Abadi"/>
        <family val="2"/>
        <scheme val="none"/>
      </font>
      <fill>
        <patternFill>
          <bgColor rgb="FF181C3A"/>
        </patternFill>
      </fill>
    </dxf>
  </dxfs>
  <tableStyles count="1" defaultTableStyle="TableStyleMedium2" defaultPivotStyle="PivotStyleLight16">
    <tableStyle name="Slicer Style 1" pivot="0" table="0" count="2" xr9:uid="{875F4296-FCDC-4BC5-961B-5950F8D4A46A}">
      <tableStyleElement type="wholeTable" dxfId="42"/>
    </tableStyle>
  </tableStyles>
  <colors>
    <mruColors>
      <color rgb="FFFFCC00"/>
      <color rgb="FF05DA97"/>
      <color rgb="FFDF198E"/>
      <color rgb="FF5D47B6"/>
      <color rgb="FFF06813"/>
      <color rgb="FF181C3A"/>
      <color rgb="FF2B3267"/>
      <color rgb="FFE33B57"/>
      <color rgb="FF5D27B6"/>
      <color rgb="FF0A0F27"/>
    </mruColors>
  </colors>
  <extLst>
    <ext xmlns:x14="http://schemas.microsoft.com/office/spreadsheetml/2009/9/main" uri="{46F421CA-312F-682f-3DD2-61675219B42D}">
      <x14:dxfs count="1">
        <dxf>
          <font>
            <color rgb="FFFFCC00"/>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image" Target="../media/image21.png"/><Relationship Id="rId2" Type="http://schemas.microsoft.com/office/2011/relationships/chartColorStyle" Target="colors4.xml"/><Relationship Id="rId1" Type="http://schemas.microsoft.com/office/2011/relationships/chartStyle" Target="style4.xml"/><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664420942468306"/>
          <c:y val="7.6527523888146015E-2"/>
          <c:w val="0.52671192182481441"/>
          <c:h val="0.84694495222370803"/>
        </c:manualLayout>
      </c:layout>
      <c:doughnutChart>
        <c:varyColors val="1"/>
        <c:ser>
          <c:idx val="0"/>
          <c:order val="0"/>
          <c:spPr>
            <a:ln>
              <a:solidFill>
                <a:srgbClr val="0A0F27"/>
              </a:solidFill>
            </a:ln>
          </c:spPr>
          <c:dPt>
            <c:idx val="0"/>
            <c:bubble3D val="0"/>
            <c:spPr>
              <a:solidFill>
                <a:srgbClr val="05DA97"/>
              </a:solidFill>
              <a:ln w="19050">
                <a:solidFill>
                  <a:srgbClr val="0A0F27"/>
                </a:solidFill>
              </a:ln>
              <a:effectLst/>
            </c:spPr>
            <c:extLst>
              <c:ext xmlns:c16="http://schemas.microsoft.com/office/drawing/2014/chart" uri="{C3380CC4-5D6E-409C-BE32-E72D297353CC}">
                <c16:uniqueId val="{00000001-623A-478D-AF33-03093977E000}"/>
              </c:ext>
            </c:extLst>
          </c:dPt>
          <c:dPt>
            <c:idx val="1"/>
            <c:bubble3D val="0"/>
            <c:spPr>
              <a:solidFill>
                <a:srgbClr val="E33B57"/>
              </a:solidFill>
              <a:ln w="19050">
                <a:solidFill>
                  <a:srgbClr val="0A0F27"/>
                </a:solidFill>
              </a:ln>
              <a:effectLst/>
            </c:spPr>
            <c:extLst>
              <c:ext xmlns:c16="http://schemas.microsoft.com/office/drawing/2014/chart" uri="{C3380CC4-5D6E-409C-BE32-E72D297353CC}">
                <c16:uniqueId val="{00000003-623A-478D-AF33-03093977E000}"/>
              </c:ext>
            </c:extLst>
          </c:dPt>
          <c:dPt>
            <c:idx val="2"/>
            <c:bubble3D val="0"/>
            <c:spPr>
              <a:solidFill>
                <a:srgbClr val="5D47B6"/>
              </a:solidFill>
              <a:ln w="19050">
                <a:solidFill>
                  <a:srgbClr val="0A0F27"/>
                </a:solidFill>
              </a:ln>
              <a:effectLst/>
            </c:spPr>
            <c:extLst>
              <c:ext xmlns:c16="http://schemas.microsoft.com/office/drawing/2014/chart" uri="{C3380CC4-5D6E-409C-BE32-E72D297353CC}">
                <c16:uniqueId val="{00000005-623A-478D-AF33-03093977E000}"/>
              </c:ext>
            </c:extLst>
          </c:dPt>
          <c:val>
            <c:numRef>
              <c:f>'Pivot table'!$K$13:$K$15</c:f>
              <c:numCache>
                <c:formatCode>General</c:formatCode>
                <c:ptCount val="3"/>
                <c:pt idx="0">
                  <c:v>4100</c:v>
                </c:pt>
                <c:pt idx="1">
                  <c:v>19600</c:v>
                </c:pt>
                <c:pt idx="2">
                  <c:v>20640</c:v>
                </c:pt>
              </c:numCache>
            </c:numRef>
          </c:val>
          <c:extLst>
            <c:ext xmlns:c15="http://schemas.microsoft.com/office/drawing/2012/chart" uri="{02D57815-91ED-43cb-92C2-25804820EDAC}">
              <c15:filteredSeriesTitle>
                <c15:tx>
                  <c:strRef>
                    <c:extLst>
                      <c:ext uri="{02D57815-91ED-43cb-92C2-25804820EDAC}">
                        <c15:formulaRef>
                          <c15:sqref>'Pivot table'!$K$12</c15:sqref>
                        </c15:formulaRef>
                      </c:ext>
                    </c:extLst>
                    <c:strCache>
                      <c:ptCount val="1"/>
                      <c:pt idx="0">
                        <c:v>AMOUNT</c:v>
                      </c:pt>
                    </c:strCache>
                  </c:strRef>
                </c15:tx>
              </c15:filteredSeriesTitle>
            </c:ext>
            <c:ext xmlns:c15="http://schemas.microsoft.com/office/drawing/2012/chart" uri="{02D57815-91ED-43cb-92C2-25804820EDAC}">
              <c15:filteredCategoryTitle>
                <c15:cat>
                  <c:strRef>
                    <c:extLst>
                      <c:ext uri="{02D57815-91ED-43cb-92C2-25804820EDAC}">
                        <c15:formulaRef>
                          <c15:sqref>'Pivot table'!$J$13:$J$15</c15:sqref>
                        </c15:formulaRef>
                      </c:ext>
                    </c:extLst>
                    <c:strCache>
                      <c:ptCount val="3"/>
                      <c:pt idx="0">
                        <c:v>plate</c:v>
                      </c:pt>
                      <c:pt idx="1">
                        <c:v>gpay</c:v>
                      </c:pt>
                      <c:pt idx="2">
                        <c:v>electricity pay</c:v>
                      </c:pt>
                    </c:strCache>
                  </c:strRef>
                </c15:cat>
              </c15:filteredCategoryTitle>
            </c:ext>
            <c:ext xmlns:c16="http://schemas.microsoft.com/office/drawing/2014/chart" uri="{C3380CC4-5D6E-409C-BE32-E72D297353CC}">
              <c16:uniqueId val="{00000006-623A-478D-AF33-03093977E00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181C3A"/>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intern new.xlsx]Pivot table!PivotTable07</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D47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33B57"/>
          </a:solidFill>
          <a:ln>
            <a:noFill/>
            <a:prstDash val="lg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pivotFmt>
    </c:pivotFmts>
    <c:plotArea>
      <c:layout>
        <c:manualLayout>
          <c:layoutTarget val="inner"/>
          <c:xMode val="edge"/>
          <c:yMode val="edge"/>
          <c:x val="0.17409053188204415"/>
          <c:y val="0.16155758899652919"/>
          <c:w val="0.72638205380577425"/>
          <c:h val="0.50262467191601046"/>
        </c:manualLayout>
      </c:layout>
      <c:barChart>
        <c:barDir val="bar"/>
        <c:grouping val="stacked"/>
        <c:varyColors val="0"/>
        <c:ser>
          <c:idx val="0"/>
          <c:order val="0"/>
          <c:tx>
            <c:strRef>
              <c:f>'Pivot table'!$AC$23</c:f>
              <c:strCache>
                <c:ptCount val="1"/>
                <c:pt idx="0">
                  <c:v>Sum of Profit</c:v>
                </c:pt>
              </c:strCache>
            </c:strRef>
          </c:tx>
          <c:spPr>
            <a:solidFill>
              <a:srgbClr val="5D47B6"/>
            </a:solidFill>
            <a:ln>
              <a:noFill/>
            </a:ln>
            <a:effectLst/>
          </c:spPr>
          <c:invertIfNegative val="0"/>
          <c:cat>
            <c:strRef>
              <c:f>'Pivot table'!$AB$24:$AB$26</c:f>
              <c:strCache>
                <c:ptCount val="2"/>
                <c:pt idx="0">
                  <c:v>Feb</c:v>
                </c:pt>
                <c:pt idx="1">
                  <c:v>Mar</c:v>
                </c:pt>
              </c:strCache>
            </c:strRef>
          </c:cat>
          <c:val>
            <c:numRef>
              <c:f>'Pivot table'!$AC$24:$AC$26</c:f>
              <c:numCache>
                <c:formatCode>General</c:formatCode>
                <c:ptCount val="2"/>
                <c:pt idx="0">
                  <c:v>27</c:v>
                </c:pt>
                <c:pt idx="1">
                  <c:v>30</c:v>
                </c:pt>
              </c:numCache>
            </c:numRef>
          </c:val>
          <c:extLst>
            <c:ext xmlns:c16="http://schemas.microsoft.com/office/drawing/2014/chart" uri="{C3380CC4-5D6E-409C-BE32-E72D297353CC}">
              <c16:uniqueId val="{00000000-0816-4937-AFA9-6654C14D27A2}"/>
            </c:ext>
          </c:extLst>
        </c:ser>
        <c:ser>
          <c:idx val="1"/>
          <c:order val="1"/>
          <c:tx>
            <c:strRef>
              <c:f>'Pivot table'!$AD$23</c:f>
              <c:strCache>
                <c:ptCount val="1"/>
                <c:pt idx="0">
                  <c:v>Sum of Loss</c:v>
                </c:pt>
              </c:strCache>
            </c:strRef>
          </c:tx>
          <c:spPr>
            <a:solidFill>
              <a:srgbClr val="E33B57"/>
            </a:solidFill>
            <a:ln>
              <a:noFill/>
              <a:prstDash val="lgDash"/>
            </a:ln>
            <a:effectLst/>
          </c:spPr>
          <c:invertIfNegative val="0"/>
          <c:cat>
            <c:strRef>
              <c:f>'Pivot table'!$AB$24:$AB$26</c:f>
              <c:strCache>
                <c:ptCount val="2"/>
                <c:pt idx="0">
                  <c:v>Feb</c:v>
                </c:pt>
                <c:pt idx="1">
                  <c:v>Mar</c:v>
                </c:pt>
              </c:strCache>
            </c:strRef>
          </c:cat>
          <c:val>
            <c:numRef>
              <c:f>'Pivot table'!$AD$24:$AD$26</c:f>
              <c:numCache>
                <c:formatCode>General</c:formatCode>
                <c:ptCount val="2"/>
                <c:pt idx="0">
                  <c:v>2</c:v>
                </c:pt>
                <c:pt idx="1">
                  <c:v>1</c:v>
                </c:pt>
              </c:numCache>
            </c:numRef>
          </c:val>
          <c:extLst>
            <c:ext xmlns:c16="http://schemas.microsoft.com/office/drawing/2014/chart" uri="{C3380CC4-5D6E-409C-BE32-E72D297353CC}">
              <c16:uniqueId val="{00000001-0816-4937-AFA9-6654C14D27A2}"/>
            </c:ext>
          </c:extLst>
        </c:ser>
        <c:dLbls>
          <c:showLegendKey val="0"/>
          <c:showVal val="0"/>
          <c:showCatName val="0"/>
          <c:showSerName val="0"/>
          <c:showPercent val="0"/>
          <c:showBubbleSize val="0"/>
        </c:dLbls>
        <c:gapWidth val="325"/>
        <c:overlap val="100"/>
        <c:axId val="1212739935"/>
        <c:axId val="1212674175"/>
      </c:barChart>
      <c:catAx>
        <c:axId val="1212739935"/>
        <c:scaling>
          <c:orientation val="minMax"/>
        </c:scaling>
        <c:delete val="1"/>
        <c:axPos val="l"/>
        <c:numFmt formatCode="General" sourceLinked="1"/>
        <c:majorTickMark val="none"/>
        <c:minorTickMark val="none"/>
        <c:tickLblPos val="nextTo"/>
        <c:crossAx val="1212674175"/>
        <c:crosses val="autoZero"/>
        <c:auto val="1"/>
        <c:lblAlgn val="ctr"/>
        <c:lblOffset val="100"/>
        <c:noMultiLvlLbl val="0"/>
      </c:catAx>
      <c:valAx>
        <c:axId val="1212674175"/>
        <c:scaling>
          <c:orientation val="minMax"/>
          <c:max val="31"/>
          <c:min val="1"/>
        </c:scaling>
        <c:delete val="1"/>
        <c:axPos val="b"/>
        <c:majorGridlines>
          <c:spPr>
            <a:ln w="9525" cap="flat" cmpd="sng" algn="ctr">
              <a:noFill/>
              <a:round/>
            </a:ln>
            <a:effectLst/>
          </c:spPr>
        </c:majorGridlines>
        <c:numFmt formatCode="General" sourceLinked="1"/>
        <c:majorTickMark val="none"/>
        <c:minorTickMark val="none"/>
        <c:tickLblPos val="nextTo"/>
        <c:crossAx val="121273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intern new.xlsx]Pivot table!PivotTable09</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5DA9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pivotFmt>
    </c:pivotFmts>
    <c:plotArea>
      <c:layout>
        <c:manualLayout>
          <c:layoutTarget val="inner"/>
          <c:xMode val="edge"/>
          <c:yMode val="edge"/>
          <c:x val="0.123395662693083"/>
          <c:y val="0.14090177859208522"/>
          <c:w val="0.67784369040006365"/>
          <c:h val="0.66773385315720546"/>
        </c:manualLayout>
      </c:layout>
      <c:barChart>
        <c:barDir val="col"/>
        <c:grouping val="stacked"/>
        <c:varyColors val="0"/>
        <c:ser>
          <c:idx val="0"/>
          <c:order val="0"/>
          <c:tx>
            <c:strRef>
              <c:f>'Pivot table'!$AK$24</c:f>
              <c:strCache>
                <c:ptCount val="1"/>
                <c:pt idx="0">
                  <c:v>Sum of Present</c:v>
                </c:pt>
              </c:strCache>
            </c:strRef>
          </c:tx>
          <c:spPr>
            <a:solidFill>
              <a:srgbClr val="05DA97"/>
            </a:solidFill>
            <a:ln>
              <a:noFill/>
            </a:ln>
            <a:effectLst/>
          </c:spPr>
          <c:invertIfNegative val="0"/>
          <c:cat>
            <c:strRef>
              <c:f>'Pivot table'!$AJ$25:$AJ$27</c:f>
              <c:strCache>
                <c:ptCount val="2"/>
                <c:pt idx="0">
                  <c:v>Feb</c:v>
                </c:pt>
                <c:pt idx="1">
                  <c:v>Mar</c:v>
                </c:pt>
              </c:strCache>
            </c:strRef>
          </c:cat>
          <c:val>
            <c:numRef>
              <c:f>'Pivot table'!$AK$25:$AK$27</c:f>
              <c:numCache>
                <c:formatCode>General</c:formatCode>
                <c:ptCount val="2"/>
                <c:pt idx="0">
                  <c:v>28</c:v>
                </c:pt>
                <c:pt idx="1">
                  <c:v>26</c:v>
                </c:pt>
              </c:numCache>
            </c:numRef>
          </c:val>
          <c:extLst>
            <c:ext xmlns:c16="http://schemas.microsoft.com/office/drawing/2014/chart" uri="{C3380CC4-5D6E-409C-BE32-E72D297353CC}">
              <c16:uniqueId val="{00000000-7595-4C75-A4DB-627A661FF102}"/>
            </c:ext>
          </c:extLst>
        </c:ser>
        <c:ser>
          <c:idx val="1"/>
          <c:order val="1"/>
          <c:tx>
            <c:strRef>
              <c:f>'Pivot table'!$AL$24</c:f>
              <c:strCache>
                <c:ptCount val="1"/>
                <c:pt idx="0">
                  <c:v>Sum of Absent</c:v>
                </c:pt>
              </c:strCache>
            </c:strRef>
          </c:tx>
          <c:spPr>
            <a:solidFill>
              <a:srgbClr val="FFCC00"/>
            </a:solidFill>
            <a:ln>
              <a:noFill/>
            </a:ln>
            <a:effectLst/>
          </c:spPr>
          <c:invertIfNegative val="0"/>
          <c:cat>
            <c:strRef>
              <c:f>'Pivot table'!$AJ$25:$AJ$27</c:f>
              <c:strCache>
                <c:ptCount val="2"/>
                <c:pt idx="0">
                  <c:v>Feb</c:v>
                </c:pt>
                <c:pt idx="1">
                  <c:v>Mar</c:v>
                </c:pt>
              </c:strCache>
            </c:strRef>
          </c:cat>
          <c:val>
            <c:numRef>
              <c:f>'Pivot table'!$AL$25:$AL$27</c:f>
              <c:numCache>
                <c:formatCode>General</c:formatCode>
                <c:ptCount val="2"/>
                <c:pt idx="0">
                  <c:v>1</c:v>
                </c:pt>
                <c:pt idx="1">
                  <c:v>5</c:v>
                </c:pt>
              </c:numCache>
            </c:numRef>
          </c:val>
          <c:extLst>
            <c:ext xmlns:c16="http://schemas.microsoft.com/office/drawing/2014/chart" uri="{C3380CC4-5D6E-409C-BE32-E72D297353CC}">
              <c16:uniqueId val="{00000001-7595-4C75-A4DB-627A661FF102}"/>
            </c:ext>
          </c:extLst>
        </c:ser>
        <c:dLbls>
          <c:showLegendKey val="0"/>
          <c:showVal val="0"/>
          <c:showCatName val="0"/>
          <c:showSerName val="0"/>
          <c:showPercent val="0"/>
          <c:showBubbleSize val="0"/>
        </c:dLbls>
        <c:gapWidth val="150"/>
        <c:overlap val="100"/>
        <c:axId val="605643392"/>
        <c:axId val="605679872"/>
      </c:barChart>
      <c:catAx>
        <c:axId val="60564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Abadi" panose="020B0604020104020204" pitchFamily="34" charset="0"/>
                <a:ea typeface="+mn-ea"/>
                <a:cs typeface="+mn-cs"/>
              </a:defRPr>
            </a:pPr>
            <a:endParaRPr lang="en-US"/>
          </a:p>
        </c:txPr>
        <c:crossAx val="605679872"/>
        <c:crosses val="autoZero"/>
        <c:auto val="1"/>
        <c:lblAlgn val="ctr"/>
        <c:lblOffset val="100"/>
        <c:noMultiLvlLbl val="0"/>
      </c:catAx>
      <c:valAx>
        <c:axId val="605679872"/>
        <c:scaling>
          <c:orientation val="minMax"/>
          <c:min val="1"/>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60564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intern new.xlsx]Pivot table!PivotTable05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blipFill>
            <a:blip xmlns:r="http://schemas.openxmlformats.org/officeDocument/2006/relationships" r:embed="rId5"/>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blipFill>
            <a:blip xmlns:r="http://schemas.openxmlformats.org/officeDocument/2006/relationships" r:embed="rId6"/>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blipFill>
            <a:blip xmlns:r="http://schemas.openxmlformats.org/officeDocument/2006/relationships" r:embed="rId7"/>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table'!$U$4</c:f>
              <c:strCache>
                <c:ptCount val="1"/>
                <c:pt idx="0">
                  <c:v>Sum of Chilly powder</c:v>
                </c:pt>
              </c:strCache>
            </c:strRef>
          </c:tx>
          <c:spPr>
            <a:blipFill>
              <a:blip xmlns:r="http://schemas.openxmlformats.org/officeDocument/2006/relationships" r:embed="rId3"/>
              <a:stretch>
                <a:fillRect/>
              </a:stretch>
            </a:blipFill>
            <a:ln>
              <a:noFill/>
            </a:ln>
            <a:effectLst/>
          </c:spPr>
          <c:invertIfNegative val="0"/>
          <c:cat>
            <c:strRef>
              <c:f>'Pivot table'!$T$5:$T$7</c:f>
              <c:strCache>
                <c:ptCount val="2"/>
                <c:pt idx="0">
                  <c:v>Feb</c:v>
                </c:pt>
                <c:pt idx="1">
                  <c:v>Mar</c:v>
                </c:pt>
              </c:strCache>
            </c:strRef>
          </c:cat>
          <c:val>
            <c:numRef>
              <c:f>'Pivot table'!$U$5:$U$7</c:f>
              <c:numCache>
                <c:formatCode>General</c:formatCode>
                <c:ptCount val="2"/>
                <c:pt idx="0">
                  <c:v>0.35</c:v>
                </c:pt>
                <c:pt idx="1">
                  <c:v>0.45</c:v>
                </c:pt>
              </c:numCache>
            </c:numRef>
          </c:val>
          <c:extLst>
            <c:ext xmlns:c16="http://schemas.microsoft.com/office/drawing/2014/chart" uri="{C3380CC4-5D6E-409C-BE32-E72D297353CC}">
              <c16:uniqueId val="{00000000-779A-44F1-8D14-3735172499B4}"/>
            </c:ext>
          </c:extLst>
        </c:ser>
        <c:ser>
          <c:idx val="1"/>
          <c:order val="1"/>
          <c:tx>
            <c:strRef>
              <c:f>'Pivot table'!$V$4</c:f>
              <c:strCache>
                <c:ptCount val="1"/>
                <c:pt idx="0">
                  <c:v>Sum of Coconut Oil</c:v>
                </c:pt>
              </c:strCache>
            </c:strRef>
          </c:tx>
          <c:spPr>
            <a:blipFill>
              <a:blip xmlns:r="http://schemas.openxmlformats.org/officeDocument/2006/relationships" r:embed="rId4"/>
              <a:stretch>
                <a:fillRect/>
              </a:stretch>
            </a:blipFill>
            <a:ln>
              <a:noFill/>
            </a:ln>
            <a:effectLst/>
          </c:spPr>
          <c:invertIfNegative val="0"/>
          <c:cat>
            <c:strRef>
              <c:f>'Pivot table'!$T$5:$T$7</c:f>
              <c:strCache>
                <c:ptCount val="2"/>
                <c:pt idx="0">
                  <c:v>Feb</c:v>
                </c:pt>
                <c:pt idx="1">
                  <c:v>Mar</c:v>
                </c:pt>
              </c:strCache>
            </c:strRef>
          </c:cat>
          <c:val>
            <c:numRef>
              <c:f>'Pivot table'!$V$5:$V$7</c:f>
              <c:numCache>
                <c:formatCode>General</c:formatCode>
                <c:ptCount val="2"/>
                <c:pt idx="0">
                  <c:v>0.2</c:v>
                </c:pt>
                <c:pt idx="1">
                  <c:v>0.28000000000000003</c:v>
                </c:pt>
              </c:numCache>
            </c:numRef>
          </c:val>
          <c:extLst>
            <c:ext xmlns:c16="http://schemas.microsoft.com/office/drawing/2014/chart" uri="{C3380CC4-5D6E-409C-BE32-E72D297353CC}">
              <c16:uniqueId val="{00000001-779A-44F1-8D14-3735172499B4}"/>
            </c:ext>
          </c:extLst>
        </c:ser>
        <c:ser>
          <c:idx val="2"/>
          <c:order val="2"/>
          <c:tx>
            <c:strRef>
              <c:f>'Pivot table'!$W$4</c:f>
              <c:strCache>
                <c:ptCount val="1"/>
                <c:pt idx="0">
                  <c:v>Sum of Ragi</c:v>
                </c:pt>
              </c:strCache>
            </c:strRef>
          </c:tx>
          <c:spPr>
            <a:blipFill>
              <a:blip xmlns:r="http://schemas.openxmlformats.org/officeDocument/2006/relationships" r:embed="rId5"/>
              <a:stretch>
                <a:fillRect/>
              </a:stretch>
            </a:blipFill>
            <a:ln>
              <a:noFill/>
            </a:ln>
            <a:effectLst/>
          </c:spPr>
          <c:invertIfNegative val="0"/>
          <c:cat>
            <c:strRef>
              <c:f>'Pivot table'!$T$5:$T$7</c:f>
              <c:strCache>
                <c:ptCount val="2"/>
                <c:pt idx="0">
                  <c:v>Feb</c:v>
                </c:pt>
                <c:pt idx="1">
                  <c:v>Mar</c:v>
                </c:pt>
              </c:strCache>
            </c:strRef>
          </c:cat>
          <c:val>
            <c:numRef>
              <c:f>'Pivot table'!$W$5:$W$7</c:f>
              <c:numCache>
                <c:formatCode>General</c:formatCode>
                <c:ptCount val="2"/>
                <c:pt idx="0">
                  <c:v>0.17</c:v>
                </c:pt>
                <c:pt idx="1">
                  <c:v>0.15</c:v>
                </c:pt>
              </c:numCache>
            </c:numRef>
          </c:val>
          <c:extLst>
            <c:ext xmlns:c16="http://schemas.microsoft.com/office/drawing/2014/chart" uri="{C3380CC4-5D6E-409C-BE32-E72D297353CC}">
              <c16:uniqueId val="{00000002-779A-44F1-8D14-3735172499B4}"/>
            </c:ext>
          </c:extLst>
        </c:ser>
        <c:ser>
          <c:idx val="3"/>
          <c:order val="3"/>
          <c:tx>
            <c:strRef>
              <c:f>'Pivot table'!$X$4</c:f>
              <c:strCache>
                <c:ptCount val="1"/>
                <c:pt idx="0">
                  <c:v>Sum of Wheat</c:v>
                </c:pt>
              </c:strCache>
            </c:strRef>
          </c:tx>
          <c:spPr>
            <a:blipFill>
              <a:blip xmlns:r="http://schemas.openxmlformats.org/officeDocument/2006/relationships" r:embed="rId6"/>
              <a:stretch>
                <a:fillRect/>
              </a:stretch>
            </a:blipFill>
            <a:ln>
              <a:noFill/>
            </a:ln>
            <a:effectLst/>
          </c:spPr>
          <c:invertIfNegative val="0"/>
          <c:cat>
            <c:strRef>
              <c:f>'Pivot table'!$T$5:$T$7</c:f>
              <c:strCache>
                <c:ptCount val="2"/>
                <c:pt idx="0">
                  <c:v>Feb</c:v>
                </c:pt>
                <c:pt idx="1">
                  <c:v>Mar</c:v>
                </c:pt>
              </c:strCache>
            </c:strRef>
          </c:cat>
          <c:val>
            <c:numRef>
              <c:f>'Pivot table'!$X$5:$X$7</c:f>
              <c:numCache>
                <c:formatCode>General</c:formatCode>
                <c:ptCount val="2"/>
                <c:pt idx="0">
                  <c:v>0.15</c:v>
                </c:pt>
                <c:pt idx="1">
                  <c:v>0.08</c:v>
                </c:pt>
              </c:numCache>
            </c:numRef>
          </c:val>
          <c:extLst>
            <c:ext xmlns:c16="http://schemas.microsoft.com/office/drawing/2014/chart" uri="{C3380CC4-5D6E-409C-BE32-E72D297353CC}">
              <c16:uniqueId val="{00000003-779A-44F1-8D14-3735172499B4}"/>
            </c:ext>
          </c:extLst>
        </c:ser>
        <c:ser>
          <c:idx val="4"/>
          <c:order val="4"/>
          <c:tx>
            <c:strRef>
              <c:f>'Pivot table'!$Y$4</c:f>
              <c:strCache>
                <c:ptCount val="1"/>
                <c:pt idx="0">
                  <c:v>Sum of Others</c:v>
                </c:pt>
              </c:strCache>
            </c:strRef>
          </c:tx>
          <c:spPr>
            <a:blipFill>
              <a:blip xmlns:r="http://schemas.openxmlformats.org/officeDocument/2006/relationships" r:embed="rId7"/>
              <a:stretch>
                <a:fillRect/>
              </a:stretch>
            </a:blipFill>
            <a:ln>
              <a:noFill/>
            </a:ln>
            <a:effectLst/>
          </c:spPr>
          <c:invertIfNegative val="0"/>
          <c:cat>
            <c:strRef>
              <c:f>'Pivot table'!$T$5:$T$7</c:f>
              <c:strCache>
                <c:ptCount val="2"/>
                <c:pt idx="0">
                  <c:v>Feb</c:v>
                </c:pt>
                <c:pt idx="1">
                  <c:v>Mar</c:v>
                </c:pt>
              </c:strCache>
            </c:strRef>
          </c:cat>
          <c:val>
            <c:numRef>
              <c:f>'Pivot table'!$Y$5:$Y$7</c:f>
              <c:numCache>
                <c:formatCode>General</c:formatCode>
                <c:ptCount val="2"/>
                <c:pt idx="0">
                  <c:v>0.13</c:v>
                </c:pt>
                <c:pt idx="1">
                  <c:v>0.04</c:v>
                </c:pt>
              </c:numCache>
            </c:numRef>
          </c:val>
          <c:extLst>
            <c:ext xmlns:c16="http://schemas.microsoft.com/office/drawing/2014/chart" uri="{C3380CC4-5D6E-409C-BE32-E72D297353CC}">
              <c16:uniqueId val="{00000004-779A-44F1-8D14-3735172499B4}"/>
            </c:ext>
          </c:extLst>
        </c:ser>
        <c:dLbls>
          <c:showLegendKey val="0"/>
          <c:showVal val="0"/>
          <c:showCatName val="0"/>
          <c:showSerName val="0"/>
          <c:showPercent val="0"/>
          <c:showBubbleSize val="0"/>
        </c:dLbls>
        <c:gapWidth val="219"/>
        <c:overlap val="-27"/>
        <c:axId val="528196080"/>
        <c:axId val="528183600"/>
      </c:barChart>
      <c:catAx>
        <c:axId val="5281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Abadi" panose="020B0604020104020204" pitchFamily="34" charset="0"/>
                <a:ea typeface="+mn-ea"/>
                <a:cs typeface="+mn-cs"/>
              </a:defRPr>
            </a:pPr>
            <a:endParaRPr lang="en-US"/>
          </a:p>
        </c:txPr>
        <c:crossAx val="528183600"/>
        <c:crosses val="autoZero"/>
        <c:auto val="1"/>
        <c:lblAlgn val="ctr"/>
        <c:lblOffset val="100"/>
        <c:noMultiLvlLbl val="0"/>
      </c:catAx>
      <c:valAx>
        <c:axId val="528183600"/>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52819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 intern new.xlsx]Pivot table!PivotTable03</c:name>
    <c:fmtId val="5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4925" cap="rnd">
            <a:solidFill>
              <a:srgbClr val="05DA97"/>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33B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E33B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4925" cap="rnd">
            <a:solidFill>
              <a:srgbClr val="05DA97"/>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33B5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rgbClr val="05DA97"/>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'Pivot table'!$Q$4</c:f>
              <c:strCache>
                <c:ptCount val="1"/>
                <c:pt idx="0">
                  <c:v>Sum of Expenses</c:v>
                </c:pt>
              </c:strCache>
            </c:strRef>
          </c:tx>
          <c:spPr>
            <a:ln w="28575" cap="rnd">
              <a:solidFill>
                <a:srgbClr val="E33B57"/>
              </a:solidFill>
              <a:round/>
            </a:ln>
            <a:effectLst/>
          </c:spPr>
          <c:marker>
            <c:symbol val="none"/>
          </c:marker>
          <c:cat>
            <c:strRef>
              <c:f>'Pivot table'!$O$5:$O$7</c:f>
              <c:strCache>
                <c:ptCount val="2"/>
                <c:pt idx="0">
                  <c:v>Feb</c:v>
                </c:pt>
                <c:pt idx="1">
                  <c:v>Mar</c:v>
                </c:pt>
              </c:strCache>
            </c:strRef>
          </c:cat>
          <c:val>
            <c:numRef>
              <c:f>'Pivot table'!$Q$5:$Q$7</c:f>
              <c:numCache>
                <c:formatCode>General</c:formatCode>
                <c:ptCount val="2"/>
                <c:pt idx="0">
                  <c:v>21026</c:v>
                </c:pt>
                <c:pt idx="1">
                  <c:v>23314</c:v>
                </c:pt>
              </c:numCache>
            </c:numRef>
          </c:val>
          <c:smooth val="1"/>
          <c:extLst>
            <c:ext xmlns:c16="http://schemas.microsoft.com/office/drawing/2014/chart" uri="{C3380CC4-5D6E-409C-BE32-E72D297353CC}">
              <c16:uniqueId val="{00000000-5706-4937-9FE6-4ACB58222E56}"/>
            </c:ext>
          </c:extLst>
        </c:ser>
        <c:ser>
          <c:idx val="0"/>
          <c:order val="0"/>
          <c:tx>
            <c:strRef>
              <c:f>'Pivot table'!$P$4</c:f>
              <c:strCache>
                <c:ptCount val="1"/>
                <c:pt idx="0">
                  <c:v>Sum of Final</c:v>
                </c:pt>
              </c:strCache>
            </c:strRef>
          </c:tx>
          <c:spPr>
            <a:ln w="34925" cap="rnd">
              <a:solidFill>
                <a:srgbClr val="05DA97"/>
              </a:solidFill>
              <a:prstDash val="dash"/>
              <a:round/>
            </a:ln>
            <a:effectLst/>
          </c:spPr>
          <c:marker>
            <c:symbol val="none"/>
          </c:marker>
          <c:cat>
            <c:strRef>
              <c:f>'Pivot table'!$O$5:$O$7</c:f>
              <c:strCache>
                <c:ptCount val="2"/>
                <c:pt idx="0">
                  <c:v>Feb</c:v>
                </c:pt>
                <c:pt idx="1">
                  <c:v>Mar</c:v>
                </c:pt>
              </c:strCache>
            </c:strRef>
          </c:cat>
          <c:val>
            <c:numRef>
              <c:f>'Pivot table'!$P$5:$P$7</c:f>
              <c:numCache>
                <c:formatCode>General</c:formatCode>
                <c:ptCount val="2"/>
                <c:pt idx="0">
                  <c:v>25474</c:v>
                </c:pt>
                <c:pt idx="1">
                  <c:v>18466</c:v>
                </c:pt>
              </c:numCache>
            </c:numRef>
          </c:val>
          <c:smooth val="1"/>
          <c:extLst>
            <c:ext xmlns:c16="http://schemas.microsoft.com/office/drawing/2014/chart" uri="{C3380CC4-5D6E-409C-BE32-E72D297353CC}">
              <c16:uniqueId val="{00000001-5706-4937-9FE6-4ACB58222E56}"/>
            </c:ext>
          </c:extLst>
        </c:ser>
        <c:dLbls>
          <c:showLegendKey val="0"/>
          <c:showVal val="0"/>
          <c:showCatName val="0"/>
          <c:showSerName val="0"/>
          <c:showPercent val="0"/>
          <c:showBubbleSize val="0"/>
        </c:dLbls>
        <c:smooth val="0"/>
        <c:axId val="549841424"/>
        <c:axId val="549826064"/>
      </c:lineChart>
      <c:catAx>
        <c:axId val="549841424"/>
        <c:scaling>
          <c:orientation val="minMax"/>
        </c:scaling>
        <c:delete val="0"/>
        <c:axPos val="b"/>
        <c:majorGridlines>
          <c:spPr>
            <a:ln w="9525" cap="flat" cmpd="sng" algn="ctr">
              <a:solidFill>
                <a:srgbClr val="2B3267"/>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549826064"/>
        <c:crosses val="autoZero"/>
        <c:auto val="1"/>
        <c:lblAlgn val="ctr"/>
        <c:lblOffset val="100"/>
        <c:noMultiLvlLbl val="0"/>
      </c:catAx>
      <c:valAx>
        <c:axId val="549826064"/>
        <c:scaling>
          <c:orientation val="minMax"/>
        </c:scaling>
        <c:delete val="0"/>
        <c:axPos val="l"/>
        <c:majorGridlines>
          <c:spPr>
            <a:ln w="9525" cap="flat" cmpd="sng" algn="ctr">
              <a:solidFill>
                <a:srgbClr val="2B3267"/>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badi" panose="020B0604020104020204" pitchFamily="34" charset="0"/>
                <a:ea typeface="+mn-ea"/>
                <a:cs typeface="+mn-cs"/>
              </a:defRPr>
            </a:pPr>
            <a:endParaRPr lang="en-US"/>
          </a:p>
        </c:txPr>
        <c:crossAx val="549841424"/>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badi" panose="020B0604020104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chart" Target="../charts/chart1.xml"/><Relationship Id="rId12" Type="http://schemas.openxmlformats.org/officeDocument/2006/relationships/image" Target="../media/image11.pn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0.svg"/><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image" Target="../media/image23.svg"/><Relationship Id="rId10" Type="http://schemas.openxmlformats.org/officeDocument/2006/relationships/image" Target="../media/image9.pn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8.svg"/><Relationship Id="rId14" Type="http://schemas.openxmlformats.org/officeDocument/2006/relationships/image" Target="../media/image13.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3</xdr:col>
      <xdr:colOff>91440</xdr:colOff>
      <xdr:row>5</xdr:row>
      <xdr:rowOff>106680</xdr:rowOff>
    </xdr:from>
    <xdr:to>
      <xdr:col>6</xdr:col>
      <xdr:colOff>160020</xdr:colOff>
      <xdr:row>10</xdr:row>
      <xdr:rowOff>60960</xdr:rowOff>
    </xdr:to>
    <xdr:sp macro="" textlink="">
      <xdr:nvSpPr>
        <xdr:cNvPr id="7" name="TextBox 6">
          <a:extLst>
            <a:ext uri="{FF2B5EF4-FFF2-40B4-BE49-F238E27FC236}">
              <a16:creationId xmlns:a16="http://schemas.microsoft.com/office/drawing/2014/main" id="{E10F3EA3-F9CD-482D-91C4-937F045A65D0}"/>
            </a:ext>
          </a:extLst>
        </xdr:cNvPr>
        <xdr:cNvSpPr txBox="1"/>
      </xdr:nvSpPr>
      <xdr:spPr>
        <a:xfrm>
          <a:off x="1920240" y="1021080"/>
          <a:ext cx="1897380" cy="868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br>
            <a:rPr lang="en-IN" sz="1100" b="1" baseline="0">
              <a:solidFill>
                <a:schemeClr val="bg1"/>
              </a:solidFill>
              <a:latin typeface="Abadi" panose="020B0604020104020204" pitchFamily="34" charset="0"/>
            </a:rPr>
          </a:br>
          <a:r>
            <a:rPr lang="en-IN" sz="1100" b="1" baseline="0">
              <a:solidFill>
                <a:schemeClr val="bg1"/>
              </a:solidFill>
              <a:latin typeface="Abadi" panose="020B0604020104020204" pitchFamily="34" charset="0"/>
            </a:rPr>
            <a:t>  </a:t>
          </a:r>
          <a:endParaRPr lang="en-IN" sz="1100" b="1">
            <a:solidFill>
              <a:schemeClr val="bg1"/>
            </a:solidFill>
            <a:latin typeface="Abadi" panose="020B0604020104020204" pitchFamily="34" charset="0"/>
          </a:endParaRPr>
        </a:p>
      </xdr:txBody>
    </xdr:sp>
    <xdr:clientData/>
  </xdr:twoCellAnchor>
  <xdr:twoCellAnchor>
    <xdr:from>
      <xdr:col>12</xdr:col>
      <xdr:colOff>99060</xdr:colOff>
      <xdr:row>23</xdr:row>
      <xdr:rowOff>7620</xdr:rowOff>
    </xdr:from>
    <xdr:to>
      <xdr:col>15</xdr:col>
      <xdr:colOff>198120</xdr:colOff>
      <xdr:row>27</xdr:row>
      <xdr:rowOff>175260</xdr:rowOff>
    </xdr:to>
    <xdr:sp macro="" textlink="">
      <xdr:nvSpPr>
        <xdr:cNvPr id="38" name="TextBox 37">
          <a:extLst>
            <a:ext uri="{FF2B5EF4-FFF2-40B4-BE49-F238E27FC236}">
              <a16:creationId xmlns:a16="http://schemas.microsoft.com/office/drawing/2014/main" id="{E3658645-1C76-EA2E-8ABC-69CBC96E0C4F}"/>
            </a:ext>
          </a:extLst>
        </xdr:cNvPr>
        <xdr:cNvSpPr txBox="1"/>
      </xdr:nvSpPr>
      <xdr:spPr>
        <a:xfrm>
          <a:off x="7414260" y="4213860"/>
          <a:ext cx="1927860" cy="899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p>
      </xdr:txBody>
    </xdr:sp>
    <xdr:clientData/>
  </xdr:twoCellAnchor>
  <xdr:twoCellAnchor>
    <xdr:from>
      <xdr:col>21</xdr:col>
      <xdr:colOff>388620</xdr:colOff>
      <xdr:row>14</xdr:row>
      <xdr:rowOff>38100</xdr:rowOff>
    </xdr:from>
    <xdr:to>
      <xdr:col>26</xdr:col>
      <xdr:colOff>480060</xdr:colOff>
      <xdr:row>15</xdr:row>
      <xdr:rowOff>106680</xdr:rowOff>
    </xdr:to>
    <xdr:sp macro="" textlink="">
      <xdr:nvSpPr>
        <xdr:cNvPr id="27" name="Rectangle: Rounded Corners 26">
          <a:extLst>
            <a:ext uri="{FF2B5EF4-FFF2-40B4-BE49-F238E27FC236}">
              <a16:creationId xmlns:a16="http://schemas.microsoft.com/office/drawing/2014/main" id="{6059D304-DC16-4B97-B2C5-F31DF5796466}"/>
            </a:ext>
          </a:extLst>
        </xdr:cNvPr>
        <xdr:cNvSpPr/>
      </xdr:nvSpPr>
      <xdr:spPr>
        <a:xfrm>
          <a:off x="13190220" y="2598420"/>
          <a:ext cx="3139440" cy="251460"/>
        </a:xfrm>
        <a:prstGeom prst="roundRect">
          <a:avLst>
            <a:gd name="adj" fmla="val 5000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clientData/>
  </xdr:twoCellAnchor>
  <xdr:twoCellAnchor>
    <xdr:from>
      <xdr:col>1</xdr:col>
      <xdr:colOff>32636</xdr:colOff>
      <xdr:row>4</xdr:row>
      <xdr:rowOff>163145</xdr:rowOff>
    </xdr:from>
    <xdr:to>
      <xdr:col>2</xdr:col>
      <xdr:colOff>511555</xdr:colOff>
      <xdr:row>34</xdr:row>
      <xdr:rowOff>120960</xdr:rowOff>
    </xdr:to>
    <xdr:grpSp>
      <xdr:nvGrpSpPr>
        <xdr:cNvPr id="21" name="Group 20">
          <a:extLst>
            <a:ext uri="{FF2B5EF4-FFF2-40B4-BE49-F238E27FC236}">
              <a16:creationId xmlns:a16="http://schemas.microsoft.com/office/drawing/2014/main" id="{262A100A-1223-D415-2A6F-F214F2725472}"/>
            </a:ext>
          </a:extLst>
        </xdr:cNvPr>
        <xdr:cNvGrpSpPr/>
      </xdr:nvGrpSpPr>
      <xdr:grpSpPr>
        <a:xfrm>
          <a:off x="640422" y="888859"/>
          <a:ext cx="1086704" cy="5400672"/>
          <a:chOff x="541020" y="419100"/>
          <a:chExt cx="932923" cy="4991100"/>
        </a:xfrm>
      </xdr:grpSpPr>
      <xdr:sp macro="" textlink="">
        <xdr:nvSpPr>
          <xdr:cNvPr id="8" name="Rectangle: Rounded Corners 7">
            <a:extLst>
              <a:ext uri="{FF2B5EF4-FFF2-40B4-BE49-F238E27FC236}">
                <a16:creationId xmlns:a16="http://schemas.microsoft.com/office/drawing/2014/main" id="{2DCD2AA3-3C0A-409B-B6DB-F57254BE96E6}"/>
              </a:ext>
            </a:extLst>
          </xdr:cNvPr>
          <xdr:cNvSpPr/>
        </xdr:nvSpPr>
        <xdr:spPr>
          <a:xfrm>
            <a:off x="541020" y="419100"/>
            <a:ext cx="723900" cy="4937760"/>
          </a:xfrm>
          <a:prstGeom prst="roundRect">
            <a:avLst>
              <a:gd name="adj" fmla="val 50000"/>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pic>
        <xdr:nvPicPr>
          <xdr:cNvPr id="14" name="Graphic 13" descr="Man carrying laptop">
            <a:extLst>
              <a:ext uri="{FF2B5EF4-FFF2-40B4-BE49-F238E27FC236}">
                <a16:creationId xmlns:a16="http://schemas.microsoft.com/office/drawing/2014/main" id="{D55D1E29-6EBB-1BD9-FB77-4D625D5F013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41021" y="4709160"/>
            <a:ext cx="932922" cy="701040"/>
          </a:xfrm>
          <a:prstGeom prst="rect">
            <a:avLst/>
          </a:prstGeom>
        </xdr:spPr>
      </xdr:pic>
      <xdr:pic>
        <xdr:nvPicPr>
          <xdr:cNvPr id="16" name="Graphic 15" descr="Man with short hair">
            <a:extLst>
              <a:ext uri="{FF2B5EF4-FFF2-40B4-BE49-F238E27FC236}">
                <a16:creationId xmlns:a16="http://schemas.microsoft.com/office/drawing/2014/main" id="{A0B4C5AE-C580-7D62-5BD6-0F6BCF3C11B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8660" y="4236721"/>
            <a:ext cx="466140" cy="563879"/>
          </a:xfrm>
          <a:prstGeom prst="rect">
            <a:avLst/>
          </a:prstGeom>
        </xdr:spPr>
      </xdr:pic>
      <xdr:pic>
        <xdr:nvPicPr>
          <xdr:cNvPr id="18" name="Graphic 17" descr="A happy face">
            <a:extLst>
              <a:ext uri="{FF2B5EF4-FFF2-40B4-BE49-F238E27FC236}">
                <a16:creationId xmlns:a16="http://schemas.microsoft.com/office/drawing/2014/main" id="{0A70E2BB-9202-410C-048C-9194724EB4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58660" y="4417201"/>
            <a:ext cx="240589" cy="248107"/>
          </a:xfrm>
          <a:prstGeom prst="rect">
            <a:avLst/>
          </a:prstGeom>
        </xdr:spPr>
      </xdr:pic>
    </xdr:grpSp>
    <xdr:clientData/>
  </xdr:twoCellAnchor>
  <xdr:twoCellAnchor>
    <xdr:from>
      <xdr:col>11</xdr:col>
      <xdr:colOff>315267</xdr:colOff>
      <xdr:row>8</xdr:row>
      <xdr:rowOff>9693</xdr:rowOff>
    </xdr:from>
    <xdr:to>
      <xdr:col>14</xdr:col>
      <xdr:colOff>495820</xdr:colOff>
      <xdr:row>20</xdr:row>
      <xdr:rowOff>70953</xdr:rowOff>
    </xdr:to>
    <xdr:grpSp>
      <xdr:nvGrpSpPr>
        <xdr:cNvPr id="46" name="Group 45">
          <a:extLst>
            <a:ext uri="{FF2B5EF4-FFF2-40B4-BE49-F238E27FC236}">
              <a16:creationId xmlns:a16="http://schemas.microsoft.com/office/drawing/2014/main" id="{B4471D2E-605C-9FFB-47AC-69FDD596D2C7}"/>
            </a:ext>
          </a:extLst>
        </xdr:cNvPr>
        <xdr:cNvGrpSpPr/>
      </xdr:nvGrpSpPr>
      <xdr:grpSpPr>
        <a:xfrm>
          <a:off x="7000910" y="1461122"/>
          <a:ext cx="2003910" cy="2238402"/>
          <a:chOff x="7299960" y="2659381"/>
          <a:chExt cx="2186940" cy="2598420"/>
        </a:xfrm>
      </xdr:grpSpPr>
      <xdr:grpSp>
        <xdr:nvGrpSpPr>
          <xdr:cNvPr id="36" name="Group 35">
            <a:extLst>
              <a:ext uri="{FF2B5EF4-FFF2-40B4-BE49-F238E27FC236}">
                <a16:creationId xmlns:a16="http://schemas.microsoft.com/office/drawing/2014/main" id="{281B87AF-1DCF-82B8-8FFC-A4E2A2CB94E9}"/>
              </a:ext>
            </a:extLst>
          </xdr:cNvPr>
          <xdr:cNvGrpSpPr/>
        </xdr:nvGrpSpPr>
        <xdr:grpSpPr>
          <a:xfrm>
            <a:off x="7299960" y="2659381"/>
            <a:ext cx="2186940" cy="2598420"/>
            <a:chOff x="7299960" y="3215640"/>
            <a:chExt cx="2255520" cy="2042160"/>
          </a:xfrm>
        </xdr:grpSpPr>
        <xdr:sp macro="" textlink="">
          <xdr:nvSpPr>
            <xdr:cNvPr id="13" name="Rectangle: Rounded Corners 12">
              <a:extLst>
                <a:ext uri="{FF2B5EF4-FFF2-40B4-BE49-F238E27FC236}">
                  <a16:creationId xmlns:a16="http://schemas.microsoft.com/office/drawing/2014/main" id="{1C3BF6EC-9955-4E99-AEBB-4986E73985AB}"/>
                </a:ext>
              </a:extLst>
            </xdr:cNvPr>
            <xdr:cNvSpPr/>
          </xdr:nvSpPr>
          <xdr:spPr>
            <a:xfrm>
              <a:off x="7299960" y="3215640"/>
              <a:ext cx="2255520" cy="2042160"/>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graphicFrame macro="">
          <xdr:nvGraphicFramePr>
            <xdr:cNvPr id="35" name="Chart 34">
              <a:extLst>
                <a:ext uri="{FF2B5EF4-FFF2-40B4-BE49-F238E27FC236}">
                  <a16:creationId xmlns:a16="http://schemas.microsoft.com/office/drawing/2014/main" id="{C1AB1F27-844B-497B-8AFA-E9098C868ECA}"/>
                </a:ext>
              </a:extLst>
            </xdr:cNvPr>
            <xdr:cNvGraphicFramePr>
              <a:graphicFrameLocks/>
            </xdr:cNvGraphicFramePr>
          </xdr:nvGraphicFramePr>
          <xdr:xfrm>
            <a:off x="7528265" y="3431235"/>
            <a:ext cx="1746342" cy="1032990"/>
          </xdr:xfrm>
          <a:graphic>
            <a:graphicData uri="http://schemas.openxmlformats.org/drawingml/2006/chart">
              <c:chart xmlns:c="http://schemas.openxmlformats.org/drawingml/2006/chart" xmlns:r="http://schemas.openxmlformats.org/officeDocument/2006/relationships" r:id="rId7"/>
            </a:graphicData>
          </a:graphic>
        </xdr:graphicFrame>
      </xdr:grpSp>
      <xdr:sp macro="" textlink="">
        <xdr:nvSpPr>
          <xdr:cNvPr id="37" name="TextBox 36">
            <a:extLst>
              <a:ext uri="{FF2B5EF4-FFF2-40B4-BE49-F238E27FC236}">
                <a16:creationId xmlns:a16="http://schemas.microsoft.com/office/drawing/2014/main" id="{C441A2E1-9AC8-8550-CE5B-A42B490C8D3C}"/>
              </a:ext>
            </a:extLst>
          </xdr:cNvPr>
          <xdr:cNvSpPr txBox="1"/>
        </xdr:nvSpPr>
        <xdr:spPr>
          <a:xfrm>
            <a:off x="7437120" y="2758440"/>
            <a:ext cx="13563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badi" panose="020B0604020104020204" pitchFamily="34" charset="0"/>
              </a:rPr>
              <a:t>Expenses</a:t>
            </a:r>
          </a:p>
          <a:p>
            <a:endParaRPr lang="en-IN" sz="1200">
              <a:solidFill>
                <a:schemeClr val="bg1"/>
              </a:solidFill>
              <a:latin typeface="Abadi" panose="020B0604020104020204" pitchFamily="34" charset="0"/>
            </a:endParaRPr>
          </a:p>
        </xdr:txBody>
      </xdr:sp>
      <xdr:grpSp>
        <xdr:nvGrpSpPr>
          <xdr:cNvPr id="45" name="Group 44">
            <a:extLst>
              <a:ext uri="{FF2B5EF4-FFF2-40B4-BE49-F238E27FC236}">
                <a16:creationId xmlns:a16="http://schemas.microsoft.com/office/drawing/2014/main" id="{52909EE3-602F-F26E-8378-BDF3CF85A298}"/>
              </a:ext>
            </a:extLst>
          </xdr:cNvPr>
          <xdr:cNvGrpSpPr/>
        </xdr:nvGrpSpPr>
        <xdr:grpSpPr>
          <a:xfrm>
            <a:off x="7680960" y="4251960"/>
            <a:ext cx="1546860" cy="754380"/>
            <a:chOff x="7589520" y="4389120"/>
            <a:chExt cx="1546860" cy="754380"/>
          </a:xfrm>
        </xdr:grpSpPr>
        <xdr:sp macro="" textlink="">
          <xdr:nvSpPr>
            <xdr:cNvPr id="39" name="Oval 38">
              <a:extLst>
                <a:ext uri="{FF2B5EF4-FFF2-40B4-BE49-F238E27FC236}">
                  <a16:creationId xmlns:a16="http://schemas.microsoft.com/office/drawing/2014/main" id="{E0C1396F-B88B-3B59-0863-47FBF2E96BEA}"/>
                </a:ext>
              </a:extLst>
            </xdr:cNvPr>
            <xdr:cNvSpPr/>
          </xdr:nvSpPr>
          <xdr:spPr>
            <a:xfrm>
              <a:off x="7589520" y="4975860"/>
              <a:ext cx="106680" cy="99060"/>
            </a:xfrm>
            <a:prstGeom prst="ellipse">
              <a:avLst/>
            </a:prstGeom>
            <a:solidFill>
              <a:srgbClr val="5D4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0" name="Oval 39">
              <a:extLst>
                <a:ext uri="{FF2B5EF4-FFF2-40B4-BE49-F238E27FC236}">
                  <a16:creationId xmlns:a16="http://schemas.microsoft.com/office/drawing/2014/main" id="{0DB10763-457C-4ECA-8DF4-0329F99F39B9}"/>
                </a:ext>
              </a:extLst>
            </xdr:cNvPr>
            <xdr:cNvSpPr/>
          </xdr:nvSpPr>
          <xdr:spPr>
            <a:xfrm>
              <a:off x="7589520" y="4732020"/>
              <a:ext cx="106680" cy="99060"/>
            </a:xfrm>
            <a:prstGeom prst="ellipse">
              <a:avLst/>
            </a:prstGeom>
            <a:solidFill>
              <a:srgbClr val="05DA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TextBox 40">
              <a:extLst>
                <a:ext uri="{FF2B5EF4-FFF2-40B4-BE49-F238E27FC236}">
                  <a16:creationId xmlns:a16="http://schemas.microsoft.com/office/drawing/2014/main" id="{A2557A54-C30A-FEF5-3EEE-8EA57785E5CE}"/>
                </a:ext>
              </a:extLst>
            </xdr:cNvPr>
            <xdr:cNvSpPr txBox="1"/>
          </xdr:nvSpPr>
          <xdr:spPr>
            <a:xfrm>
              <a:off x="7703820" y="4389120"/>
              <a:ext cx="9525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badi" panose="020B0604020104020204" pitchFamily="34" charset="0"/>
                </a:rPr>
                <a:t>Gpay</a:t>
              </a:r>
            </a:p>
            <a:p>
              <a:endParaRPr lang="en-IN" sz="1200">
                <a:solidFill>
                  <a:schemeClr val="bg1"/>
                </a:solidFill>
                <a:latin typeface="Abadi" panose="020B0604020104020204" pitchFamily="34" charset="0"/>
              </a:endParaRPr>
            </a:p>
          </xdr:txBody>
        </xdr:sp>
        <xdr:sp macro="" textlink="">
          <xdr:nvSpPr>
            <xdr:cNvPr id="42" name="TextBox 41">
              <a:extLst>
                <a:ext uri="{FF2B5EF4-FFF2-40B4-BE49-F238E27FC236}">
                  <a16:creationId xmlns:a16="http://schemas.microsoft.com/office/drawing/2014/main" id="{6700246E-E4B8-2442-D1A8-959AF3B3E029}"/>
                </a:ext>
              </a:extLst>
            </xdr:cNvPr>
            <xdr:cNvSpPr txBox="1"/>
          </xdr:nvSpPr>
          <xdr:spPr>
            <a:xfrm>
              <a:off x="7703820" y="4892040"/>
              <a:ext cx="14325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badi" panose="020B0604020104020204" pitchFamily="34" charset="0"/>
                </a:rPr>
                <a:t>Repair &amp; Plate cost</a:t>
              </a:r>
            </a:p>
          </xdr:txBody>
        </xdr:sp>
        <xdr:sp macro="" textlink="">
          <xdr:nvSpPr>
            <xdr:cNvPr id="43" name="TextBox 42">
              <a:extLst>
                <a:ext uri="{FF2B5EF4-FFF2-40B4-BE49-F238E27FC236}">
                  <a16:creationId xmlns:a16="http://schemas.microsoft.com/office/drawing/2014/main" id="{8FE678AB-93A7-0B34-E0EF-BBC46C622A5E}"/>
                </a:ext>
              </a:extLst>
            </xdr:cNvPr>
            <xdr:cNvSpPr txBox="1"/>
          </xdr:nvSpPr>
          <xdr:spPr>
            <a:xfrm>
              <a:off x="7711440" y="4640580"/>
              <a:ext cx="11582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badi" panose="020B0604020104020204" pitchFamily="34" charset="0"/>
                </a:rPr>
                <a:t>Electric</a:t>
              </a:r>
              <a:r>
                <a:rPr lang="en-IN" sz="1200" baseline="0">
                  <a:solidFill>
                    <a:schemeClr val="bg1"/>
                  </a:solidFill>
                  <a:latin typeface="Abadi" panose="020B0604020104020204" pitchFamily="34" charset="0"/>
                </a:rPr>
                <a:t> pay</a:t>
              </a:r>
            </a:p>
            <a:p>
              <a:endParaRPr lang="en-IN" sz="1200">
                <a:solidFill>
                  <a:schemeClr val="bg1"/>
                </a:solidFill>
                <a:latin typeface="Abadi" panose="020B0604020104020204" pitchFamily="34" charset="0"/>
              </a:endParaRPr>
            </a:p>
          </xdr:txBody>
        </xdr:sp>
        <xdr:sp macro="" textlink="">
          <xdr:nvSpPr>
            <xdr:cNvPr id="44" name="Oval 43">
              <a:extLst>
                <a:ext uri="{FF2B5EF4-FFF2-40B4-BE49-F238E27FC236}">
                  <a16:creationId xmlns:a16="http://schemas.microsoft.com/office/drawing/2014/main" id="{2DEEED89-E71A-4AF5-B386-8025A07D70E6}"/>
                </a:ext>
              </a:extLst>
            </xdr:cNvPr>
            <xdr:cNvSpPr/>
          </xdr:nvSpPr>
          <xdr:spPr>
            <a:xfrm>
              <a:off x="7589520" y="4480560"/>
              <a:ext cx="106680" cy="99060"/>
            </a:xfrm>
            <a:prstGeom prst="ellipse">
              <a:avLst/>
            </a:prstGeom>
            <a:solidFill>
              <a:srgbClr val="E33B5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xdr:from>
      <xdr:col>14</xdr:col>
      <xdr:colOff>73310</xdr:colOff>
      <xdr:row>1</xdr:row>
      <xdr:rowOff>30311</xdr:rowOff>
    </xdr:from>
    <xdr:to>
      <xdr:col>19</xdr:col>
      <xdr:colOff>225766</xdr:colOff>
      <xdr:row>4</xdr:row>
      <xdr:rowOff>2353</xdr:rowOff>
    </xdr:to>
    <xdr:grpSp>
      <xdr:nvGrpSpPr>
        <xdr:cNvPr id="91" name="Group 90">
          <a:extLst>
            <a:ext uri="{FF2B5EF4-FFF2-40B4-BE49-F238E27FC236}">
              <a16:creationId xmlns:a16="http://schemas.microsoft.com/office/drawing/2014/main" id="{67E7594F-0A26-76B0-6C03-694CB5A210F6}"/>
            </a:ext>
          </a:extLst>
        </xdr:cNvPr>
        <xdr:cNvGrpSpPr/>
      </xdr:nvGrpSpPr>
      <xdr:grpSpPr>
        <a:xfrm>
          <a:off x="8582310" y="211740"/>
          <a:ext cx="3191385" cy="516327"/>
          <a:chOff x="7127103" y="155576"/>
          <a:chExt cx="3091707" cy="412750"/>
        </a:xfrm>
      </xdr:grpSpPr>
      <xdr:sp macro="" textlink="">
        <xdr:nvSpPr>
          <xdr:cNvPr id="86" name="Rectangle: Rounded Corners 85">
            <a:extLst>
              <a:ext uri="{FF2B5EF4-FFF2-40B4-BE49-F238E27FC236}">
                <a16:creationId xmlns:a16="http://schemas.microsoft.com/office/drawing/2014/main" id="{3C2DFA65-0F5E-47AF-8E05-7ACDDFFCC1C6}"/>
              </a:ext>
            </a:extLst>
          </xdr:cNvPr>
          <xdr:cNvSpPr/>
        </xdr:nvSpPr>
        <xdr:spPr>
          <a:xfrm>
            <a:off x="7127103" y="155576"/>
            <a:ext cx="3091707" cy="412750"/>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solidFill>
                <a:schemeClr val="bg1"/>
              </a:solidFill>
            </a:endParaRPr>
          </a:p>
        </xdr:txBody>
      </xdr:sp>
      <xdr:sp macro="" textlink="'Pivot table'!B19">
        <xdr:nvSpPr>
          <xdr:cNvPr id="88" name="TextBox 87">
            <a:extLst>
              <a:ext uri="{FF2B5EF4-FFF2-40B4-BE49-F238E27FC236}">
                <a16:creationId xmlns:a16="http://schemas.microsoft.com/office/drawing/2014/main" id="{296E6692-59A7-9B44-94B7-85462FBD2F97}"/>
              </a:ext>
            </a:extLst>
          </xdr:cNvPr>
          <xdr:cNvSpPr txBox="1"/>
        </xdr:nvSpPr>
        <xdr:spPr>
          <a:xfrm>
            <a:off x="7856099" y="246756"/>
            <a:ext cx="2303974"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5AC95C-D9DF-4B34-A076-9A1129759B98}" type="TxLink">
              <a:rPr lang="en-US" sz="1400" b="0" i="0" u="none" strike="noStrike">
                <a:solidFill>
                  <a:schemeClr val="bg1"/>
                </a:solidFill>
                <a:latin typeface="Abadi" panose="020B0604020104020204" pitchFamily="34" charset="0"/>
                <a:ea typeface="Calibri"/>
                <a:cs typeface="Calibri"/>
              </a:rPr>
              <a:pPr/>
              <a:t>Saturday, 24 August, 2024</a:t>
            </a:fld>
            <a:endParaRPr lang="en-IN" sz="1600">
              <a:solidFill>
                <a:schemeClr val="bg1"/>
              </a:solidFill>
              <a:latin typeface="Abadi" panose="020B0604020104020204" pitchFamily="34" charset="0"/>
            </a:endParaRPr>
          </a:p>
        </xdr:txBody>
      </xdr:sp>
      <xdr:pic>
        <xdr:nvPicPr>
          <xdr:cNvPr id="90" name="Graphic 89" descr="Daily calendar with solid fill">
            <a:extLst>
              <a:ext uri="{FF2B5EF4-FFF2-40B4-BE49-F238E27FC236}">
                <a16:creationId xmlns:a16="http://schemas.microsoft.com/office/drawing/2014/main" id="{36138187-1C91-9431-58DA-9A957A3A5FA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496226" y="180649"/>
            <a:ext cx="294462" cy="294461"/>
          </a:xfrm>
          <a:prstGeom prst="rect">
            <a:avLst/>
          </a:prstGeom>
        </xdr:spPr>
      </xdr:pic>
    </xdr:grpSp>
    <xdr:clientData/>
  </xdr:twoCellAnchor>
  <xdr:twoCellAnchor>
    <xdr:from>
      <xdr:col>15</xdr:col>
      <xdr:colOff>549325</xdr:colOff>
      <xdr:row>21</xdr:row>
      <xdr:rowOff>174395</xdr:rowOff>
    </xdr:from>
    <xdr:to>
      <xdr:col>19</xdr:col>
      <xdr:colOff>447036</xdr:colOff>
      <xdr:row>35</xdr:row>
      <xdr:rowOff>41854</xdr:rowOff>
    </xdr:to>
    <xdr:grpSp>
      <xdr:nvGrpSpPr>
        <xdr:cNvPr id="118" name="Group 117">
          <a:extLst>
            <a:ext uri="{FF2B5EF4-FFF2-40B4-BE49-F238E27FC236}">
              <a16:creationId xmlns:a16="http://schemas.microsoft.com/office/drawing/2014/main" id="{3B549C4D-7690-76D7-E6FB-A53D36D2D9FE}"/>
            </a:ext>
          </a:extLst>
        </xdr:cNvPr>
        <xdr:cNvGrpSpPr/>
      </xdr:nvGrpSpPr>
      <xdr:grpSpPr>
        <a:xfrm>
          <a:off x="9666111" y="3984395"/>
          <a:ext cx="2328854" cy="2407459"/>
          <a:chOff x="14067637" y="2628477"/>
          <a:chExt cx="2325961" cy="2432512"/>
        </a:xfrm>
      </xdr:grpSpPr>
      <xdr:sp macro="" textlink="">
        <xdr:nvSpPr>
          <xdr:cNvPr id="92" name="Rectangle: Rounded Corners 91">
            <a:extLst>
              <a:ext uri="{FF2B5EF4-FFF2-40B4-BE49-F238E27FC236}">
                <a16:creationId xmlns:a16="http://schemas.microsoft.com/office/drawing/2014/main" id="{D594EDA1-B77C-42CD-A5D3-F25202993507}"/>
              </a:ext>
            </a:extLst>
          </xdr:cNvPr>
          <xdr:cNvSpPr/>
        </xdr:nvSpPr>
        <xdr:spPr>
          <a:xfrm>
            <a:off x="14067637" y="2628477"/>
            <a:ext cx="2325961" cy="2432512"/>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96" name="TextBox 95">
            <a:extLst>
              <a:ext uri="{FF2B5EF4-FFF2-40B4-BE49-F238E27FC236}">
                <a16:creationId xmlns:a16="http://schemas.microsoft.com/office/drawing/2014/main" id="{B4ED1736-3E54-4719-BFCF-09E68FBF9521}"/>
              </a:ext>
            </a:extLst>
          </xdr:cNvPr>
          <xdr:cNvSpPr txBox="1"/>
        </xdr:nvSpPr>
        <xdr:spPr>
          <a:xfrm>
            <a:off x="14189595" y="2728768"/>
            <a:ext cx="1650769" cy="263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badi" panose="020B0604020104020204" pitchFamily="34" charset="0"/>
              </a:rPr>
              <a:t>Total</a:t>
            </a:r>
            <a:r>
              <a:rPr lang="en-IN" sz="1200" baseline="0">
                <a:solidFill>
                  <a:schemeClr val="bg1"/>
                </a:solidFill>
                <a:latin typeface="Abadi" panose="020B0604020104020204" pitchFamily="34" charset="0"/>
              </a:rPr>
              <a:t> Expenditures</a:t>
            </a:r>
          </a:p>
          <a:p>
            <a:endParaRPr lang="en-IN" sz="1200">
              <a:solidFill>
                <a:schemeClr val="bg1"/>
              </a:solidFill>
              <a:latin typeface="Abadi" panose="020B0604020104020204" pitchFamily="34" charset="0"/>
            </a:endParaRPr>
          </a:p>
        </xdr:txBody>
      </xdr:sp>
      <xdr:grpSp>
        <xdr:nvGrpSpPr>
          <xdr:cNvPr id="117" name="Group 116">
            <a:extLst>
              <a:ext uri="{FF2B5EF4-FFF2-40B4-BE49-F238E27FC236}">
                <a16:creationId xmlns:a16="http://schemas.microsoft.com/office/drawing/2014/main" id="{68EB51E5-E245-E439-5CC7-6D4EB20D5925}"/>
              </a:ext>
            </a:extLst>
          </xdr:cNvPr>
          <xdr:cNvGrpSpPr/>
        </xdr:nvGrpSpPr>
        <xdr:grpSpPr>
          <a:xfrm>
            <a:off x="14437524" y="3192128"/>
            <a:ext cx="1871749" cy="1680673"/>
            <a:chOff x="14391225" y="3265465"/>
            <a:chExt cx="1872810" cy="1723614"/>
          </a:xfrm>
        </xdr:grpSpPr>
        <xdr:sp macro="" textlink="">
          <xdr:nvSpPr>
            <xdr:cNvPr id="98" name="TextBox 97">
              <a:extLst>
                <a:ext uri="{FF2B5EF4-FFF2-40B4-BE49-F238E27FC236}">
                  <a16:creationId xmlns:a16="http://schemas.microsoft.com/office/drawing/2014/main" id="{B6F8C993-7D06-4087-8922-1F88286ACA9B}"/>
                </a:ext>
              </a:extLst>
            </xdr:cNvPr>
            <xdr:cNvSpPr txBox="1"/>
          </xdr:nvSpPr>
          <xdr:spPr>
            <a:xfrm>
              <a:off x="14790360" y="3265465"/>
              <a:ext cx="850330" cy="278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baseline="0">
                  <a:solidFill>
                    <a:schemeClr val="bg1"/>
                  </a:solidFill>
                  <a:effectLst/>
                  <a:latin typeface="Abadi" panose="020B0604020104020204" pitchFamily="34" charset="0"/>
                  <a:ea typeface="+mn-ea"/>
                  <a:cs typeface="+mn-cs"/>
                </a:rPr>
                <a:t>Gpay</a:t>
              </a:r>
            </a:p>
            <a:p>
              <a:endParaRPr lang="en-IN" sz="1400" b="1" i="0">
                <a:solidFill>
                  <a:schemeClr val="bg1"/>
                </a:solidFill>
                <a:latin typeface="Abadi" panose="020B0604020104020204" pitchFamily="34" charset="0"/>
              </a:endParaRPr>
            </a:p>
          </xdr:txBody>
        </xdr:sp>
        <xdr:sp macro="" textlink="'Pivot table'!E5">
          <xdr:nvSpPr>
            <xdr:cNvPr id="99" name="TextBox 98">
              <a:extLst>
                <a:ext uri="{FF2B5EF4-FFF2-40B4-BE49-F238E27FC236}">
                  <a16:creationId xmlns:a16="http://schemas.microsoft.com/office/drawing/2014/main" id="{85FDD61E-2027-4EAC-AABF-9FDA2B83F82E}"/>
                </a:ext>
              </a:extLst>
            </xdr:cNvPr>
            <xdr:cNvSpPr txBox="1"/>
          </xdr:nvSpPr>
          <xdr:spPr>
            <a:xfrm>
              <a:off x="14746256" y="3458080"/>
              <a:ext cx="1106300" cy="2817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6075049-0D68-494D-9156-D6E2694E38A6}" type="TxLink">
                <a:rPr lang="en-US" sz="1200" b="0" i="0" u="none" strike="noStrike">
                  <a:solidFill>
                    <a:schemeClr val="bg1"/>
                  </a:solidFill>
                  <a:latin typeface="Abadi" panose="020B0604020104020204" pitchFamily="34" charset="0"/>
                  <a:ea typeface="Calibri"/>
                  <a:cs typeface="Calibri"/>
                </a:rPr>
                <a:pPr/>
                <a:t> ₹ 19,600 </a:t>
              </a:fld>
              <a:endParaRPr lang="en-US" sz="2000" b="0">
                <a:solidFill>
                  <a:schemeClr val="bg1"/>
                </a:solidFill>
                <a:latin typeface="Abadi" panose="020B0604020104020204" pitchFamily="34" charset="0"/>
              </a:endParaRPr>
            </a:p>
          </xdr:txBody>
        </xdr:sp>
        <xdr:sp macro="" textlink="">
          <xdr:nvSpPr>
            <xdr:cNvPr id="102" name="TextBox 101">
              <a:extLst>
                <a:ext uri="{FF2B5EF4-FFF2-40B4-BE49-F238E27FC236}">
                  <a16:creationId xmlns:a16="http://schemas.microsoft.com/office/drawing/2014/main" id="{9C38D961-BC22-43C7-AF52-71A2E5EAF422}"/>
                </a:ext>
              </a:extLst>
            </xdr:cNvPr>
            <xdr:cNvSpPr txBox="1"/>
          </xdr:nvSpPr>
          <xdr:spPr>
            <a:xfrm>
              <a:off x="14830075" y="3846545"/>
              <a:ext cx="850330" cy="281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baseline="0">
                  <a:solidFill>
                    <a:schemeClr val="bg1"/>
                  </a:solidFill>
                  <a:effectLst/>
                  <a:latin typeface="Abadi" panose="020B0604020104020204" pitchFamily="34" charset="0"/>
                  <a:ea typeface="+mn-ea"/>
                  <a:cs typeface="+mn-cs"/>
                </a:rPr>
                <a:t>Spent</a:t>
              </a:r>
            </a:p>
            <a:p>
              <a:endParaRPr lang="en-IN" sz="1200" b="0" i="0" baseline="0">
                <a:solidFill>
                  <a:schemeClr val="bg1"/>
                </a:solidFill>
                <a:effectLst/>
                <a:latin typeface="Abadi" panose="020B0604020104020204" pitchFamily="34" charset="0"/>
                <a:ea typeface="+mn-ea"/>
                <a:cs typeface="+mn-cs"/>
              </a:endParaRPr>
            </a:p>
            <a:p>
              <a:endParaRPr lang="en-IN" sz="1400" b="1" i="0">
                <a:solidFill>
                  <a:schemeClr val="bg1"/>
                </a:solidFill>
                <a:latin typeface="Abadi" panose="020B0604020104020204" pitchFamily="34" charset="0"/>
              </a:endParaRPr>
            </a:p>
          </xdr:txBody>
        </xdr:sp>
        <xdr:sp macro="" textlink="'Pivot table'!G5">
          <xdr:nvSpPr>
            <xdr:cNvPr id="103" name="TextBox 102">
              <a:extLst>
                <a:ext uri="{FF2B5EF4-FFF2-40B4-BE49-F238E27FC236}">
                  <a16:creationId xmlns:a16="http://schemas.microsoft.com/office/drawing/2014/main" id="{75025301-F435-45C0-B58B-2E8724DE47B0}"/>
                </a:ext>
              </a:extLst>
            </xdr:cNvPr>
            <xdr:cNvSpPr txBox="1"/>
          </xdr:nvSpPr>
          <xdr:spPr>
            <a:xfrm>
              <a:off x="14769115" y="4063638"/>
              <a:ext cx="1129160" cy="266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51D5EBF-93CB-447C-853C-4F56F0B696EF}" type="TxLink">
                <a:rPr lang="en-US" sz="1200" b="0" i="0" u="none" strike="noStrike">
                  <a:solidFill>
                    <a:schemeClr val="bg1"/>
                  </a:solidFill>
                  <a:latin typeface="Abadi" panose="020B0604020104020204" pitchFamily="34" charset="0"/>
                  <a:ea typeface="Batang" panose="02030600000101010101" pitchFamily="18" charset="-127"/>
                  <a:cs typeface="Calibri"/>
                </a:rPr>
                <a:pPr/>
                <a:t> ₹ 15,300 </a:t>
              </a:fld>
              <a:endParaRPr lang="en-US" sz="2400" b="0">
                <a:solidFill>
                  <a:schemeClr val="bg1"/>
                </a:solidFill>
                <a:latin typeface="Abadi" panose="020B0604020104020204" pitchFamily="34" charset="0"/>
                <a:ea typeface="Batang" panose="02030600000101010101" pitchFamily="18" charset="-127"/>
              </a:endParaRPr>
            </a:p>
          </xdr:txBody>
        </xdr:sp>
        <xdr:sp macro="" textlink="">
          <xdr:nvSpPr>
            <xdr:cNvPr id="106" name="TextBox 105">
              <a:extLst>
                <a:ext uri="{FF2B5EF4-FFF2-40B4-BE49-F238E27FC236}">
                  <a16:creationId xmlns:a16="http://schemas.microsoft.com/office/drawing/2014/main" id="{5FD4857B-0DD1-4C71-9138-5B754D0AA8CC}"/>
                </a:ext>
              </a:extLst>
            </xdr:cNvPr>
            <xdr:cNvSpPr txBox="1"/>
          </xdr:nvSpPr>
          <xdr:spPr>
            <a:xfrm>
              <a:off x="14814835" y="4486314"/>
              <a:ext cx="1449200" cy="278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i="0" baseline="0">
                  <a:solidFill>
                    <a:schemeClr val="bg1"/>
                  </a:solidFill>
                  <a:effectLst/>
                  <a:latin typeface="Abadi" panose="020B0604020104020204" pitchFamily="34" charset="0"/>
                  <a:ea typeface="+mn-ea"/>
                  <a:cs typeface="+mn-cs"/>
                </a:rPr>
                <a:t>Repair &amp; plate Cost</a:t>
              </a:r>
            </a:p>
            <a:p>
              <a:endParaRPr lang="en-IN" sz="1200" b="0" i="0" baseline="0">
                <a:solidFill>
                  <a:schemeClr val="bg1"/>
                </a:solidFill>
                <a:effectLst/>
                <a:latin typeface="Abadi" panose="020B0604020104020204" pitchFamily="34" charset="0"/>
                <a:ea typeface="+mn-ea"/>
                <a:cs typeface="+mn-cs"/>
              </a:endParaRPr>
            </a:p>
            <a:p>
              <a:endParaRPr lang="en-IN" sz="1200" b="0" i="0" baseline="0">
                <a:solidFill>
                  <a:schemeClr val="bg1"/>
                </a:solidFill>
                <a:effectLst/>
                <a:latin typeface="Abadi" panose="020B0604020104020204" pitchFamily="34" charset="0"/>
                <a:ea typeface="+mn-ea"/>
                <a:cs typeface="+mn-cs"/>
              </a:endParaRPr>
            </a:p>
            <a:p>
              <a:endParaRPr lang="en-IN" sz="1400" b="1" i="0">
                <a:solidFill>
                  <a:schemeClr val="bg1"/>
                </a:solidFill>
                <a:latin typeface="Abadi" panose="020B0604020104020204" pitchFamily="34" charset="0"/>
              </a:endParaRPr>
            </a:p>
          </xdr:txBody>
        </xdr:sp>
        <xdr:sp macro="" textlink="'Pivot table'!F5">
          <xdr:nvSpPr>
            <xdr:cNvPr id="107" name="TextBox 106">
              <a:extLst>
                <a:ext uri="{FF2B5EF4-FFF2-40B4-BE49-F238E27FC236}">
                  <a16:creationId xmlns:a16="http://schemas.microsoft.com/office/drawing/2014/main" id="{FF72E37D-148C-47FC-BAD0-75B3B0BF008E}"/>
                </a:ext>
              </a:extLst>
            </xdr:cNvPr>
            <xdr:cNvSpPr txBox="1"/>
          </xdr:nvSpPr>
          <xdr:spPr>
            <a:xfrm>
              <a:off x="14769115" y="4688167"/>
              <a:ext cx="1159640" cy="3009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E909307-767C-4797-AF2C-FB0238E4EBEC}" type="TxLink">
                <a:rPr lang="en-US" sz="1200" b="0" i="0" u="none" strike="noStrike">
                  <a:solidFill>
                    <a:schemeClr val="bg1"/>
                  </a:solidFill>
                  <a:latin typeface="Abadi" panose="020B0604020104020204" pitchFamily="34" charset="0"/>
                  <a:ea typeface="Calibri"/>
                  <a:cs typeface="Calibri"/>
                </a:rPr>
                <a:pPr/>
                <a:t> ₹ 4,100 </a:t>
              </a:fld>
              <a:endParaRPr lang="en-US" sz="1200" b="0">
                <a:solidFill>
                  <a:schemeClr val="bg1"/>
                </a:solidFill>
                <a:latin typeface="Abadi" panose="020B0604020104020204" pitchFamily="34" charset="0"/>
              </a:endParaRPr>
            </a:p>
          </xdr:txBody>
        </xdr:sp>
        <xdr:grpSp>
          <xdr:nvGrpSpPr>
            <xdr:cNvPr id="116" name="Group 115">
              <a:extLst>
                <a:ext uri="{FF2B5EF4-FFF2-40B4-BE49-F238E27FC236}">
                  <a16:creationId xmlns:a16="http://schemas.microsoft.com/office/drawing/2014/main" id="{168866B4-9708-9FF1-94FC-8384E2654F6E}"/>
                </a:ext>
              </a:extLst>
            </xdr:cNvPr>
            <xdr:cNvGrpSpPr/>
          </xdr:nvGrpSpPr>
          <xdr:grpSpPr>
            <a:xfrm>
              <a:off x="14391225" y="3918857"/>
              <a:ext cx="377890" cy="361872"/>
              <a:chOff x="14462760" y="3879273"/>
              <a:chExt cx="381000" cy="359987"/>
            </a:xfrm>
          </xdr:grpSpPr>
          <xdr:sp macro="" textlink="">
            <xdr:nvSpPr>
              <xdr:cNvPr id="100" name="Rectangle: Rounded Corners 99">
                <a:extLst>
                  <a:ext uri="{FF2B5EF4-FFF2-40B4-BE49-F238E27FC236}">
                    <a16:creationId xmlns:a16="http://schemas.microsoft.com/office/drawing/2014/main" id="{077BF10E-97C6-49A4-A122-22FCEEE5CB98}"/>
                  </a:ext>
                </a:extLst>
              </xdr:cNvPr>
              <xdr:cNvSpPr/>
            </xdr:nvSpPr>
            <xdr:spPr>
              <a:xfrm>
                <a:off x="14462760" y="3879273"/>
                <a:ext cx="381000" cy="359987"/>
              </a:xfrm>
              <a:prstGeom prst="roundRect">
                <a:avLst/>
              </a:prstGeom>
              <a:solidFill>
                <a:srgbClr val="DF198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9" name="Graphic 108" descr="Money with solid fill">
                <a:extLst>
                  <a:ext uri="{FF2B5EF4-FFF2-40B4-BE49-F238E27FC236}">
                    <a16:creationId xmlns:a16="http://schemas.microsoft.com/office/drawing/2014/main" id="{2881CE9C-276A-5755-B2FE-4B7FD2D1D46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4504435" y="3890563"/>
                <a:ext cx="304800" cy="307210"/>
              </a:xfrm>
              <a:prstGeom prst="rect">
                <a:avLst/>
              </a:prstGeom>
            </xdr:spPr>
          </xdr:pic>
        </xdr:grpSp>
        <xdr:grpSp>
          <xdr:nvGrpSpPr>
            <xdr:cNvPr id="115" name="Group 114">
              <a:extLst>
                <a:ext uri="{FF2B5EF4-FFF2-40B4-BE49-F238E27FC236}">
                  <a16:creationId xmlns:a16="http://schemas.microsoft.com/office/drawing/2014/main" id="{8461B590-8F29-E17A-E345-8374ECB130AA}"/>
                </a:ext>
              </a:extLst>
            </xdr:cNvPr>
            <xdr:cNvGrpSpPr/>
          </xdr:nvGrpSpPr>
          <xdr:grpSpPr>
            <a:xfrm>
              <a:off x="14391225" y="4532034"/>
              <a:ext cx="377890" cy="365604"/>
              <a:chOff x="14462760" y="4486795"/>
              <a:chExt cx="381000" cy="361834"/>
            </a:xfrm>
          </xdr:grpSpPr>
          <xdr:sp macro="" textlink="">
            <xdr:nvSpPr>
              <xdr:cNvPr id="104" name="Rectangle: Rounded Corners 103">
                <a:extLst>
                  <a:ext uri="{FF2B5EF4-FFF2-40B4-BE49-F238E27FC236}">
                    <a16:creationId xmlns:a16="http://schemas.microsoft.com/office/drawing/2014/main" id="{0CE24C35-8096-414B-87F2-1AD0FF8CFA22}"/>
                  </a:ext>
                </a:extLst>
              </xdr:cNvPr>
              <xdr:cNvSpPr/>
            </xdr:nvSpPr>
            <xdr:spPr>
              <a:xfrm>
                <a:off x="14462760" y="4486795"/>
                <a:ext cx="381000" cy="361834"/>
              </a:xfrm>
              <a:prstGeom prst="roundRect">
                <a:avLst/>
              </a:prstGeom>
              <a:solidFill>
                <a:srgbClr val="F068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1" name="Graphic 110" descr="Tools with solid fill">
                <a:extLst>
                  <a:ext uri="{FF2B5EF4-FFF2-40B4-BE49-F238E27FC236}">
                    <a16:creationId xmlns:a16="http://schemas.microsoft.com/office/drawing/2014/main" id="{ABF1EE82-724D-ABD0-3C10-9FA5A9A607AA}"/>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4516100" y="4524895"/>
                <a:ext cx="289560" cy="293254"/>
              </a:xfrm>
              <a:prstGeom prst="rect">
                <a:avLst/>
              </a:prstGeom>
            </xdr:spPr>
          </xdr:pic>
        </xdr:grpSp>
        <xdr:grpSp>
          <xdr:nvGrpSpPr>
            <xdr:cNvPr id="114" name="Group 113">
              <a:extLst>
                <a:ext uri="{FF2B5EF4-FFF2-40B4-BE49-F238E27FC236}">
                  <a16:creationId xmlns:a16="http://schemas.microsoft.com/office/drawing/2014/main" id="{CF3AB444-C789-627A-00CD-0DC7A2010224}"/>
                </a:ext>
              </a:extLst>
            </xdr:cNvPr>
            <xdr:cNvGrpSpPr/>
          </xdr:nvGrpSpPr>
          <xdr:grpSpPr>
            <a:xfrm>
              <a:off x="14394001" y="3315777"/>
              <a:ext cx="375193" cy="366414"/>
              <a:chOff x="15703209" y="2046060"/>
              <a:chExt cx="378303" cy="362643"/>
            </a:xfrm>
          </xdr:grpSpPr>
          <xdr:sp macro="" textlink="">
            <xdr:nvSpPr>
              <xdr:cNvPr id="97" name="Rectangle: Rounded Corners 96">
                <a:extLst>
                  <a:ext uri="{FF2B5EF4-FFF2-40B4-BE49-F238E27FC236}">
                    <a16:creationId xmlns:a16="http://schemas.microsoft.com/office/drawing/2014/main" id="{1B54EC19-6402-F781-505A-2754FA6B3F64}"/>
                  </a:ext>
                </a:extLst>
              </xdr:cNvPr>
              <xdr:cNvSpPr/>
            </xdr:nvSpPr>
            <xdr:spPr>
              <a:xfrm>
                <a:off x="15703209" y="2046060"/>
                <a:ext cx="378303" cy="362643"/>
              </a:xfrm>
              <a:prstGeom prst="roundRect">
                <a:avLst/>
              </a:prstGeom>
              <a:solidFill>
                <a:srgbClr val="5D27B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3" name="Graphic 112" descr="Smart Phone with solid fill">
                <a:extLst>
                  <a:ext uri="{FF2B5EF4-FFF2-40B4-BE49-F238E27FC236}">
                    <a16:creationId xmlns:a16="http://schemas.microsoft.com/office/drawing/2014/main" id="{BE8F36B4-BA4E-D374-EA05-3EDBA8DCD78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5745439" y="2072313"/>
                <a:ext cx="297392" cy="298858"/>
              </a:xfrm>
              <a:prstGeom prst="rect">
                <a:avLst/>
              </a:prstGeom>
            </xdr:spPr>
          </xdr:pic>
        </xdr:grpSp>
      </xdr:grpSp>
    </xdr:grpSp>
    <xdr:clientData/>
  </xdr:twoCellAnchor>
  <xdr:twoCellAnchor>
    <xdr:from>
      <xdr:col>3</xdr:col>
      <xdr:colOff>541474</xdr:colOff>
      <xdr:row>24</xdr:row>
      <xdr:rowOff>75717</xdr:rowOff>
    </xdr:from>
    <xdr:to>
      <xdr:col>7</xdr:col>
      <xdr:colOff>287870</xdr:colOff>
      <xdr:row>34</xdr:row>
      <xdr:rowOff>93528</xdr:rowOff>
    </xdr:to>
    <xdr:grpSp>
      <xdr:nvGrpSpPr>
        <xdr:cNvPr id="120" name="Group 119">
          <a:extLst>
            <a:ext uri="{FF2B5EF4-FFF2-40B4-BE49-F238E27FC236}">
              <a16:creationId xmlns:a16="http://schemas.microsoft.com/office/drawing/2014/main" id="{F8ED2379-8AD2-8143-C6FD-6F698657F801}"/>
            </a:ext>
          </a:extLst>
        </xdr:cNvPr>
        <xdr:cNvGrpSpPr/>
      </xdr:nvGrpSpPr>
      <xdr:grpSpPr>
        <a:xfrm>
          <a:off x="2364831" y="4430003"/>
          <a:ext cx="2177539" cy="1832096"/>
          <a:chOff x="13918891" y="3956797"/>
          <a:chExt cx="2083217" cy="1794921"/>
        </a:xfrm>
      </xdr:grpSpPr>
      <xdr:sp macro="" textlink="">
        <xdr:nvSpPr>
          <xdr:cNvPr id="85" name="Rectangle: Rounded Corners 84">
            <a:extLst>
              <a:ext uri="{FF2B5EF4-FFF2-40B4-BE49-F238E27FC236}">
                <a16:creationId xmlns:a16="http://schemas.microsoft.com/office/drawing/2014/main" id="{A6B0F9AD-8E8E-4D3D-8CC7-4D5B7880413A}"/>
              </a:ext>
            </a:extLst>
          </xdr:cNvPr>
          <xdr:cNvSpPr/>
        </xdr:nvSpPr>
        <xdr:spPr>
          <a:xfrm>
            <a:off x="13918891" y="3956797"/>
            <a:ext cx="2083217" cy="1794921"/>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solidFill>
                <a:schemeClr val="bg1"/>
              </a:solidFill>
            </a:endParaRPr>
          </a:p>
        </xdr:txBody>
      </xdr:sp>
      <xdr:sp macro="" textlink="">
        <xdr:nvSpPr>
          <xdr:cNvPr id="108" name="TextBox 107">
            <a:extLst>
              <a:ext uri="{FF2B5EF4-FFF2-40B4-BE49-F238E27FC236}">
                <a16:creationId xmlns:a16="http://schemas.microsoft.com/office/drawing/2014/main" id="{A9DDB279-8465-4D37-9FEB-206ABE03E0CD}"/>
              </a:ext>
            </a:extLst>
          </xdr:cNvPr>
          <xdr:cNvSpPr txBox="1"/>
        </xdr:nvSpPr>
        <xdr:spPr>
          <a:xfrm>
            <a:off x="14166165" y="4071124"/>
            <a:ext cx="1669347" cy="492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chemeClr val="bg1"/>
                </a:solidFill>
                <a:latin typeface="Abadi" panose="020B0604020104020204" pitchFamily="34" charset="0"/>
              </a:rPr>
              <a:t>Average</a:t>
            </a:r>
            <a:r>
              <a:rPr lang="en-IN" sz="1200" baseline="0">
                <a:solidFill>
                  <a:schemeClr val="bg1"/>
                </a:solidFill>
                <a:latin typeface="Abadi" panose="020B0604020104020204" pitchFamily="34" charset="0"/>
              </a:rPr>
              <a:t> Monthly Electric bill</a:t>
            </a:r>
          </a:p>
          <a:p>
            <a:endParaRPr lang="en-IN" sz="1200">
              <a:solidFill>
                <a:schemeClr val="bg1"/>
              </a:solidFill>
              <a:latin typeface="Abadi" panose="020B0604020104020204" pitchFamily="34" charset="0"/>
            </a:endParaRPr>
          </a:p>
        </xdr:txBody>
      </xdr:sp>
      <xdr:sp macro="" textlink="">
        <xdr:nvSpPr>
          <xdr:cNvPr id="110" name="Rectangle: Rounded Corners 109">
            <a:extLst>
              <a:ext uri="{FF2B5EF4-FFF2-40B4-BE49-F238E27FC236}">
                <a16:creationId xmlns:a16="http://schemas.microsoft.com/office/drawing/2014/main" id="{022C4D02-63AF-478F-B09A-8EA2279B6077}"/>
              </a:ext>
            </a:extLst>
          </xdr:cNvPr>
          <xdr:cNvSpPr/>
        </xdr:nvSpPr>
        <xdr:spPr>
          <a:xfrm>
            <a:off x="14705536" y="4607202"/>
            <a:ext cx="653111" cy="601032"/>
          </a:xfrm>
          <a:prstGeom prst="roundRect">
            <a:avLst/>
          </a:prstGeom>
          <a:solidFill>
            <a:srgbClr val="F068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9" name="Graphic 88" descr="Lightbulb with solid fill">
            <a:extLst>
              <a:ext uri="{FF2B5EF4-FFF2-40B4-BE49-F238E27FC236}">
                <a16:creationId xmlns:a16="http://schemas.microsoft.com/office/drawing/2014/main" id="{CCBA1173-2654-70DF-DCB1-89FF66BD3135}"/>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4744683" y="4625454"/>
            <a:ext cx="574020" cy="571586"/>
          </a:xfrm>
          <a:prstGeom prst="rect">
            <a:avLst/>
          </a:prstGeom>
        </xdr:spPr>
      </xdr:pic>
      <xdr:sp macro="" textlink="'Pivot table'!B22">
        <xdr:nvSpPr>
          <xdr:cNvPr id="119" name="TextBox 118">
            <a:extLst>
              <a:ext uri="{FF2B5EF4-FFF2-40B4-BE49-F238E27FC236}">
                <a16:creationId xmlns:a16="http://schemas.microsoft.com/office/drawing/2014/main" id="{8A4FE9C7-BD27-DD06-19F3-AF9F72F904DE}"/>
              </a:ext>
            </a:extLst>
          </xdr:cNvPr>
          <xdr:cNvSpPr txBox="1"/>
        </xdr:nvSpPr>
        <xdr:spPr>
          <a:xfrm>
            <a:off x="14476571" y="5341183"/>
            <a:ext cx="1029560" cy="293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0437C4-3CA9-470E-B0D6-516ED80E554D}" type="TxLink">
              <a:rPr lang="en-US" sz="1400" b="1" i="0" u="none" strike="noStrike">
                <a:solidFill>
                  <a:schemeClr val="bg1"/>
                </a:solidFill>
                <a:latin typeface="Abadi" panose="020B0604020104020204" pitchFamily="34" charset="0"/>
                <a:ea typeface="Calibri"/>
                <a:cs typeface="Calibri"/>
              </a:rPr>
              <a:pPr/>
              <a:t> ₹ 10,500 </a:t>
            </a:fld>
            <a:endParaRPr lang="en-IN" sz="1600" b="1">
              <a:solidFill>
                <a:schemeClr val="bg1"/>
              </a:solidFill>
              <a:latin typeface="Abadi" panose="020B0604020104020204" pitchFamily="34" charset="0"/>
            </a:endParaRPr>
          </a:p>
        </xdr:txBody>
      </xdr:sp>
    </xdr:grpSp>
    <xdr:clientData/>
  </xdr:twoCellAnchor>
  <xdr:twoCellAnchor>
    <xdr:from>
      <xdr:col>8</xdr:col>
      <xdr:colOff>172738</xdr:colOff>
      <xdr:row>23</xdr:row>
      <xdr:rowOff>320</xdr:rowOff>
    </xdr:from>
    <xdr:to>
      <xdr:col>15</xdr:col>
      <xdr:colOff>86767</xdr:colOff>
      <xdr:row>34</xdr:row>
      <xdr:rowOff>113489</xdr:rowOff>
    </xdr:to>
    <xdr:grpSp>
      <xdr:nvGrpSpPr>
        <xdr:cNvPr id="59" name="Group 58">
          <a:extLst>
            <a:ext uri="{FF2B5EF4-FFF2-40B4-BE49-F238E27FC236}">
              <a16:creationId xmlns:a16="http://schemas.microsoft.com/office/drawing/2014/main" id="{18E7E25C-A7FE-46C3-B6A4-60526B0067B2}"/>
            </a:ext>
          </a:extLst>
        </xdr:cNvPr>
        <xdr:cNvGrpSpPr/>
      </xdr:nvGrpSpPr>
      <xdr:grpSpPr>
        <a:xfrm>
          <a:off x="5035024" y="4173177"/>
          <a:ext cx="4168529" cy="2108883"/>
          <a:chOff x="4900926" y="3947942"/>
          <a:chExt cx="4152407" cy="2088861"/>
        </a:xfrm>
      </xdr:grpSpPr>
      <xdr:grpSp>
        <xdr:nvGrpSpPr>
          <xdr:cNvPr id="80" name="Group 79">
            <a:extLst>
              <a:ext uri="{FF2B5EF4-FFF2-40B4-BE49-F238E27FC236}">
                <a16:creationId xmlns:a16="http://schemas.microsoft.com/office/drawing/2014/main" id="{FCDC0B2D-9A0F-EC87-40C6-D174BA6149EB}"/>
              </a:ext>
            </a:extLst>
          </xdr:cNvPr>
          <xdr:cNvGrpSpPr/>
        </xdr:nvGrpSpPr>
        <xdr:grpSpPr>
          <a:xfrm>
            <a:off x="4900926" y="3947942"/>
            <a:ext cx="4152407" cy="2088861"/>
            <a:chOff x="12256739" y="1524929"/>
            <a:chExt cx="4359119" cy="1771743"/>
          </a:xfrm>
        </xdr:grpSpPr>
        <xdr:sp macro="" textlink="">
          <xdr:nvSpPr>
            <xdr:cNvPr id="26" name="Rectangle: Rounded Corners 25">
              <a:extLst>
                <a:ext uri="{FF2B5EF4-FFF2-40B4-BE49-F238E27FC236}">
                  <a16:creationId xmlns:a16="http://schemas.microsoft.com/office/drawing/2014/main" id="{2A8F3D8E-3A21-477E-ACE8-1F642E3C6A8D}"/>
                </a:ext>
              </a:extLst>
            </xdr:cNvPr>
            <xdr:cNvSpPr/>
          </xdr:nvSpPr>
          <xdr:spPr>
            <a:xfrm>
              <a:off x="12256739" y="1524929"/>
              <a:ext cx="4287954" cy="1771743"/>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graphicFrame macro="">
          <xdr:nvGraphicFramePr>
            <xdr:cNvPr id="25" name="Chart 24">
              <a:extLst>
                <a:ext uri="{FF2B5EF4-FFF2-40B4-BE49-F238E27FC236}">
                  <a16:creationId xmlns:a16="http://schemas.microsoft.com/office/drawing/2014/main" id="{A6A9BE39-508C-4F3E-A070-4BC7AB8D2003}"/>
                </a:ext>
              </a:extLst>
            </xdr:cNvPr>
            <xdr:cNvGraphicFramePr>
              <a:graphicFrameLocks/>
            </xdr:cNvGraphicFramePr>
          </xdr:nvGraphicFramePr>
          <xdr:xfrm>
            <a:off x="12279599" y="1855562"/>
            <a:ext cx="4127934" cy="1342050"/>
          </xdr:xfrm>
          <a:graphic>
            <a:graphicData uri="http://schemas.openxmlformats.org/drawingml/2006/chart">
              <c:chart xmlns:c="http://schemas.openxmlformats.org/drawingml/2006/chart" xmlns:r="http://schemas.openxmlformats.org/officeDocument/2006/relationships" r:id="rId18"/>
            </a:graphicData>
          </a:graphic>
        </xdr:graphicFrame>
        <xdr:sp macro="" textlink="'Pivot table'!AF24">
          <xdr:nvSpPr>
            <xdr:cNvPr id="24" name="TextBox 23">
              <a:extLst>
                <a:ext uri="{FF2B5EF4-FFF2-40B4-BE49-F238E27FC236}">
                  <a16:creationId xmlns:a16="http://schemas.microsoft.com/office/drawing/2014/main" id="{EF1C0343-5632-9BF6-0FBF-1E5B46956D66}"/>
                </a:ext>
              </a:extLst>
            </xdr:cNvPr>
            <xdr:cNvSpPr txBox="1"/>
          </xdr:nvSpPr>
          <xdr:spPr>
            <a:xfrm>
              <a:off x="13018887" y="2900781"/>
              <a:ext cx="530922" cy="307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C83CBE-5A98-4448-A5FE-1163D15963DF}" type="TxLink">
                <a:rPr lang="en-US" sz="1200" b="0" i="0" u="none" strike="noStrike">
                  <a:solidFill>
                    <a:schemeClr val="bg1"/>
                  </a:solidFill>
                  <a:latin typeface="Abadi" panose="020B0604020104020204" pitchFamily="34" charset="0"/>
                  <a:ea typeface="Calibri"/>
                  <a:cs typeface="Calibri"/>
                </a:rPr>
                <a:pPr/>
                <a:t>57</a:t>
              </a:fld>
              <a:endParaRPr lang="en-US" sz="1200">
                <a:solidFill>
                  <a:schemeClr val="bg1"/>
                </a:solidFill>
                <a:latin typeface="Abadi" panose="020B0604020104020204" pitchFamily="34" charset="0"/>
              </a:endParaRPr>
            </a:p>
          </xdr:txBody>
        </xdr:sp>
        <xdr:sp macro="" textlink="'Pivot table'!AG24">
          <xdr:nvSpPr>
            <xdr:cNvPr id="28" name="TextBox 27">
              <a:extLst>
                <a:ext uri="{FF2B5EF4-FFF2-40B4-BE49-F238E27FC236}">
                  <a16:creationId xmlns:a16="http://schemas.microsoft.com/office/drawing/2014/main" id="{0B7884FD-94FC-4383-91B7-FFDA50C18CF5}"/>
                </a:ext>
              </a:extLst>
            </xdr:cNvPr>
            <xdr:cNvSpPr txBox="1"/>
          </xdr:nvSpPr>
          <xdr:spPr>
            <a:xfrm>
              <a:off x="15285658" y="2893456"/>
              <a:ext cx="381000" cy="307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1B4075-5CCD-482E-8E28-028C7D47BE72}" type="TxLink">
                <a:rPr lang="en-US" sz="1200" b="0" i="0" u="none" strike="noStrike">
                  <a:solidFill>
                    <a:schemeClr val="bg1"/>
                  </a:solidFill>
                  <a:latin typeface="Abadi" panose="020B0604020104020204" pitchFamily="34" charset="0"/>
                  <a:ea typeface="Calibri"/>
                  <a:cs typeface="Calibri"/>
                </a:rPr>
                <a:pPr/>
                <a:t>3</a:t>
              </a:fld>
              <a:endParaRPr lang="en-US" sz="1400">
                <a:solidFill>
                  <a:schemeClr val="bg1"/>
                </a:solidFill>
                <a:latin typeface="Abadi" panose="020B0604020104020204" pitchFamily="34" charset="0"/>
              </a:endParaRPr>
            </a:p>
          </xdr:txBody>
        </xdr:sp>
        <xdr:sp macro="" textlink="">
          <xdr:nvSpPr>
            <xdr:cNvPr id="29" name="Rectangle: Rounded Corners 28">
              <a:extLst>
                <a:ext uri="{FF2B5EF4-FFF2-40B4-BE49-F238E27FC236}">
                  <a16:creationId xmlns:a16="http://schemas.microsoft.com/office/drawing/2014/main" id="{3C39FBEA-4852-4271-BC1F-5BC3A4BB5E48}"/>
                </a:ext>
              </a:extLst>
            </xdr:cNvPr>
            <xdr:cNvSpPr/>
          </xdr:nvSpPr>
          <xdr:spPr>
            <a:xfrm>
              <a:off x="12355799" y="1904257"/>
              <a:ext cx="1630866" cy="201093"/>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30" name="Rectangle: Rounded Corners 29">
              <a:extLst>
                <a:ext uri="{FF2B5EF4-FFF2-40B4-BE49-F238E27FC236}">
                  <a16:creationId xmlns:a16="http://schemas.microsoft.com/office/drawing/2014/main" id="{5222F183-B035-488A-A538-7FF3B69A5072}"/>
                </a:ext>
              </a:extLst>
            </xdr:cNvPr>
            <xdr:cNvSpPr/>
          </xdr:nvSpPr>
          <xdr:spPr>
            <a:xfrm>
              <a:off x="12265321" y="2552901"/>
              <a:ext cx="731636" cy="194576"/>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34" name="TextBox 33">
              <a:extLst>
                <a:ext uri="{FF2B5EF4-FFF2-40B4-BE49-F238E27FC236}">
                  <a16:creationId xmlns:a16="http://schemas.microsoft.com/office/drawing/2014/main" id="{17F26979-4DB8-4E06-A0CF-35EFAA9BA354}"/>
                </a:ext>
              </a:extLst>
            </xdr:cNvPr>
            <xdr:cNvSpPr txBox="1"/>
          </xdr:nvSpPr>
          <xdr:spPr>
            <a:xfrm>
              <a:off x="12447239" y="1646849"/>
              <a:ext cx="2098565" cy="270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badi" panose="020B0604020104020204" pitchFamily="34" charset="0"/>
                </a:rPr>
                <a:t>Mill</a:t>
              </a:r>
              <a:r>
                <a:rPr lang="en-IN" sz="1200" baseline="0">
                  <a:solidFill>
                    <a:schemeClr val="bg1"/>
                  </a:solidFill>
                  <a:latin typeface="Abadi" panose="020B0604020104020204" pitchFamily="34" charset="0"/>
                </a:rPr>
                <a:t> Production Profitability</a:t>
              </a:r>
            </a:p>
            <a:p>
              <a:endParaRPr lang="en-IN" sz="1200">
                <a:solidFill>
                  <a:schemeClr val="bg1"/>
                </a:solidFill>
                <a:latin typeface="Abadi" panose="020B0604020104020204" pitchFamily="34" charset="0"/>
              </a:endParaRPr>
            </a:p>
          </xdr:txBody>
        </xdr:sp>
        <xdr:sp macro="" textlink="">
          <xdr:nvSpPr>
            <xdr:cNvPr id="49" name="TextBox 48">
              <a:extLst>
                <a:ext uri="{FF2B5EF4-FFF2-40B4-BE49-F238E27FC236}">
                  <a16:creationId xmlns:a16="http://schemas.microsoft.com/office/drawing/2014/main" id="{248D8F3B-1A98-4917-A747-D14B86E97F0A}"/>
                </a:ext>
              </a:extLst>
            </xdr:cNvPr>
            <xdr:cNvSpPr txBox="1"/>
          </xdr:nvSpPr>
          <xdr:spPr>
            <a:xfrm>
              <a:off x="13329571" y="2901908"/>
              <a:ext cx="1138044" cy="307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solidFill>
                  <a:latin typeface="Abadi" panose="020B0604020104020204" pitchFamily="34" charset="0"/>
                  <a:ea typeface="Calibri"/>
                  <a:cs typeface="Calibri"/>
                </a:rPr>
                <a:t>Days Profit</a:t>
              </a:r>
            </a:p>
          </xdr:txBody>
        </xdr:sp>
        <xdr:sp macro="" textlink="">
          <xdr:nvSpPr>
            <xdr:cNvPr id="51" name="TextBox 50">
              <a:extLst>
                <a:ext uri="{FF2B5EF4-FFF2-40B4-BE49-F238E27FC236}">
                  <a16:creationId xmlns:a16="http://schemas.microsoft.com/office/drawing/2014/main" id="{E4A8CC3B-0E26-4177-906C-2B61EBACF44B}"/>
                </a:ext>
              </a:extLst>
            </xdr:cNvPr>
            <xdr:cNvSpPr txBox="1"/>
          </xdr:nvSpPr>
          <xdr:spPr>
            <a:xfrm>
              <a:off x="15477814" y="2893754"/>
              <a:ext cx="1138044" cy="307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solidFill>
                  <a:latin typeface="Abadi" panose="020B0604020104020204" pitchFamily="34" charset="0"/>
                  <a:ea typeface="Calibri"/>
                  <a:cs typeface="Calibri"/>
                </a:rPr>
                <a:t>Days Loss</a:t>
              </a:r>
            </a:p>
          </xdr:txBody>
        </xdr:sp>
      </xdr:grpSp>
      <xdr:sp macro="" textlink="">
        <xdr:nvSpPr>
          <xdr:cNvPr id="121" name="Oval 120">
            <a:extLst>
              <a:ext uri="{FF2B5EF4-FFF2-40B4-BE49-F238E27FC236}">
                <a16:creationId xmlns:a16="http://schemas.microsoft.com/office/drawing/2014/main" id="{3151F2EC-D122-4543-B579-A0804BD6E93C}"/>
              </a:ext>
            </a:extLst>
          </xdr:cNvPr>
          <xdr:cNvSpPr/>
        </xdr:nvSpPr>
        <xdr:spPr>
          <a:xfrm>
            <a:off x="7659040" y="5627249"/>
            <a:ext cx="144208" cy="138970"/>
          </a:xfrm>
          <a:prstGeom prst="ellipse">
            <a:avLst/>
          </a:prstGeom>
          <a:solidFill>
            <a:srgbClr val="E33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2" name="Oval 121">
            <a:extLst>
              <a:ext uri="{FF2B5EF4-FFF2-40B4-BE49-F238E27FC236}">
                <a16:creationId xmlns:a16="http://schemas.microsoft.com/office/drawing/2014/main" id="{2219DB31-25B7-4534-937A-1A8B8B098B19}"/>
              </a:ext>
            </a:extLst>
          </xdr:cNvPr>
          <xdr:cNvSpPr/>
        </xdr:nvSpPr>
        <xdr:spPr>
          <a:xfrm>
            <a:off x="5493452" y="5628356"/>
            <a:ext cx="144208" cy="138970"/>
          </a:xfrm>
          <a:prstGeom prst="ellipse">
            <a:avLst/>
          </a:prstGeom>
          <a:solidFill>
            <a:srgbClr val="5D47B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23</xdr:col>
      <xdr:colOff>150352</xdr:colOff>
      <xdr:row>3</xdr:row>
      <xdr:rowOff>132676</xdr:rowOff>
    </xdr:from>
    <xdr:to>
      <xdr:col>26</xdr:col>
      <xdr:colOff>385211</xdr:colOff>
      <xdr:row>23</xdr:row>
      <xdr:rowOff>39326</xdr:rowOff>
    </xdr:to>
    <xdr:grpSp>
      <xdr:nvGrpSpPr>
        <xdr:cNvPr id="101" name="Group 100">
          <a:extLst>
            <a:ext uri="{FF2B5EF4-FFF2-40B4-BE49-F238E27FC236}">
              <a16:creationId xmlns:a16="http://schemas.microsoft.com/office/drawing/2014/main" id="{EDCDCD14-F6B4-C37B-50E8-6B80B0618ACA}"/>
            </a:ext>
          </a:extLst>
        </xdr:cNvPr>
        <xdr:cNvGrpSpPr/>
      </xdr:nvGrpSpPr>
      <xdr:grpSpPr>
        <a:xfrm>
          <a:off x="14129423" y="676962"/>
          <a:ext cx="2058217" cy="3535221"/>
          <a:chOff x="15698682" y="770506"/>
          <a:chExt cx="2056659" cy="3602746"/>
        </a:xfrm>
      </xdr:grpSpPr>
      <xdr:sp macro="" textlink="">
        <xdr:nvSpPr>
          <xdr:cNvPr id="125" name="Rectangle: Rounded Corners 124">
            <a:extLst>
              <a:ext uri="{FF2B5EF4-FFF2-40B4-BE49-F238E27FC236}">
                <a16:creationId xmlns:a16="http://schemas.microsoft.com/office/drawing/2014/main" id="{230B7071-2DFC-454C-A6E6-8339BD88B445}"/>
              </a:ext>
            </a:extLst>
          </xdr:cNvPr>
          <xdr:cNvSpPr/>
        </xdr:nvSpPr>
        <xdr:spPr>
          <a:xfrm>
            <a:off x="15698682" y="770506"/>
            <a:ext cx="2041863" cy="3602746"/>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graphicFrame macro="">
        <xdr:nvGraphicFramePr>
          <xdr:cNvPr id="126" name="Chart 125">
            <a:extLst>
              <a:ext uri="{FF2B5EF4-FFF2-40B4-BE49-F238E27FC236}">
                <a16:creationId xmlns:a16="http://schemas.microsoft.com/office/drawing/2014/main" id="{7AFC8045-5746-46BC-8A30-C0949716B49E}"/>
              </a:ext>
            </a:extLst>
          </xdr:cNvPr>
          <xdr:cNvGraphicFramePr>
            <a:graphicFrameLocks/>
          </xdr:cNvGraphicFramePr>
        </xdr:nvGraphicFramePr>
        <xdr:xfrm>
          <a:off x="15954679" y="997687"/>
          <a:ext cx="1785866" cy="2870008"/>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4" name="Rectangle: Rounded Corners 3">
            <a:extLst>
              <a:ext uri="{FF2B5EF4-FFF2-40B4-BE49-F238E27FC236}">
                <a16:creationId xmlns:a16="http://schemas.microsoft.com/office/drawing/2014/main" id="{4765F3E6-D55D-42C7-A857-B1E86C8D22D3}"/>
              </a:ext>
            </a:extLst>
          </xdr:cNvPr>
          <xdr:cNvSpPr/>
        </xdr:nvSpPr>
        <xdr:spPr>
          <a:xfrm>
            <a:off x="16046389" y="1006135"/>
            <a:ext cx="1708952" cy="332913"/>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52" name="TextBox 51">
            <a:extLst>
              <a:ext uri="{FF2B5EF4-FFF2-40B4-BE49-F238E27FC236}">
                <a16:creationId xmlns:a16="http://schemas.microsoft.com/office/drawing/2014/main" id="{16DE2D11-BB8C-4E4D-83C4-875B5FD5E293}"/>
              </a:ext>
            </a:extLst>
          </xdr:cNvPr>
          <xdr:cNvSpPr txBox="1"/>
        </xdr:nvSpPr>
        <xdr:spPr>
          <a:xfrm>
            <a:off x="15920185" y="911736"/>
            <a:ext cx="1376327" cy="263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solidFill>
                  <a:schemeClr val="bg1"/>
                </a:solidFill>
                <a:latin typeface="Abadi" panose="020B0604020104020204" pitchFamily="34" charset="0"/>
              </a:rPr>
              <a:t>Attendance</a:t>
            </a:r>
          </a:p>
          <a:p>
            <a:endParaRPr lang="en-IN" sz="1200">
              <a:solidFill>
                <a:schemeClr val="bg1"/>
              </a:solidFill>
              <a:latin typeface="Abadi" panose="020B0604020104020204" pitchFamily="34" charset="0"/>
            </a:endParaRPr>
          </a:p>
        </xdr:txBody>
      </xdr:sp>
      <xdr:sp macro="" textlink="">
        <xdr:nvSpPr>
          <xdr:cNvPr id="5" name="Rectangle: Rounded Corners 4">
            <a:extLst>
              <a:ext uri="{FF2B5EF4-FFF2-40B4-BE49-F238E27FC236}">
                <a16:creationId xmlns:a16="http://schemas.microsoft.com/office/drawing/2014/main" id="{A8E550A4-42E4-4365-8770-354C9C3E2F41}"/>
              </a:ext>
            </a:extLst>
          </xdr:cNvPr>
          <xdr:cNvSpPr/>
        </xdr:nvSpPr>
        <xdr:spPr>
          <a:xfrm>
            <a:off x="16028758" y="3600078"/>
            <a:ext cx="637488" cy="332913"/>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6" name="Rectangle: Rounded Corners 5">
            <a:extLst>
              <a:ext uri="{FF2B5EF4-FFF2-40B4-BE49-F238E27FC236}">
                <a16:creationId xmlns:a16="http://schemas.microsoft.com/office/drawing/2014/main" id="{46EF177E-B96E-4F31-B152-2A0EAEBE078E}"/>
              </a:ext>
            </a:extLst>
          </xdr:cNvPr>
          <xdr:cNvSpPr/>
        </xdr:nvSpPr>
        <xdr:spPr>
          <a:xfrm flipV="1">
            <a:off x="16179554" y="3303139"/>
            <a:ext cx="1339048" cy="45719"/>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31" name="Oval 30">
            <a:extLst>
              <a:ext uri="{FF2B5EF4-FFF2-40B4-BE49-F238E27FC236}">
                <a16:creationId xmlns:a16="http://schemas.microsoft.com/office/drawing/2014/main" id="{D4514AC3-C915-41F0-8C73-D7ECCEC0466E}"/>
              </a:ext>
            </a:extLst>
          </xdr:cNvPr>
          <xdr:cNvSpPr/>
        </xdr:nvSpPr>
        <xdr:spPr>
          <a:xfrm>
            <a:off x="15988896" y="3791511"/>
            <a:ext cx="144208" cy="144629"/>
          </a:xfrm>
          <a:prstGeom prst="ellipse">
            <a:avLst/>
          </a:prstGeom>
          <a:solidFill>
            <a:srgbClr val="05DA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Oval 31">
            <a:extLst>
              <a:ext uri="{FF2B5EF4-FFF2-40B4-BE49-F238E27FC236}">
                <a16:creationId xmlns:a16="http://schemas.microsoft.com/office/drawing/2014/main" id="{19A7F83F-6A3D-4712-87C4-9C6456F35BB2}"/>
              </a:ext>
            </a:extLst>
          </xdr:cNvPr>
          <xdr:cNvSpPr/>
        </xdr:nvSpPr>
        <xdr:spPr>
          <a:xfrm>
            <a:off x="15995026" y="4031826"/>
            <a:ext cx="144208" cy="144629"/>
          </a:xfrm>
          <a:prstGeom prst="ellipse">
            <a:avLst/>
          </a:prstGeom>
          <a:solidFill>
            <a:srgbClr val="FFCC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TextBox 32">
            <a:extLst>
              <a:ext uri="{FF2B5EF4-FFF2-40B4-BE49-F238E27FC236}">
                <a16:creationId xmlns:a16="http://schemas.microsoft.com/office/drawing/2014/main" id="{399622CA-8F7F-4309-AFB0-37904ECEE599}"/>
              </a:ext>
            </a:extLst>
          </xdr:cNvPr>
          <xdr:cNvSpPr txBox="1"/>
        </xdr:nvSpPr>
        <xdr:spPr>
          <a:xfrm>
            <a:off x="16454975" y="3754523"/>
            <a:ext cx="1035727" cy="332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solidFill>
                <a:latin typeface="Abadi" panose="020B0604020104020204" pitchFamily="34" charset="0"/>
                <a:ea typeface="Calibri"/>
                <a:cs typeface="Calibri"/>
              </a:rPr>
              <a:t>Days</a:t>
            </a:r>
            <a:r>
              <a:rPr lang="en-US" sz="1200" b="0" i="0" u="none" strike="noStrike" baseline="0">
                <a:solidFill>
                  <a:schemeClr val="bg1"/>
                </a:solidFill>
                <a:latin typeface="Abadi" panose="020B0604020104020204" pitchFamily="34" charset="0"/>
                <a:ea typeface="Calibri"/>
                <a:cs typeface="Calibri"/>
              </a:rPr>
              <a:t> </a:t>
            </a:r>
            <a:r>
              <a:rPr lang="en-US" sz="1200" b="0" i="0" u="none" strike="noStrike">
                <a:solidFill>
                  <a:schemeClr val="bg1"/>
                </a:solidFill>
                <a:latin typeface="Abadi" panose="020B0604020104020204" pitchFamily="34" charset="0"/>
                <a:ea typeface="Calibri"/>
                <a:cs typeface="Calibri"/>
              </a:rPr>
              <a:t>Present</a:t>
            </a:r>
          </a:p>
          <a:p>
            <a:endParaRPr lang="en-US" sz="1200" b="0" i="0" u="none" strike="noStrike">
              <a:solidFill>
                <a:schemeClr val="bg1"/>
              </a:solidFill>
              <a:latin typeface="Abadi" panose="020B0604020104020204" pitchFamily="34" charset="0"/>
              <a:ea typeface="Calibri"/>
              <a:cs typeface="Calibri"/>
            </a:endParaRPr>
          </a:p>
        </xdr:txBody>
      </xdr:sp>
      <xdr:sp macro="" textlink="">
        <xdr:nvSpPr>
          <xdr:cNvPr id="50" name="TextBox 49">
            <a:extLst>
              <a:ext uri="{FF2B5EF4-FFF2-40B4-BE49-F238E27FC236}">
                <a16:creationId xmlns:a16="http://schemas.microsoft.com/office/drawing/2014/main" id="{30E80207-B507-4ED2-AA59-1EADFFBF3562}"/>
              </a:ext>
            </a:extLst>
          </xdr:cNvPr>
          <xdr:cNvSpPr txBox="1"/>
        </xdr:nvSpPr>
        <xdr:spPr>
          <a:xfrm>
            <a:off x="16429188" y="3986204"/>
            <a:ext cx="1085439" cy="316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bg1"/>
                </a:solidFill>
                <a:latin typeface="Abadi" panose="020B0604020104020204" pitchFamily="34" charset="0"/>
                <a:ea typeface="Calibri"/>
                <a:cs typeface="Calibri"/>
              </a:rPr>
              <a:t>Days Absent</a:t>
            </a:r>
          </a:p>
          <a:p>
            <a:endParaRPr lang="en-US" sz="1200" b="0" i="0" u="none" strike="noStrike">
              <a:solidFill>
                <a:schemeClr val="bg1"/>
              </a:solidFill>
              <a:latin typeface="Abadi" panose="020B0604020104020204" pitchFamily="34" charset="0"/>
              <a:ea typeface="Calibri"/>
              <a:cs typeface="Calibri"/>
            </a:endParaRPr>
          </a:p>
        </xdr:txBody>
      </xdr:sp>
      <xdr:sp macro="" textlink="'Pivot table'!AN25">
        <xdr:nvSpPr>
          <xdr:cNvPr id="87" name="TextBox 86">
            <a:extLst>
              <a:ext uri="{FF2B5EF4-FFF2-40B4-BE49-F238E27FC236}">
                <a16:creationId xmlns:a16="http://schemas.microsoft.com/office/drawing/2014/main" id="{90F92BCB-B52A-4C8A-BEC6-4A8EA2FEF30C}"/>
              </a:ext>
            </a:extLst>
          </xdr:cNvPr>
          <xdr:cNvSpPr txBox="1"/>
        </xdr:nvSpPr>
        <xdr:spPr>
          <a:xfrm>
            <a:off x="16118680" y="3755633"/>
            <a:ext cx="506381" cy="316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5A220E-C8DA-42BC-A296-B8F34FA68909}" type="TxLink">
              <a:rPr lang="en-US" sz="1100" b="0" i="0" u="none" strike="noStrike">
                <a:solidFill>
                  <a:schemeClr val="bg1"/>
                </a:solidFill>
                <a:latin typeface="Abadi" panose="020B0604020104020204" pitchFamily="34" charset="0"/>
                <a:ea typeface="Calibri"/>
                <a:cs typeface="Calibri"/>
              </a:rPr>
              <a:pPr/>
              <a:t>54</a:t>
            </a:fld>
            <a:endParaRPr lang="en-US" sz="1200">
              <a:solidFill>
                <a:schemeClr val="bg1"/>
              </a:solidFill>
              <a:latin typeface="Abadi" panose="020B0604020104020204" pitchFamily="34" charset="0"/>
            </a:endParaRPr>
          </a:p>
        </xdr:txBody>
      </xdr:sp>
      <xdr:sp macro="" textlink="'Pivot table'!AO25">
        <xdr:nvSpPr>
          <xdr:cNvPr id="95" name="TextBox 94">
            <a:extLst>
              <a:ext uri="{FF2B5EF4-FFF2-40B4-BE49-F238E27FC236}">
                <a16:creationId xmlns:a16="http://schemas.microsoft.com/office/drawing/2014/main" id="{43173420-D57B-4583-9F31-1E13D753FA0C}"/>
              </a:ext>
            </a:extLst>
          </xdr:cNvPr>
          <xdr:cNvSpPr txBox="1"/>
        </xdr:nvSpPr>
        <xdr:spPr>
          <a:xfrm>
            <a:off x="16201751" y="4002974"/>
            <a:ext cx="313677" cy="3169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DA7FF2-5388-4354-BDBE-0AA07CA491DD}" type="TxLink">
              <a:rPr lang="en-US" sz="1100" b="0" i="0" u="none" strike="noStrike">
                <a:solidFill>
                  <a:schemeClr val="bg1"/>
                </a:solidFill>
                <a:latin typeface="Abadi" panose="020B0604020104020204" pitchFamily="34" charset="0"/>
                <a:ea typeface="Calibri"/>
                <a:cs typeface="Calibri"/>
              </a:rPr>
              <a:pPr/>
              <a:t>6</a:t>
            </a:fld>
            <a:endParaRPr lang="en-US" sz="1200">
              <a:solidFill>
                <a:schemeClr val="bg1"/>
              </a:solidFill>
              <a:latin typeface="Abadi" panose="020B0604020104020204" pitchFamily="34" charset="0"/>
            </a:endParaRPr>
          </a:p>
        </xdr:txBody>
      </xdr:sp>
    </xdr:grpSp>
    <xdr:clientData/>
  </xdr:twoCellAnchor>
  <xdr:twoCellAnchor>
    <xdr:from>
      <xdr:col>16</xdr:col>
      <xdr:colOff>1434</xdr:colOff>
      <xdr:row>7</xdr:row>
      <xdr:rowOff>72852</xdr:rowOff>
    </xdr:from>
    <xdr:to>
      <xdr:col>21</xdr:col>
      <xdr:colOff>603040</xdr:colOff>
      <xdr:row>20</xdr:row>
      <xdr:rowOff>19920</xdr:rowOff>
    </xdr:to>
    <xdr:grpSp>
      <xdr:nvGrpSpPr>
        <xdr:cNvPr id="112" name="Group 111">
          <a:extLst>
            <a:ext uri="{FF2B5EF4-FFF2-40B4-BE49-F238E27FC236}">
              <a16:creationId xmlns:a16="http://schemas.microsoft.com/office/drawing/2014/main" id="{48EC12B9-15D8-A3CB-0E46-80A928732AC5}"/>
            </a:ext>
          </a:extLst>
        </xdr:cNvPr>
        <xdr:cNvGrpSpPr/>
      </xdr:nvGrpSpPr>
      <xdr:grpSpPr>
        <a:xfrm>
          <a:off x="9726005" y="1342852"/>
          <a:ext cx="3640535" cy="2305639"/>
          <a:chOff x="9142364" y="3793909"/>
          <a:chExt cx="3663439" cy="2296222"/>
        </a:xfrm>
      </xdr:grpSpPr>
      <xdr:grpSp>
        <xdr:nvGrpSpPr>
          <xdr:cNvPr id="84" name="Group 83">
            <a:extLst>
              <a:ext uri="{FF2B5EF4-FFF2-40B4-BE49-F238E27FC236}">
                <a16:creationId xmlns:a16="http://schemas.microsoft.com/office/drawing/2014/main" id="{98E9041B-7A50-1245-56C4-58D3E544A059}"/>
              </a:ext>
            </a:extLst>
          </xdr:cNvPr>
          <xdr:cNvGrpSpPr/>
        </xdr:nvGrpSpPr>
        <xdr:grpSpPr>
          <a:xfrm>
            <a:off x="9142364" y="3793909"/>
            <a:ext cx="3663439" cy="2296222"/>
            <a:chOff x="10035540" y="2720340"/>
            <a:chExt cx="3672840" cy="2209800"/>
          </a:xfrm>
        </xdr:grpSpPr>
        <xdr:sp macro="" textlink="">
          <xdr:nvSpPr>
            <xdr:cNvPr id="73" name="Rectangle: Rounded Corners 72">
              <a:extLst>
                <a:ext uri="{FF2B5EF4-FFF2-40B4-BE49-F238E27FC236}">
                  <a16:creationId xmlns:a16="http://schemas.microsoft.com/office/drawing/2014/main" id="{569EF423-9EF2-4160-9A67-92F4E1D31369}"/>
                </a:ext>
              </a:extLst>
            </xdr:cNvPr>
            <xdr:cNvSpPr/>
          </xdr:nvSpPr>
          <xdr:spPr>
            <a:xfrm>
              <a:off x="10035540" y="2720340"/>
              <a:ext cx="3657600" cy="2209800"/>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grpSp>
          <xdr:nvGrpSpPr>
            <xdr:cNvPr id="58" name="Group 57">
              <a:extLst>
                <a:ext uri="{FF2B5EF4-FFF2-40B4-BE49-F238E27FC236}">
                  <a16:creationId xmlns:a16="http://schemas.microsoft.com/office/drawing/2014/main" id="{16D9A5D1-E476-533F-1334-4E0BC2C5C452}"/>
                </a:ext>
              </a:extLst>
            </xdr:cNvPr>
            <xdr:cNvGrpSpPr/>
          </xdr:nvGrpSpPr>
          <xdr:grpSpPr>
            <a:xfrm>
              <a:off x="10142220" y="3017521"/>
              <a:ext cx="2461260" cy="1775459"/>
              <a:chOff x="10236302" y="3445339"/>
              <a:chExt cx="2034540" cy="1874520"/>
            </a:xfrm>
          </xdr:grpSpPr>
          <xdr:graphicFrame macro="">
            <xdr:nvGraphicFramePr>
              <xdr:cNvPr id="72" name="Chart 71">
                <a:extLst>
                  <a:ext uri="{FF2B5EF4-FFF2-40B4-BE49-F238E27FC236}">
                    <a16:creationId xmlns:a16="http://schemas.microsoft.com/office/drawing/2014/main" id="{C8C8E912-C120-4E2E-B20C-870A25707453}"/>
                  </a:ext>
                </a:extLst>
              </xdr:cNvPr>
              <xdr:cNvGraphicFramePr>
                <a:graphicFrameLocks/>
              </xdr:cNvGraphicFramePr>
            </xdr:nvGraphicFramePr>
            <xdr:xfrm>
              <a:off x="10236302" y="3445339"/>
              <a:ext cx="2034540" cy="1874520"/>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53" name="Rectangle: Rounded Corners 52">
                <a:extLst>
                  <a:ext uri="{FF2B5EF4-FFF2-40B4-BE49-F238E27FC236}">
                    <a16:creationId xmlns:a16="http://schemas.microsoft.com/office/drawing/2014/main" id="{37A3A7A0-74C7-4755-A8C0-AFD17C830B97}"/>
                  </a:ext>
                </a:extLst>
              </xdr:cNvPr>
              <xdr:cNvSpPr/>
            </xdr:nvSpPr>
            <xdr:spPr>
              <a:xfrm>
                <a:off x="10299766" y="5014921"/>
                <a:ext cx="613888" cy="272143"/>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54" name="Rectangle: Rounded Corners 53">
                <a:extLst>
                  <a:ext uri="{FF2B5EF4-FFF2-40B4-BE49-F238E27FC236}">
                    <a16:creationId xmlns:a16="http://schemas.microsoft.com/office/drawing/2014/main" id="{1128E936-80C3-4E73-9892-5B6FFEA00012}"/>
                  </a:ext>
                </a:extLst>
              </xdr:cNvPr>
              <xdr:cNvSpPr/>
            </xdr:nvSpPr>
            <xdr:spPr>
              <a:xfrm>
                <a:off x="10301225" y="3482623"/>
                <a:ext cx="1927860" cy="228600"/>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
            <xdr:nvSpPr>
              <xdr:cNvPr id="57" name="Rectangle: Rounded Corners 56">
                <a:extLst>
                  <a:ext uri="{FF2B5EF4-FFF2-40B4-BE49-F238E27FC236}">
                    <a16:creationId xmlns:a16="http://schemas.microsoft.com/office/drawing/2014/main" id="{9D09396A-65DA-4434-9F78-D154FBF29892}"/>
                  </a:ext>
                </a:extLst>
              </xdr:cNvPr>
              <xdr:cNvSpPr/>
            </xdr:nvSpPr>
            <xdr:spPr>
              <a:xfrm>
                <a:off x="10287000" y="4762749"/>
                <a:ext cx="1912620" cy="53340"/>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grpSp>
        <xdr:grpSp>
          <xdr:nvGrpSpPr>
            <xdr:cNvPr id="81" name="Group 80">
              <a:extLst>
                <a:ext uri="{FF2B5EF4-FFF2-40B4-BE49-F238E27FC236}">
                  <a16:creationId xmlns:a16="http://schemas.microsoft.com/office/drawing/2014/main" id="{0DDAEA84-D285-7763-B58F-E497FF50360C}"/>
                </a:ext>
              </a:extLst>
            </xdr:cNvPr>
            <xdr:cNvGrpSpPr/>
          </xdr:nvGrpSpPr>
          <xdr:grpSpPr>
            <a:xfrm>
              <a:off x="12649200" y="3070860"/>
              <a:ext cx="1059180" cy="1493520"/>
              <a:chOff x="12733020" y="3429000"/>
              <a:chExt cx="1150620" cy="1394460"/>
            </a:xfrm>
          </xdr:grpSpPr>
          <xdr:sp macro="" textlink="">
            <xdr:nvSpPr>
              <xdr:cNvPr id="20" name="Rectangle 19">
                <a:extLst>
                  <a:ext uri="{FF2B5EF4-FFF2-40B4-BE49-F238E27FC236}">
                    <a16:creationId xmlns:a16="http://schemas.microsoft.com/office/drawing/2014/main" id="{CE4286C1-EA40-D960-DD4D-9A3918BB45CB}"/>
                  </a:ext>
                </a:extLst>
              </xdr:cNvPr>
              <xdr:cNvSpPr/>
            </xdr:nvSpPr>
            <xdr:spPr>
              <a:xfrm>
                <a:off x="12733020" y="3512820"/>
                <a:ext cx="106680" cy="99060"/>
              </a:xfrm>
              <a:prstGeom prst="rect">
                <a:avLst/>
              </a:prstGeom>
              <a:solidFill>
                <a:srgbClr val="5D47B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0" name="TextBox 59">
                <a:extLst>
                  <a:ext uri="{FF2B5EF4-FFF2-40B4-BE49-F238E27FC236}">
                    <a16:creationId xmlns:a16="http://schemas.microsoft.com/office/drawing/2014/main" id="{CD4DAE4B-384C-8650-A5C3-1D03B78AA7F3}"/>
                  </a:ext>
                </a:extLst>
              </xdr:cNvPr>
              <xdr:cNvSpPr txBox="1"/>
            </xdr:nvSpPr>
            <xdr:spPr>
              <a:xfrm>
                <a:off x="12900660" y="3429000"/>
                <a:ext cx="9829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badi" panose="020B0604020104020204" pitchFamily="34" charset="0"/>
                  </a:rPr>
                  <a:t>Chilly</a:t>
                </a:r>
                <a:r>
                  <a:rPr lang="en-IN" sz="1200">
                    <a:solidFill>
                      <a:schemeClr val="bg1"/>
                    </a:solidFill>
                    <a:latin typeface="Abadi" panose="020B0604020104020204" pitchFamily="34" charset="0"/>
                  </a:rPr>
                  <a:t> </a:t>
                </a:r>
              </a:p>
            </xdr:txBody>
          </xdr:sp>
          <xdr:sp macro="" textlink="">
            <xdr:nvSpPr>
              <xdr:cNvPr id="64" name="TextBox 63">
                <a:extLst>
                  <a:ext uri="{FF2B5EF4-FFF2-40B4-BE49-F238E27FC236}">
                    <a16:creationId xmlns:a16="http://schemas.microsoft.com/office/drawing/2014/main" id="{6FAA57F6-8091-41C8-A8F2-9ECB8A0E3A3D}"/>
                  </a:ext>
                </a:extLst>
              </xdr:cNvPr>
              <xdr:cNvSpPr txBox="1"/>
            </xdr:nvSpPr>
            <xdr:spPr>
              <a:xfrm>
                <a:off x="12885420" y="3733800"/>
                <a:ext cx="9829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badi" panose="020B0604020104020204" pitchFamily="34" charset="0"/>
                  </a:rPr>
                  <a:t>Coconut</a:t>
                </a:r>
                <a:r>
                  <a:rPr lang="en-IN" sz="1100" baseline="0">
                    <a:solidFill>
                      <a:schemeClr val="bg1"/>
                    </a:solidFill>
                    <a:latin typeface="Abadi" panose="020B0604020104020204" pitchFamily="34" charset="0"/>
                  </a:rPr>
                  <a:t> Oil</a:t>
                </a:r>
                <a:endParaRPr lang="en-IN" sz="1100">
                  <a:solidFill>
                    <a:schemeClr val="bg1"/>
                  </a:solidFill>
                  <a:latin typeface="Abadi" panose="020B0604020104020204" pitchFamily="34" charset="0"/>
                </a:endParaRPr>
              </a:p>
            </xdr:txBody>
          </xdr:sp>
          <xdr:sp macro="" textlink="">
            <xdr:nvSpPr>
              <xdr:cNvPr id="68" name="TextBox 67">
                <a:extLst>
                  <a:ext uri="{FF2B5EF4-FFF2-40B4-BE49-F238E27FC236}">
                    <a16:creationId xmlns:a16="http://schemas.microsoft.com/office/drawing/2014/main" id="{B6041AB8-F209-4EB4-B946-1E2A52AB4570}"/>
                  </a:ext>
                </a:extLst>
              </xdr:cNvPr>
              <xdr:cNvSpPr txBox="1"/>
            </xdr:nvSpPr>
            <xdr:spPr>
              <a:xfrm>
                <a:off x="12885420" y="4023360"/>
                <a:ext cx="9829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badi" panose="020B0604020104020204" pitchFamily="34" charset="0"/>
                  </a:rPr>
                  <a:t>Ragi</a:t>
                </a:r>
              </a:p>
            </xdr:txBody>
          </xdr:sp>
          <xdr:sp macro="" textlink="">
            <xdr:nvSpPr>
              <xdr:cNvPr id="70" name="TextBox 69">
                <a:extLst>
                  <a:ext uri="{FF2B5EF4-FFF2-40B4-BE49-F238E27FC236}">
                    <a16:creationId xmlns:a16="http://schemas.microsoft.com/office/drawing/2014/main" id="{119171D6-B5E0-49D6-A9B5-44EDDA582DB5}"/>
                  </a:ext>
                </a:extLst>
              </xdr:cNvPr>
              <xdr:cNvSpPr txBox="1"/>
            </xdr:nvSpPr>
            <xdr:spPr>
              <a:xfrm>
                <a:off x="12893040" y="4328160"/>
                <a:ext cx="9829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badi" panose="020B0604020104020204" pitchFamily="34" charset="0"/>
                  </a:rPr>
                  <a:t>Wheat</a:t>
                </a:r>
              </a:p>
            </xdr:txBody>
          </xdr:sp>
          <xdr:sp macro="" textlink="">
            <xdr:nvSpPr>
              <xdr:cNvPr id="71" name="TextBox 70">
                <a:extLst>
                  <a:ext uri="{FF2B5EF4-FFF2-40B4-BE49-F238E27FC236}">
                    <a16:creationId xmlns:a16="http://schemas.microsoft.com/office/drawing/2014/main" id="{01320C97-05A8-4DB0-B826-E858B9BBDE6F}"/>
                  </a:ext>
                </a:extLst>
              </xdr:cNvPr>
              <xdr:cNvSpPr txBox="1"/>
            </xdr:nvSpPr>
            <xdr:spPr>
              <a:xfrm>
                <a:off x="12893040" y="4579620"/>
                <a:ext cx="9829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Abadi" panose="020B0604020104020204" pitchFamily="34" charset="0"/>
                  </a:rPr>
                  <a:t>Others</a:t>
                </a:r>
              </a:p>
            </xdr:txBody>
          </xdr:sp>
          <xdr:sp macro="" textlink="">
            <xdr:nvSpPr>
              <xdr:cNvPr id="76" name="Rectangle 75">
                <a:extLst>
                  <a:ext uri="{FF2B5EF4-FFF2-40B4-BE49-F238E27FC236}">
                    <a16:creationId xmlns:a16="http://schemas.microsoft.com/office/drawing/2014/main" id="{6AE920D7-4F5D-4D75-B7DB-E98F049AC0E8}"/>
                  </a:ext>
                </a:extLst>
              </xdr:cNvPr>
              <xdr:cNvSpPr/>
            </xdr:nvSpPr>
            <xdr:spPr>
              <a:xfrm>
                <a:off x="12740640" y="3802380"/>
                <a:ext cx="106680" cy="99060"/>
              </a:xfrm>
              <a:prstGeom prst="rect">
                <a:avLst/>
              </a:prstGeom>
              <a:solidFill>
                <a:srgbClr val="F0681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7" name="Rectangle 76">
                <a:extLst>
                  <a:ext uri="{FF2B5EF4-FFF2-40B4-BE49-F238E27FC236}">
                    <a16:creationId xmlns:a16="http://schemas.microsoft.com/office/drawing/2014/main" id="{94707166-782E-4621-A17C-6188C9E88C1E}"/>
                  </a:ext>
                </a:extLst>
              </xdr:cNvPr>
              <xdr:cNvSpPr/>
            </xdr:nvSpPr>
            <xdr:spPr>
              <a:xfrm>
                <a:off x="12740640" y="4099560"/>
                <a:ext cx="106680" cy="99060"/>
              </a:xfrm>
              <a:prstGeom prst="rect">
                <a:avLst/>
              </a:prstGeom>
              <a:solidFill>
                <a:srgbClr val="E33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8" name="Rectangle 77">
                <a:extLst>
                  <a:ext uri="{FF2B5EF4-FFF2-40B4-BE49-F238E27FC236}">
                    <a16:creationId xmlns:a16="http://schemas.microsoft.com/office/drawing/2014/main" id="{4476D9DB-AB6F-44F7-ADA1-0D58C73D3AAC}"/>
                  </a:ext>
                </a:extLst>
              </xdr:cNvPr>
              <xdr:cNvSpPr/>
            </xdr:nvSpPr>
            <xdr:spPr>
              <a:xfrm>
                <a:off x="12740640" y="4381500"/>
                <a:ext cx="106680" cy="99060"/>
              </a:xfrm>
              <a:prstGeom prst="rect">
                <a:avLst/>
              </a:prstGeom>
              <a:solidFill>
                <a:srgbClr val="FFCC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9" name="Rectangle 78">
                <a:extLst>
                  <a:ext uri="{FF2B5EF4-FFF2-40B4-BE49-F238E27FC236}">
                    <a16:creationId xmlns:a16="http://schemas.microsoft.com/office/drawing/2014/main" id="{C2ED0ABD-795A-4E7B-A6EA-962BD63D788E}"/>
                  </a:ext>
                </a:extLst>
              </xdr:cNvPr>
              <xdr:cNvSpPr/>
            </xdr:nvSpPr>
            <xdr:spPr>
              <a:xfrm>
                <a:off x="12740640" y="4640580"/>
                <a:ext cx="106680" cy="99060"/>
              </a:xfrm>
              <a:prstGeom prst="rect">
                <a:avLst/>
              </a:prstGeom>
              <a:solidFill>
                <a:srgbClr val="05DA9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75" name="TextBox 74">
              <a:extLst>
                <a:ext uri="{FF2B5EF4-FFF2-40B4-BE49-F238E27FC236}">
                  <a16:creationId xmlns:a16="http://schemas.microsoft.com/office/drawing/2014/main" id="{803FDAF6-1602-BFD9-FF30-F527F131E45E}"/>
                </a:ext>
              </a:extLst>
            </xdr:cNvPr>
            <xdr:cNvSpPr txBox="1"/>
          </xdr:nvSpPr>
          <xdr:spPr>
            <a:xfrm>
              <a:off x="10165036" y="2819400"/>
              <a:ext cx="21183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badi" panose="020B0604020104020204" pitchFamily="34" charset="0"/>
                </a:rPr>
                <a:t>Item Grinding Proportions</a:t>
              </a:r>
            </a:p>
          </xdr:txBody>
        </xdr:sp>
      </xdr:grpSp>
      <xdr:sp macro="" textlink="">
        <xdr:nvSpPr>
          <xdr:cNvPr id="105" name="Rectangle: Rounded Corners 104">
            <a:extLst>
              <a:ext uri="{FF2B5EF4-FFF2-40B4-BE49-F238E27FC236}">
                <a16:creationId xmlns:a16="http://schemas.microsoft.com/office/drawing/2014/main" id="{A478B9B8-4C05-4354-9CA2-F3CBE7B9E856}"/>
              </a:ext>
            </a:extLst>
          </xdr:cNvPr>
          <xdr:cNvSpPr/>
        </xdr:nvSpPr>
        <xdr:spPr>
          <a:xfrm flipV="1">
            <a:off x="9264315" y="5384130"/>
            <a:ext cx="2316079" cy="45719"/>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grpSp>
    <xdr:clientData/>
  </xdr:twoCellAnchor>
  <xdr:twoCellAnchor>
    <xdr:from>
      <xdr:col>3</xdr:col>
      <xdr:colOff>442295</xdr:colOff>
      <xdr:row>6</xdr:row>
      <xdr:rowOff>42574</xdr:rowOff>
    </xdr:from>
    <xdr:to>
      <xdr:col>10</xdr:col>
      <xdr:colOff>178097</xdr:colOff>
      <xdr:row>20</xdr:row>
      <xdr:rowOff>133139</xdr:rowOff>
    </xdr:to>
    <xdr:grpSp>
      <xdr:nvGrpSpPr>
        <xdr:cNvPr id="23" name="Group 22">
          <a:extLst>
            <a:ext uri="{FF2B5EF4-FFF2-40B4-BE49-F238E27FC236}">
              <a16:creationId xmlns:a16="http://schemas.microsoft.com/office/drawing/2014/main" id="{0BF6033E-0754-4A2D-8A5D-37AFB8920068}"/>
            </a:ext>
          </a:extLst>
        </xdr:cNvPr>
        <xdr:cNvGrpSpPr/>
      </xdr:nvGrpSpPr>
      <xdr:grpSpPr>
        <a:xfrm>
          <a:off x="2265652" y="1131145"/>
          <a:ext cx="3990302" cy="2630565"/>
          <a:chOff x="3575131" y="2766059"/>
          <a:chExt cx="4015740" cy="2649760"/>
        </a:xfrm>
      </xdr:grpSpPr>
      <xdr:grpSp>
        <xdr:nvGrpSpPr>
          <xdr:cNvPr id="123" name="Group 122">
            <a:extLst>
              <a:ext uri="{FF2B5EF4-FFF2-40B4-BE49-F238E27FC236}">
                <a16:creationId xmlns:a16="http://schemas.microsoft.com/office/drawing/2014/main" id="{89E6BFE9-5B56-0360-EB98-C7A224D1A4FC}"/>
              </a:ext>
            </a:extLst>
          </xdr:cNvPr>
          <xdr:cNvGrpSpPr/>
        </xdr:nvGrpSpPr>
        <xdr:grpSpPr>
          <a:xfrm>
            <a:off x="3575131" y="2766059"/>
            <a:ext cx="4015740" cy="2649760"/>
            <a:chOff x="3575131" y="2766059"/>
            <a:chExt cx="4015740" cy="2649760"/>
          </a:xfrm>
        </xdr:grpSpPr>
        <xdr:grpSp>
          <xdr:nvGrpSpPr>
            <xdr:cNvPr id="127" name="Group 126">
              <a:extLst>
                <a:ext uri="{FF2B5EF4-FFF2-40B4-BE49-F238E27FC236}">
                  <a16:creationId xmlns:a16="http://schemas.microsoft.com/office/drawing/2014/main" id="{7DB98DE4-93FF-0073-85F8-4ECBA405B207}"/>
                </a:ext>
              </a:extLst>
            </xdr:cNvPr>
            <xdr:cNvGrpSpPr/>
          </xdr:nvGrpSpPr>
          <xdr:grpSpPr>
            <a:xfrm>
              <a:off x="3575131" y="2766059"/>
              <a:ext cx="4015740" cy="2649760"/>
              <a:chOff x="2630251" y="3444239"/>
              <a:chExt cx="4015740" cy="2649760"/>
            </a:xfrm>
          </xdr:grpSpPr>
          <xdr:sp macro="" textlink="">
            <xdr:nvSpPr>
              <xdr:cNvPr id="129" name="Rectangle: Rounded Corners 128">
                <a:extLst>
                  <a:ext uri="{FF2B5EF4-FFF2-40B4-BE49-F238E27FC236}">
                    <a16:creationId xmlns:a16="http://schemas.microsoft.com/office/drawing/2014/main" id="{3439162F-8D52-3A0E-7E8A-AE5CA40EFDE8}"/>
                  </a:ext>
                </a:extLst>
              </xdr:cNvPr>
              <xdr:cNvSpPr/>
            </xdr:nvSpPr>
            <xdr:spPr>
              <a:xfrm>
                <a:off x="2630251" y="3444239"/>
                <a:ext cx="4015740" cy="2628900"/>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grpSp>
            <xdr:nvGrpSpPr>
              <xdr:cNvPr id="130" name="Group 129">
                <a:extLst>
                  <a:ext uri="{FF2B5EF4-FFF2-40B4-BE49-F238E27FC236}">
                    <a16:creationId xmlns:a16="http://schemas.microsoft.com/office/drawing/2014/main" id="{D2A69352-6584-4813-68B3-5C4CBC28E665}"/>
                  </a:ext>
                </a:extLst>
              </xdr:cNvPr>
              <xdr:cNvGrpSpPr/>
            </xdr:nvGrpSpPr>
            <xdr:grpSpPr>
              <a:xfrm>
                <a:off x="2834639" y="3543301"/>
                <a:ext cx="3801330" cy="2550698"/>
                <a:chOff x="2834639" y="3543301"/>
                <a:chExt cx="3801330" cy="2550698"/>
              </a:xfrm>
            </xdr:grpSpPr>
            <xdr:grpSp>
              <xdr:nvGrpSpPr>
                <xdr:cNvPr id="131" name="Group 130">
                  <a:extLst>
                    <a:ext uri="{FF2B5EF4-FFF2-40B4-BE49-F238E27FC236}">
                      <a16:creationId xmlns:a16="http://schemas.microsoft.com/office/drawing/2014/main" id="{FCC22EB6-6B69-86AC-D762-D33CBFF76C0A}"/>
                    </a:ext>
                  </a:extLst>
                </xdr:cNvPr>
                <xdr:cNvGrpSpPr/>
              </xdr:nvGrpSpPr>
              <xdr:grpSpPr>
                <a:xfrm>
                  <a:off x="2931612" y="3952779"/>
                  <a:ext cx="3566160" cy="2141220"/>
                  <a:chOff x="2524162" y="3475435"/>
                  <a:chExt cx="4023360" cy="2019300"/>
                </a:xfrm>
              </xdr:grpSpPr>
              <xdr:graphicFrame macro="">
                <xdr:nvGraphicFramePr>
                  <xdr:cNvPr id="139" name="Chart 138">
                    <a:extLst>
                      <a:ext uri="{FF2B5EF4-FFF2-40B4-BE49-F238E27FC236}">
                        <a16:creationId xmlns:a16="http://schemas.microsoft.com/office/drawing/2014/main" id="{9509BE80-62CF-4627-33D5-CC3BCFE922E9}"/>
                      </a:ext>
                    </a:extLst>
                  </xdr:cNvPr>
                  <xdr:cNvGraphicFramePr>
                    <a:graphicFrameLocks/>
                  </xdr:cNvGraphicFramePr>
                </xdr:nvGraphicFramePr>
                <xdr:xfrm>
                  <a:off x="2524162" y="3475435"/>
                  <a:ext cx="4023360" cy="2019300"/>
                </xdr:xfrm>
                <a:graphic>
                  <a:graphicData uri="http://schemas.openxmlformats.org/drawingml/2006/chart">
                    <c:chart xmlns:c="http://schemas.openxmlformats.org/drawingml/2006/chart" xmlns:r="http://schemas.openxmlformats.org/officeDocument/2006/relationships" r:id="rId21"/>
                  </a:graphicData>
                </a:graphic>
              </xdr:graphicFrame>
              <xdr:sp macro="" textlink="">
                <xdr:nvSpPr>
                  <xdr:cNvPr id="140" name="Rectangle: Rounded Corners 139">
                    <a:extLst>
                      <a:ext uri="{FF2B5EF4-FFF2-40B4-BE49-F238E27FC236}">
                        <a16:creationId xmlns:a16="http://schemas.microsoft.com/office/drawing/2014/main" id="{5601B73F-4515-2C68-D4DB-5504BBE036DA}"/>
                      </a:ext>
                    </a:extLst>
                  </xdr:cNvPr>
                  <xdr:cNvSpPr/>
                </xdr:nvSpPr>
                <xdr:spPr>
                  <a:xfrm>
                    <a:off x="2562664" y="5251918"/>
                    <a:ext cx="1114178" cy="209641"/>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grpSp>
            <xdr:sp macro="" textlink="">
              <xdr:nvSpPr>
                <xdr:cNvPr id="132" name="TextBox 131">
                  <a:extLst>
                    <a:ext uri="{FF2B5EF4-FFF2-40B4-BE49-F238E27FC236}">
                      <a16:creationId xmlns:a16="http://schemas.microsoft.com/office/drawing/2014/main" id="{97BAA87D-EBB0-8705-A703-D4E9EBEF9D9E}"/>
                    </a:ext>
                  </a:extLst>
                </xdr:cNvPr>
                <xdr:cNvSpPr txBox="1"/>
              </xdr:nvSpPr>
              <xdr:spPr>
                <a:xfrm>
                  <a:off x="2834639" y="3543301"/>
                  <a:ext cx="2571402" cy="24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latin typeface="Abadi" panose="020B0604020104020204" pitchFamily="34" charset="0"/>
                    </a:rPr>
                    <a:t>Monthly Income &amp; Expenses Trends</a:t>
                  </a:r>
                </a:p>
              </xdr:txBody>
            </xdr:sp>
            <xdr:sp macro="" textlink="">
              <xdr:nvSpPr>
                <xdr:cNvPr id="133" name="Rectangle: Rounded Corners 132">
                  <a:extLst>
                    <a:ext uri="{FF2B5EF4-FFF2-40B4-BE49-F238E27FC236}">
                      <a16:creationId xmlns:a16="http://schemas.microsoft.com/office/drawing/2014/main" id="{872BFAB1-0BB7-34C1-C13A-BC37B1FE5930}"/>
                    </a:ext>
                  </a:extLst>
                </xdr:cNvPr>
                <xdr:cNvSpPr/>
              </xdr:nvSpPr>
              <xdr:spPr>
                <a:xfrm>
                  <a:off x="3002280" y="3992880"/>
                  <a:ext cx="1729740" cy="243840"/>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grpSp>
              <xdr:nvGrpSpPr>
                <xdr:cNvPr id="134" name="Group 133">
                  <a:extLst>
                    <a:ext uri="{FF2B5EF4-FFF2-40B4-BE49-F238E27FC236}">
                      <a16:creationId xmlns:a16="http://schemas.microsoft.com/office/drawing/2014/main" id="{F2AB5AE2-DB31-3231-CB14-9C7D346AF800}"/>
                    </a:ext>
                  </a:extLst>
                </xdr:cNvPr>
                <xdr:cNvGrpSpPr/>
              </xdr:nvGrpSpPr>
              <xdr:grpSpPr>
                <a:xfrm>
                  <a:off x="4526280" y="3774281"/>
                  <a:ext cx="2109689" cy="525780"/>
                  <a:chOff x="5004016" y="3263751"/>
                  <a:chExt cx="1926354" cy="423026"/>
                </a:xfrm>
              </xdr:grpSpPr>
              <xdr:sp macro="" textlink="">
                <xdr:nvSpPr>
                  <xdr:cNvPr id="135" name="TextBox 134">
                    <a:extLst>
                      <a:ext uri="{FF2B5EF4-FFF2-40B4-BE49-F238E27FC236}">
                        <a16:creationId xmlns:a16="http://schemas.microsoft.com/office/drawing/2014/main" id="{B6413EA5-19A7-21AC-3348-9002AE1E3A18}"/>
                      </a:ext>
                    </a:extLst>
                  </xdr:cNvPr>
                  <xdr:cNvSpPr txBox="1"/>
                </xdr:nvSpPr>
                <xdr:spPr>
                  <a:xfrm>
                    <a:off x="5004016" y="3457873"/>
                    <a:ext cx="985458"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E33B57"/>
                        </a:solidFill>
                        <a:latin typeface="Abadi" panose="020B0604020104020204" pitchFamily="34" charset="0"/>
                      </a:rPr>
                      <a:t>Max. Expenses</a:t>
                    </a:r>
                  </a:p>
                </xdr:txBody>
              </xdr:sp>
              <xdr:sp macro="" textlink="">
                <xdr:nvSpPr>
                  <xdr:cNvPr id="136" name="TextBox 135">
                    <a:extLst>
                      <a:ext uri="{FF2B5EF4-FFF2-40B4-BE49-F238E27FC236}">
                        <a16:creationId xmlns:a16="http://schemas.microsoft.com/office/drawing/2014/main" id="{CA532160-5F76-EC0F-2769-CA98298EF8B6}"/>
                      </a:ext>
                    </a:extLst>
                  </xdr:cNvPr>
                  <xdr:cNvSpPr txBox="1"/>
                </xdr:nvSpPr>
                <xdr:spPr>
                  <a:xfrm>
                    <a:off x="5931934" y="3450540"/>
                    <a:ext cx="998436" cy="236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05DA97"/>
                        </a:solidFill>
                        <a:latin typeface="Abadi" panose="020B0604020104020204" pitchFamily="34" charset="0"/>
                      </a:rPr>
                      <a:t>Max. Income</a:t>
                    </a:r>
                  </a:p>
                  <a:p>
                    <a:endParaRPr lang="en-IN" sz="1200">
                      <a:solidFill>
                        <a:srgbClr val="05DA97"/>
                      </a:solidFill>
                      <a:latin typeface="Abadi" panose="020B0604020104020204" pitchFamily="34" charset="0"/>
                    </a:endParaRPr>
                  </a:p>
                </xdr:txBody>
              </xdr:sp>
              <xdr:sp macro="" textlink="'Pivot table'!Q26">
                <xdr:nvSpPr>
                  <xdr:cNvPr id="137" name="TextBox 136">
                    <a:extLst>
                      <a:ext uri="{FF2B5EF4-FFF2-40B4-BE49-F238E27FC236}">
                        <a16:creationId xmlns:a16="http://schemas.microsoft.com/office/drawing/2014/main" id="{87597ECA-A448-8F5B-6E84-9B1605C5C913}"/>
                      </a:ext>
                    </a:extLst>
                  </xdr:cNvPr>
                  <xdr:cNvSpPr txBox="1"/>
                </xdr:nvSpPr>
                <xdr:spPr>
                  <a:xfrm>
                    <a:off x="5142337" y="3277280"/>
                    <a:ext cx="856646" cy="214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A14C94AE-D7AF-4655-902F-25F16C08B190}" type="TxLink">
                      <a:rPr lang="en-US" sz="1200" b="0" i="0" u="none" strike="noStrike">
                        <a:solidFill>
                          <a:schemeClr val="bg1"/>
                        </a:solidFill>
                        <a:effectLst/>
                        <a:latin typeface="Abadi" panose="020B0604020104020204" pitchFamily="34" charset="0"/>
                        <a:ea typeface="Calibri"/>
                        <a:cs typeface="Calibri"/>
                      </a:rPr>
                      <a:pPr marL="0" marR="0" lvl="0" indent="0" defTabSz="914400" eaLnBrk="1" fontAlgn="auto" latinLnBrk="0" hangingPunct="1">
                        <a:lnSpc>
                          <a:spcPct val="100000"/>
                        </a:lnSpc>
                        <a:spcBef>
                          <a:spcPts val="0"/>
                        </a:spcBef>
                        <a:spcAft>
                          <a:spcPts val="0"/>
                        </a:spcAft>
                        <a:buClrTx/>
                        <a:buSzTx/>
                        <a:buFontTx/>
                        <a:buNone/>
                        <a:tabLst/>
                        <a:defRPr/>
                      </a:pPr>
                      <a:t>₹ 2,294</a:t>
                    </a:fld>
                    <a:endParaRPr lang="en-IN" sz="1400" b="0">
                      <a:solidFill>
                        <a:schemeClr val="bg1"/>
                      </a:solidFill>
                      <a:latin typeface="Abadi" panose="020B0604020104020204" pitchFamily="34" charset="0"/>
                    </a:endParaRPr>
                  </a:p>
                </xdr:txBody>
              </xdr:sp>
              <xdr:sp macro="" textlink="'Pivot table'!P26">
                <xdr:nvSpPr>
                  <xdr:cNvPr id="138" name="TextBox 137">
                    <a:extLst>
                      <a:ext uri="{FF2B5EF4-FFF2-40B4-BE49-F238E27FC236}">
                        <a16:creationId xmlns:a16="http://schemas.microsoft.com/office/drawing/2014/main" id="{1D195A7C-02AD-C79F-718E-4D3A9A2E0B9F}"/>
                      </a:ext>
                    </a:extLst>
                  </xdr:cNvPr>
                  <xdr:cNvSpPr txBox="1"/>
                </xdr:nvSpPr>
                <xdr:spPr>
                  <a:xfrm>
                    <a:off x="6034413" y="3263751"/>
                    <a:ext cx="766626" cy="245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fld id="{7548B3B1-9405-43D9-8C09-316CBCF3B79B}" type="TxLink">
                      <a:rPr lang="en-US" sz="1200" b="0" i="0" u="none" strike="noStrike">
                        <a:solidFill>
                          <a:schemeClr val="bg1"/>
                        </a:solidFill>
                        <a:latin typeface="Abadi" panose="020B0604020104020204" pitchFamily="34" charset="0"/>
                        <a:ea typeface="Calibri"/>
                        <a:cs typeface="Calibri"/>
                      </a:rPr>
                      <a:pPr marL="0" marR="0" lvl="0" indent="0" defTabSz="914400" eaLnBrk="1" fontAlgn="auto" latinLnBrk="0" hangingPunct="1">
                        <a:lnSpc>
                          <a:spcPct val="100000"/>
                        </a:lnSpc>
                        <a:spcBef>
                          <a:spcPts val="0"/>
                        </a:spcBef>
                        <a:spcAft>
                          <a:spcPts val="0"/>
                        </a:spcAft>
                        <a:buClrTx/>
                        <a:buSzTx/>
                        <a:buFontTx/>
                        <a:buNone/>
                        <a:tabLst/>
                        <a:defRPr/>
                      </a:pPr>
                      <a:t>₹ 2,076</a:t>
                    </a:fld>
                    <a:endParaRPr lang="en-IN" sz="1600" b="0">
                      <a:solidFill>
                        <a:schemeClr val="bg1"/>
                      </a:solidFill>
                      <a:latin typeface="Abadi" panose="020B0604020104020204" pitchFamily="34" charset="0"/>
                    </a:endParaRPr>
                  </a:p>
                </xdr:txBody>
              </xdr:sp>
            </xdr:grpSp>
          </xdr:grpSp>
        </xdr:grpSp>
        <xdr:cxnSp macro="">
          <xdr:nvCxnSpPr>
            <xdr:cNvPr id="128" name="Straight Connector 127">
              <a:extLst>
                <a:ext uri="{FF2B5EF4-FFF2-40B4-BE49-F238E27FC236}">
                  <a16:creationId xmlns:a16="http://schemas.microsoft.com/office/drawing/2014/main" id="{D6DDE5F6-022A-0D4C-EFC6-85EA7D8EFCD1}"/>
                </a:ext>
              </a:extLst>
            </xdr:cNvPr>
            <xdr:cNvCxnSpPr/>
          </xdr:nvCxnSpPr>
          <xdr:spPr>
            <a:xfrm>
              <a:off x="4404360" y="4851831"/>
              <a:ext cx="2903220" cy="0"/>
            </a:xfrm>
            <a:prstGeom prst="line">
              <a:avLst/>
            </a:prstGeom>
            <a:ln w="19050">
              <a:solidFill>
                <a:srgbClr val="2B3267"/>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24" name="Rectangle 123">
            <a:extLst>
              <a:ext uri="{FF2B5EF4-FFF2-40B4-BE49-F238E27FC236}">
                <a16:creationId xmlns:a16="http://schemas.microsoft.com/office/drawing/2014/main" id="{C6DC14F2-D361-C339-28F6-A47D0E7FF980}"/>
              </a:ext>
            </a:extLst>
          </xdr:cNvPr>
          <xdr:cNvSpPr/>
        </xdr:nvSpPr>
        <xdr:spPr>
          <a:xfrm>
            <a:off x="4396055" y="4864549"/>
            <a:ext cx="2971800" cy="76200"/>
          </a:xfrm>
          <a:prstGeom prst="rect">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20</xdr:col>
      <xdr:colOff>240865</xdr:colOff>
      <xdr:row>25</xdr:row>
      <xdr:rowOff>58233</xdr:rowOff>
    </xdr:from>
    <xdr:to>
      <xdr:col>23</xdr:col>
      <xdr:colOff>448568</xdr:colOff>
      <xdr:row>35</xdr:row>
      <xdr:rowOff>31947</xdr:rowOff>
    </xdr:to>
    <xdr:grpSp>
      <xdr:nvGrpSpPr>
        <xdr:cNvPr id="65" name="Group 64">
          <a:extLst>
            <a:ext uri="{FF2B5EF4-FFF2-40B4-BE49-F238E27FC236}">
              <a16:creationId xmlns:a16="http://schemas.microsoft.com/office/drawing/2014/main" id="{30D2DADA-7987-2098-65D2-0F91B059A0D3}"/>
            </a:ext>
          </a:extLst>
        </xdr:cNvPr>
        <xdr:cNvGrpSpPr/>
      </xdr:nvGrpSpPr>
      <xdr:grpSpPr>
        <a:xfrm>
          <a:off x="12396579" y="4593947"/>
          <a:ext cx="2031060" cy="1788000"/>
          <a:chOff x="13068300" y="6240780"/>
          <a:chExt cx="2036457" cy="1798320"/>
        </a:xfrm>
      </xdr:grpSpPr>
      <xdr:sp macro="" textlink="">
        <xdr:nvSpPr>
          <xdr:cNvPr id="48" name="Oval 47">
            <a:extLst>
              <a:ext uri="{FF2B5EF4-FFF2-40B4-BE49-F238E27FC236}">
                <a16:creationId xmlns:a16="http://schemas.microsoft.com/office/drawing/2014/main" id="{8FC00FC4-AFC8-9510-7410-B2C540367141}"/>
              </a:ext>
            </a:extLst>
          </xdr:cNvPr>
          <xdr:cNvSpPr/>
        </xdr:nvSpPr>
        <xdr:spPr>
          <a:xfrm>
            <a:off x="13068300" y="6240780"/>
            <a:ext cx="1844040" cy="1798320"/>
          </a:xfrm>
          <a:prstGeom prst="ellipse">
            <a:avLst/>
          </a:prstGeom>
          <a:gradFill flip="none" rotWithShape="1">
            <a:gsLst>
              <a:gs pos="100000">
                <a:srgbClr val="E33B57"/>
              </a:gs>
              <a:gs pos="0">
                <a:srgbClr val="F06813"/>
              </a:gs>
            </a:gsLst>
            <a:lin ang="108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5" name="TextBox 54">
            <a:extLst>
              <a:ext uri="{FF2B5EF4-FFF2-40B4-BE49-F238E27FC236}">
                <a16:creationId xmlns:a16="http://schemas.microsoft.com/office/drawing/2014/main" id="{1AADEFE0-5899-46D4-9AD7-61E5F200E52B}"/>
              </a:ext>
            </a:extLst>
          </xdr:cNvPr>
          <xdr:cNvSpPr txBox="1"/>
        </xdr:nvSpPr>
        <xdr:spPr>
          <a:xfrm>
            <a:off x="13159740" y="6865620"/>
            <a:ext cx="16916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i="0">
                <a:solidFill>
                  <a:schemeClr val="bg1"/>
                </a:solidFill>
                <a:effectLst/>
                <a:latin typeface="Abadi" panose="020B0604020104020204" pitchFamily="34" charset="0"/>
                <a:ea typeface="+mn-ea"/>
                <a:cs typeface="+mn-cs"/>
              </a:rPr>
              <a:t>Total</a:t>
            </a:r>
            <a:r>
              <a:rPr lang="en-IN" sz="1500" b="1" i="0" baseline="0">
                <a:solidFill>
                  <a:schemeClr val="bg1"/>
                </a:solidFill>
                <a:effectLst/>
                <a:latin typeface="Abadi" panose="020B0604020104020204" pitchFamily="34" charset="0"/>
                <a:ea typeface="+mn-ea"/>
                <a:cs typeface="+mn-cs"/>
              </a:rPr>
              <a:t> Final Income </a:t>
            </a:r>
            <a:endParaRPr lang="en-IN" sz="1500" b="1" i="0">
              <a:solidFill>
                <a:schemeClr val="bg1"/>
              </a:solidFill>
              <a:latin typeface="Abadi" panose="020B0604020104020204" pitchFamily="34" charset="0"/>
            </a:endParaRPr>
          </a:p>
        </xdr:txBody>
      </xdr:sp>
      <xdr:sp macro="" textlink="'Pivot table'!C5">
        <xdr:nvSpPr>
          <xdr:cNvPr id="56" name="TextBox 55">
            <a:extLst>
              <a:ext uri="{FF2B5EF4-FFF2-40B4-BE49-F238E27FC236}">
                <a16:creationId xmlns:a16="http://schemas.microsoft.com/office/drawing/2014/main" id="{0E961B72-126D-4618-A5F2-7E8A37049C55}"/>
              </a:ext>
            </a:extLst>
          </xdr:cNvPr>
          <xdr:cNvSpPr txBox="1"/>
        </xdr:nvSpPr>
        <xdr:spPr>
          <a:xfrm>
            <a:off x="13365480" y="7117080"/>
            <a:ext cx="1739277" cy="4109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95492A1-AE05-4E99-B919-3B05BF3382B1}" type="TxLink">
              <a:rPr lang="en-US" sz="2000" b="1" i="0" u="none" strike="noStrike">
                <a:solidFill>
                  <a:schemeClr val="bg1"/>
                </a:solidFill>
                <a:latin typeface="Calibri"/>
                <a:ea typeface="Calibri"/>
                <a:cs typeface="Calibri"/>
              </a:rPr>
              <a:pPr/>
              <a:t> ₹ 43,940 </a:t>
            </a:fld>
            <a:endParaRPr lang="en-IN" sz="2000" b="1">
              <a:solidFill>
                <a:schemeClr val="bg1"/>
              </a:solidFill>
            </a:endParaRPr>
          </a:p>
        </xdr:txBody>
      </xdr:sp>
    </xdr:grpSp>
    <xdr:clientData/>
  </xdr:twoCellAnchor>
  <xdr:twoCellAnchor>
    <xdr:from>
      <xdr:col>24</xdr:col>
      <xdr:colOff>21406</xdr:colOff>
      <xdr:row>25</xdr:row>
      <xdr:rowOff>60755</xdr:rowOff>
    </xdr:from>
    <xdr:to>
      <xdr:col>27</xdr:col>
      <xdr:colOff>36656</xdr:colOff>
      <xdr:row>35</xdr:row>
      <xdr:rowOff>30918</xdr:rowOff>
    </xdr:to>
    <xdr:grpSp>
      <xdr:nvGrpSpPr>
        <xdr:cNvPr id="66" name="Group 65">
          <a:extLst>
            <a:ext uri="{FF2B5EF4-FFF2-40B4-BE49-F238E27FC236}">
              <a16:creationId xmlns:a16="http://schemas.microsoft.com/office/drawing/2014/main" id="{971F8FD4-A43D-8CDC-BCB5-FDE32F4C53D8}"/>
            </a:ext>
          </a:extLst>
        </xdr:cNvPr>
        <xdr:cNvGrpSpPr/>
      </xdr:nvGrpSpPr>
      <xdr:grpSpPr>
        <a:xfrm>
          <a:off x="14608263" y="4596469"/>
          <a:ext cx="1838607" cy="1784449"/>
          <a:chOff x="15163800" y="6248400"/>
          <a:chExt cx="1844040" cy="1798320"/>
        </a:xfrm>
      </xdr:grpSpPr>
      <xdr:sp macro="" textlink="">
        <xdr:nvSpPr>
          <xdr:cNvPr id="61" name="Oval 60">
            <a:extLst>
              <a:ext uri="{FF2B5EF4-FFF2-40B4-BE49-F238E27FC236}">
                <a16:creationId xmlns:a16="http://schemas.microsoft.com/office/drawing/2014/main" id="{03BF1753-D8C4-4B3C-AF05-6E47B73C6F7F}"/>
              </a:ext>
            </a:extLst>
          </xdr:cNvPr>
          <xdr:cNvSpPr/>
        </xdr:nvSpPr>
        <xdr:spPr>
          <a:xfrm>
            <a:off x="15163800" y="6248400"/>
            <a:ext cx="1844040" cy="1798320"/>
          </a:xfrm>
          <a:prstGeom prst="ellipse">
            <a:avLst/>
          </a:prstGeom>
          <a:gradFill flip="none" rotWithShape="1">
            <a:gsLst>
              <a:gs pos="100000">
                <a:srgbClr val="E33B57"/>
              </a:gs>
              <a:gs pos="0">
                <a:srgbClr val="F06813"/>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2" name="TextBox 61">
            <a:extLst>
              <a:ext uri="{FF2B5EF4-FFF2-40B4-BE49-F238E27FC236}">
                <a16:creationId xmlns:a16="http://schemas.microsoft.com/office/drawing/2014/main" id="{31B2CD55-FD2E-4E4A-B71A-8F95DE51ED9A}"/>
              </a:ext>
            </a:extLst>
          </xdr:cNvPr>
          <xdr:cNvSpPr txBox="1"/>
        </xdr:nvSpPr>
        <xdr:spPr>
          <a:xfrm>
            <a:off x="15201900" y="6858000"/>
            <a:ext cx="1783080" cy="274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i="0">
                <a:solidFill>
                  <a:schemeClr val="bg1"/>
                </a:solidFill>
                <a:effectLst/>
                <a:latin typeface="Abadi" panose="020B0604020104020204" pitchFamily="34" charset="0"/>
                <a:ea typeface="+mn-ea"/>
                <a:cs typeface="+mn-cs"/>
              </a:rPr>
              <a:t>Total</a:t>
            </a:r>
            <a:r>
              <a:rPr lang="en-IN" sz="1500" b="1" i="0" baseline="0">
                <a:solidFill>
                  <a:schemeClr val="bg1"/>
                </a:solidFill>
                <a:effectLst/>
                <a:latin typeface="Abadi" panose="020B0604020104020204" pitchFamily="34" charset="0"/>
                <a:ea typeface="+mn-ea"/>
                <a:cs typeface="+mn-cs"/>
              </a:rPr>
              <a:t> Actual Income </a:t>
            </a:r>
            <a:endParaRPr lang="en-IN" sz="1500" b="1" i="0">
              <a:solidFill>
                <a:schemeClr val="bg1"/>
              </a:solidFill>
              <a:latin typeface="Abadi" panose="020B0604020104020204" pitchFamily="34" charset="0"/>
            </a:endParaRPr>
          </a:p>
        </xdr:txBody>
      </xdr:sp>
      <xdr:sp macro="" textlink="'Pivot table'!D5">
        <xdr:nvSpPr>
          <xdr:cNvPr id="63" name="TextBox 62">
            <a:extLst>
              <a:ext uri="{FF2B5EF4-FFF2-40B4-BE49-F238E27FC236}">
                <a16:creationId xmlns:a16="http://schemas.microsoft.com/office/drawing/2014/main" id="{39A8BC75-7F90-464B-8CFC-6CEB1366163C}"/>
              </a:ext>
            </a:extLst>
          </xdr:cNvPr>
          <xdr:cNvSpPr txBox="1"/>
        </xdr:nvSpPr>
        <xdr:spPr>
          <a:xfrm>
            <a:off x="15354300" y="7117080"/>
            <a:ext cx="1640107" cy="335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F39EE50-DDD6-4233-A3D5-E6A5A420E172}" type="TxLink">
              <a:rPr lang="en-US" sz="1800" b="1" i="0" u="none" strike="noStrike">
                <a:solidFill>
                  <a:schemeClr val="bg1"/>
                </a:solidFill>
                <a:latin typeface="Abadi" panose="020B0604020104020204" pitchFamily="34" charset="0"/>
                <a:ea typeface="Calibri"/>
                <a:cs typeface="Calibri"/>
              </a:rPr>
              <a:pPr/>
              <a:t> ₹ 88,280 </a:t>
            </a:fld>
            <a:endParaRPr lang="en-IN" sz="2800" b="1">
              <a:solidFill>
                <a:schemeClr val="bg1"/>
              </a:solidFill>
              <a:latin typeface="Abadi" panose="020B0604020104020204" pitchFamily="34" charset="0"/>
            </a:endParaRPr>
          </a:p>
        </xdr:txBody>
      </xdr:sp>
    </xdr:grpSp>
    <xdr:clientData/>
  </xdr:twoCellAnchor>
  <xdr:twoCellAnchor>
    <xdr:from>
      <xdr:col>8</xdr:col>
      <xdr:colOff>79217</xdr:colOff>
      <xdr:row>1</xdr:row>
      <xdr:rowOff>27242</xdr:rowOff>
    </xdr:from>
    <xdr:to>
      <xdr:col>13</xdr:col>
      <xdr:colOff>233921</xdr:colOff>
      <xdr:row>3</xdr:row>
      <xdr:rowOff>180712</xdr:rowOff>
    </xdr:to>
    <xdr:grpSp>
      <xdr:nvGrpSpPr>
        <xdr:cNvPr id="147" name="Group 146">
          <a:extLst>
            <a:ext uri="{FF2B5EF4-FFF2-40B4-BE49-F238E27FC236}">
              <a16:creationId xmlns:a16="http://schemas.microsoft.com/office/drawing/2014/main" id="{1305588E-7732-66D0-3DE9-296FA2537F65}"/>
            </a:ext>
          </a:extLst>
        </xdr:cNvPr>
        <xdr:cNvGrpSpPr/>
      </xdr:nvGrpSpPr>
      <xdr:grpSpPr>
        <a:xfrm>
          <a:off x="4941503" y="208671"/>
          <a:ext cx="3193632" cy="516327"/>
          <a:chOff x="4107693" y="308527"/>
          <a:chExt cx="3193017" cy="521457"/>
        </a:xfrm>
      </xdr:grpSpPr>
      <xdr:sp macro="" textlink="">
        <xdr:nvSpPr>
          <xdr:cNvPr id="93" name="Rectangle: Rounded Corners 92">
            <a:extLst>
              <a:ext uri="{FF2B5EF4-FFF2-40B4-BE49-F238E27FC236}">
                <a16:creationId xmlns:a16="http://schemas.microsoft.com/office/drawing/2014/main" id="{433A6A45-8EE9-449D-8D24-DB825B0111EF}"/>
              </a:ext>
            </a:extLst>
          </xdr:cNvPr>
          <xdr:cNvSpPr/>
        </xdr:nvSpPr>
        <xdr:spPr>
          <a:xfrm>
            <a:off x="4107693" y="308527"/>
            <a:ext cx="3193017" cy="521457"/>
          </a:xfrm>
          <a:prstGeom prst="roundRect">
            <a:avLst>
              <a:gd name="adj" fmla="val 13934"/>
            </a:avLst>
          </a:prstGeom>
          <a:solidFill>
            <a:srgbClr val="181C3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solidFill>
                <a:schemeClr val="bg1"/>
              </a:solidFill>
            </a:endParaRPr>
          </a:p>
        </xdr:txBody>
      </xdr:sp>
      <xdr:sp macro="" textlink="">
        <xdr:nvSpPr>
          <xdr:cNvPr id="74" name="TextBox 73">
            <a:extLst>
              <a:ext uri="{FF2B5EF4-FFF2-40B4-BE49-F238E27FC236}">
                <a16:creationId xmlns:a16="http://schemas.microsoft.com/office/drawing/2014/main" id="{CDF268B1-83F5-92E6-B78E-8009BEBB923D}"/>
              </a:ext>
            </a:extLst>
          </xdr:cNvPr>
          <xdr:cNvSpPr txBox="1"/>
        </xdr:nvSpPr>
        <xdr:spPr>
          <a:xfrm>
            <a:off x="4914772" y="406172"/>
            <a:ext cx="2155827" cy="321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1">
                <a:solidFill>
                  <a:schemeClr val="bg1"/>
                </a:solidFill>
                <a:latin typeface="Abadi" panose="020B0604020104020204" pitchFamily="34" charset="0"/>
              </a:rPr>
              <a:t>LAKSHMI</a:t>
            </a:r>
            <a:r>
              <a:rPr lang="en-IN" sz="1600" b="0" i="1" baseline="0">
                <a:solidFill>
                  <a:schemeClr val="bg1"/>
                </a:solidFill>
                <a:latin typeface="Abadi" panose="020B0604020104020204" pitchFamily="34" charset="0"/>
              </a:rPr>
              <a:t> FLOUR MILL</a:t>
            </a:r>
          </a:p>
          <a:p>
            <a:endParaRPr lang="en-IN" sz="1600" b="0" i="1">
              <a:solidFill>
                <a:schemeClr val="bg1"/>
              </a:solidFill>
              <a:latin typeface="Abadi" panose="020B0604020104020204" pitchFamily="34" charset="0"/>
            </a:endParaRPr>
          </a:p>
        </xdr:txBody>
      </xdr:sp>
      <xdr:pic>
        <xdr:nvPicPr>
          <xdr:cNvPr id="146" name="Graphic 145" descr="House with solid fill">
            <a:extLst>
              <a:ext uri="{FF2B5EF4-FFF2-40B4-BE49-F238E27FC236}">
                <a16:creationId xmlns:a16="http://schemas.microsoft.com/office/drawing/2014/main" id="{BC2393E0-4129-4C5D-DE07-2E566B20D508}"/>
              </a:ext>
            </a:extLst>
          </xdr:cNvPr>
          <xdr:cNvPicPr>
            <a:picLocks noChangeAspect="1"/>
          </xdr:cNvPicPr>
        </xdr:nvPicPr>
        <xdr:blipFill>
          <a:blip xmlns:r="http://schemas.openxmlformats.org/officeDocument/2006/relationships" r:embed="rId22">
            <a:extLst>
              <a:ext uri="{96DAC541-7B7A-43D3-8B79-37D633B846F1}">
                <asvg:svgBlip xmlns:asvg="http://schemas.microsoft.com/office/drawing/2016/SVG/main" r:embed="rId23"/>
              </a:ext>
            </a:extLst>
          </a:blip>
          <a:stretch>
            <a:fillRect/>
          </a:stretch>
        </xdr:blipFill>
        <xdr:spPr>
          <a:xfrm>
            <a:off x="4358081" y="318966"/>
            <a:ext cx="469725" cy="455850"/>
          </a:xfrm>
          <a:prstGeom prst="rect">
            <a:avLst/>
          </a:prstGeom>
        </xdr:spPr>
      </xdr:pic>
    </xdr:grpSp>
    <xdr:clientData/>
  </xdr:twoCellAnchor>
  <xdr:twoCellAnchor>
    <xdr:from>
      <xdr:col>1</xdr:col>
      <xdr:colOff>73490</xdr:colOff>
      <xdr:row>9</xdr:row>
      <xdr:rowOff>166510</xdr:rowOff>
    </xdr:from>
    <xdr:to>
      <xdr:col>2</xdr:col>
      <xdr:colOff>201129</xdr:colOff>
      <xdr:row>11</xdr:row>
      <xdr:rowOff>91129</xdr:rowOff>
    </xdr:to>
    <xdr:sp macro="" textlink="">
      <xdr:nvSpPr>
        <xdr:cNvPr id="22" name="TextBox 21">
          <a:extLst>
            <a:ext uri="{FF2B5EF4-FFF2-40B4-BE49-F238E27FC236}">
              <a16:creationId xmlns:a16="http://schemas.microsoft.com/office/drawing/2014/main" id="{48C763C8-4E8B-37E7-9AED-2C1BC0285B49}"/>
            </a:ext>
          </a:extLst>
        </xdr:cNvPr>
        <xdr:cNvSpPr txBox="1"/>
      </xdr:nvSpPr>
      <xdr:spPr>
        <a:xfrm>
          <a:off x="681276" y="1799367"/>
          <a:ext cx="735424" cy="287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rgbClr val="FF6F61"/>
              </a:solidFill>
              <a:latin typeface="Abadi" panose="020B0604020104020204" pitchFamily="34" charset="0"/>
            </a:rPr>
            <a:t>Month</a:t>
          </a:r>
          <a:endParaRPr lang="en-IN" sz="1400">
            <a:solidFill>
              <a:srgbClr val="FF6F61"/>
            </a:solidFill>
            <a:latin typeface="Abadi" panose="020B0604020104020204" pitchFamily="34" charset="0"/>
          </a:endParaRPr>
        </a:p>
        <a:p>
          <a:endParaRPr lang="en-IN" sz="1200"/>
        </a:p>
      </xdr:txBody>
    </xdr:sp>
    <xdr:clientData/>
  </xdr:twoCellAnchor>
  <xdr:twoCellAnchor>
    <xdr:from>
      <xdr:col>1</xdr:col>
      <xdr:colOff>132439</xdr:colOff>
      <xdr:row>13</xdr:row>
      <xdr:rowOff>59811</xdr:rowOff>
    </xdr:from>
    <xdr:to>
      <xdr:col>2</xdr:col>
      <xdr:colOff>229701</xdr:colOff>
      <xdr:row>23</xdr:row>
      <xdr:rowOff>74443</xdr:rowOff>
    </xdr:to>
    <mc:AlternateContent xmlns:mc="http://schemas.openxmlformats.org/markup-compatibility/2006">
      <mc:Choice xmlns:a14="http://schemas.microsoft.com/office/drawing/2010/main" Requires="a14">
        <xdr:graphicFrame macro="">
          <xdr:nvGraphicFramePr>
            <xdr:cNvPr id="141" name="Month">
              <a:extLst>
                <a:ext uri="{FF2B5EF4-FFF2-40B4-BE49-F238E27FC236}">
                  <a16:creationId xmlns:a16="http://schemas.microsoft.com/office/drawing/2014/main" id="{9B94350F-5F12-47D5-A91F-9CC874C9353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740225" y="2418382"/>
              <a:ext cx="705047" cy="1828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86140</xdr:colOff>
      <xdr:row>0</xdr:row>
      <xdr:rowOff>132523</xdr:rowOff>
    </xdr:from>
    <xdr:to>
      <xdr:col>8</xdr:col>
      <xdr:colOff>265043</xdr:colOff>
      <xdr:row>31</xdr:row>
      <xdr:rowOff>72887</xdr:rowOff>
    </xdr:to>
    <xdr:grpSp>
      <xdr:nvGrpSpPr>
        <xdr:cNvPr id="29" name="Group 28">
          <a:extLst>
            <a:ext uri="{FF2B5EF4-FFF2-40B4-BE49-F238E27FC236}">
              <a16:creationId xmlns:a16="http://schemas.microsoft.com/office/drawing/2014/main" id="{46DCC720-175D-6C24-168B-B4F18D74C1A8}"/>
            </a:ext>
          </a:extLst>
        </xdr:cNvPr>
        <xdr:cNvGrpSpPr/>
      </xdr:nvGrpSpPr>
      <xdr:grpSpPr>
        <a:xfrm>
          <a:off x="8116448" y="132523"/>
          <a:ext cx="178903" cy="5734913"/>
          <a:chOff x="6798366" y="139148"/>
          <a:chExt cx="113306" cy="3829547"/>
        </a:xfrm>
      </xdr:grpSpPr>
      <xdr:cxnSp macro="">
        <xdr:nvCxnSpPr>
          <xdr:cNvPr id="25" name="Straight Connector 24">
            <a:extLst>
              <a:ext uri="{FF2B5EF4-FFF2-40B4-BE49-F238E27FC236}">
                <a16:creationId xmlns:a16="http://schemas.microsoft.com/office/drawing/2014/main" id="{75202FEB-B28C-48C1-7CC6-11CB1932A35A}"/>
              </a:ext>
            </a:extLst>
          </xdr:cNvPr>
          <xdr:cNvCxnSpPr/>
        </xdr:nvCxnSpPr>
        <xdr:spPr>
          <a:xfrm>
            <a:off x="6851374" y="192157"/>
            <a:ext cx="0" cy="3737113"/>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27" name="Oval 26">
            <a:extLst>
              <a:ext uri="{FF2B5EF4-FFF2-40B4-BE49-F238E27FC236}">
                <a16:creationId xmlns:a16="http://schemas.microsoft.com/office/drawing/2014/main" id="{7CB1217D-DC91-41DD-9779-3ECA69D4E280}"/>
              </a:ext>
            </a:extLst>
          </xdr:cNvPr>
          <xdr:cNvSpPr/>
        </xdr:nvSpPr>
        <xdr:spPr>
          <a:xfrm>
            <a:off x="6798366" y="139148"/>
            <a:ext cx="106680" cy="99060"/>
          </a:xfrm>
          <a:prstGeom prst="ellipse">
            <a:avLst/>
          </a:prstGeom>
          <a:solidFill>
            <a:srgbClr val="05DA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Oval 27">
            <a:extLst>
              <a:ext uri="{FF2B5EF4-FFF2-40B4-BE49-F238E27FC236}">
                <a16:creationId xmlns:a16="http://schemas.microsoft.com/office/drawing/2014/main" id="{51D028CB-0BCC-4738-A754-9E4CBA076C5E}"/>
              </a:ext>
            </a:extLst>
          </xdr:cNvPr>
          <xdr:cNvSpPr/>
        </xdr:nvSpPr>
        <xdr:spPr>
          <a:xfrm>
            <a:off x="6804992" y="3869635"/>
            <a:ext cx="106680" cy="99060"/>
          </a:xfrm>
          <a:prstGeom prst="ellipse">
            <a:avLst/>
          </a:prstGeom>
          <a:solidFill>
            <a:srgbClr val="05DA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12</xdr:col>
      <xdr:colOff>675861</xdr:colOff>
      <xdr:row>0</xdr:row>
      <xdr:rowOff>125896</xdr:rowOff>
    </xdr:from>
    <xdr:to>
      <xdr:col>13</xdr:col>
      <xdr:colOff>112642</xdr:colOff>
      <xdr:row>31</xdr:row>
      <xdr:rowOff>66260</xdr:rowOff>
    </xdr:to>
    <xdr:grpSp>
      <xdr:nvGrpSpPr>
        <xdr:cNvPr id="2" name="Group 1">
          <a:extLst>
            <a:ext uri="{FF2B5EF4-FFF2-40B4-BE49-F238E27FC236}">
              <a16:creationId xmlns:a16="http://schemas.microsoft.com/office/drawing/2014/main" id="{F9CF7B9E-6742-43A7-8508-6522F9CCDAD4}"/>
            </a:ext>
          </a:extLst>
        </xdr:cNvPr>
        <xdr:cNvGrpSpPr/>
      </xdr:nvGrpSpPr>
      <xdr:grpSpPr>
        <a:xfrm>
          <a:off x="13403773" y="125896"/>
          <a:ext cx="173660" cy="5734913"/>
          <a:chOff x="6798366" y="139148"/>
          <a:chExt cx="113306" cy="3829547"/>
        </a:xfrm>
      </xdr:grpSpPr>
      <xdr:cxnSp macro="">
        <xdr:nvCxnSpPr>
          <xdr:cNvPr id="3" name="Straight Connector 2">
            <a:extLst>
              <a:ext uri="{FF2B5EF4-FFF2-40B4-BE49-F238E27FC236}">
                <a16:creationId xmlns:a16="http://schemas.microsoft.com/office/drawing/2014/main" id="{E20651AF-3324-8604-2759-69B94234BDD2}"/>
              </a:ext>
            </a:extLst>
          </xdr:cNvPr>
          <xdr:cNvCxnSpPr/>
        </xdr:nvCxnSpPr>
        <xdr:spPr>
          <a:xfrm>
            <a:off x="6851374" y="192157"/>
            <a:ext cx="0" cy="3737113"/>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4" name="Oval 3">
            <a:extLst>
              <a:ext uri="{FF2B5EF4-FFF2-40B4-BE49-F238E27FC236}">
                <a16:creationId xmlns:a16="http://schemas.microsoft.com/office/drawing/2014/main" id="{41E6FC11-8DF4-A08E-AD6F-C6DC89B6AFA4}"/>
              </a:ext>
            </a:extLst>
          </xdr:cNvPr>
          <xdr:cNvSpPr/>
        </xdr:nvSpPr>
        <xdr:spPr>
          <a:xfrm>
            <a:off x="6798366" y="139148"/>
            <a:ext cx="106680" cy="99060"/>
          </a:xfrm>
          <a:prstGeom prst="ellipse">
            <a:avLst/>
          </a:prstGeom>
          <a:solidFill>
            <a:srgbClr val="05DA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Oval 4">
            <a:extLst>
              <a:ext uri="{FF2B5EF4-FFF2-40B4-BE49-F238E27FC236}">
                <a16:creationId xmlns:a16="http://schemas.microsoft.com/office/drawing/2014/main" id="{8B35EABF-89F9-A92D-D868-B2289A6BF8BE}"/>
              </a:ext>
            </a:extLst>
          </xdr:cNvPr>
          <xdr:cNvSpPr/>
        </xdr:nvSpPr>
        <xdr:spPr>
          <a:xfrm>
            <a:off x="6804992" y="3869635"/>
            <a:ext cx="106680" cy="99060"/>
          </a:xfrm>
          <a:prstGeom prst="ellipse">
            <a:avLst/>
          </a:prstGeom>
          <a:solidFill>
            <a:srgbClr val="05DA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18</xdr:col>
      <xdr:colOff>0</xdr:colOff>
      <xdr:row>0</xdr:row>
      <xdr:rowOff>172279</xdr:rowOff>
    </xdr:from>
    <xdr:to>
      <xdr:col>18</xdr:col>
      <xdr:colOff>178903</xdr:colOff>
      <xdr:row>31</xdr:row>
      <xdr:rowOff>112643</xdr:rowOff>
    </xdr:to>
    <xdr:grpSp>
      <xdr:nvGrpSpPr>
        <xdr:cNvPr id="6" name="Group 5">
          <a:extLst>
            <a:ext uri="{FF2B5EF4-FFF2-40B4-BE49-F238E27FC236}">
              <a16:creationId xmlns:a16="http://schemas.microsoft.com/office/drawing/2014/main" id="{3E6E0049-7DE6-4B2E-86FC-9FE40CA45B73}"/>
            </a:ext>
          </a:extLst>
        </xdr:cNvPr>
        <xdr:cNvGrpSpPr/>
      </xdr:nvGrpSpPr>
      <xdr:grpSpPr>
        <a:xfrm>
          <a:off x="17392022" y="172279"/>
          <a:ext cx="178903" cy="5734913"/>
          <a:chOff x="6798366" y="139148"/>
          <a:chExt cx="113306" cy="3829547"/>
        </a:xfrm>
      </xdr:grpSpPr>
      <xdr:cxnSp macro="">
        <xdr:nvCxnSpPr>
          <xdr:cNvPr id="7" name="Straight Connector 6">
            <a:extLst>
              <a:ext uri="{FF2B5EF4-FFF2-40B4-BE49-F238E27FC236}">
                <a16:creationId xmlns:a16="http://schemas.microsoft.com/office/drawing/2014/main" id="{33B99D3A-B50F-4CFE-250E-C0AEB67F2237}"/>
              </a:ext>
            </a:extLst>
          </xdr:cNvPr>
          <xdr:cNvCxnSpPr/>
        </xdr:nvCxnSpPr>
        <xdr:spPr>
          <a:xfrm>
            <a:off x="6851374" y="192157"/>
            <a:ext cx="0" cy="3737113"/>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8" name="Oval 7">
            <a:extLst>
              <a:ext uri="{FF2B5EF4-FFF2-40B4-BE49-F238E27FC236}">
                <a16:creationId xmlns:a16="http://schemas.microsoft.com/office/drawing/2014/main" id="{B946DB1F-B694-F701-B24E-F0E9672B3FC1}"/>
              </a:ext>
            </a:extLst>
          </xdr:cNvPr>
          <xdr:cNvSpPr/>
        </xdr:nvSpPr>
        <xdr:spPr>
          <a:xfrm>
            <a:off x="6798366" y="139148"/>
            <a:ext cx="106680" cy="99060"/>
          </a:xfrm>
          <a:prstGeom prst="ellipse">
            <a:avLst/>
          </a:prstGeom>
          <a:solidFill>
            <a:srgbClr val="05DA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Oval 8">
            <a:extLst>
              <a:ext uri="{FF2B5EF4-FFF2-40B4-BE49-F238E27FC236}">
                <a16:creationId xmlns:a16="http://schemas.microsoft.com/office/drawing/2014/main" id="{E3C3FE42-9F88-7577-1ED4-C4EA167FD318}"/>
              </a:ext>
            </a:extLst>
          </xdr:cNvPr>
          <xdr:cNvSpPr/>
        </xdr:nvSpPr>
        <xdr:spPr>
          <a:xfrm>
            <a:off x="6804992" y="3869635"/>
            <a:ext cx="106680" cy="99060"/>
          </a:xfrm>
          <a:prstGeom prst="ellipse">
            <a:avLst/>
          </a:prstGeom>
          <a:solidFill>
            <a:srgbClr val="05DA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25</xdr:col>
      <xdr:colOff>167472</xdr:colOff>
      <xdr:row>2</xdr:row>
      <xdr:rowOff>92110</xdr:rowOff>
    </xdr:from>
    <xdr:to>
      <xdr:col>26</xdr:col>
      <xdr:colOff>70045</xdr:colOff>
      <xdr:row>33</xdr:row>
      <xdr:rowOff>33784</xdr:rowOff>
    </xdr:to>
    <xdr:grpSp>
      <xdr:nvGrpSpPr>
        <xdr:cNvPr id="10" name="Group 9">
          <a:extLst>
            <a:ext uri="{FF2B5EF4-FFF2-40B4-BE49-F238E27FC236}">
              <a16:creationId xmlns:a16="http://schemas.microsoft.com/office/drawing/2014/main" id="{DF056F0E-D6BC-4CA5-AC39-E5C6B7400BC9}"/>
            </a:ext>
          </a:extLst>
        </xdr:cNvPr>
        <xdr:cNvGrpSpPr/>
      </xdr:nvGrpSpPr>
      <xdr:grpSpPr>
        <a:xfrm>
          <a:off x="23973692" y="460550"/>
          <a:ext cx="178902" cy="5736223"/>
          <a:chOff x="6798366" y="139148"/>
          <a:chExt cx="113306" cy="3829547"/>
        </a:xfrm>
      </xdr:grpSpPr>
      <xdr:cxnSp macro="">
        <xdr:nvCxnSpPr>
          <xdr:cNvPr id="11" name="Straight Connector 10">
            <a:extLst>
              <a:ext uri="{FF2B5EF4-FFF2-40B4-BE49-F238E27FC236}">
                <a16:creationId xmlns:a16="http://schemas.microsoft.com/office/drawing/2014/main" id="{44BA2FF7-EC1F-00B2-2F69-353E302B77A5}"/>
              </a:ext>
            </a:extLst>
          </xdr:cNvPr>
          <xdr:cNvCxnSpPr/>
        </xdr:nvCxnSpPr>
        <xdr:spPr>
          <a:xfrm>
            <a:off x="6851374" y="192157"/>
            <a:ext cx="0" cy="3737113"/>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2" name="Oval 11">
            <a:extLst>
              <a:ext uri="{FF2B5EF4-FFF2-40B4-BE49-F238E27FC236}">
                <a16:creationId xmlns:a16="http://schemas.microsoft.com/office/drawing/2014/main" id="{1544FDCA-8532-01DD-228B-32053028D7C8}"/>
              </a:ext>
            </a:extLst>
          </xdr:cNvPr>
          <xdr:cNvSpPr/>
        </xdr:nvSpPr>
        <xdr:spPr>
          <a:xfrm>
            <a:off x="6798366" y="139148"/>
            <a:ext cx="106680" cy="99060"/>
          </a:xfrm>
          <a:prstGeom prst="ellipse">
            <a:avLst/>
          </a:prstGeom>
          <a:solidFill>
            <a:srgbClr val="05DA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Oval 12">
            <a:extLst>
              <a:ext uri="{FF2B5EF4-FFF2-40B4-BE49-F238E27FC236}">
                <a16:creationId xmlns:a16="http://schemas.microsoft.com/office/drawing/2014/main" id="{C12651A7-8231-97AA-D41E-18ABFEAE443E}"/>
              </a:ext>
            </a:extLst>
          </xdr:cNvPr>
          <xdr:cNvSpPr/>
        </xdr:nvSpPr>
        <xdr:spPr>
          <a:xfrm>
            <a:off x="6804992" y="3869635"/>
            <a:ext cx="106680" cy="99060"/>
          </a:xfrm>
          <a:prstGeom prst="ellipse">
            <a:avLst/>
          </a:prstGeom>
          <a:solidFill>
            <a:srgbClr val="05DA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34</xdr:col>
      <xdr:colOff>0</xdr:colOff>
      <xdr:row>2</xdr:row>
      <xdr:rowOff>0</xdr:rowOff>
    </xdr:from>
    <xdr:to>
      <xdr:col>34</xdr:col>
      <xdr:colOff>178903</xdr:colOff>
      <xdr:row>32</xdr:row>
      <xdr:rowOff>125894</xdr:rowOff>
    </xdr:to>
    <xdr:grpSp>
      <xdr:nvGrpSpPr>
        <xdr:cNvPr id="14" name="Group 13">
          <a:extLst>
            <a:ext uri="{FF2B5EF4-FFF2-40B4-BE49-F238E27FC236}">
              <a16:creationId xmlns:a16="http://schemas.microsoft.com/office/drawing/2014/main" id="{8E9BF5B6-A571-4CF9-8344-ECEA4773038F}"/>
            </a:ext>
          </a:extLst>
        </xdr:cNvPr>
        <xdr:cNvGrpSpPr/>
      </xdr:nvGrpSpPr>
      <xdr:grpSpPr>
        <a:xfrm>
          <a:off x="29307692" y="368440"/>
          <a:ext cx="178903" cy="5736223"/>
          <a:chOff x="6798366" y="139148"/>
          <a:chExt cx="113306" cy="3829547"/>
        </a:xfrm>
      </xdr:grpSpPr>
      <xdr:cxnSp macro="">
        <xdr:nvCxnSpPr>
          <xdr:cNvPr id="15" name="Straight Connector 14">
            <a:extLst>
              <a:ext uri="{FF2B5EF4-FFF2-40B4-BE49-F238E27FC236}">
                <a16:creationId xmlns:a16="http://schemas.microsoft.com/office/drawing/2014/main" id="{341B0C83-1199-E634-BBAF-ED560E849BA3}"/>
              </a:ext>
            </a:extLst>
          </xdr:cNvPr>
          <xdr:cNvCxnSpPr/>
        </xdr:nvCxnSpPr>
        <xdr:spPr>
          <a:xfrm>
            <a:off x="6851374" y="192157"/>
            <a:ext cx="0" cy="3737113"/>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16" name="Oval 15">
            <a:extLst>
              <a:ext uri="{FF2B5EF4-FFF2-40B4-BE49-F238E27FC236}">
                <a16:creationId xmlns:a16="http://schemas.microsoft.com/office/drawing/2014/main" id="{29ED0A32-F41B-799F-232A-9EC4DE342771}"/>
              </a:ext>
            </a:extLst>
          </xdr:cNvPr>
          <xdr:cNvSpPr/>
        </xdr:nvSpPr>
        <xdr:spPr>
          <a:xfrm>
            <a:off x="6798366" y="139148"/>
            <a:ext cx="106680" cy="99060"/>
          </a:xfrm>
          <a:prstGeom prst="ellipse">
            <a:avLst/>
          </a:prstGeom>
          <a:solidFill>
            <a:srgbClr val="05DA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Oval 16">
            <a:extLst>
              <a:ext uri="{FF2B5EF4-FFF2-40B4-BE49-F238E27FC236}">
                <a16:creationId xmlns:a16="http://schemas.microsoft.com/office/drawing/2014/main" id="{2B744F9B-2C06-C9D9-CD35-3280A20269D8}"/>
              </a:ext>
            </a:extLst>
          </xdr:cNvPr>
          <xdr:cNvSpPr/>
        </xdr:nvSpPr>
        <xdr:spPr>
          <a:xfrm>
            <a:off x="6804992" y="3869635"/>
            <a:ext cx="106680" cy="99060"/>
          </a:xfrm>
          <a:prstGeom prst="ellipse">
            <a:avLst/>
          </a:prstGeom>
          <a:solidFill>
            <a:srgbClr val="05DA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497.92328703704" createdVersion="8" refreshedVersion="8" minRefreshableVersion="3" recordCount="182" xr:uid="{D091FC0C-6757-4CCE-AB7F-51BBDB96FA09}">
  <cacheSource type="worksheet">
    <worksheetSource name="Table1"/>
  </cacheSource>
  <cacheFields count="21">
    <cacheField name="Month" numFmtId="165">
      <sharedItems count="6">
        <s v="Jan"/>
        <s v="Feb"/>
        <s v="Mar"/>
        <s v="Apr"/>
        <s v="May"/>
        <s v="Jun"/>
      </sharedItems>
    </cacheField>
    <cacheField name="Date" numFmtId="14">
      <sharedItems containsSemiMixedTypes="0" containsNonDate="0" containsDate="1" containsString="0" minDate="2024-01-01T00:00:00" maxDate="2024-07-01T00:00:00"/>
    </cacheField>
    <cacheField name="Spent" numFmtId="0">
      <sharedItems containsString="0" containsBlank="1" containsNumber="1" containsInteger="1" minValue="0" maxValue="2400"/>
    </cacheField>
    <cacheField name="Plate Amount &amp; Repair" numFmtId="0">
      <sharedItems containsString="0" containsBlank="1" containsNumber="1" containsInteger="1" minValue="0" maxValue="1500"/>
    </cacheField>
    <cacheField name="Gpay" numFmtId="0">
      <sharedItems containsString="0" containsBlank="1" containsNumber="1" containsInteger="1" minValue="0" maxValue="550"/>
    </cacheField>
    <cacheField name="Actual" numFmtId="0">
      <sharedItems containsString="0" containsBlank="1" containsNumber="1" containsInteger="1" minValue="0" maxValue="4070"/>
    </cacheField>
    <cacheField name="Electric pay" numFmtId="0">
      <sharedItems containsSemiMixedTypes="0" containsString="0" containsNumber="1" containsInteger="1" minValue="344" maxValue="344"/>
    </cacheField>
    <cacheField name="Final" numFmtId="0">
      <sharedItems containsSemiMixedTypes="0" containsString="0" containsNumber="1" containsInteger="1" minValue="-344" maxValue="3176"/>
    </cacheField>
    <cacheField name="Absence" numFmtId="0">
      <sharedItems containsSemiMixedTypes="0" containsString="0" containsNumber="1" containsInteger="1" minValue="0" maxValue="1"/>
    </cacheField>
    <cacheField name="Expenses" numFmtId="0">
      <sharedItems containsSemiMixedTypes="0" containsString="0" containsNumber="1" containsInteger="1" minValue="344" maxValue="2294"/>
    </cacheField>
    <cacheField name="Profit/loss" numFmtId="0">
      <sharedItems containsSemiMixedTypes="0" containsString="0" containsNumber="1" containsInteger="1" minValue="0" maxValue="1"/>
    </cacheField>
    <cacheField name="Chilly powder" numFmtId="0">
      <sharedItems containsString="0" containsBlank="1" containsNumber="1" minValue="0.25" maxValue="0.45"/>
    </cacheField>
    <cacheField name="Coconut Oil" numFmtId="0">
      <sharedItems containsString="0" containsBlank="1" containsNumber="1" minValue="0.2" maxValue="0.4"/>
    </cacheField>
    <cacheField name="Ragi" numFmtId="0">
      <sharedItems containsString="0" containsBlank="1" containsNumber="1" minValue="0.1" maxValue="0.18"/>
    </cacheField>
    <cacheField name="Wheat" numFmtId="0">
      <sharedItems containsString="0" containsBlank="1" containsNumber="1" minValue="0.08" maxValue="0.15"/>
    </cacheField>
    <cacheField name="Others" numFmtId="0">
      <sharedItems containsString="0" containsBlank="1" containsNumber="1" minValue="0.04" maxValue="0.13"/>
    </cacheField>
    <cacheField name="Total days" numFmtId="0">
      <sharedItems containsString="0" containsBlank="1" containsNumber="1" containsInteger="1" minValue="29" maxValue="31"/>
    </cacheField>
    <cacheField name="Profit" numFmtId="0">
      <sharedItems containsString="0" containsBlank="1" containsNumber="1" containsInteger="1" minValue="27" maxValue="30"/>
    </cacheField>
    <cacheField name="Loss" numFmtId="0">
      <sharedItems containsString="0" containsBlank="1" containsNumber="1" containsInteger="1" minValue="0" maxValue="3"/>
    </cacheField>
    <cacheField name="Present" numFmtId="0">
      <sharedItems containsString="0" containsBlank="1" containsNumber="1" containsInteger="1" minValue="20" maxValue="28"/>
    </cacheField>
    <cacheField name="Absent" numFmtId="0">
      <sharedItems containsString="0" containsBlank="1" containsNumber="1" containsInteger="1" minValue="1" maxValue="10"/>
    </cacheField>
  </cacheFields>
  <extLst>
    <ext xmlns:x14="http://schemas.microsoft.com/office/spreadsheetml/2009/9/main" uri="{725AE2AE-9491-48be-B2B4-4EB974FC3084}">
      <x14:pivotCacheDefinition pivotCacheId="723099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
  <r>
    <x v="0"/>
    <d v="2024-01-01T00:00:00"/>
    <n v="0"/>
    <m/>
    <n v="0"/>
    <n v="700"/>
    <n v="344"/>
    <n v="356"/>
    <n v="1"/>
    <n v="344"/>
    <n v="1"/>
    <n v="0.25"/>
    <n v="0.4"/>
    <n v="0.1"/>
    <n v="0.15"/>
    <n v="0.1"/>
    <n v="31"/>
    <n v="29"/>
    <n v="2"/>
    <n v="25"/>
    <n v="6"/>
  </r>
  <r>
    <x v="0"/>
    <d v="2024-01-02T00:00:00"/>
    <n v="310"/>
    <m/>
    <n v="0"/>
    <n v="1010"/>
    <n v="344"/>
    <n v="666"/>
    <n v="1"/>
    <n v="344"/>
    <n v="1"/>
    <m/>
    <m/>
    <m/>
    <m/>
    <m/>
    <m/>
    <m/>
    <m/>
    <m/>
    <m/>
  </r>
  <r>
    <x v="0"/>
    <d v="2024-01-03T00:00:00"/>
    <n v="30"/>
    <m/>
    <n v="350"/>
    <n v="830"/>
    <n v="344"/>
    <n v="136"/>
    <n v="0"/>
    <n v="694"/>
    <n v="1"/>
    <m/>
    <m/>
    <m/>
    <m/>
    <m/>
    <m/>
    <m/>
    <m/>
    <m/>
    <m/>
  </r>
  <r>
    <x v="0"/>
    <d v="2024-01-04T00:00:00"/>
    <n v="240"/>
    <n v="450"/>
    <n v="400"/>
    <n v="2090"/>
    <n v="344"/>
    <n v="896"/>
    <n v="0"/>
    <n v="1194"/>
    <n v="1"/>
    <m/>
    <m/>
    <m/>
    <m/>
    <m/>
    <m/>
    <m/>
    <m/>
    <m/>
    <m/>
  </r>
  <r>
    <x v="0"/>
    <d v="2024-01-05T00:00:00"/>
    <n v="180"/>
    <m/>
    <n v="350"/>
    <n v="680"/>
    <n v="344"/>
    <n v="-14"/>
    <n v="0"/>
    <n v="694"/>
    <n v="0"/>
    <m/>
    <m/>
    <m/>
    <m/>
    <m/>
    <m/>
    <m/>
    <m/>
    <m/>
    <m/>
  </r>
  <r>
    <x v="0"/>
    <d v="2024-01-06T00:00:00"/>
    <n v="0"/>
    <m/>
    <n v="0"/>
    <n v="0"/>
    <n v="344"/>
    <n v="-344"/>
    <n v="0"/>
    <n v="344"/>
    <n v="0"/>
    <m/>
    <m/>
    <m/>
    <m/>
    <m/>
    <m/>
    <m/>
    <m/>
    <m/>
    <m/>
  </r>
  <r>
    <x v="0"/>
    <d v="2024-01-07T00:00:00"/>
    <n v="340"/>
    <m/>
    <n v="400"/>
    <n v="1040"/>
    <n v="344"/>
    <n v="296"/>
    <n v="0"/>
    <n v="744"/>
    <n v="1"/>
    <m/>
    <m/>
    <m/>
    <m/>
    <m/>
    <m/>
    <m/>
    <m/>
    <m/>
    <m/>
  </r>
  <r>
    <x v="0"/>
    <d v="2024-01-08T00:00:00"/>
    <n v="0"/>
    <m/>
    <n v="350"/>
    <n v="1100"/>
    <n v="344"/>
    <n v="406"/>
    <n v="0"/>
    <n v="694"/>
    <n v="1"/>
    <m/>
    <m/>
    <m/>
    <m/>
    <m/>
    <m/>
    <m/>
    <m/>
    <m/>
    <m/>
  </r>
  <r>
    <x v="0"/>
    <d v="2024-01-09T00:00:00"/>
    <n v="160"/>
    <n v="0"/>
    <n v="350"/>
    <n v="1560"/>
    <n v="344"/>
    <n v="866"/>
    <n v="0"/>
    <n v="694"/>
    <n v="1"/>
    <m/>
    <m/>
    <m/>
    <m/>
    <m/>
    <m/>
    <m/>
    <m/>
    <m/>
    <m/>
  </r>
  <r>
    <x v="0"/>
    <d v="2024-01-10T00:00:00"/>
    <n v="280"/>
    <m/>
    <n v="350"/>
    <n v="1380"/>
    <n v="344"/>
    <n v="686"/>
    <n v="0"/>
    <n v="694"/>
    <n v="1"/>
    <m/>
    <m/>
    <m/>
    <m/>
    <m/>
    <m/>
    <m/>
    <m/>
    <m/>
    <m/>
  </r>
  <r>
    <x v="0"/>
    <d v="2024-01-11T00:00:00"/>
    <n v="100"/>
    <m/>
    <n v="400"/>
    <n v="1860"/>
    <n v="344"/>
    <n v="1116"/>
    <n v="0"/>
    <n v="744"/>
    <n v="1"/>
    <m/>
    <m/>
    <m/>
    <m/>
    <m/>
    <m/>
    <m/>
    <m/>
    <m/>
    <m/>
  </r>
  <r>
    <x v="0"/>
    <d v="2024-01-12T00:00:00"/>
    <n v="260"/>
    <m/>
    <n v="400"/>
    <n v="2060"/>
    <n v="344"/>
    <n v="1316"/>
    <n v="0"/>
    <n v="744"/>
    <n v="1"/>
    <m/>
    <m/>
    <m/>
    <m/>
    <m/>
    <m/>
    <m/>
    <m/>
    <m/>
    <m/>
  </r>
  <r>
    <x v="0"/>
    <d v="2024-01-13T00:00:00"/>
    <n v="470"/>
    <m/>
    <n v="550"/>
    <n v="4070"/>
    <n v="344"/>
    <n v="3176"/>
    <n v="0"/>
    <n v="894"/>
    <n v="1"/>
    <m/>
    <m/>
    <m/>
    <m/>
    <m/>
    <m/>
    <m/>
    <m/>
    <m/>
    <m/>
  </r>
  <r>
    <x v="0"/>
    <d v="2024-01-14T00:00:00"/>
    <n v="50"/>
    <m/>
    <n v="500"/>
    <n v="1650"/>
    <n v="344"/>
    <n v="806"/>
    <n v="0"/>
    <n v="844"/>
    <n v="1"/>
    <m/>
    <m/>
    <m/>
    <m/>
    <m/>
    <m/>
    <m/>
    <m/>
    <m/>
    <m/>
  </r>
  <r>
    <x v="0"/>
    <d v="2024-01-15T00:00:00"/>
    <n v="350"/>
    <m/>
    <n v="500"/>
    <n v="1750"/>
    <n v="344"/>
    <n v="906"/>
    <n v="0"/>
    <n v="844"/>
    <n v="1"/>
    <m/>
    <m/>
    <m/>
    <m/>
    <m/>
    <m/>
    <m/>
    <m/>
    <m/>
    <m/>
  </r>
  <r>
    <x v="0"/>
    <d v="2024-01-16T00:00:00"/>
    <n v="90"/>
    <n v="0"/>
    <n v="400"/>
    <n v="1290"/>
    <n v="344"/>
    <n v="546"/>
    <n v="0"/>
    <n v="744"/>
    <n v="1"/>
    <m/>
    <m/>
    <m/>
    <m/>
    <m/>
    <m/>
    <m/>
    <m/>
    <m/>
    <m/>
  </r>
  <r>
    <x v="0"/>
    <d v="2024-01-17T00:00:00"/>
    <n v="760"/>
    <m/>
    <n v="500"/>
    <n v="2140"/>
    <n v="344"/>
    <n v="1296"/>
    <n v="0"/>
    <n v="844"/>
    <n v="1"/>
    <m/>
    <m/>
    <m/>
    <m/>
    <m/>
    <m/>
    <m/>
    <m/>
    <m/>
    <m/>
  </r>
  <r>
    <x v="0"/>
    <d v="2024-01-18T00:00:00"/>
    <n v="660"/>
    <m/>
    <n v="350"/>
    <n v="1460"/>
    <n v="344"/>
    <n v="766"/>
    <n v="0"/>
    <n v="694"/>
    <n v="1"/>
    <m/>
    <m/>
    <m/>
    <m/>
    <m/>
    <m/>
    <m/>
    <m/>
    <m/>
    <m/>
  </r>
  <r>
    <x v="0"/>
    <d v="2024-01-19T00:00:00"/>
    <n v="420"/>
    <m/>
    <n v="250"/>
    <n v="1920"/>
    <n v="344"/>
    <n v="1326"/>
    <n v="0"/>
    <n v="594"/>
    <n v="1"/>
    <m/>
    <m/>
    <m/>
    <m/>
    <m/>
    <m/>
    <m/>
    <m/>
    <m/>
    <m/>
  </r>
  <r>
    <x v="0"/>
    <d v="2024-01-20T00:00:00"/>
    <n v="260"/>
    <n v="450"/>
    <n v="0"/>
    <n v="960"/>
    <n v="344"/>
    <n v="166"/>
    <n v="1"/>
    <n v="794"/>
    <n v="1"/>
    <m/>
    <m/>
    <m/>
    <m/>
    <m/>
    <m/>
    <m/>
    <m/>
    <m/>
    <m/>
  </r>
  <r>
    <x v="0"/>
    <d v="2024-01-21T00:00:00"/>
    <n v="930"/>
    <n v="450"/>
    <n v="0"/>
    <n v="1830"/>
    <n v="344"/>
    <n v="1036"/>
    <n v="1"/>
    <n v="794"/>
    <n v="1"/>
    <m/>
    <m/>
    <m/>
    <m/>
    <m/>
    <m/>
    <m/>
    <m/>
    <m/>
    <m/>
  </r>
  <r>
    <x v="0"/>
    <d v="2024-01-22T00:00:00"/>
    <n v="110"/>
    <m/>
    <n v="350"/>
    <n v="1710"/>
    <n v="344"/>
    <n v="1016"/>
    <n v="0"/>
    <n v="694"/>
    <n v="1"/>
    <m/>
    <m/>
    <m/>
    <m/>
    <m/>
    <m/>
    <m/>
    <m/>
    <m/>
    <m/>
  </r>
  <r>
    <x v="0"/>
    <d v="2024-01-23T00:00:00"/>
    <n v="110"/>
    <m/>
    <n v="400"/>
    <n v="1710"/>
    <n v="344"/>
    <n v="966"/>
    <n v="0"/>
    <n v="744"/>
    <n v="1"/>
    <m/>
    <m/>
    <m/>
    <m/>
    <m/>
    <m/>
    <m/>
    <m/>
    <m/>
    <m/>
  </r>
  <r>
    <x v="0"/>
    <d v="2024-01-24T00:00:00"/>
    <n v="220"/>
    <m/>
    <n v="450"/>
    <n v="1520"/>
    <n v="344"/>
    <n v="726"/>
    <n v="0"/>
    <n v="794"/>
    <n v="1"/>
    <m/>
    <m/>
    <m/>
    <m/>
    <m/>
    <m/>
    <m/>
    <m/>
    <m/>
    <m/>
  </r>
  <r>
    <x v="0"/>
    <d v="2024-01-25T00:00:00"/>
    <n v="100"/>
    <m/>
    <n v="150"/>
    <n v="1000"/>
    <n v="344"/>
    <n v="506"/>
    <n v="0"/>
    <n v="494"/>
    <n v="1"/>
    <m/>
    <m/>
    <m/>
    <m/>
    <m/>
    <m/>
    <m/>
    <m/>
    <m/>
    <m/>
  </r>
  <r>
    <x v="0"/>
    <d v="2024-01-26T00:00:00"/>
    <n v="290"/>
    <m/>
    <n v="350"/>
    <n v="1190"/>
    <n v="344"/>
    <n v="496"/>
    <n v="0"/>
    <n v="694"/>
    <n v="1"/>
    <m/>
    <m/>
    <m/>
    <m/>
    <m/>
    <m/>
    <m/>
    <m/>
    <m/>
    <m/>
  </r>
  <r>
    <x v="0"/>
    <d v="2024-01-27T00:00:00"/>
    <n v="750"/>
    <m/>
    <n v="400"/>
    <n v="1750"/>
    <n v="344"/>
    <n v="1006"/>
    <n v="0"/>
    <n v="744"/>
    <n v="1"/>
    <m/>
    <m/>
    <m/>
    <m/>
    <m/>
    <m/>
    <m/>
    <m/>
    <m/>
    <m/>
  </r>
  <r>
    <x v="0"/>
    <d v="2024-01-28T00:00:00"/>
    <n v="270"/>
    <m/>
    <n v="100"/>
    <n v="470"/>
    <n v="344"/>
    <n v="26"/>
    <n v="0"/>
    <n v="444"/>
    <n v="1"/>
    <m/>
    <m/>
    <m/>
    <m/>
    <m/>
    <m/>
    <m/>
    <m/>
    <m/>
    <m/>
  </r>
  <r>
    <x v="0"/>
    <d v="2024-01-29T00:00:00"/>
    <n v="230"/>
    <m/>
    <n v="0"/>
    <n v="2530"/>
    <n v="344"/>
    <n v="2186"/>
    <n v="1"/>
    <n v="344"/>
    <n v="1"/>
    <m/>
    <m/>
    <m/>
    <m/>
    <m/>
    <m/>
    <m/>
    <m/>
    <m/>
    <m/>
  </r>
  <r>
    <x v="0"/>
    <d v="2024-01-30T00:00:00"/>
    <n v="680"/>
    <n v="450"/>
    <n v="0"/>
    <n v="2430"/>
    <n v="344"/>
    <n v="1636"/>
    <n v="1"/>
    <n v="794"/>
    <n v="1"/>
    <m/>
    <m/>
    <m/>
    <m/>
    <m/>
    <m/>
    <m/>
    <m/>
    <m/>
    <m/>
  </r>
  <r>
    <x v="0"/>
    <d v="2024-01-31T00:00:00"/>
    <n v="290"/>
    <n v="0"/>
    <n v="400"/>
    <n v="1290"/>
    <n v="344"/>
    <n v="546"/>
    <n v="0"/>
    <n v="744"/>
    <n v="1"/>
    <m/>
    <m/>
    <m/>
    <m/>
    <m/>
    <m/>
    <m/>
    <m/>
    <m/>
    <m/>
  </r>
  <r>
    <x v="1"/>
    <d v="2024-02-01T00:00:00"/>
    <n v="140"/>
    <m/>
    <n v="0"/>
    <n v="1950"/>
    <n v="344"/>
    <n v="1606"/>
    <n v="1"/>
    <n v="344"/>
    <n v="1"/>
    <n v="0.35"/>
    <n v="0.2"/>
    <n v="0.17"/>
    <n v="0.15"/>
    <n v="0.13"/>
    <n v="29"/>
    <n v="27"/>
    <n v="2"/>
    <n v="28"/>
    <n v="1"/>
  </r>
  <r>
    <x v="1"/>
    <d v="2024-02-02T00:00:00"/>
    <n v="320"/>
    <m/>
    <n v="350"/>
    <n v="1720"/>
    <n v="344"/>
    <n v="1026"/>
    <n v="0"/>
    <n v="694"/>
    <n v="1"/>
    <m/>
    <m/>
    <m/>
    <m/>
    <m/>
    <m/>
    <m/>
    <m/>
    <m/>
    <m/>
  </r>
  <r>
    <x v="1"/>
    <d v="2024-02-03T00:00:00"/>
    <n v="400"/>
    <m/>
    <n v="450"/>
    <n v="2690"/>
    <n v="344"/>
    <n v="1896"/>
    <n v="0"/>
    <n v="794"/>
    <n v="1"/>
    <m/>
    <m/>
    <m/>
    <m/>
    <m/>
    <m/>
    <m/>
    <m/>
    <m/>
    <m/>
  </r>
  <r>
    <x v="1"/>
    <d v="2024-02-04T00:00:00"/>
    <n v="230"/>
    <m/>
    <n v="400"/>
    <n v="2230"/>
    <n v="344"/>
    <n v="1486"/>
    <n v="0"/>
    <n v="744"/>
    <n v="1"/>
    <m/>
    <m/>
    <m/>
    <m/>
    <m/>
    <m/>
    <m/>
    <m/>
    <m/>
    <m/>
  </r>
  <r>
    <x v="1"/>
    <d v="2024-02-05T00:00:00"/>
    <n v="320"/>
    <m/>
    <n v="500"/>
    <n v="2920"/>
    <n v="344"/>
    <n v="2076"/>
    <n v="0"/>
    <n v="844"/>
    <n v="1"/>
    <m/>
    <m/>
    <m/>
    <m/>
    <m/>
    <m/>
    <m/>
    <m/>
    <m/>
    <m/>
  </r>
  <r>
    <x v="1"/>
    <d v="2024-02-06T00:00:00"/>
    <n v="440"/>
    <m/>
    <n v="450"/>
    <n v="2440"/>
    <n v="344"/>
    <n v="1646"/>
    <n v="0"/>
    <n v="794"/>
    <n v="1"/>
    <m/>
    <m/>
    <m/>
    <m/>
    <m/>
    <m/>
    <m/>
    <m/>
    <m/>
    <m/>
  </r>
  <r>
    <x v="1"/>
    <d v="2024-02-07T00:00:00"/>
    <n v="100"/>
    <m/>
    <n v="350"/>
    <n v="1100"/>
    <n v="344"/>
    <n v="406"/>
    <n v="0"/>
    <n v="694"/>
    <n v="1"/>
    <m/>
    <m/>
    <m/>
    <m/>
    <m/>
    <m/>
    <m/>
    <m/>
    <m/>
    <m/>
  </r>
  <r>
    <x v="1"/>
    <d v="2024-02-08T00:00:00"/>
    <n v="0"/>
    <m/>
    <n v="0"/>
    <n v="0"/>
    <n v="344"/>
    <n v="-344"/>
    <n v="0"/>
    <n v="344"/>
    <n v="0"/>
    <m/>
    <m/>
    <m/>
    <m/>
    <m/>
    <m/>
    <m/>
    <m/>
    <m/>
    <m/>
  </r>
  <r>
    <x v="1"/>
    <d v="2024-02-09T00:00:00"/>
    <n v="350"/>
    <m/>
    <n v="400"/>
    <n v="1450"/>
    <n v="344"/>
    <n v="706"/>
    <n v="0"/>
    <n v="744"/>
    <n v="1"/>
    <m/>
    <m/>
    <m/>
    <m/>
    <m/>
    <m/>
    <m/>
    <m/>
    <m/>
    <m/>
  </r>
  <r>
    <x v="1"/>
    <d v="2024-02-10T00:00:00"/>
    <n v="130"/>
    <m/>
    <n v="350"/>
    <n v="1630"/>
    <n v="344"/>
    <n v="936"/>
    <n v="0"/>
    <n v="694"/>
    <n v="1"/>
    <m/>
    <m/>
    <m/>
    <m/>
    <m/>
    <m/>
    <m/>
    <m/>
    <m/>
    <m/>
  </r>
  <r>
    <x v="1"/>
    <d v="2024-02-11T00:00:00"/>
    <n v="120"/>
    <m/>
    <n v="0"/>
    <n v="120"/>
    <n v="344"/>
    <n v="-224"/>
    <n v="0"/>
    <n v="344"/>
    <n v="0"/>
    <m/>
    <m/>
    <m/>
    <m/>
    <m/>
    <m/>
    <m/>
    <m/>
    <m/>
    <m/>
  </r>
  <r>
    <x v="1"/>
    <d v="2024-02-12T00:00:00"/>
    <n v="130"/>
    <m/>
    <n v="500"/>
    <n v="2830"/>
    <n v="344"/>
    <n v="1986"/>
    <n v="0"/>
    <n v="844"/>
    <n v="1"/>
    <m/>
    <m/>
    <m/>
    <m/>
    <m/>
    <m/>
    <m/>
    <m/>
    <m/>
    <m/>
  </r>
  <r>
    <x v="1"/>
    <d v="2024-02-13T00:00:00"/>
    <n v="200"/>
    <m/>
    <n v="350"/>
    <n v="1000"/>
    <n v="344"/>
    <n v="306"/>
    <n v="0"/>
    <n v="694"/>
    <n v="1"/>
    <m/>
    <m/>
    <m/>
    <m/>
    <m/>
    <m/>
    <m/>
    <m/>
    <m/>
    <m/>
  </r>
  <r>
    <x v="1"/>
    <d v="2024-02-14T00:00:00"/>
    <n v="530"/>
    <n v="250"/>
    <n v="500"/>
    <n v="2280"/>
    <n v="344"/>
    <n v="1186"/>
    <n v="0"/>
    <n v="1094"/>
    <n v="1"/>
    <m/>
    <m/>
    <m/>
    <m/>
    <m/>
    <m/>
    <m/>
    <m/>
    <m/>
    <m/>
  </r>
  <r>
    <x v="1"/>
    <d v="2024-02-15T00:00:00"/>
    <n v="70"/>
    <m/>
    <n v="350"/>
    <n v="1670"/>
    <n v="344"/>
    <n v="976"/>
    <n v="0"/>
    <n v="694"/>
    <n v="1"/>
    <m/>
    <m/>
    <m/>
    <m/>
    <m/>
    <m/>
    <m/>
    <m/>
    <m/>
    <m/>
  </r>
  <r>
    <x v="1"/>
    <d v="2024-02-16T00:00:00"/>
    <n v="320"/>
    <m/>
    <n v="400"/>
    <n v="1820"/>
    <n v="344"/>
    <n v="1076"/>
    <n v="0"/>
    <n v="744"/>
    <n v="1"/>
    <m/>
    <m/>
    <m/>
    <m/>
    <m/>
    <m/>
    <m/>
    <m/>
    <m/>
    <m/>
  </r>
  <r>
    <x v="1"/>
    <d v="2024-02-17T00:00:00"/>
    <n v="480"/>
    <m/>
    <n v="450"/>
    <n v="1980"/>
    <n v="344"/>
    <n v="1186"/>
    <n v="0"/>
    <n v="794"/>
    <n v="1"/>
    <m/>
    <m/>
    <m/>
    <m/>
    <m/>
    <m/>
    <m/>
    <m/>
    <m/>
    <m/>
  </r>
  <r>
    <x v="1"/>
    <d v="2024-02-18T00:00:00"/>
    <n v="150"/>
    <m/>
    <n v="450"/>
    <n v="1950"/>
    <n v="344"/>
    <n v="1156"/>
    <n v="0"/>
    <n v="794"/>
    <n v="1"/>
    <m/>
    <m/>
    <m/>
    <m/>
    <m/>
    <m/>
    <m/>
    <m/>
    <m/>
    <m/>
  </r>
  <r>
    <x v="1"/>
    <d v="2024-02-19T00:00:00"/>
    <n v="200"/>
    <m/>
    <n v="350"/>
    <n v="1200"/>
    <n v="344"/>
    <n v="506"/>
    <n v="0"/>
    <n v="694"/>
    <n v="1"/>
    <m/>
    <m/>
    <m/>
    <m/>
    <m/>
    <m/>
    <m/>
    <m/>
    <m/>
    <m/>
  </r>
  <r>
    <x v="1"/>
    <d v="2024-02-20T00:00:00"/>
    <n v="270"/>
    <m/>
    <n v="350"/>
    <n v="1270"/>
    <n v="344"/>
    <n v="576"/>
    <n v="0"/>
    <n v="694"/>
    <n v="1"/>
    <m/>
    <m/>
    <m/>
    <m/>
    <m/>
    <m/>
    <m/>
    <m/>
    <m/>
    <m/>
  </r>
  <r>
    <x v="1"/>
    <d v="2024-02-21T00:00:00"/>
    <n v="60"/>
    <m/>
    <n v="350"/>
    <n v="1360"/>
    <n v="344"/>
    <n v="666"/>
    <n v="0"/>
    <n v="694"/>
    <n v="1"/>
    <m/>
    <m/>
    <m/>
    <m/>
    <m/>
    <m/>
    <m/>
    <m/>
    <m/>
    <m/>
  </r>
  <r>
    <x v="1"/>
    <d v="2024-02-22T00:00:00"/>
    <n v="350"/>
    <m/>
    <n v="500"/>
    <n v="1550"/>
    <n v="344"/>
    <n v="706"/>
    <n v="0"/>
    <n v="844"/>
    <n v="1"/>
    <m/>
    <m/>
    <m/>
    <m/>
    <m/>
    <m/>
    <m/>
    <m/>
    <m/>
    <m/>
  </r>
  <r>
    <x v="1"/>
    <d v="2024-02-23T00:00:00"/>
    <n v="300"/>
    <m/>
    <n v="350"/>
    <n v="1600"/>
    <n v="344"/>
    <n v="906"/>
    <n v="0"/>
    <n v="694"/>
    <n v="1"/>
    <m/>
    <m/>
    <m/>
    <m/>
    <m/>
    <m/>
    <m/>
    <m/>
    <m/>
    <m/>
  </r>
  <r>
    <x v="1"/>
    <d v="2024-02-24T00:00:00"/>
    <n v="150"/>
    <m/>
    <n v="350"/>
    <n v="740"/>
    <n v="344"/>
    <n v="46"/>
    <n v="0"/>
    <n v="694"/>
    <n v="1"/>
    <m/>
    <m/>
    <m/>
    <m/>
    <m/>
    <m/>
    <m/>
    <m/>
    <m/>
    <m/>
  </r>
  <r>
    <x v="1"/>
    <d v="2024-02-25T00:00:00"/>
    <n v="110"/>
    <m/>
    <n v="400"/>
    <n v="1110"/>
    <n v="344"/>
    <n v="366"/>
    <n v="0"/>
    <n v="744"/>
    <n v="1"/>
    <m/>
    <m/>
    <m/>
    <m/>
    <m/>
    <m/>
    <m/>
    <m/>
    <m/>
    <m/>
  </r>
  <r>
    <x v="1"/>
    <d v="2024-02-26T00:00:00"/>
    <n v="1080"/>
    <m/>
    <n v="400"/>
    <n v="1880"/>
    <n v="344"/>
    <n v="1136"/>
    <n v="0"/>
    <n v="744"/>
    <n v="1"/>
    <m/>
    <m/>
    <m/>
    <m/>
    <m/>
    <m/>
    <m/>
    <m/>
    <m/>
    <m/>
  </r>
  <r>
    <x v="1"/>
    <d v="2024-02-27T00:00:00"/>
    <n v="10"/>
    <m/>
    <n v="350"/>
    <n v="1110"/>
    <n v="344"/>
    <n v="416"/>
    <n v="0"/>
    <n v="694"/>
    <n v="1"/>
    <m/>
    <m/>
    <m/>
    <m/>
    <m/>
    <m/>
    <m/>
    <m/>
    <m/>
    <m/>
  </r>
  <r>
    <x v="1"/>
    <d v="2024-02-28T00:00:00"/>
    <n v="110"/>
    <m/>
    <n v="350"/>
    <n v="1410"/>
    <n v="344"/>
    <n v="716"/>
    <n v="0"/>
    <n v="694"/>
    <n v="1"/>
    <m/>
    <m/>
    <m/>
    <m/>
    <m/>
    <m/>
    <m/>
    <m/>
    <m/>
    <m/>
  </r>
  <r>
    <x v="1"/>
    <d v="2024-02-29T00:00:00"/>
    <n v="240"/>
    <n v="450"/>
    <n v="350"/>
    <n v="1490"/>
    <n v="344"/>
    <n v="346"/>
    <n v="0"/>
    <n v="1144"/>
    <n v="1"/>
    <m/>
    <m/>
    <m/>
    <m/>
    <m/>
    <m/>
    <m/>
    <m/>
    <m/>
    <m/>
  </r>
  <r>
    <x v="2"/>
    <d v="2024-03-01T00:00:00"/>
    <n v="320"/>
    <m/>
    <n v="350"/>
    <n v="1320"/>
    <n v="344"/>
    <n v="626"/>
    <n v="0"/>
    <n v="694"/>
    <n v="1"/>
    <n v="0.45"/>
    <n v="0.28000000000000003"/>
    <n v="0.15"/>
    <n v="0.08"/>
    <n v="0.04"/>
    <n v="31"/>
    <n v="30"/>
    <n v="1"/>
    <n v="26"/>
    <n v="5"/>
  </r>
  <r>
    <x v="2"/>
    <d v="2024-03-02T00:00:00"/>
    <n v="330"/>
    <m/>
    <n v="350"/>
    <n v="1630"/>
    <n v="344"/>
    <n v="936"/>
    <n v="0"/>
    <n v="694"/>
    <n v="1"/>
    <m/>
    <m/>
    <m/>
    <m/>
    <m/>
    <m/>
    <m/>
    <m/>
    <m/>
    <m/>
  </r>
  <r>
    <x v="2"/>
    <d v="2024-03-03T00:00:00"/>
    <n v="110"/>
    <m/>
    <n v="350"/>
    <n v="1110"/>
    <n v="344"/>
    <n v="416"/>
    <n v="0"/>
    <n v="694"/>
    <n v="1"/>
    <m/>
    <m/>
    <m/>
    <m/>
    <m/>
    <m/>
    <m/>
    <m/>
    <m/>
    <m/>
  </r>
  <r>
    <x v="2"/>
    <d v="2024-03-04T00:00:00"/>
    <n v="200"/>
    <m/>
    <n v="450"/>
    <n v="2200"/>
    <n v="344"/>
    <n v="1406"/>
    <n v="0"/>
    <n v="794"/>
    <n v="1"/>
    <m/>
    <m/>
    <m/>
    <m/>
    <m/>
    <m/>
    <m/>
    <m/>
    <m/>
    <m/>
  </r>
  <r>
    <x v="2"/>
    <d v="2024-03-05T00:00:00"/>
    <n v="430"/>
    <m/>
    <n v="0"/>
    <n v="2030"/>
    <n v="344"/>
    <n v="1686"/>
    <n v="1"/>
    <n v="344"/>
    <n v="1"/>
    <m/>
    <m/>
    <m/>
    <m/>
    <m/>
    <m/>
    <m/>
    <m/>
    <m/>
    <m/>
  </r>
  <r>
    <x v="2"/>
    <d v="2024-03-06T00:00:00"/>
    <n v="270"/>
    <m/>
    <n v="350"/>
    <n v="770"/>
    <n v="344"/>
    <n v="76"/>
    <n v="0"/>
    <n v="694"/>
    <n v="1"/>
    <m/>
    <m/>
    <m/>
    <m/>
    <m/>
    <m/>
    <m/>
    <m/>
    <m/>
    <m/>
  </r>
  <r>
    <x v="2"/>
    <d v="2024-03-07T00:00:00"/>
    <n v="420"/>
    <m/>
    <n v="350"/>
    <n v="1720"/>
    <n v="344"/>
    <n v="1026"/>
    <n v="0"/>
    <n v="694"/>
    <n v="1"/>
    <m/>
    <m/>
    <m/>
    <m/>
    <m/>
    <m/>
    <m/>
    <m/>
    <m/>
    <m/>
  </r>
  <r>
    <x v="2"/>
    <d v="2024-03-08T00:00:00"/>
    <n v="40"/>
    <m/>
    <n v="400"/>
    <n v="1060"/>
    <n v="344"/>
    <n v="316"/>
    <n v="0"/>
    <n v="744"/>
    <n v="1"/>
    <m/>
    <m/>
    <m/>
    <m/>
    <m/>
    <m/>
    <m/>
    <m/>
    <m/>
    <m/>
  </r>
  <r>
    <x v="2"/>
    <d v="2024-03-09T00:00:00"/>
    <n v="60"/>
    <m/>
    <n v="0"/>
    <n v="60"/>
    <n v="344"/>
    <n v="-284"/>
    <n v="0"/>
    <n v="344"/>
    <n v="0"/>
    <m/>
    <m/>
    <m/>
    <m/>
    <m/>
    <m/>
    <m/>
    <m/>
    <m/>
    <m/>
  </r>
  <r>
    <x v="2"/>
    <d v="2024-03-10T00:00:00"/>
    <n v="460"/>
    <m/>
    <n v="350"/>
    <n v="960"/>
    <n v="344"/>
    <n v="266"/>
    <n v="0"/>
    <n v="694"/>
    <n v="1"/>
    <m/>
    <m/>
    <m/>
    <m/>
    <m/>
    <m/>
    <m/>
    <m/>
    <m/>
    <m/>
  </r>
  <r>
    <x v="2"/>
    <d v="2024-03-11T00:00:00"/>
    <n v="200"/>
    <n v="450"/>
    <n v="350"/>
    <n v="1150"/>
    <n v="344"/>
    <n v="6"/>
    <n v="0"/>
    <n v="1144"/>
    <n v="1"/>
    <m/>
    <m/>
    <m/>
    <m/>
    <m/>
    <m/>
    <m/>
    <m/>
    <m/>
    <m/>
  </r>
  <r>
    <x v="2"/>
    <d v="2024-03-12T00:00:00"/>
    <n v="300"/>
    <m/>
    <n v="400"/>
    <n v="2100"/>
    <n v="344"/>
    <n v="1356"/>
    <n v="0"/>
    <n v="744"/>
    <n v="1"/>
    <m/>
    <m/>
    <m/>
    <m/>
    <m/>
    <m/>
    <m/>
    <m/>
    <m/>
    <m/>
  </r>
  <r>
    <x v="2"/>
    <d v="2024-03-13T00:00:00"/>
    <n v="640"/>
    <m/>
    <n v="350"/>
    <n v="1140"/>
    <n v="344"/>
    <n v="446"/>
    <n v="0"/>
    <n v="694"/>
    <n v="1"/>
    <m/>
    <m/>
    <m/>
    <m/>
    <m/>
    <m/>
    <m/>
    <m/>
    <m/>
    <m/>
  </r>
  <r>
    <x v="2"/>
    <d v="2024-03-14T00:00:00"/>
    <n v="520"/>
    <m/>
    <n v="350"/>
    <n v="1220"/>
    <n v="344"/>
    <n v="526"/>
    <n v="0"/>
    <n v="694"/>
    <n v="1"/>
    <m/>
    <m/>
    <m/>
    <m/>
    <m/>
    <m/>
    <m/>
    <m/>
    <m/>
    <m/>
  </r>
  <r>
    <x v="2"/>
    <d v="2024-03-15T00:00:00"/>
    <n v="350"/>
    <m/>
    <n v="350"/>
    <n v="1100"/>
    <n v="344"/>
    <n v="406"/>
    <n v="0"/>
    <n v="694"/>
    <n v="1"/>
    <m/>
    <m/>
    <m/>
    <m/>
    <m/>
    <m/>
    <m/>
    <m/>
    <m/>
    <m/>
  </r>
  <r>
    <x v="2"/>
    <d v="2024-03-16T00:00:00"/>
    <n v="100"/>
    <m/>
    <n v="350"/>
    <n v="1500"/>
    <n v="344"/>
    <n v="806"/>
    <n v="0"/>
    <n v="694"/>
    <n v="1"/>
    <m/>
    <m/>
    <m/>
    <m/>
    <m/>
    <m/>
    <m/>
    <m/>
    <m/>
    <m/>
  </r>
  <r>
    <x v="2"/>
    <d v="2024-03-17T00:00:00"/>
    <n v="100"/>
    <m/>
    <n v="350"/>
    <n v="1020"/>
    <n v="344"/>
    <n v="326"/>
    <n v="0"/>
    <n v="694"/>
    <n v="1"/>
    <m/>
    <m/>
    <m/>
    <m/>
    <m/>
    <m/>
    <m/>
    <m/>
    <m/>
    <m/>
  </r>
  <r>
    <x v="2"/>
    <d v="2024-03-18T00:00:00"/>
    <n v="350"/>
    <n v="1500"/>
    <n v="450"/>
    <n v="2550"/>
    <n v="344"/>
    <n v="256"/>
    <n v="0"/>
    <n v="2294"/>
    <n v="1"/>
    <m/>
    <m/>
    <m/>
    <m/>
    <m/>
    <m/>
    <m/>
    <m/>
    <m/>
    <m/>
  </r>
  <r>
    <x v="2"/>
    <d v="2024-03-19T00:00:00"/>
    <n v="150"/>
    <n v="1000"/>
    <n v="0"/>
    <n v="1350"/>
    <n v="344"/>
    <n v="6"/>
    <n v="1"/>
    <n v="1344"/>
    <n v="1"/>
    <m/>
    <m/>
    <m/>
    <m/>
    <m/>
    <m/>
    <m/>
    <m/>
    <m/>
    <m/>
  </r>
  <r>
    <x v="2"/>
    <d v="2024-03-20T00:00:00"/>
    <n v="600"/>
    <m/>
    <n v="350"/>
    <n v="1400"/>
    <n v="344"/>
    <n v="706"/>
    <n v="0"/>
    <n v="694"/>
    <n v="1"/>
    <m/>
    <m/>
    <m/>
    <m/>
    <m/>
    <m/>
    <m/>
    <m/>
    <m/>
    <m/>
  </r>
  <r>
    <x v="2"/>
    <d v="2024-03-21T00:00:00"/>
    <n v="150"/>
    <m/>
    <n v="350"/>
    <n v="1410"/>
    <n v="344"/>
    <n v="716"/>
    <n v="0"/>
    <n v="694"/>
    <n v="1"/>
    <m/>
    <m/>
    <m/>
    <m/>
    <m/>
    <m/>
    <m/>
    <m/>
    <m/>
    <m/>
  </r>
  <r>
    <x v="2"/>
    <d v="2024-03-22T00:00:00"/>
    <n v="150"/>
    <m/>
    <n v="400"/>
    <n v="1950"/>
    <n v="344"/>
    <n v="1206"/>
    <n v="0"/>
    <n v="744"/>
    <n v="1"/>
    <m/>
    <m/>
    <m/>
    <m/>
    <m/>
    <m/>
    <m/>
    <m/>
    <m/>
    <m/>
  </r>
  <r>
    <x v="2"/>
    <d v="2024-03-23T00:00:00"/>
    <n v="260"/>
    <n v="450"/>
    <n v="350"/>
    <n v="1560"/>
    <n v="344"/>
    <n v="416"/>
    <n v="0"/>
    <n v="1144"/>
    <n v="1"/>
    <m/>
    <m/>
    <m/>
    <m/>
    <m/>
    <m/>
    <m/>
    <m/>
    <m/>
    <m/>
  </r>
  <r>
    <x v="2"/>
    <d v="2024-03-24T00:00:00"/>
    <n v="500"/>
    <m/>
    <n v="350"/>
    <n v="1010"/>
    <n v="344"/>
    <n v="316"/>
    <n v="0"/>
    <n v="694"/>
    <n v="1"/>
    <m/>
    <m/>
    <m/>
    <m/>
    <m/>
    <m/>
    <m/>
    <m/>
    <m/>
    <m/>
  </r>
  <r>
    <x v="2"/>
    <d v="2024-03-25T00:00:00"/>
    <n v="0"/>
    <m/>
    <n v="0"/>
    <n v="1150"/>
    <n v="344"/>
    <n v="806"/>
    <n v="1"/>
    <n v="344"/>
    <n v="1"/>
    <m/>
    <m/>
    <m/>
    <m/>
    <m/>
    <m/>
    <m/>
    <m/>
    <m/>
    <m/>
  </r>
  <r>
    <x v="2"/>
    <d v="2024-03-26T00:00:00"/>
    <n v="0"/>
    <m/>
    <n v="400"/>
    <n v="800"/>
    <n v="344"/>
    <n v="56"/>
    <n v="0"/>
    <n v="744"/>
    <n v="1"/>
    <m/>
    <m/>
    <m/>
    <m/>
    <m/>
    <m/>
    <m/>
    <m/>
    <m/>
    <m/>
  </r>
  <r>
    <x v="2"/>
    <d v="2024-03-27T00:00:00"/>
    <n v="0"/>
    <m/>
    <n v="0"/>
    <n v="1400"/>
    <n v="344"/>
    <n v="1056"/>
    <n v="1"/>
    <n v="344"/>
    <n v="1"/>
    <m/>
    <m/>
    <m/>
    <m/>
    <m/>
    <m/>
    <m/>
    <m/>
    <m/>
    <m/>
  </r>
  <r>
    <x v="2"/>
    <d v="2024-03-28T00:00:00"/>
    <n v="0"/>
    <m/>
    <n v="0"/>
    <n v="1050"/>
    <n v="344"/>
    <n v="706"/>
    <n v="1"/>
    <n v="344"/>
    <n v="1"/>
    <m/>
    <m/>
    <m/>
    <m/>
    <m/>
    <m/>
    <m/>
    <m/>
    <m/>
    <m/>
  </r>
  <r>
    <x v="2"/>
    <d v="2024-03-29T00:00:00"/>
    <n v="210"/>
    <m/>
    <n v="350"/>
    <n v="1310"/>
    <n v="344"/>
    <n v="616"/>
    <n v="0"/>
    <n v="694"/>
    <n v="1"/>
    <m/>
    <m/>
    <m/>
    <m/>
    <m/>
    <m/>
    <m/>
    <m/>
    <m/>
    <m/>
  </r>
  <r>
    <x v="2"/>
    <d v="2024-03-30T00:00:00"/>
    <n v="370"/>
    <m/>
    <n v="350"/>
    <n v="1350"/>
    <n v="344"/>
    <n v="656"/>
    <n v="0"/>
    <n v="694"/>
    <n v="1"/>
    <m/>
    <m/>
    <m/>
    <m/>
    <m/>
    <m/>
    <m/>
    <m/>
    <m/>
    <m/>
  </r>
  <r>
    <x v="2"/>
    <d v="2024-03-31T00:00:00"/>
    <n v="400"/>
    <m/>
    <n v="450"/>
    <n v="1400"/>
    <n v="344"/>
    <n v="606"/>
    <n v="0"/>
    <n v="794"/>
    <n v="1"/>
    <m/>
    <m/>
    <m/>
    <m/>
    <m/>
    <m/>
    <m/>
    <m/>
    <m/>
    <m/>
  </r>
  <r>
    <x v="3"/>
    <d v="2024-04-01T00:00:00"/>
    <n v="160"/>
    <m/>
    <n v="350"/>
    <n v="1180"/>
    <n v="344"/>
    <n v="486"/>
    <n v="0"/>
    <n v="694"/>
    <n v="1"/>
    <n v="0.25"/>
    <n v="0.38"/>
    <n v="0.16"/>
    <n v="0.13"/>
    <n v="0.08"/>
    <n v="30"/>
    <n v="27"/>
    <n v="3"/>
    <n v="20"/>
    <n v="10"/>
  </r>
  <r>
    <x v="3"/>
    <d v="2024-04-02T00:00:00"/>
    <n v="50"/>
    <m/>
    <n v="350"/>
    <n v="1550"/>
    <n v="344"/>
    <n v="856"/>
    <n v="0"/>
    <n v="694"/>
    <n v="1"/>
    <m/>
    <m/>
    <m/>
    <m/>
    <m/>
    <m/>
    <m/>
    <m/>
    <m/>
    <m/>
  </r>
  <r>
    <x v="3"/>
    <d v="2024-04-03T00:00:00"/>
    <n v="550"/>
    <m/>
    <n v="350"/>
    <n v="1250"/>
    <n v="344"/>
    <n v="556"/>
    <n v="0"/>
    <n v="694"/>
    <n v="1"/>
    <m/>
    <m/>
    <m/>
    <m/>
    <m/>
    <m/>
    <m/>
    <m/>
    <m/>
    <m/>
  </r>
  <r>
    <x v="3"/>
    <d v="2024-04-04T00:00:00"/>
    <n v="390"/>
    <n v="150"/>
    <n v="400"/>
    <n v="2340"/>
    <n v="344"/>
    <n v="1446"/>
    <n v="0"/>
    <n v="894"/>
    <n v="1"/>
    <m/>
    <m/>
    <m/>
    <m/>
    <m/>
    <m/>
    <m/>
    <m/>
    <m/>
    <m/>
  </r>
  <r>
    <x v="3"/>
    <d v="2024-04-05T00:00:00"/>
    <n v="270"/>
    <m/>
    <n v="350"/>
    <n v="770"/>
    <n v="344"/>
    <n v="76"/>
    <n v="0"/>
    <n v="694"/>
    <n v="1"/>
    <m/>
    <m/>
    <m/>
    <m/>
    <m/>
    <m/>
    <m/>
    <m/>
    <m/>
    <m/>
  </r>
  <r>
    <x v="3"/>
    <d v="2024-04-06T00:00:00"/>
    <n v="360"/>
    <m/>
    <n v="350"/>
    <n v="1360"/>
    <n v="344"/>
    <n v="666"/>
    <n v="0"/>
    <n v="694"/>
    <n v="1"/>
    <m/>
    <m/>
    <m/>
    <m/>
    <m/>
    <m/>
    <m/>
    <m/>
    <m/>
    <m/>
  </r>
  <r>
    <x v="3"/>
    <d v="2024-04-07T00:00:00"/>
    <n v="180"/>
    <m/>
    <n v="350"/>
    <n v="980"/>
    <n v="344"/>
    <n v="286"/>
    <n v="0"/>
    <n v="694"/>
    <n v="1"/>
    <m/>
    <m/>
    <m/>
    <m/>
    <m/>
    <m/>
    <m/>
    <m/>
    <m/>
    <m/>
  </r>
  <r>
    <x v="3"/>
    <d v="2024-04-08T00:00:00"/>
    <n v="620"/>
    <n v="450"/>
    <n v="400"/>
    <n v="1670"/>
    <n v="344"/>
    <n v="476"/>
    <n v="0"/>
    <n v="1194"/>
    <n v="1"/>
    <m/>
    <m/>
    <m/>
    <m/>
    <m/>
    <m/>
    <m/>
    <m/>
    <m/>
    <m/>
  </r>
  <r>
    <x v="3"/>
    <d v="2024-04-09T00:00:00"/>
    <n v="190"/>
    <m/>
    <n v="350"/>
    <n v="1500"/>
    <n v="344"/>
    <n v="806"/>
    <n v="0"/>
    <n v="694"/>
    <n v="1"/>
    <m/>
    <m/>
    <m/>
    <m/>
    <m/>
    <m/>
    <m/>
    <m/>
    <m/>
    <m/>
  </r>
  <r>
    <x v="3"/>
    <d v="2024-04-10T00:00:00"/>
    <n v="1030"/>
    <m/>
    <n v="400"/>
    <n v="2030"/>
    <n v="344"/>
    <n v="1286"/>
    <n v="0"/>
    <n v="744"/>
    <n v="1"/>
    <m/>
    <m/>
    <m/>
    <m/>
    <m/>
    <m/>
    <m/>
    <m/>
    <m/>
    <m/>
  </r>
  <r>
    <x v="3"/>
    <d v="2024-04-11T00:00:00"/>
    <n v="100"/>
    <m/>
    <n v="350"/>
    <n v="1400"/>
    <n v="344"/>
    <n v="706"/>
    <n v="0"/>
    <n v="694"/>
    <n v="1"/>
    <m/>
    <m/>
    <m/>
    <m/>
    <m/>
    <m/>
    <m/>
    <m/>
    <m/>
    <m/>
  </r>
  <r>
    <x v="3"/>
    <d v="2024-04-12T00:00:00"/>
    <n v="0"/>
    <m/>
    <n v="400"/>
    <n v="2300"/>
    <n v="344"/>
    <n v="1556"/>
    <n v="0"/>
    <n v="744"/>
    <n v="1"/>
    <m/>
    <m/>
    <m/>
    <m/>
    <m/>
    <m/>
    <m/>
    <m/>
    <m/>
    <m/>
  </r>
  <r>
    <x v="3"/>
    <d v="2024-04-13T00:00:00"/>
    <n v="760"/>
    <m/>
    <n v="350"/>
    <n v="1230"/>
    <n v="344"/>
    <n v="536"/>
    <n v="0"/>
    <n v="694"/>
    <n v="1"/>
    <m/>
    <m/>
    <m/>
    <m/>
    <m/>
    <m/>
    <m/>
    <m/>
    <m/>
    <m/>
  </r>
  <r>
    <x v="3"/>
    <d v="2024-04-14T00:00:00"/>
    <n v="40"/>
    <m/>
    <n v="350"/>
    <n v="540"/>
    <n v="344"/>
    <n v="-154"/>
    <n v="0"/>
    <n v="694"/>
    <n v="0"/>
    <m/>
    <m/>
    <m/>
    <m/>
    <m/>
    <m/>
    <m/>
    <m/>
    <m/>
    <m/>
  </r>
  <r>
    <x v="3"/>
    <d v="2024-04-15T00:00:00"/>
    <n v="260"/>
    <m/>
    <n v="350"/>
    <n v="1460"/>
    <n v="344"/>
    <n v="766"/>
    <n v="0"/>
    <n v="694"/>
    <n v="1"/>
    <m/>
    <m/>
    <m/>
    <m/>
    <m/>
    <m/>
    <m/>
    <m/>
    <m/>
    <m/>
  </r>
  <r>
    <x v="3"/>
    <d v="2024-04-16T00:00:00"/>
    <n v="170"/>
    <m/>
    <n v="0"/>
    <n v="970"/>
    <n v="344"/>
    <n v="626"/>
    <n v="1"/>
    <n v="344"/>
    <n v="1"/>
    <m/>
    <m/>
    <m/>
    <m/>
    <m/>
    <m/>
    <m/>
    <m/>
    <m/>
    <m/>
  </r>
  <r>
    <x v="3"/>
    <d v="2024-04-17T00:00:00"/>
    <n v="460"/>
    <m/>
    <n v="400"/>
    <n v="1450"/>
    <n v="344"/>
    <n v="706"/>
    <n v="0"/>
    <n v="744"/>
    <n v="1"/>
    <m/>
    <m/>
    <m/>
    <m/>
    <m/>
    <m/>
    <m/>
    <m/>
    <m/>
    <m/>
  </r>
  <r>
    <x v="3"/>
    <d v="2024-04-18T00:00:00"/>
    <n v="1650"/>
    <m/>
    <n v="350"/>
    <n v="1650"/>
    <n v="344"/>
    <n v="956"/>
    <n v="0"/>
    <n v="694"/>
    <n v="1"/>
    <m/>
    <m/>
    <m/>
    <m/>
    <m/>
    <m/>
    <m/>
    <m/>
    <m/>
    <m/>
  </r>
  <r>
    <x v="3"/>
    <d v="2024-04-19T00:00:00"/>
    <m/>
    <m/>
    <m/>
    <m/>
    <n v="344"/>
    <n v="-344"/>
    <n v="0"/>
    <n v="344"/>
    <n v="0"/>
    <m/>
    <m/>
    <m/>
    <m/>
    <m/>
    <m/>
    <m/>
    <m/>
    <m/>
    <m/>
  </r>
  <r>
    <x v="3"/>
    <d v="2024-04-20T00:00:00"/>
    <n v="2400"/>
    <n v="500"/>
    <n v="500"/>
    <n v="2700"/>
    <n v="344"/>
    <n v="1356"/>
    <n v="0"/>
    <n v="1344"/>
    <n v="1"/>
    <m/>
    <m/>
    <m/>
    <m/>
    <m/>
    <m/>
    <m/>
    <m/>
    <m/>
    <m/>
  </r>
  <r>
    <x v="3"/>
    <d v="2024-04-21T00:00:00"/>
    <n v="900"/>
    <m/>
    <m/>
    <n v="900"/>
    <n v="344"/>
    <n v="556"/>
    <n v="1"/>
    <n v="344"/>
    <n v="1"/>
    <m/>
    <m/>
    <m/>
    <m/>
    <m/>
    <m/>
    <m/>
    <m/>
    <m/>
    <m/>
  </r>
  <r>
    <x v="3"/>
    <d v="2024-04-22T00:00:00"/>
    <n v="350"/>
    <m/>
    <n v="350"/>
    <n v="350"/>
    <n v="344"/>
    <n v="-344"/>
    <n v="0"/>
    <n v="694"/>
    <n v="0"/>
    <m/>
    <m/>
    <m/>
    <m/>
    <m/>
    <m/>
    <m/>
    <m/>
    <m/>
    <m/>
  </r>
  <r>
    <x v="3"/>
    <d v="2024-04-23T00:00:00"/>
    <n v="0"/>
    <m/>
    <n v="0"/>
    <n v="1250"/>
    <n v="344"/>
    <n v="906"/>
    <n v="1"/>
    <n v="344"/>
    <n v="1"/>
    <m/>
    <m/>
    <m/>
    <m/>
    <m/>
    <m/>
    <m/>
    <m/>
    <m/>
    <m/>
  </r>
  <r>
    <x v="3"/>
    <d v="2024-04-24T00:00:00"/>
    <n v="0"/>
    <m/>
    <n v="0"/>
    <n v="1250"/>
    <n v="344"/>
    <n v="906"/>
    <n v="1"/>
    <n v="344"/>
    <n v="1"/>
    <m/>
    <m/>
    <m/>
    <m/>
    <m/>
    <m/>
    <m/>
    <m/>
    <m/>
    <m/>
  </r>
  <r>
    <x v="3"/>
    <d v="2024-04-25T00:00:00"/>
    <n v="0"/>
    <m/>
    <n v="0"/>
    <n v="1250"/>
    <n v="344"/>
    <n v="906"/>
    <n v="1"/>
    <n v="344"/>
    <n v="1"/>
    <m/>
    <m/>
    <m/>
    <m/>
    <m/>
    <m/>
    <m/>
    <m/>
    <m/>
    <m/>
  </r>
  <r>
    <x v="3"/>
    <d v="2024-04-26T00:00:00"/>
    <n v="0"/>
    <m/>
    <n v="0"/>
    <n v="1250"/>
    <n v="344"/>
    <n v="906"/>
    <n v="1"/>
    <n v="344"/>
    <n v="1"/>
    <m/>
    <m/>
    <m/>
    <m/>
    <m/>
    <m/>
    <m/>
    <m/>
    <m/>
    <m/>
  </r>
  <r>
    <x v="3"/>
    <d v="2024-04-27T00:00:00"/>
    <n v="0"/>
    <m/>
    <n v="0"/>
    <n v="1250"/>
    <n v="344"/>
    <n v="906"/>
    <n v="1"/>
    <n v="344"/>
    <n v="1"/>
    <m/>
    <m/>
    <m/>
    <m/>
    <m/>
    <m/>
    <m/>
    <m/>
    <m/>
    <m/>
  </r>
  <r>
    <x v="3"/>
    <d v="2024-04-28T00:00:00"/>
    <n v="0"/>
    <m/>
    <n v="0"/>
    <n v="1250"/>
    <n v="344"/>
    <n v="906"/>
    <n v="1"/>
    <n v="344"/>
    <n v="1"/>
    <m/>
    <m/>
    <m/>
    <m/>
    <m/>
    <m/>
    <m/>
    <m/>
    <m/>
    <m/>
  </r>
  <r>
    <x v="3"/>
    <d v="2024-04-29T00:00:00"/>
    <n v="0"/>
    <m/>
    <n v="0"/>
    <n v="1250"/>
    <n v="344"/>
    <n v="906"/>
    <n v="1"/>
    <n v="344"/>
    <n v="1"/>
    <m/>
    <m/>
    <m/>
    <m/>
    <m/>
    <m/>
    <m/>
    <m/>
    <m/>
    <m/>
  </r>
  <r>
    <x v="3"/>
    <d v="2024-04-30T00:00:00"/>
    <n v="0"/>
    <m/>
    <n v="0"/>
    <n v="1250"/>
    <n v="344"/>
    <n v="906"/>
    <n v="1"/>
    <n v="344"/>
    <n v="1"/>
    <m/>
    <m/>
    <m/>
    <m/>
    <m/>
    <m/>
    <m/>
    <m/>
    <m/>
    <m/>
  </r>
  <r>
    <x v="4"/>
    <d v="2024-05-01T00:00:00"/>
    <n v="0"/>
    <m/>
    <n v="400"/>
    <n v="1350"/>
    <n v="344"/>
    <n v="606"/>
    <n v="0"/>
    <n v="744"/>
    <n v="1"/>
    <n v="0.4"/>
    <n v="0.25"/>
    <n v="0.15"/>
    <n v="0.1"/>
    <n v="0.1"/>
    <n v="31"/>
    <n v="30"/>
    <n v="1"/>
    <n v="28"/>
    <n v="3"/>
  </r>
  <r>
    <x v="4"/>
    <d v="2024-05-02T00:00:00"/>
    <n v="500"/>
    <m/>
    <n v="400"/>
    <n v="1500"/>
    <n v="344"/>
    <n v="756"/>
    <n v="0"/>
    <n v="744"/>
    <n v="1"/>
    <m/>
    <m/>
    <m/>
    <m/>
    <m/>
    <m/>
    <m/>
    <m/>
    <m/>
    <m/>
  </r>
  <r>
    <x v="4"/>
    <d v="2024-05-03T00:00:00"/>
    <n v="1000"/>
    <m/>
    <n v="400"/>
    <n v="1500"/>
    <n v="344"/>
    <n v="756"/>
    <n v="0"/>
    <n v="744"/>
    <n v="1"/>
    <m/>
    <m/>
    <m/>
    <m/>
    <m/>
    <m/>
    <m/>
    <m/>
    <m/>
    <m/>
  </r>
  <r>
    <x v="4"/>
    <d v="2024-05-04T00:00:00"/>
    <n v="500"/>
    <n v="400"/>
    <n v="400"/>
    <n v="1500"/>
    <n v="344"/>
    <n v="356"/>
    <n v="0"/>
    <n v="1144"/>
    <n v="1"/>
    <m/>
    <m/>
    <m/>
    <m/>
    <m/>
    <m/>
    <m/>
    <m/>
    <m/>
    <m/>
  </r>
  <r>
    <x v="4"/>
    <d v="2024-05-05T00:00:00"/>
    <n v="100"/>
    <m/>
    <n v="350"/>
    <n v="1200"/>
    <n v="344"/>
    <n v="506"/>
    <n v="0"/>
    <n v="694"/>
    <n v="1"/>
    <m/>
    <m/>
    <m/>
    <m/>
    <m/>
    <m/>
    <m/>
    <m/>
    <m/>
    <m/>
  </r>
  <r>
    <x v="4"/>
    <d v="2024-05-06T00:00:00"/>
    <n v="300"/>
    <m/>
    <n v="350"/>
    <n v="1300"/>
    <n v="344"/>
    <n v="606"/>
    <n v="0"/>
    <n v="694"/>
    <n v="1"/>
    <m/>
    <m/>
    <m/>
    <m/>
    <m/>
    <m/>
    <m/>
    <m/>
    <m/>
    <m/>
  </r>
  <r>
    <x v="4"/>
    <d v="2024-05-07T00:00:00"/>
    <n v="100"/>
    <m/>
    <n v="350"/>
    <n v="1300"/>
    <n v="344"/>
    <n v="606"/>
    <n v="0"/>
    <n v="694"/>
    <n v="1"/>
    <m/>
    <m/>
    <m/>
    <m/>
    <m/>
    <m/>
    <m/>
    <m/>
    <m/>
    <m/>
  </r>
  <r>
    <x v="4"/>
    <d v="2024-05-08T00:00:00"/>
    <n v="2040"/>
    <m/>
    <n v="400"/>
    <n v="2040"/>
    <n v="344"/>
    <n v="1296"/>
    <n v="0"/>
    <n v="744"/>
    <n v="1"/>
    <m/>
    <m/>
    <m/>
    <m/>
    <m/>
    <m/>
    <m/>
    <m/>
    <m/>
    <m/>
  </r>
  <r>
    <x v="4"/>
    <d v="2024-05-09T00:00:00"/>
    <n v="830"/>
    <m/>
    <n v="400"/>
    <n v="1630"/>
    <n v="344"/>
    <n v="886"/>
    <n v="0"/>
    <n v="744"/>
    <n v="1"/>
    <m/>
    <m/>
    <m/>
    <m/>
    <m/>
    <m/>
    <m/>
    <m/>
    <m/>
    <m/>
  </r>
  <r>
    <x v="4"/>
    <d v="2024-05-10T00:00:00"/>
    <n v="400"/>
    <m/>
    <n v="350"/>
    <n v="900"/>
    <n v="344"/>
    <n v="206"/>
    <n v="0"/>
    <n v="694"/>
    <n v="1"/>
    <m/>
    <m/>
    <m/>
    <m/>
    <m/>
    <m/>
    <m/>
    <m/>
    <m/>
    <m/>
  </r>
  <r>
    <x v="4"/>
    <d v="2024-05-11T00:00:00"/>
    <n v="1300"/>
    <m/>
    <n v="450"/>
    <n v="2900"/>
    <n v="344"/>
    <n v="2106"/>
    <n v="0"/>
    <n v="794"/>
    <n v="1"/>
    <m/>
    <m/>
    <m/>
    <m/>
    <m/>
    <m/>
    <m/>
    <m/>
    <m/>
    <m/>
  </r>
  <r>
    <x v="4"/>
    <d v="2024-05-12T00:00:00"/>
    <n v="0"/>
    <m/>
    <n v="350"/>
    <n v="1000"/>
    <n v="344"/>
    <n v="306"/>
    <n v="0"/>
    <n v="694"/>
    <n v="1"/>
    <m/>
    <m/>
    <m/>
    <m/>
    <m/>
    <m/>
    <m/>
    <m/>
    <m/>
    <m/>
  </r>
  <r>
    <x v="4"/>
    <d v="2024-05-13T00:00:00"/>
    <n v="0"/>
    <m/>
    <n v="400"/>
    <n v="1800"/>
    <n v="344"/>
    <n v="1056"/>
    <n v="0"/>
    <n v="744"/>
    <n v="1"/>
    <m/>
    <m/>
    <m/>
    <m/>
    <m/>
    <m/>
    <m/>
    <m/>
    <m/>
    <m/>
  </r>
  <r>
    <x v="4"/>
    <d v="2024-05-14T00:00:00"/>
    <n v="260"/>
    <m/>
    <n v="350"/>
    <n v="760"/>
    <n v="344"/>
    <n v="66"/>
    <n v="0"/>
    <n v="694"/>
    <n v="1"/>
    <m/>
    <m/>
    <m/>
    <m/>
    <m/>
    <m/>
    <m/>
    <m/>
    <m/>
    <m/>
  </r>
  <r>
    <x v="4"/>
    <d v="2024-05-15T00:00:00"/>
    <n v="300"/>
    <m/>
    <n v="400"/>
    <n v="1800"/>
    <n v="344"/>
    <n v="1056"/>
    <n v="0"/>
    <n v="744"/>
    <n v="1"/>
    <m/>
    <m/>
    <m/>
    <m/>
    <m/>
    <m/>
    <m/>
    <m/>
    <m/>
    <m/>
  </r>
  <r>
    <x v="4"/>
    <d v="2024-05-16T00:00:00"/>
    <n v="100"/>
    <n v="900"/>
    <n v="350"/>
    <n v="1500"/>
    <n v="344"/>
    <n v="-94"/>
    <n v="0"/>
    <n v="1594"/>
    <n v="0"/>
    <m/>
    <m/>
    <m/>
    <m/>
    <m/>
    <m/>
    <m/>
    <m/>
    <m/>
    <m/>
  </r>
  <r>
    <x v="4"/>
    <d v="2024-05-17T00:00:00"/>
    <n v="410"/>
    <m/>
    <n v="450"/>
    <n v="1810"/>
    <n v="344"/>
    <n v="1016"/>
    <n v="0"/>
    <n v="794"/>
    <n v="1"/>
    <m/>
    <m/>
    <m/>
    <m/>
    <m/>
    <m/>
    <m/>
    <m/>
    <m/>
    <m/>
  </r>
  <r>
    <x v="4"/>
    <d v="2024-05-18T00:00:00"/>
    <n v="200"/>
    <m/>
    <n v="0"/>
    <n v="2500"/>
    <n v="344"/>
    <n v="2156"/>
    <n v="1"/>
    <n v="344"/>
    <n v="1"/>
    <m/>
    <m/>
    <m/>
    <m/>
    <m/>
    <m/>
    <m/>
    <m/>
    <m/>
    <m/>
  </r>
  <r>
    <x v="4"/>
    <d v="2024-05-19T00:00:00"/>
    <n v="0"/>
    <m/>
    <n v="0"/>
    <n v="1500"/>
    <n v="344"/>
    <n v="1156"/>
    <n v="1"/>
    <n v="344"/>
    <n v="1"/>
    <m/>
    <m/>
    <m/>
    <m/>
    <m/>
    <m/>
    <m/>
    <m/>
    <m/>
    <m/>
  </r>
  <r>
    <x v="4"/>
    <d v="2024-05-20T00:00:00"/>
    <n v="190"/>
    <m/>
    <n v="350"/>
    <n v="990"/>
    <n v="344"/>
    <n v="296"/>
    <n v="0"/>
    <n v="694"/>
    <n v="1"/>
    <m/>
    <m/>
    <m/>
    <m/>
    <m/>
    <m/>
    <m/>
    <m/>
    <m/>
    <m/>
  </r>
  <r>
    <x v="4"/>
    <d v="2024-05-21T00:00:00"/>
    <n v="480"/>
    <m/>
    <n v="350"/>
    <n v="1380"/>
    <n v="344"/>
    <n v="686"/>
    <n v="0"/>
    <n v="694"/>
    <n v="1"/>
    <m/>
    <m/>
    <m/>
    <m/>
    <m/>
    <m/>
    <m/>
    <m/>
    <m/>
    <m/>
  </r>
  <r>
    <x v="4"/>
    <d v="2024-05-22T00:00:00"/>
    <n v="350"/>
    <m/>
    <n v="350"/>
    <n v="750"/>
    <n v="344"/>
    <n v="56"/>
    <n v="0"/>
    <n v="694"/>
    <n v="1"/>
    <m/>
    <m/>
    <m/>
    <m/>
    <m/>
    <m/>
    <m/>
    <m/>
    <m/>
    <m/>
  </r>
  <r>
    <x v="4"/>
    <d v="2024-05-23T00:00:00"/>
    <n v="150"/>
    <m/>
    <n v="0"/>
    <n v="1850"/>
    <n v="344"/>
    <n v="1506"/>
    <n v="1"/>
    <n v="344"/>
    <n v="1"/>
    <m/>
    <m/>
    <m/>
    <m/>
    <m/>
    <m/>
    <m/>
    <m/>
    <m/>
    <m/>
  </r>
  <r>
    <x v="4"/>
    <d v="2024-05-24T00:00:00"/>
    <n v="120"/>
    <m/>
    <n v="350"/>
    <n v="1020"/>
    <n v="344"/>
    <n v="326"/>
    <n v="0"/>
    <n v="694"/>
    <n v="1"/>
    <m/>
    <m/>
    <m/>
    <m/>
    <m/>
    <m/>
    <m/>
    <m/>
    <m/>
    <m/>
  </r>
  <r>
    <x v="4"/>
    <d v="2024-05-25T00:00:00"/>
    <n v="760"/>
    <m/>
    <n v="350"/>
    <n v="1160"/>
    <n v="344"/>
    <n v="466"/>
    <n v="0"/>
    <n v="694"/>
    <n v="1"/>
    <m/>
    <m/>
    <m/>
    <m/>
    <m/>
    <m/>
    <m/>
    <m/>
    <m/>
    <m/>
  </r>
  <r>
    <x v="4"/>
    <d v="2024-05-26T00:00:00"/>
    <n v="100"/>
    <m/>
    <n v="350"/>
    <n v="900"/>
    <n v="344"/>
    <n v="206"/>
    <n v="0"/>
    <n v="694"/>
    <n v="1"/>
    <m/>
    <m/>
    <m/>
    <m/>
    <m/>
    <m/>
    <m/>
    <m/>
    <m/>
    <m/>
  </r>
  <r>
    <x v="4"/>
    <d v="2024-05-27T00:00:00"/>
    <n v="860"/>
    <m/>
    <n v="400"/>
    <n v="1860"/>
    <n v="344"/>
    <n v="1116"/>
    <n v="0"/>
    <n v="744"/>
    <n v="1"/>
    <m/>
    <m/>
    <m/>
    <m/>
    <m/>
    <m/>
    <m/>
    <m/>
    <m/>
    <m/>
  </r>
  <r>
    <x v="4"/>
    <d v="2024-05-28T00:00:00"/>
    <n v="0"/>
    <m/>
    <n v="350"/>
    <n v="1700"/>
    <n v="344"/>
    <n v="1006"/>
    <n v="0"/>
    <n v="694"/>
    <n v="1"/>
    <m/>
    <m/>
    <m/>
    <m/>
    <m/>
    <m/>
    <m/>
    <m/>
    <m/>
    <m/>
  </r>
  <r>
    <x v="4"/>
    <d v="2024-05-29T00:00:00"/>
    <n v="400"/>
    <m/>
    <n v="450"/>
    <n v="1800"/>
    <n v="344"/>
    <n v="1006"/>
    <n v="0"/>
    <n v="794"/>
    <n v="1"/>
    <m/>
    <m/>
    <m/>
    <m/>
    <m/>
    <m/>
    <m/>
    <m/>
    <m/>
    <m/>
  </r>
  <r>
    <x v="4"/>
    <d v="2024-05-30T00:00:00"/>
    <n v="70"/>
    <m/>
    <n v="350"/>
    <n v="1070"/>
    <n v="344"/>
    <n v="376"/>
    <n v="0"/>
    <n v="694"/>
    <n v="1"/>
    <m/>
    <m/>
    <m/>
    <m/>
    <m/>
    <m/>
    <m/>
    <m/>
    <m/>
    <m/>
  </r>
  <r>
    <x v="4"/>
    <d v="2024-05-31T00:00:00"/>
    <n v="420"/>
    <m/>
    <n v="150"/>
    <n v="920"/>
    <n v="344"/>
    <n v="426"/>
    <n v="0"/>
    <n v="494"/>
    <n v="1"/>
    <m/>
    <m/>
    <m/>
    <m/>
    <m/>
    <m/>
    <m/>
    <m/>
    <m/>
    <m/>
  </r>
  <r>
    <x v="5"/>
    <d v="2024-06-01T00:00:00"/>
    <n v="190"/>
    <m/>
    <n v="0"/>
    <n v="990"/>
    <n v="344"/>
    <n v="646"/>
    <n v="1"/>
    <n v="344"/>
    <n v="1"/>
    <n v="0.32"/>
    <n v="0.25"/>
    <n v="0.18"/>
    <n v="0.1"/>
    <n v="0.09"/>
    <n v="30"/>
    <n v="30"/>
    <n v="0"/>
    <n v="23"/>
    <n v="7"/>
  </r>
  <r>
    <x v="5"/>
    <d v="2024-06-02T00:00:00"/>
    <n v="400"/>
    <m/>
    <n v="0"/>
    <n v="1700"/>
    <n v="344"/>
    <n v="1356"/>
    <n v="1"/>
    <n v="344"/>
    <n v="1"/>
    <m/>
    <m/>
    <m/>
    <m/>
    <m/>
    <m/>
    <m/>
    <m/>
    <m/>
    <m/>
  </r>
  <r>
    <x v="5"/>
    <d v="2024-06-03T00:00:00"/>
    <n v="300"/>
    <m/>
    <n v="350"/>
    <n v="1400"/>
    <n v="344"/>
    <n v="706"/>
    <n v="0"/>
    <n v="694"/>
    <n v="1"/>
    <m/>
    <m/>
    <m/>
    <m/>
    <m/>
    <m/>
    <m/>
    <m/>
    <m/>
    <m/>
  </r>
  <r>
    <x v="5"/>
    <d v="2024-06-04T00:00:00"/>
    <n v="720"/>
    <m/>
    <n v="500"/>
    <n v="2300"/>
    <n v="344"/>
    <n v="1456"/>
    <n v="0"/>
    <n v="844"/>
    <n v="1"/>
    <m/>
    <m/>
    <m/>
    <m/>
    <m/>
    <m/>
    <m/>
    <m/>
    <m/>
    <m/>
  </r>
  <r>
    <x v="5"/>
    <d v="2024-06-05T00:00:00"/>
    <n v="210"/>
    <m/>
    <n v="350"/>
    <n v="1210"/>
    <n v="344"/>
    <n v="516"/>
    <n v="0"/>
    <n v="694"/>
    <n v="1"/>
    <m/>
    <m/>
    <m/>
    <m/>
    <m/>
    <m/>
    <m/>
    <m/>
    <m/>
    <m/>
  </r>
  <r>
    <x v="5"/>
    <d v="2024-06-06T00:00:00"/>
    <n v="230"/>
    <m/>
    <n v="350"/>
    <n v="1430"/>
    <n v="344"/>
    <n v="736"/>
    <n v="0"/>
    <n v="694"/>
    <n v="1"/>
    <m/>
    <m/>
    <m/>
    <m/>
    <m/>
    <m/>
    <m/>
    <m/>
    <m/>
    <m/>
  </r>
  <r>
    <x v="5"/>
    <d v="2024-06-07T00:00:00"/>
    <n v="520"/>
    <m/>
    <n v="400"/>
    <n v="820"/>
    <n v="344"/>
    <n v="76"/>
    <n v="0"/>
    <n v="744"/>
    <n v="1"/>
    <m/>
    <m/>
    <m/>
    <m/>
    <m/>
    <m/>
    <m/>
    <m/>
    <m/>
    <m/>
  </r>
  <r>
    <x v="5"/>
    <d v="2024-06-08T00:00:00"/>
    <n v="720"/>
    <m/>
    <n v="400"/>
    <n v="1720"/>
    <n v="344"/>
    <n v="976"/>
    <n v="0"/>
    <n v="744"/>
    <n v="1"/>
    <m/>
    <m/>
    <m/>
    <m/>
    <m/>
    <m/>
    <m/>
    <m/>
    <m/>
    <m/>
  </r>
  <r>
    <x v="5"/>
    <d v="2024-06-09T00:00:00"/>
    <n v="140"/>
    <m/>
    <n v="0"/>
    <n v="840"/>
    <n v="344"/>
    <n v="496"/>
    <n v="1"/>
    <n v="344"/>
    <n v="1"/>
    <m/>
    <m/>
    <m/>
    <m/>
    <m/>
    <m/>
    <m/>
    <m/>
    <m/>
    <m/>
  </r>
  <r>
    <x v="5"/>
    <d v="2024-06-10T00:00:00"/>
    <n v="0"/>
    <m/>
    <n v="0"/>
    <n v="1300"/>
    <n v="344"/>
    <n v="956"/>
    <n v="1"/>
    <n v="344"/>
    <n v="1"/>
    <m/>
    <m/>
    <m/>
    <m/>
    <m/>
    <m/>
    <m/>
    <m/>
    <m/>
    <m/>
  </r>
  <r>
    <x v="5"/>
    <d v="2024-06-11T00:00:00"/>
    <n v="0"/>
    <n v="450"/>
    <n v="400"/>
    <n v="2050"/>
    <n v="344"/>
    <n v="856"/>
    <n v="0"/>
    <n v="1194"/>
    <n v="1"/>
    <m/>
    <m/>
    <m/>
    <m/>
    <m/>
    <m/>
    <m/>
    <m/>
    <m/>
    <m/>
  </r>
  <r>
    <x v="5"/>
    <d v="2024-06-12T00:00:00"/>
    <n v="260"/>
    <m/>
    <n v="400"/>
    <n v="1860"/>
    <n v="344"/>
    <n v="1116"/>
    <n v="0"/>
    <n v="744"/>
    <n v="1"/>
    <m/>
    <m/>
    <m/>
    <m/>
    <m/>
    <m/>
    <m/>
    <m/>
    <m/>
    <m/>
  </r>
  <r>
    <x v="5"/>
    <d v="2024-06-13T00:00:00"/>
    <n v="20"/>
    <m/>
    <n v="350"/>
    <n v="1520"/>
    <n v="344"/>
    <n v="826"/>
    <n v="0"/>
    <n v="694"/>
    <n v="1"/>
    <m/>
    <m/>
    <m/>
    <m/>
    <m/>
    <m/>
    <m/>
    <m/>
    <m/>
    <m/>
  </r>
  <r>
    <x v="5"/>
    <d v="2024-06-14T00:00:00"/>
    <n v="0"/>
    <m/>
    <n v="350"/>
    <n v="1190"/>
    <n v="344"/>
    <n v="496"/>
    <n v="0"/>
    <n v="694"/>
    <n v="1"/>
    <m/>
    <m/>
    <m/>
    <m/>
    <m/>
    <m/>
    <m/>
    <m/>
    <m/>
    <m/>
  </r>
  <r>
    <x v="5"/>
    <d v="2024-06-15T00:00:00"/>
    <n v="810"/>
    <m/>
    <n v="350"/>
    <n v="810"/>
    <n v="344"/>
    <n v="116"/>
    <n v="0"/>
    <n v="694"/>
    <n v="1"/>
    <m/>
    <m/>
    <m/>
    <m/>
    <m/>
    <m/>
    <m/>
    <m/>
    <m/>
    <m/>
  </r>
  <r>
    <x v="5"/>
    <d v="2024-06-16T00:00:00"/>
    <n v="1020"/>
    <m/>
    <n v="300"/>
    <n v="1020"/>
    <n v="344"/>
    <n v="376"/>
    <n v="0"/>
    <n v="644"/>
    <n v="1"/>
    <m/>
    <m/>
    <m/>
    <m/>
    <m/>
    <m/>
    <m/>
    <m/>
    <m/>
    <m/>
  </r>
  <r>
    <x v="5"/>
    <d v="2024-06-17T00:00:00"/>
    <n v="350"/>
    <m/>
    <n v="450"/>
    <n v="2950"/>
    <n v="344"/>
    <n v="2156"/>
    <n v="0"/>
    <n v="794"/>
    <n v="1"/>
    <m/>
    <m/>
    <m/>
    <m/>
    <m/>
    <m/>
    <m/>
    <m/>
    <m/>
    <m/>
  </r>
  <r>
    <x v="5"/>
    <d v="2024-06-18T00:00:00"/>
    <n v="250"/>
    <m/>
    <n v="350"/>
    <n v="1250"/>
    <n v="344"/>
    <n v="556"/>
    <n v="0"/>
    <n v="694"/>
    <n v="1"/>
    <m/>
    <m/>
    <m/>
    <m/>
    <m/>
    <m/>
    <m/>
    <m/>
    <m/>
    <m/>
  </r>
  <r>
    <x v="5"/>
    <d v="2024-06-19T00:00:00"/>
    <n v="760"/>
    <m/>
    <n v="350"/>
    <n v="1310"/>
    <n v="344"/>
    <n v="616"/>
    <n v="0"/>
    <n v="694"/>
    <n v="1"/>
    <m/>
    <m/>
    <m/>
    <m/>
    <m/>
    <m/>
    <m/>
    <m/>
    <m/>
    <m/>
  </r>
  <r>
    <x v="5"/>
    <d v="2024-06-20T00:00:00"/>
    <n v="180"/>
    <m/>
    <n v="350"/>
    <n v="1080"/>
    <n v="344"/>
    <n v="386"/>
    <n v="0"/>
    <n v="694"/>
    <n v="1"/>
    <m/>
    <m/>
    <m/>
    <m/>
    <m/>
    <m/>
    <m/>
    <m/>
    <m/>
    <m/>
  </r>
  <r>
    <x v="5"/>
    <d v="2024-06-21T00:00:00"/>
    <n v="50"/>
    <m/>
    <n v="0"/>
    <n v="550"/>
    <n v="344"/>
    <n v="206"/>
    <n v="1"/>
    <n v="344"/>
    <n v="1"/>
    <m/>
    <m/>
    <m/>
    <m/>
    <m/>
    <m/>
    <m/>
    <m/>
    <m/>
    <m/>
  </r>
  <r>
    <x v="5"/>
    <d v="2024-06-22T00:00:00"/>
    <n v="290"/>
    <n v="450"/>
    <n v="450"/>
    <n v="1420"/>
    <n v="344"/>
    <n v="176"/>
    <n v="0"/>
    <n v="1244"/>
    <n v="1"/>
    <m/>
    <m/>
    <m/>
    <m/>
    <m/>
    <m/>
    <m/>
    <m/>
    <m/>
    <m/>
  </r>
  <r>
    <x v="5"/>
    <d v="2024-06-23T00:00:00"/>
    <n v="720"/>
    <m/>
    <n v="350"/>
    <n v="1320"/>
    <n v="344"/>
    <n v="626"/>
    <n v="0"/>
    <n v="694"/>
    <n v="1"/>
    <m/>
    <m/>
    <m/>
    <m/>
    <m/>
    <m/>
    <m/>
    <m/>
    <m/>
    <m/>
  </r>
  <r>
    <x v="5"/>
    <d v="2024-06-24T00:00:00"/>
    <n v="260"/>
    <m/>
    <n v="450"/>
    <n v="1840"/>
    <n v="344"/>
    <n v="1046"/>
    <n v="0"/>
    <n v="794"/>
    <n v="1"/>
    <m/>
    <m/>
    <m/>
    <m/>
    <m/>
    <m/>
    <m/>
    <m/>
    <m/>
    <m/>
  </r>
  <r>
    <x v="5"/>
    <d v="2024-06-25T00:00:00"/>
    <n v="80"/>
    <m/>
    <n v="400"/>
    <n v="1680"/>
    <n v="344"/>
    <n v="936"/>
    <n v="0"/>
    <n v="744"/>
    <n v="1"/>
    <m/>
    <m/>
    <m/>
    <m/>
    <m/>
    <m/>
    <m/>
    <m/>
    <m/>
    <m/>
  </r>
  <r>
    <x v="5"/>
    <d v="2024-06-26T00:00:00"/>
    <n v="220"/>
    <m/>
    <n v="0"/>
    <n v="2020"/>
    <n v="344"/>
    <n v="1676"/>
    <n v="1"/>
    <n v="344"/>
    <n v="1"/>
    <m/>
    <m/>
    <m/>
    <m/>
    <m/>
    <m/>
    <m/>
    <m/>
    <m/>
    <m/>
  </r>
  <r>
    <x v="5"/>
    <d v="2024-06-27T00:00:00"/>
    <n v="300"/>
    <m/>
    <n v="350"/>
    <n v="1100"/>
    <n v="344"/>
    <n v="406"/>
    <n v="0"/>
    <n v="694"/>
    <n v="1"/>
    <m/>
    <m/>
    <m/>
    <m/>
    <m/>
    <m/>
    <m/>
    <m/>
    <m/>
    <m/>
  </r>
  <r>
    <x v="5"/>
    <d v="2024-06-28T00:00:00"/>
    <n v="110"/>
    <m/>
    <n v="350"/>
    <n v="1010"/>
    <n v="344"/>
    <n v="316"/>
    <n v="0"/>
    <n v="694"/>
    <n v="1"/>
    <m/>
    <m/>
    <m/>
    <m/>
    <m/>
    <m/>
    <m/>
    <m/>
    <m/>
    <m/>
  </r>
  <r>
    <x v="5"/>
    <d v="2024-06-29T00:00:00"/>
    <n v="560"/>
    <m/>
    <n v="350"/>
    <n v="1660"/>
    <n v="344"/>
    <n v="966"/>
    <n v="0"/>
    <n v="694"/>
    <n v="1"/>
    <m/>
    <m/>
    <m/>
    <m/>
    <m/>
    <m/>
    <m/>
    <m/>
    <m/>
    <m/>
  </r>
  <r>
    <x v="5"/>
    <d v="2024-06-30T00:00:00"/>
    <n v="110"/>
    <m/>
    <n v="0"/>
    <n v="2110"/>
    <n v="344"/>
    <n v="1766"/>
    <n v="1"/>
    <n v="344"/>
    <n v="1"/>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C93CC8-E7B9-4293-B3A0-4446363F64B2}" name="PivotTable0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T4:Y7" firstHeaderRow="0" firstDataRow="1" firstDataCol="1"/>
  <pivotFields count="21">
    <pivotField axis="axisRow" showAll="0">
      <items count="7">
        <item h="1" x="0"/>
        <item x="1"/>
        <item x="2"/>
        <item h="1" x="3"/>
        <item h="1" x="4"/>
        <item h="1" x="5"/>
        <item t="default"/>
      </items>
    </pivotField>
    <pivotField numFmtId="14" showAll="0"/>
    <pivotField showAll="0"/>
    <pivotField showAll="0"/>
    <pivotField showAll="0"/>
    <pivotField showAll="0"/>
    <pivotField showAll="0"/>
    <pivotField showAll="0"/>
    <pivotField showAll="0"/>
    <pivotField showAll="0"/>
    <pivotField showAll="0"/>
    <pivotField dataField="1" numFmtId="9" showAll="0"/>
    <pivotField dataField="1" numFmtId="9" showAll="0"/>
    <pivotField dataField="1" numFmtId="9" showAll="0"/>
    <pivotField dataField="1" numFmtId="9" showAll="0"/>
    <pivotField dataField="1" numFmtId="9" showAll="0"/>
    <pivotField showAll="0"/>
    <pivotField showAll="0"/>
    <pivotField showAll="0"/>
    <pivotField showAll="0"/>
    <pivotField showAll="0"/>
  </pivotFields>
  <rowFields count="1">
    <field x="0"/>
  </rowFields>
  <rowItems count="3">
    <i>
      <x v="1"/>
    </i>
    <i>
      <x v="2"/>
    </i>
    <i t="grand">
      <x/>
    </i>
  </rowItems>
  <colFields count="1">
    <field x="-2"/>
  </colFields>
  <colItems count="5">
    <i>
      <x/>
    </i>
    <i i="1">
      <x v="1"/>
    </i>
    <i i="2">
      <x v="2"/>
    </i>
    <i i="3">
      <x v="3"/>
    </i>
    <i i="4">
      <x v="4"/>
    </i>
  </colItems>
  <dataFields count="5">
    <dataField name="Sum of Chilly powder" fld="11" baseField="0" baseItem="0"/>
    <dataField name="Sum of Coconut Oil" fld="12" baseField="0" baseItem="0"/>
    <dataField name="Sum of Ragi" fld="13" baseField="0" baseItem="0"/>
    <dataField name="Sum of Wheat" fld="14" baseField="0" baseItem="0"/>
    <dataField name="Sum of Others" fld="15" baseField="0" baseItem="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3DAFB7-2186-40C6-9C9F-9BC4307F1E7B}" name="PivotTable0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6">
  <location ref="O4:Q7" firstHeaderRow="0" firstDataRow="1" firstDataCol="1"/>
  <pivotFields count="21">
    <pivotField axis="axisRow" showAll="0">
      <items count="7">
        <item h="1" x="0"/>
        <item x="1"/>
        <item x="2"/>
        <item h="1" x="3"/>
        <item h="1" x="4"/>
        <item h="1" x="5"/>
        <item t="default"/>
      </items>
    </pivotField>
    <pivotField numFmtId="14"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v="1"/>
    </i>
    <i>
      <x v="2"/>
    </i>
    <i t="grand">
      <x/>
    </i>
  </rowItems>
  <colFields count="1">
    <field x="-2"/>
  </colFields>
  <colItems count="2">
    <i>
      <x/>
    </i>
    <i i="1">
      <x v="1"/>
    </i>
  </colItems>
  <dataFields count="2">
    <dataField name="Sum of Final" fld="7" baseField="0" baseItem="0"/>
    <dataField name="Sum of Expenses" fld="9" baseField="0" baseItem="0"/>
  </dataFields>
  <chartFormats count="2">
    <chartFormat chart="59" format="9" series="1">
      <pivotArea type="data" outline="0" fieldPosition="0">
        <references count="1">
          <reference field="4294967294" count="1" selected="0">
            <x v="1"/>
          </reference>
        </references>
      </pivotArea>
    </chartFormat>
    <chartFormat chart="59" format="1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6A3DD1-4899-448B-AA4D-D723AE026DFE}" name="PivotTable0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O14:Q17" firstHeaderRow="0" firstDataRow="1" firstDataCol="1"/>
  <pivotFields count="21">
    <pivotField axis="axisRow" showAll="0">
      <items count="7">
        <item h="1" x="0"/>
        <item x="1"/>
        <item x="2"/>
        <item h="1" x="3"/>
        <item h="1" x="4"/>
        <item h="1" x="5"/>
        <item t="default"/>
      </items>
    </pivotField>
    <pivotField numFmtId="14"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v="1"/>
    </i>
    <i>
      <x v="2"/>
    </i>
    <i t="grand">
      <x/>
    </i>
  </rowItems>
  <colFields count="1">
    <field x="-2"/>
  </colFields>
  <colItems count="2">
    <i>
      <x/>
    </i>
    <i i="1">
      <x v="1"/>
    </i>
  </colItems>
  <dataFields count="2">
    <dataField name="Max of Final" fld="7" subtotal="max" baseField="0" baseItem="0"/>
    <dataField name="Max of Expenses" fld="9" subtotal="max" baseField="0" baseItem="0"/>
  </dataFields>
  <chartFormats count="4">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4EC9BF-E7DA-4AD5-81BC-6193450DA625}" name="PivotTable0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B23:AD26" firstHeaderRow="0" firstDataRow="1" firstDataCol="1"/>
  <pivotFields count="21">
    <pivotField axis="axisRow" showAll="0">
      <items count="7">
        <item h="1" x="0"/>
        <item x="1"/>
        <item x="2"/>
        <item h="1" x="3"/>
        <item h="1" x="4"/>
        <item h="1" x="5"/>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0"/>
  </rowFields>
  <rowItems count="3">
    <i>
      <x v="1"/>
    </i>
    <i>
      <x v="2"/>
    </i>
    <i t="grand">
      <x/>
    </i>
  </rowItems>
  <colFields count="1">
    <field x="-2"/>
  </colFields>
  <colItems count="2">
    <i>
      <x/>
    </i>
    <i i="1">
      <x v="1"/>
    </i>
  </colItems>
  <dataFields count="2">
    <dataField name="Sum of Profit" fld="17" baseField="0" baseItem="0"/>
    <dataField name="Sum of Loss" fld="18"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982F35-DD98-428A-935B-B160165BE879}" name="PivotTable0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6:L7" firstHeaderRow="0" firstDataRow="1" firstDataCol="0" rowPageCount="1" colPageCount="1"/>
  <pivotFields count="21">
    <pivotField axis="axisPage" multipleItemSelectionAllowed="1" showAll="0">
      <items count="7">
        <item h="1" x="0"/>
        <item x="1"/>
        <item x="2"/>
        <item h="1" x="3"/>
        <item h="1" x="4"/>
        <item h="1" x="5"/>
        <item t="default"/>
      </items>
    </pivotField>
    <pivotField numFmtId="14" showAll="0"/>
    <pivotField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pageFields count="1">
    <pageField fld="0" hier="-1"/>
  </pageFields>
  <dataFields count="3">
    <dataField name="Sum of Gpay" fld="4" baseField="0" baseItem="0"/>
    <dataField name="Sum of Plate Amount &amp; Repair" fld="3" baseField="0" baseItem="0"/>
    <dataField name="Sum of Electric pay" fld="6"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7CBA68-17C4-4A2F-9843-DD1BE76AA703}" name="PivotTable0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AJ5:AK8" firstHeaderRow="1" firstDataRow="1" firstDataCol="1"/>
  <pivotFields count="21">
    <pivotField axis="axisRow" showAll="0">
      <items count="7">
        <item h="1" x="0"/>
        <item x="1"/>
        <item x="2"/>
        <item h="1" x="3"/>
        <item h="1" x="4"/>
        <item h="1" x="5"/>
        <item t="default"/>
      </items>
    </pivotField>
    <pivotField numFmtId="14"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v="1"/>
    </i>
    <i>
      <x v="2"/>
    </i>
    <i t="grand">
      <x/>
    </i>
  </rowItems>
  <colItems count="1">
    <i/>
  </colItems>
  <dataFields count="1">
    <dataField name="Sum of Absence" fld="8"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76AD0D-7BF8-4A84-BEBF-73071DE4FFD3}" name="PivotTable0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G11" firstHeaderRow="0" firstDataRow="1" firstDataCol="1"/>
  <pivotFields count="21">
    <pivotField axis="axisRow" showAll="0">
      <items count="7">
        <item h="1" x="0"/>
        <item x="1"/>
        <item x="2"/>
        <item h="1" x="3"/>
        <item h="1" x="4"/>
        <item h="1" x="5"/>
        <item t="default"/>
      </items>
    </pivotField>
    <pivotField numFmtId="14" showAll="0"/>
    <pivotField dataField="1" showAll="0"/>
    <pivotField dataField="1" showAll="0"/>
    <pivotField dataField="1"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v="1"/>
    </i>
    <i>
      <x v="2"/>
    </i>
    <i t="grand">
      <x/>
    </i>
  </rowItems>
  <colFields count="1">
    <field x="-2"/>
  </colFields>
  <colItems count="5">
    <i>
      <x/>
    </i>
    <i i="1">
      <x v="1"/>
    </i>
    <i i="2">
      <x v="2"/>
    </i>
    <i i="3">
      <x v="3"/>
    </i>
    <i i="4">
      <x v="4"/>
    </i>
  </colItems>
  <dataFields count="5">
    <dataField name="Sum of Final" fld="7" baseField="0" baseItem="0"/>
    <dataField name="Sum of Actual" fld="5" baseField="0" baseItem="0"/>
    <dataField name="Sum of Gpay" fld="4" baseField="0" baseItem="0"/>
    <dataField name="Sum of Plate Amount &amp; Repair" fld="3" baseField="0" baseItem="0"/>
    <dataField name="Sum of Spent" fld="2"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7DCD57-02C4-4B0A-85D8-60A4E2909840}" name="PivotTable0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B4:AC7" firstHeaderRow="1" firstDataRow="1" firstDataCol="1"/>
  <pivotFields count="21">
    <pivotField axis="axisRow" showAll="0">
      <items count="7">
        <item h="1" x="0"/>
        <item x="1"/>
        <item x="2"/>
        <item h="1" x="3"/>
        <item h="1" x="4"/>
        <item h="1" x="5"/>
        <item t="default"/>
      </items>
    </pivotField>
    <pivotField numFmtId="1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0"/>
  </rowFields>
  <rowItems count="3">
    <i>
      <x v="1"/>
    </i>
    <i>
      <x v="2"/>
    </i>
    <i t="grand">
      <x/>
    </i>
  </rowItems>
  <colItems count="1">
    <i/>
  </colItems>
  <dataFields count="1">
    <dataField name="Sum of Profit/loss" fld="10"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BD53BD-BAFC-42B4-BB4F-2EFEC77486AA}" name="PivotTable0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J24:AL27" firstHeaderRow="0" firstDataRow="1" firstDataCol="1"/>
  <pivotFields count="21">
    <pivotField axis="axisRow" showAll="0">
      <items count="7">
        <item h="1" x="0"/>
        <item x="1"/>
        <item x="2"/>
        <item h="1" x="3"/>
        <item h="1" x="4"/>
        <item h="1" x="5"/>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0"/>
  </rowFields>
  <rowItems count="3">
    <i>
      <x v="1"/>
    </i>
    <i>
      <x v="2"/>
    </i>
    <i t="grand">
      <x/>
    </i>
  </rowItems>
  <colFields count="1">
    <field x="-2"/>
  </colFields>
  <colItems count="2">
    <i>
      <x/>
    </i>
    <i i="1">
      <x v="1"/>
    </i>
  </colItems>
  <dataFields count="2">
    <dataField name="Sum of Present" fld="19" baseField="0" baseItem="0"/>
    <dataField name="Sum of Absent" fld="20" baseField="0" baseItem="0"/>
  </dataFields>
  <chartFormats count="2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0" count="1" selected="0">
            <x v="0"/>
          </reference>
        </references>
      </pivotArea>
    </chartFormat>
    <chartFormat chart="13" format="12" series="1">
      <pivotArea type="data" outline="0" fieldPosition="0">
        <references count="1">
          <reference field="4294967294" count="1" selected="0">
            <x v="1"/>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0" count="1" selected="0">
            <x v="0"/>
          </reference>
        </references>
      </pivotArea>
    </chartFormat>
    <chartFormat chart="15" format="12" series="1">
      <pivotArea type="data" outline="0" fieldPosition="0">
        <references count="1">
          <reference field="4294967294" count="1" selected="0">
            <x v="1"/>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0" count="1" selected="0">
            <x v="0"/>
          </reference>
        </references>
      </pivotArea>
    </chartFormat>
    <chartFormat chart="17" format="12" series="1">
      <pivotArea type="data" outline="0" fieldPosition="0">
        <references count="1">
          <reference field="4294967294" count="1" selected="0">
            <x v="1"/>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0" count="1" selected="0">
            <x v="0"/>
          </reference>
        </references>
      </pivotArea>
    </chartFormat>
    <chartFormat chart="21" format="12" series="1">
      <pivotArea type="data" outline="0" fieldPosition="0">
        <references count="1">
          <reference field="4294967294" count="1" selected="0">
            <x v="1"/>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 chart="27" format="6">
      <pivotArea type="data" outline="0" fieldPosition="0">
        <references count="2">
          <reference field="4294967294" count="1" selected="0">
            <x v="0"/>
          </reference>
          <reference field="0"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3D5640D-704B-45AB-9CF1-5D88C7F15AC1}" sourceName="Month">
  <pivotTables>
    <pivotTable tabId="4" name="PivotTable09"/>
    <pivotTable tabId="4" name="PivotTable02"/>
    <pivotTable tabId="4" name="PivotTable06"/>
    <pivotTable tabId="4" name="PivotTable04"/>
    <pivotTable tabId="4" name="PivotTable05"/>
    <pivotTable tabId="4" name="PivotTable01"/>
    <pivotTable tabId="4" name="PivotTable07"/>
    <pivotTable tabId="4" name="PivotTable08"/>
    <pivotTable tabId="4" name="PivotTable03"/>
  </pivotTables>
  <data>
    <tabular pivotCacheId="723099275">
      <items count="6">
        <i x="0"/>
        <i x="1" s="1"/>
        <i x="2" s="1"/>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A305FE5-460A-4EFB-A576-D3DE1984F00B}" cache="Slicer_Month" caption="Month" showCaption="0"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3860F6-09B5-45AD-9CC2-76855A355FC1}" name="Table1_ori" displayName="Table1_ori" ref="A1:K183" totalsRowShown="0" headerRowDxfId="41" dataDxfId="39" headerRowBorderDxfId="40" tableBorderDxfId="38" totalsRowBorderDxfId="37">
  <autoFilter ref="A1:K183" xr:uid="{4C3860F6-09B5-45AD-9CC2-76855A355FC1}"/>
  <sortState xmlns:xlrd2="http://schemas.microsoft.com/office/spreadsheetml/2017/richdata2" ref="A2:J183">
    <sortCondition ref="A2:A183" customList="Jan,Feb,Mar,Apr,May,Jun,Jul,Aug,Sep,Oct,Nov,Dec"/>
  </sortState>
  <tableColumns count="11">
    <tableColumn id="1" xr3:uid="{EC606FEC-5411-4448-974D-C2F16A9D5F70}" name="Month" dataDxfId="36"/>
    <tableColumn id="2" xr3:uid="{45BB70B5-78B5-4A3D-949C-061EC9940C28}" name="Date" dataDxfId="35"/>
    <tableColumn id="3" xr3:uid="{D6ECF876-CC46-4B1D-8DF3-69FE5D6C9C55}" name="Spent" dataDxfId="34"/>
    <tableColumn id="4" xr3:uid="{36D1E70B-4E82-47C6-AF30-E1554C34E03C}" name="Plate Amount &amp; Repair" dataDxfId="33"/>
    <tableColumn id="5" xr3:uid="{D9121B8C-CB38-42B9-8DE3-90B8F6D3FAA5}" name="Gpay" dataDxfId="32"/>
    <tableColumn id="6" xr3:uid="{AFCDA2A8-0D29-4A08-8CB5-D4C028D09170}" name="Actual" dataDxfId="31"/>
    <tableColumn id="10" xr3:uid="{F30D2424-2DA2-4B47-A18A-01DAC063845D}" name="Electric pay" dataDxfId="30"/>
    <tableColumn id="7" xr3:uid="{87494433-4E21-4A0D-9F63-1CF482379C0B}" name="Final" dataDxfId="29">
      <calculatedColumnFormula>Table1_ori[[#This Row],[Actual]]-(Table1_ori[[#This Row],[Electric pay]]+Table1_ori[[#This Row],[Gpay]]+Table1_ori[[#This Row],[Plate Amount &amp; Repair]])</calculatedColumnFormula>
    </tableColumn>
    <tableColumn id="8" xr3:uid="{70CBE448-4148-4D62-811D-668148D690A5}" name="Absence" dataDxfId="28">
      <calculatedColumnFormula>IF(AND( H2 &gt;0,E2=0),1,0)</calculatedColumnFormula>
    </tableColumn>
    <tableColumn id="9" xr3:uid="{94CECA41-5B5C-4A1F-9A8A-EAE573B9364A}" name="Expenses" dataDxfId="27">
      <calculatedColumnFormula>SUM(Table1_ori[[#This Row],[Electric pay]],Table1_ori[[#This Row],[Gpay]],Table1_ori[[#This Row],[Plate Amount &amp; Repair]])</calculatedColumnFormula>
    </tableColumn>
    <tableColumn id="12" xr3:uid="{C2E0C354-20DB-4277-AD8D-A3C8DEAB2BCD}" name="Profit/loss" dataDxfId="26">
      <calculatedColumnFormula>IF(Table1_ori[[#This Row],[Final]]&gt;0,1,0)</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1CAD00-8635-4EE3-A4B1-7C8220F88D1B}" name="Table1" displayName="Table1" ref="A1:U183" totalsRowShown="0" headerRowDxfId="25" dataDxfId="23" headerRowBorderDxfId="24" tableBorderDxfId="22" totalsRowBorderDxfId="21">
  <autoFilter ref="A1:U183" xr:uid="{6F1CAD00-8635-4EE3-A4B1-7C8220F88D1B}"/>
  <sortState xmlns:xlrd2="http://schemas.microsoft.com/office/spreadsheetml/2017/richdata2" ref="A2:J183">
    <sortCondition ref="A2:A183" customList="Jan,Feb,Mar,Apr,May,Jun,Jul,Aug,Sep,Oct,Nov,Dec"/>
  </sortState>
  <tableColumns count="21">
    <tableColumn id="1" xr3:uid="{4F871EF4-3B92-4CC6-B1A7-FE0F0C48BCF3}" name="Month" dataDxfId="20"/>
    <tableColumn id="2" xr3:uid="{8479DB14-39FD-4BDF-A379-51181458DA9E}" name="Date" dataDxfId="19"/>
    <tableColumn id="3" xr3:uid="{3B1297FC-AE73-497F-8401-BF8628B70CA5}" name="Spent" dataDxfId="18"/>
    <tableColumn id="4" xr3:uid="{2EA9ACD0-9DA1-460E-92B9-A190BD6B2CA7}" name="Plate Amount &amp; Repair" dataDxfId="17"/>
    <tableColumn id="5" xr3:uid="{78729B57-DEF4-4228-B4DA-1CD35ED2E70C}" name="Gpay" dataDxfId="16"/>
    <tableColumn id="6" xr3:uid="{63F7622B-B80E-4ACB-B365-5EEC80D8B4D4}" name="Actual" dataDxfId="15"/>
    <tableColumn id="10" xr3:uid="{0E4366AC-D3AD-4626-8EF4-AFE30294E0AF}" name="Electric pay" dataDxfId="14"/>
    <tableColumn id="7" xr3:uid="{D464A340-25ED-415B-8C48-AAB34B1C508D}" name="Final" dataDxfId="13">
      <calculatedColumnFormula>Table1[[#This Row],[Actual]]-(Table1[[#This Row],[Electric pay]]+Table1[[#This Row],[Gpay]]+Table1[[#This Row],[Plate Amount &amp; Repair]])</calculatedColumnFormula>
    </tableColumn>
    <tableColumn id="8" xr3:uid="{98EDB3EA-4D51-442E-A166-91170D8E7D67}" name="Absence" dataDxfId="12">
      <calculatedColumnFormula>IF(AND( H2 &gt;0,E2=0),1,0)</calculatedColumnFormula>
    </tableColumn>
    <tableColumn id="9" xr3:uid="{411B9599-341D-4310-B8A6-A0575DEE5CA4}" name="Expenses" dataDxfId="11">
      <calculatedColumnFormula>SUM(Table1[[#This Row],[Electric pay]],Table1[[#This Row],[Gpay]],Table1[[#This Row],[Plate Amount &amp; Repair]])</calculatedColumnFormula>
    </tableColumn>
    <tableColumn id="12" xr3:uid="{7D739E4F-5F4B-4F72-AD71-3C579AC74393}" name="Profit/loss" dataDxfId="10">
      <calculatedColumnFormula>IF(Table1[[#This Row],[Final]]&gt;0,1,0)</calculatedColumnFormula>
    </tableColumn>
    <tableColumn id="20" xr3:uid="{9B35C6AD-531E-4702-AFE0-90BC11E5C99A}" name="Chilly powder" dataDxfId="9"/>
    <tableColumn id="21" xr3:uid="{C2F5FF2C-6BC3-41D8-90FE-04712F175C46}" name="Coconut Oil" dataDxfId="8"/>
    <tableColumn id="22" xr3:uid="{12B2CE41-1E99-4949-A785-FAB4158C0C6E}" name="Ragi" dataDxfId="7"/>
    <tableColumn id="23" xr3:uid="{2DFB1E3C-CAF6-4988-8341-C7F4A8ADC423}" name="Wheat" dataDxfId="6"/>
    <tableColumn id="24" xr3:uid="{D6D310E5-86A3-4167-987E-F7BF59D29719}" name="Others" dataDxfId="5"/>
    <tableColumn id="25" xr3:uid="{234FF374-C72E-4EFF-9DCB-163D96949DD8}" name="Total days" dataDxfId="4"/>
    <tableColumn id="26" xr3:uid="{DF43B587-F75B-421D-8889-637004898F34}" name="Profit" dataDxfId="3"/>
    <tableColumn id="27" xr3:uid="{ED7BA61F-2FE0-4F9A-A4D0-B3BFF46B0B74}" name="Loss" dataDxfId="2">
      <calculatedColumnFormula>Q2-R2</calculatedColumnFormula>
    </tableColumn>
    <tableColumn id="28" xr3:uid="{23170814-1B03-4FE3-A92D-EDEBDC6D52D4}" name="Present" dataDxfId="1">
      <calculatedColumnFormula>S2-U2</calculatedColumnFormula>
    </tableColumn>
    <tableColumn id="29" xr3:uid="{B847675C-7C58-4EFA-BA84-C842396AFB6C}" name="Absent"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E87D1C-7E6F-45DA-8CB5-736907DE97BD}" name="Expense_table" displayName="Expense_table" ref="J12:K15" totalsRowShown="0">
  <autoFilter ref="J12:K15" xr:uid="{F7E87D1C-7E6F-45DA-8CB5-736907DE97BD}"/>
  <tableColumns count="2">
    <tableColumn id="1" xr3:uid="{EADF5C6A-3EF5-4F77-96F8-D0F9D6F9ADBC}" name="EXPENSE "/>
    <tableColumn id="2" xr3:uid="{14B83CEB-7B0A-4C9E-8434-FEAED12FC455}" name="AMOUNT"/>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CD11-530C-4746-A2D0-F3B740C9FDDA}">
  <dimension ref="F3:AE24"/>
  <sheetViews>
    <sheetView showGridLines="0" showRowColHeaders="0" tabSelected="1" zoomScale="84" zoomScaleNormal="84" workbookViewId="0">
      <selection activeCell="AB26" sqref="AB26"/>
    </sheetView>
  </sheetViews>
  <sheetFormatPr defaultRowHeight="14.4" x14ac:dyDescent="0.3"/>
  <cols>
    <col min="1" max="16384" width="8.88671875" style="1"/>
  </cols>
  <sheetData>
    <row r="3" spans="6:8" x14ac:dyDescent="0.3">
      <c r="G3" s="1" t="s">
        <v>60</v>
      </c>
    </row>
    <row r="13" spans="6:8" x14ac:dyDescent="0.3">
      <c r="F13" s="21"/>
    </row>
    <row r="14" spans="6:8" x14ac:dyDescent="0.3">
      <c r="G14" s="2"/>
      <c r="H14" s="2"/>
    </row>
    <row r="24" spans="31:31" x14ac:dyDescent="0.3">
      <c r="AE24" s="1" t="s">
        <v>61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75583-BF2E-47A2-A491-1CE164ADAC95}">
  <dimension ref="A1:R183"/>
  <sheetViews>
    <sheetView workbookViewId="0">
      <selection activeCell="M13" sqref="M13"/>
    </sheetView>
  </sheetViews>
  <sheetFormatPr defaultRowHeight="14.4" x14ac:dyDescent="0.3"/>
  <cols>
    <col min="1" max="1" width="11.21875" style="15" bestFit="1" customWidth="1"/>
    <col min="2" max="3" width="10.33203125" bestFit="1" customWidth="1"/>
    <col min="4" max="4" width="24.88671875" bestFit="1" customWidth="1"/>
    <col min="5" max="5" width="9.77734375" bestFit="1" customWidth="1"/>
    <col min="6" max="6" width="10.77734375" bestFit="1" customWidth="1"/>
    <col min="7" max="7" width="15" bestFit="1" customWidth="1"/>
    <col min="8" max="8" width="9.33203125" bestFit="1" customWidth="1"/>
    <col min="9" max="9" width="12.5546875" bestFit="1" customWidth="1"/>
    <col min="10" max="10" width="13.109375" bestFit="1" customWidth="1"/>
    <col min="11" max="11" width="14.109375" bestFit="1" customWidth="1"/>
    <col min="13" max="13" width="6.44140625" style="15" bestFit="1" customWidth="1"/>
    <col min="14" max="14" width="12" bestFit="1" customWidth="1"/>
    <col min="15" max="15" width="10.5546875" bestFit="1" customWidth="1"/>
    <col min="16" max="16" width="4.44140625" bestFit="1" customWidth="1"/>
    <col min="17" max="18" width="6.44140625" bestFit="1" customWidth="1"/>
  </cols>
  <sheetData>
    <row r="1" spans="1:18" x14ac:dyDescent="0.3">
      <c r="A1" s="14" t="s">
        <v>0</v>
      </c>
      <c r="B1" s="7" t="s">
        <v>1</v>
      </c>
      <c r="C1" s="7" t="s">
        <v>2</v>
      </c>
      <c r="D1" s="7" t="s">
        <v>3</v>
      </c>
      <c r="E1" s="7" t="s">
        <v>4</v>
      </c>
      <c r="F1" s="7" t="s">
        <v>5</v>
      </c>
      <c r="G1" s="7" t="s">
        <v>15</v>
      </c>
      <c r="H1" s="7" t="s">
        <v>6</v>
      </c>
      <c r="I1" s="7" t="s">
        <v>11</v>
      </c>
      <c r="J1" s="8" t="s">
        <v>12</v>
      </c>
      <c r="K1" s="17" t="s">
        <v>16</v>
      </c>
    </row>
    <row r="2" spans="1:18" x14ac:dyDescent="0.3">
      <c r="A2" s="13" t="s">
        <v>7</v>
      </c>
      <c r="B2" s="4">
        <v>45292</v>
      </c>
      <c r="C2" s="3">
        <v>0</v>
      </c>
      <c r="D2" s="3"/>
      <c r="E2" s="3">
        <v>0</v>
      </c>
      <c r="F2" s="3">
        <v>700</v>
      </c>
      <c r="G2" s="3">
        <v>344</v>
      </c>
      <c r="H2" s="3">
        <f>Table1_ori[[#This Row],[Actual]]-(Table1_ori[[#This Row],[Electric pay]]+Table1_ori[[#This Row],[Gpay]]+Table1_ori[[#This Row],[Plate Amount &amp; Repair]])</f>
        <v>356</v>
      </c>
      <c r="I2" s="5">
        <f t="shared" ref="I2:I33" si="0">IF(AND( H2 &gt;0,E2=0),1,0)</f>
        <v>1</v>
      </c>
      <c r="J2" s="6">
        <f>SUM(Table1_ori[[#This Row],[Electric pay]],Table1_ori[[#This Row],[Gpay]],Table1_ori[[#This Row],[Plate Amount &amp; Repair]])</f>
        <v>344</v>
      </c>
      <c r="K2" s="3">
        <f>IF(Table1_ori[[#This Row],[Final]]&gt;0,1,0)</f>
        <v>1</v>
      </c>
    </row>
    <row r="3" spans="1:18" ht="15" thickBot="1" x14ac:dyDescent="0.35">
      <c r="A3" s="13" t="s">
        <v>7</v>
      </c>
      <c r="B3" s="4">
        <v>45293</v>
      </c>
      <c r="C3" s="3">
        <v>310</v>
      </c>
      <c r="D3" s="3"/>
      <c r="E3" s="3">
        <v>0</v>
      </c>
      <c r="F3" s="3">
        <v>1010</v>
      </c>
      <c r="G3" s="3">
        <v>344</v>
      </c>
      <c r="H3" s="3">
        <f>Table1_ori[[#This Row],[Actual]]-(Table1_ori[[#This Row],[Electric pay]]+Table1_ori[[#This Row],[Gpay]]+Table1_ori[[#This Row],[Plate Amount &amp; Repair]])</f>
        <v>666</v>
      </c>
      <c r="I3" s="5">
        <f t="shared" si="0"/>
        <v>1</v>
      </c>
      <c r="J3" s="6">
        <f>SUM(Table1_ori[[#This Row],[Electric pay]],Table1_ori[[#This Row],[Gpay]],Table1_ori[[#This Row],[Plate Amount &amp; Repair]])</f>
        <v>344</v>
      </c>
      <c r="K3" s="3">
        <f>IF(Table1_ori[[#This Row],[Final]]&gt;0,1,0)</f>
        <v>1</v>
      </c>
    </row>
    <row r="4" spans="1:18" ht="15" thickBot="1" x14ac:dyDescent="0.35">
      <c r="A4" s="13" t="s">
        <v>7</v>
      </c>
      <c r="B4" s="4">
        <v>45294</v>
      </c>
      <c r="C4" s="3">
        <v>30</v>
      </c>
      <c r="D4" s="3"/>
      <c r="E4" s="3">
        <v>350</v>
      </c>
      <c r="F4" s="3">
        <v>830</v>
      </c>
      <c r="G4" s="3">
        <v>344</v>
      </c>
      <c r="H4" s="3">
        <f>Table1_ori[[#This Row],[Actual]]-(Table1_ori[[#This Row],[Electric pay]]+Table1_ori[[#This Row],[Gpay]]+Table1_ori[[#This Row],[Plate Amount &amp; Repair]])</f>
        <v>136</v>
      </c>
      <c r="I4" s="5">
        <f t="shared" si="0"/>
        <v>0</v>
      </c>
      <c r="J4" s="6">
        <f>SUM(Table1_ori[[#This Row],[Electric pay]],Table1_ori[[#This Row],[Gpay]],Table1_ori[[#This Row],[Plate Amount &amp; Repair]])</f>
        <v>694</v>
      </c>
      <c r="K4" s="3">
        <f>IF(Table1_ori[[#This Row],[Final]]&gt;0,1,0)</f>
        <v>1</v>
      </c>
      <c r="M4" s="24" t="s">
        <v>0</v>
      </c>
      <c r="N4" s="22" t="s">
        <v>35</v>
      </c>
      <c r="O4" s="22" t="s">
        <v>36</v>
      </c>
      <c r="P4" s="22" t="s">
        <v>37</v>
      </c>
      <c r="Q4" s="22" t="s">
        <v>38</v>
      </c>
      <c r="R4" s="23" t="s">
        <v>43</v>
      </c>
    </row>
    <row r="5" spans="1:18" x14ac:dyDescent="0.3">
      <c r="A5" s="13" t="s">
        <v>7</v>
      </c>
      <c r="B5" s="4">
        <v>45295</v>
      </c>
      <c r="C5" s="3">
        <v>240</v>
      </c>
      <c r="D5" s="3">
        <v>450</v>
      </c>
      <c r="E5" s="3">
        <v>400</v>
      </c>
      <c r="F5" s="3">
        <v>2090</v>
      </c>
      <c r="G5" s="3">
        <v>344</v>
      </c>
      <c r="H5" s="3">
        <f>Table1_ori[[#This Row],[Actual]]-(Table1_ori[[#This Row],[Electric pay]]+Table1_ori[[#This Row],[Gpay]]+Table1_ori[[#This Row],[Plate Amount &amp; Repair]])</f>
        <v>896</v>
      </c>
      <c r="I5" s="5">
        <f t="shared" si="0"/>
        <v>0</v>
      </c>
      <c r="J5" s="6">
        <f>SUM(Table1_ori[[#This Row],[Electric pay]],Table1_ori[[#This Row],[Gpay]],Table1_ori[[#This Row],[Plate Amount &amp; Repair]])</f>
        <v>1194</v>
      </c>
      <c r="K5" s="3">
        <f>IF(Table1_ori[[#This Row],[Final]]&gt;0,1,0)</f>
        <v>1</v>
      </c>
      <c r="M5" s="25" t="s">
        <v>7</v>
      </c>
      <c r="N5" s="27">
        <v>0.25</v>
      </c>
      <c r="O5" s="27">
        <v>0.4</v>
      </c>
      <c r="P5" s="27">
        <v>0.1</v>
      </c>
      <c r="Q5" s="27">
        <v>0.15</v>
      </c>
      <c r="R5" s="28">
        <v>0.1</v>
      </c>
    </row>
    <row r="6" spans="1:18" x14ac:dyDescent="0.3">
      <c r="A6" s="13" t="s">
        <v>7</v>
      </c>
      <c r="B6" s="4">
        <v>45296</v>
      </c>
      <c r="C6" s="3">
        <v>180</v>
      </c>
      <c r="D6" s="3"/>
      <c r="E6" s="3">
        <v>350</v>
      </c>
      <c r="F6" s="3">
        <v>680</v>
      </c>
      <c r="G6" s="3">
        <v>344</v>
      </c>
      <c r="H6" s="3">
        <f>Table1_ori[[#This Row],[Actual]]-(Table1_ori[[#This Row],[Electric pay]]+Table1_ori[[#This Row],[Gpay]]+Table1_ori[[#This Row],[Plate Amount &amp; Repair]])</f>
        <v>-14</v>
      </c>
      <c r="I6" s="5">
        <f t="shared" si="0"/>
        <v>0</v>
      </c>
      <c r="J6" s="6">
        <f>SUM(Table1_ori[[#This Row],[Electric pay]],Table1_ori[[#This Row],[Gpay]],Table1_ori[[#This Row],[Plate Amount &amp; Repair]])</f>
        <v>694</v>
      </c>
      <c r="K6" s="3">
        <f>IF(Table1_ori[[#This Row],[Final]]&gt;0,1,0)</f>
        <v>0</v>
      </c>
      <c r="M6" s="25" t="s">
        <v>8</v>
      </c>
      <c r="N6" s="27">
        <v>0.35</v>
      </c>
      <c r="O6" s="27">
        <v>0.2</v>
      </c>
      <c r="P6" s="27">
        <v>0.17</v>
      </c>
      <c r="Q6" s="27">
        <v>0.15</v>
      </c>
      <c r="R6" s="28">
        <v>0.13</v>
      </c>
    </row>
    <row r="7" spans="1:18" x14ac:dyDescent="0.3">
      <c r="A7" s="13" t="s">
        <v>7</v>
      </c>
      <c r="B7" s="4">
        <v>45297</v>
      </c>
      <c r="C7" s="3">
        <v>0</v>
      </c>
      <c r="D7" s="3"/>
      <c r="E7" s="3">
        <v>0</v>
      </c>
      <c r="F7" s="3">
        <v>0</v>
      </c>
      <c r="G7" s="3">
        <v>344</v>
      </c>
      <c r="H7" s="3">
        <f>Table1_ori[[#This Row],[Actual]]-(Table1_ori[[#This Row],[Electric pay]]+Table1_ori[[#This Row],[Gpay]]+Table1_ori[[#This Row],[Plate Amount &amp; Repair]])</f>
        <v>-344</v>
      </c>
      <c r="I7" s="5">
        <f t="shared" si="0"/>
        <v>0</v>
      </c>
      <c r="J7" s="6">
        <f>SUM(Table1_ori[[#This Row],[Electric pay]],Table1_ori[[#This Row],[Gpay]],Table1_ori[[#This Row],[Plate Amount &amp; Repair]])</f>
        <v>344</v>
      </c>
      <c r="K7" s="3">
        <f>IF(Table1_ori[[#This Row],[Final]]&gt;0,1,0)</f>
        <v>0</v>
      </c>
      <c r="M7" s="25" t="s">
        <v>9</v>
      </c>
      <c r="N7" s="27">
        <v>0.45</v>
      </c>
      <c r="O7" s="27">
        <v>0.28000000000000003</v>
      </c>
      <c r="P7" s="27">
        <v>0.15</v>
      </c>
      <c r="Q7" s="27">
        <v>0.08</v>
      </c>
      <c r="R7" s="28">
        <v>0.04</v>
      </c>
    </row>
    <row r="8" spans="1:18" x14ac:dyDescent="0.3">
      <c r="A8" s="13" t="s">
        <v>7</v>
      </c>
      <c r="B8" s="4">
        <v>45298</v>
      </c>
      <c r="C8" s="3">
        <v>340</v>
      </c>
      <c r="D8" s="3"/>
      <c r="E8" s="3">
        <v>400</v>
      </c>
      <c r="F8" s="3">
        <v>1040</v>
      </c>
      <c r="G8" s="3">
        <v>344</v>
      </c>
      <c r="H8" s="3">
        <f>Table1_ori[[#This Row],[Actual]]-(Table1_ori[[#This Row],[Electric pay]]+Table1_ori[[#This Row],[Gpay]]+Table1_ori[[#This Row],[Plate Amount &amp; Repair]])</f>
        <v>296</v>
      </c>
      <c r="I8" s="5">
        <f t="shared" si="0"/>
        <v>0</v>
      </c>
      <c r="J8" s="6">
        <f>SUM(Table1_ori[[#This Row],[Electric pay]],Table1_ori[[#This Row],[Gpay]],Table1_ori[[#This Row],[Plate Amount &amp; Repair]])</f>
        <v>744</v>
      </c>
      <c r="K8" s="3">
        <f>IF(Table1_ori[[#This Row],[Final]]&gt;0,1,0)</f>
        <v>1</v>
      </c>
      <c r="M8" s="25" t="s">
        <v>14</v>
      </c>
      <c r="N8" s="27">
        <v>0.25</v>
      </c>
      <c r="O8" s="27">
        <v>0.38</v>
      </c>
      <c r="P8" s="27">
        <v>0.16</v>
      </c>
      <c r="Q8" s="27">
        <v>0.13</v>
      </c>
      <c r="R8" s="28">
        <v>0.08</v>
      </c>
    </row>
    <row r="9" spans="1:18" x14ac:dyDescent="0.3">
      <c r="A9" s="13" t="s">
        <v>7</v>
      </c>
      <c r="B9" s="4">
        <v>45299</v>
      </c>
      <c r="C9" s="3">
        <v>0</v>
      </c>
      <c r="D9" s="3"/>
      <c r="E9" s="3">
        <v>350</v>
      </c>
      <c r="F9" s="3">
        <v>1100</v>
      </c>
      <c r="G9" s="3">
        <v>344</v>
      </c>
      <c r="H9" s="3">
        <f>Table1_ori[[#This Row],[Actual]]-(Table1_ori[[#This Row],[Electric pay]]+Table1_ori[[#This Row],[Gpay]]+Table1_ori[[#This Row],[Plate Amount &amp; Repair]])</f>
        <v>406</v>
      </c>
      <c r="I9" s="5">
        <f t="shared" si="0"/>
        <v>0</v>
      </c>
      <c r="J9" s="6">
        <f>SUM(Table1_ori[[#This Row],[Electric pay]],Table1_ori[[#This Row],[Gpay]],Table1_ori[[#This Row],[Plate Amount &amp; Repair]])</f>
        <v>694</v>
      </c>
      <c r="K9" s="3">
        <f>IF(Table1_ori[[#This Row],[Final]]&gt;0,1,0)</f>
        <v>1</v>
      </c>
      <c r="M9" s="25" t="s">
        <v>10</v>
      </c>
      <c r="N9" s="27">
        <v>0.4</v>
      </c>
      <c r="O9" s="27">
        <v>0.25</v>
      </c>
      <c r="P9" s="27">
        <v>0.15</v>
      </c>
      <c r="Q9" s="27">
        <v>0.1</v>
      </c>
      <c r="R9" s="28">
        <v>0.1</v>
      </c>
    </row>
    <row r="10" spans="1:18" ht="15" thickBot="1" x14ac:dyDescent="0.35">
      <c r="A10" s="13" t="s">
        <v>7</v>
      </c>
      <c r="B10" s="4">
        <v>45300</v>
      </c>
      <c r="C10" s="3">
        <v>160</v>
      </c>
      <c r="D10" s="3">
        <v>0</v>
      </c>
      <c r="E10" s="3">
        <v>350</v>
      </c>
      <c r="F10" s="3">
        <v>1560</v>
      </c>
      <c r="G10" s="3">
        <v>344</v>
      </c>
      <c r="H10" s="3">
        <f>Table1_ori[[#This Row],[Actual]]-(Table1_ori[[#This Row],[Electric pay]]+Table1_ori[[#This Row],[Gpay]]+Table1_ori[[#This Row],[Plate Amount &amp; Repair]])</f>
        <v>866</v>
      </c>
      <c r="I10" s="5">
        <f t="shared" si="0"/>
        <v>0</v>
      </c>
      <c r="J10" s="6">
        <f>SUM(Table1_ori[[#This Row],[Electric pay]],Table1_ori[[#This Row],[Gpay]],Table1_ori[[#This Row],[Plate Amount &amp; Repair]])</f>
        <v>694</v>
      </c>
      <c r="K10" s="3">
        <f>IF(Table1_ori[[#This Row],[Final]]&gt;0,1,0)</f>
        <v>1</v>
      </c>
      <c r="M10" s="26" t="s">
        <v>13</v>
      </c>
      <c r="N10" s="30">
        <v>0.32</v>
      </c>
      <c r="O10" s="30">
        <v>0.25</v>
      </c>
      <c r="P10" s="30">
        <v>0.18</v>
      </c>
      <c r="Q10" s="30">
        <v>0.1</v>
      </c>
      <c r="R10" s="29">
        <v>0.09</v>
      </c>
    </row>
    <row r="11" spans="1:18" x14ac:dyDescent="0.3">
      <c r="A11" s="13" t="s">
        <v>7</v>
      </c>
      <c r="B11" s="4">
        <v>45301</v>
      </c>
      <c r="C11" s="3">
        <v>280</v>
      </c>
      <c r="D11" s="3"/>
      <c r="E11" s="3">
        <v>350</v>
      </c>
      <c r="F11" s="3">
        <v>1380</v>
      </c>
      <c r="G11" s="3">
        <v>344</v>
      </c>
      <c r="H11" s="3">
        <f>Table1_ori[[#This Row],[Actual]]-(Table1_ori[[#This Row],[Electric pay]]+Table1_ori[[#This Row],[Gpay]]+Table1_ori[[#This Row],[Plate Amount &amp; Repair]])</f>
        <v>686</v>
      </c>
      <c r="I11" s="5">
        <f t="shared" si="0"/>
        <v>0</v>
      </c>
      <c r="J11" s="6">
        <f>SUM(Table1_ori[[#This Row],[Electric pay]],Table1_ori[[#This Row],[Gpay]],Table1_ori[[#This Row],[Plate Amount &amp; Repair]])</f>
        <v>694</v>
      </c>
      <c r="K11" s="3">
        <f>IF(Table1_ori[[#This Row],[Final]]&gt;0,1,0)</f>
        <v>1</v>
      </c>
    </row>
    <row r="12" spans="1:18" x14ac:dyDescent="0.3">
      <c r="A12" s="13" t="s">
        <v>7</v>
      </c>
      <c r="B12" s="4">
        <v>45302</v>
      </c>
      <c r="C12" s="3">
        <v>100</v>
      </c>
      <c r="D12" s="3"/>
      <c r="E12" s="3">
        <v>400</v>
      </c>
      <c r="F12" s="3">
        <v>1860</v>
      </c>
      <c r="G12" s="3">
        <v>344</v>
      </c>
      <c r="H12" s="3">
        <f>Table1_ori[[#This Row],[Actual]]-(Table1_ori[[#This Row],[Electric pay]]+Table1_ori[[#This Row],[Gpay]]+Table1_ori[[#This Row],[Plate Amount &amp; Repair]])</f>
        <v>1116</v>
      </c>
      <c r="I12" s="5">
        <f t="shared" si="0"/>
        <v>0</v>
      </c>
      <c r="J12" s="6">
        <f>SUM(Table1_ori[[#This Row],[Electric pay]],Table1_ori[[#This Row],[Gpay]],Table1_ori[[#This Row],[Plate Amount &amp; Repair]])</f>
        <v>744</v>
      </c>
      <c r="K12" s="3">
        <f>IF(Table1_ori[[#This Row],[Final]]&gt;0,1,0)</f>
        <v>1</v>
      </c>
    </row>
    <row r="13" spans="1:18" x14ac:dyDescent="0.3">
      <c r="A13" s="13" t="s">
        <v>7</v>
      </c>
      <c r="B13" s="4">
        <v>45303</v>
      </c>
      <c r="C13" s="3">
        <v>260</v>
      </c>
      <c r="D13" s="3"/>
      <c r="E13" s="3">
        <v>400</v>
      </c>
      <c r="F13" s="3">
        <v>2060</v>
      </c>
      <c r="G13" s="3">
        <v>344</v>
      </c>
      <c r="H13" s="3">
        <f>Table1_ori[[#This Row],[Actual]]-(Table1_ori[[#This Row],[Electric pay]]+Table1_ori[[#This Row],[Gpay]]+Table1_ori[[#This Row],[Plate Amount &amp; Repair]])</f>
        <v>1316</v>
      </c>
      <c r="I13" s="5">
        <f t="shared" si="0"/>
        <v>0</v>
      </c>
      <c r="J13" s="6">
        <f>SUM(Table1_ori[[#This Row],[Electric pay]],Table1_ori[[#This Row],[Gpay]],Table1_ori[[#This Row],[Plate Amount &amp; Repair]])</f>
        <v>744</v>
      </c>
      <c r="K13" s="3">
        <f>IF(Table1_ori[[#This Row],[Final]]&gt;0,1,0)</f>
        <v>1</v>
      </c>
    </row>
    <row r="14" spans="1:18" x14ac:dyDescent="0.3">
      <c r="A14" s="13" t="s">
        <v>7</v>
      </c>
      <c r="B14" s="4">
        <v>45304</v>
      </c>
      <c r="C14" s="3">
        <v>470</v>
      </c>
      <c r="D14" s="3"/>
      <c r="E14" s="3">
        <v>550</v>
      </c>
      <c r="F14" s="3">
        <v>4070</v>
      </c>
      <c r="G14" s="3">
        <v>344</v>
      </c>
      <c r="H14" s="3">
        <f>Table1_ori[[#This Row],[Actual]]-(Table1_ori[[#This Row],[Electric pay]]+Table1_ori[[#This Row],[Gpay]]+Table1_ori[[#This Row],[Plate Amount &amp; Repair]])</f>
        <v>3176</v>
      </c>
      <c r="I14" s="5">
        <f t="shared" si="0"/>
        <v>0</v>
      </c>
      <c r="J14" s="6">
        <f>SUM(Table1_ori[[#This Row],[Electric pay]],Table1_ori[[#This Row],[Gpay]],Table1_ori[[#This Row],[Plate Amount &amp; Repair]])</f>
        <v>894</v>
      </c>
      <c r="K14" s="3">
        <f>IF(Table1_ori[[#This Row],[Final]]&gt;0,1,0)</f>
        <v>1</v>
      </c>
    </row>
    <row r="15" spans="1:18" x14ac:dyDescent="0.3">
      <c r="A15" s="13" t="s">
        <v>7</v>
      </c>
      <c r="B15" s="4">
        <v>45305</v>
      </c>
      <c r="C15" s="3">
        <v>50</v>
      </c>
      <c r="D15" s="3"/>
      <c r="E15" s="3">
        <v>500</v>
      </c>
      <c r="F15" s="3">
        <v>1650</v>
      </c>
      <c r="G15" s="3">
        <v>344</v>
      </c>
      <c r="H15" s="3">
        <f>Table1_ori[[#This Row],[Actual]]-(Table1_ori[[#This Row],[Electric pay]]+Table1_ori[[#This Row],[Gpay]]+Table1_ori[[#This Row],[Plate Amount &amp; Repair]])</f>
        <v>806</v>
      </c>
      <c r="I15" s="5">
        <f t="shared" si="0"/>
        <v>0</v>
      </c>
      <c r="J15" s="6">
        <f>SUM(Table1_ori[[#This Row],[Electric pay]],Table1_ori[[#This Row],[Gpay]],Table1_ori[[#This Row],[Plate Amount &amp; Repair]])</f>
        <v>844</v>
      </c>
      <c r="K15" s="3">
        <f>IF(Table1_ori[[#This Row],[Final]]&gt;0,1,0)</f>
        <v>1</v>
      </c>
    </row>
    <row r="16" spans="1:18" x14ac:dyDescent="0.3">
      <c r="A16" s="13" t="s">
        <v>7</v>
      </c>
      <c r="B16" s="4">
        <v>45306</v>
      </c>
      <c r="C16" s="3">
        <v>350</v>
      </c>
      <c r="D16" s="3"/>
      <c r="E16" s="3">
        <v>500</v>
      </c>
      <c r="F16" s="3">
        <v>1750</v>
      </c>
      <c r="G16" s="3">
        <v>344</v>
      </c>
      <c r="H16" s="3">
        <f>Table1_ori[[#This Row],[Actual]]-(Table1_ori[[#This Row],[Electric pay]]+Table1_ori[[#This Row],[Gpay]]+Table1_ori[[#This Row],[Plate Amount &amp; Repair]])</f>
        <v>906</v>
      </c>
      <c r="I16" s="5">
        <f t="shared" si="0"/>
        <v>0</v>
      </c>
      <c r="J16" s="6">
        <f>SUM(Table1_ori[[#This Row],[Electric pay]],Table1_ori[[#This Row],[Gpay]],Table1_ori[[#This Row],[Plate Amount &amp; Repair]])</f>
        <v>844</v>
      </c>
      <c r="K16" s="3">
        <f>IF(Table1_ori[[#This Row],[Final]]&gt;0,1,0)</f>
        <v>1</v>
      </c>
    </row>
    <row r="17" spans="1:11" x14ac:dyDescent="0.3">
      <c r="A17" s="13" t="s">
        <v>7</v>
      </c>
      <c r="B17" s="4">
        <v>45307</v>
      </c>
      <c r="C17" s="3">
        <v>90</v>
      </c>
      <c r="D17" s="3">
        <v>0</v>
      </c>
      <c r="E17" s="3">
        <v>400</v>
      </c>
      <c r="F17" s="3">
        <v>1290</v>
      </c>
      <c r="G17" s="3">
        <v>344</v>
      </c>
      <c r="H17" s="3">
        <f>Table1_ori[[#This Row],[Actual]]-(Table1_ori[[#This Row],[Electric pay]]+Table1_ori[[#This Row],[Gpay]]+Table1_ori[[#This Row],[Plate Amount &amp; Repair]])</f>
        <v>546</v>
      </c>
      <c r="I17" s="5">
        <f t="shared" si="0"/>
        <v>0</v>
      </c>
      <c r="J17" s="6">
        <f>SUM(Table1_ori[[#This Row],[Electric pay]],Table1_ori[[#This Row],[Gpay]],Table1_ori[[#This Row],[Plate Amount &amp; Repair]])</f>
        <v>744</v>
      </c>
      <c r="K17" s="3">
        <f>IF(Table1_ori[[#This Row],[Final]]&gt;0,1,0)</f>
        <v>1</v>
      </c>
    </row>
    <row r="18" spans="1:11" x14ac:dyDescent="0.3">
      <c r="A18" s="13" t="s">
        <v>7</v>
      </c>
      <c r="B18" s="4">
        <v>45308</v>
      </c>
      <c r="C18" s="3">
        <v>760</v>
      </c>
      <c r="D18" s="3"/>
      <c r="E18" s="3">
        <v>500</v>
      </c>
      <c r="F18" s="3">
        <v>2140</v>
      </c>
      <c r="G18" s="3">
        <v>344</v>
      </c>
      <c r="H18" s="3">
        <f>Table1_ori[[#This Row],[Actual]]-(Table1_ori[[#This Row],[Electric pay]]+Table1_ori[[#This Row],[Gpay]]+Table1_ori[[#This Row],[Plate Amount &amp; Repair]])</f>
        <v>1296</v>
      </c>
      <c r="I18" s="5">
        <f t="shared" si="0"/>
        <v>0</v>
      </c>
      <c r="J18" s="6">
        <f>SUM(Table1_ori[[#This Row],[Electric pay]],Table1_ori[[#This Row],[Gpay]],Table1_ori[[#This Row],[Plate Amount &amp; Repair]])</f>
        <v>844</v>
      </c>
      <c r="K18" s="3">
        <f>IF(Table1_ori[[#This Row],[Final]]&gt;0,1,0)</f>
        <v>1</v>
      </c>
    </row>
    <row r="19" spans="1:11" x14ac:dyDescent="0.3">
      <c r="A19" s="13" t="s">
        <v>7</v>
      </c>
      <c r="B19" s="4">
        <v>45309</v>
      </c>
      <c r="C19" s="3">
        <v>660</v>
      </c>
      <c r="D19" s="3"/>
      <c r="E19" s="3">
        <v>350</v>
      </c>
      <c r="F19" s="3">
        <v>1460</v>
      </c>
      <c r="G19" s="3">
        <v>344</v>
      </c>
      <c r="H19" s="3">
        <f>Table1_ori[[#This Row],[Actual]]-(Table1_ori[[#This Row],[Electric pay]]+Table1_ori[[#This Row],[Gpay]]+Table1_ori[[#This Row],[Plate Amount &amp; Repair]])</f>
        <v>766</v>
      </c>
      <c r="I19" s="5">
        <f t="shared" si="0"/>
        <v>0</v>
      </c>
      <c r="J19" s="6">
        <f>SUM(Table1_ori[[#This Row],[Electric pay]],Table1_ori[[#This Row],[Gpay]],Table1_ori[[#This Row],[Plate Amount &amp; Repair]])</f>
        <v>694</v>
      </c>
      <c r="K19" s="3">
        <f>IF(Table1_ori[[#This Row],[Final]]&gt;0,1,0)</f>
        <v>1</v>
      </c>
    </row>
    <row r="20" spans="1:11" x14ac:dyDescent="0.3">
      <c r="A20" s="13" t="s">
        <v>7</v>
      </c>
      <c r="B20" s="4">
        <v>45310</v>
      </c>
      <c r="C20" s="3">
        <v>420</v>
      </c>
      <c r="D20" s="3"/>
      <c r="E20" s="3">
        <v>250</v>
      </c>
      <c r="F20" s="3">
        <v>1920</v>
      </c>
      <c r="G20" s="3">
        <v>344</v>
      </c>
      <c r="H20" s="3">
        <f>Table1_ori[[#This Row],[Actual]]-(Table1_ori[[#This Row],[Electric pay]]+Table1_ori[[#This Row],[Gpay]]+Table1_ori[[#This Row],[Plate Amount &amp; Repair]])</f>
        <v>1326</v>
      </c>
      <c r="I20" s="5">
        <f t="shared" si="0"/>
        <v>0</v>
      </c>
      <c r="J20" s="6">
        <f>SUM(Table1_ori[[#This Row],[Electric pay]],Table1_ori[[#This Row],[Gpay]],Table1_ori[[#This Row],[Plate Amount &amp; Repair]])</f>
        <v>594</v>
      </c>
      <c r="K20" s="3">
        <f>IF(Table1_ori[[#This Row],[Final]]&gt;0,1,0)</f>
        <v>1</v>
      </c>
    </row>
    <row r="21" spans="1:11" x14ac:dyDescent="0.3">
      <c r="A21" s="13" t="s">
        <v>7</v>
      </c>
      <c r="B21" s="4">
        <v>45311</v>
      </c>
      <c r="C21" s="3">
        <v>260</v>
      </c>
      <c r="D21" s="3">
        <v>450</v>
      </c>
      <c r="E21" s="3">
        <v>0</v>
      </c>
      <c r="F21" s="3">
        <v>960</v>
      </c>
      <c r="G21" s="3">
        <v>344</v>
      </c>
      <c r="H21" s="3">
        <f>Table1_ori[[#This Row],[Actual]]-(Table1_ori[[#This Row],[Electric pay]]+Table1_ori[[#This Row],[Gpay]]+Table1_ori[[#This Row],[Plate Amount &amp; Repair]])</f>
        <v>166</v>
      </c>
      <c r="I21" s="5">
        <f t="shared" si="0"/>
        <v>1</v>
      </c>
      <c r="J21" s="6">
        <f>SUM(Table1_ori[[#This Row],[Electric pay]],Table1_ori[[#This Row],[Gpay]],Table1_ori[[#This Row],[Plate Amount &amp; Repair]])</f>
        <v>794</v>
      </c>
      <c r="K21" s="3">
        <f>IF(Table1_ori[[#This Row],[Final]]&gt;0,1,0)</f>
        <v>1</v>
      </c>
    </row>
    <row r="22" spans="1:11" x14ac:dyDescent="0.3">
      <c r="A22" s="13" t="s">
        <v>7</v>
      </c>
      <c r="B22" s="4">
        <v>45312</v>
      </c>
      <c r="C22" s="3">
        <v>930</v>
      </c>
      <c r="D22" s="3">
        <v>450</v>
      </c>
      <c r="E22" s="3">
        <v>0</v>
      </c>
      <c r="F22" s="3">
        <v>1830</v>
      </c>
      <c r="G22" s="3">
        <v>344</v>
      </c>
      <c r="H22" s="3">
        <f>Table1_ori[[#This Row],[Actual]]-(Table1_ori[[#This Row],[Electric pay]]+Table1_ori[[#This Row],[Gpay]]+Table1_ori[[#This Row],[Plate Amount &amp; Repair]])</f>
        <v>1036</v>
      </c>
      <c r="I22" s="5">
        <f t="shared" si="0"/>
        <v>1</v>
      </c>
      <c r="J22" s="6">
        <f>SUM(Table1_ori[[#This Row],[Electric pay]],Table1_ori[[#This Row],[Gpay]],Table1_ori[[#This Row],[Plate Amount &amp; Repair]])</f>
        <v>794</v>
      </c>
      <c r="K22" s="3">
        <f>IF(Table1_ori[[#This Row],[Final]]&gt;0,1,0)</f>
        <v>1</v>
      </c>
    </row>
    <row r="23" spans="1:11" x14ac:dyDescent="0.3">
      <c r="A23" s="13" t="s">
        <v>7</v>
      </c>
      <c r="B23" s="4">
        <v>45313</v>
      </c>
      <c r="C23" s="3">
        <v>110</v>
      </c>
      <c r="D23" s="3"/>
      <c r="E23" s="3">
        <v>350</v>
      </c>
      <c r="F23" s="3">
        <v>1710</v>
      </c>
      <c r="G23" s="3">
        <v>344</v>
      </c>
      <c r="H23" s="3">
        <f>Table1_ori[[#This Row],[Actual]]-(Table1_ori[[#This Row],[Electric pay]]+Table1_ori[[#This Row],[Gpay]]+Table1_ori[[#This Row],[Plate Amount &amp; Repair]])</f>
        <v>1016</v>
      </c>
      <c r="I23" s="5">
        <f t="shared" si="0"/>
        <v>0</v>
      </c>
      <c r="J23" s="6">
        <f>SUM(Table1_ori[[#This Row],[Electric pay]],Table1_ori[[#This Row],[Gpay]],Table1_ori[[#This Row],[Plate Amount &amp; Repair]])</f>
        <v>694</v>
      </c>
      <c r="K23" s="3">
        <f>IF(Table1_ori[[#This Row],[Final]]&gt;0,1,0)</f>
        <v>1</v>
      </c>
    </row>
    <row r="24" spans="1:11" x14ac:dyDescent="0.3">
      <c r="A24" s="13" t="s">
        <v>7</v>
      </c>
      <c r="B24" s="4">
        <v>45314</v>
      </c>
      <c r="C24" s="3">
        <v>110</v>
      </c>
      <c r="D24" s="3"/>
      <c r="E24" s="3">
        <v>400</v>
      </c>
      <c r="F24" s="3">
        <v>1710</v>
      </c>
      <c r="G24" s="3">
        <v>344</v>
      </c>
      <c r="H24" s="3">
        <f>Table1_ori[[#This Row],[Actual]]-(Table1_ori[[#This Row],[Electric pay]]+Table1_ori[[#This Row],[Gpay]]+Table1_ori[[#This Row],[Plate Amount &amp; Repair]])</f>
        <v>966</v>
      </c>
      <c r="I24" s="5">
        <f t="shared" si="0"/>
        <v>0</v>
      </c>
      <c r="J24" s="6">
        <f>SUM(Table1_ori[[#This Row],[Electric pay]],Table1_ori[[#This Row],[Gpay]],Table1_ori[[#This Row],[Plate Amount &amp; Repair]])</f>
        <v>744</v>
      </c>
      <c r="K24" s="3">
        <f>IF(Table1_ori[[#This Row],[Final]]&gt;0,1,0)</f>
        <v>1</v>
      </c>
    </row>
    <row r="25" spans="1:11" x14ac:dyDescent="0.3">
      <c r="A25" s="13" t="s">
        <v>7</v>
      </c>
      <c r="B25" s="4">
        <v>45315</v>
      </c>
      <c r="C25" s="3">
        <v>220</v>
      </c>
      <c r="D25" s="3"/>
      <c r="E25" s="3">
        <v>450</v>
      </c>
      <c r="F25" s="3">
        <v>1520</v>
      </c>
      <c r="G25" s="3">
        <v>344</v>
      </c>
      <c r="H25" s="3">
        <f>Table1_ori[[#This Row],[Actual]]-(Table1_ori[[#This Row],[Electric pay]]+Table1_ori[[#This Row],[Gpay]]+Table1_ori[[#This Row],[Plate Amount &amp; Repair]])</f>
        <v>726</v>
      </c>
      <c r="I25" s="5">
        <f t="shared" si="0"/>
        <v>0</v>
      </c>
      <c r="J25" s="6">
        <f>SUM(Table1_ori[[#This Row],[Electric pay]],Table1_ori[[#This Row],[Gpay]],Table1_ori[[#This Row],[Plate Amount &amp; Repair]])</f>
        <v>794</v>
      </c>
      <c r="K25" s="3">
        <f>IF(Table1_ori[[#This Row],[Final]]&gt;0,1,0)</f>
        <v>1</v>
      </c>
    </row>
    <row r="26" spans="1:11" x14ac:dyDescent="0.3">
      <c r="A26" s="13" t="s">
        <v>7</v>
      </c>
      <c r="B26" s="4">
        <v>45316</v>
      </c>
      <c r="C26" s="3">
        <v>100</v>
      </c>
      <c r="D26" s="3"/>
      <c r="E26" s="3">
        <v>150</v>
      </c>
      <c r="F26" s="3">
        <v>1000</v>
      </c>
      <c r="G26" s="3">
        <v>344</v>
      </c>
      <c r="H26" s="3">
        <f>Table1_ori[[#This Row],[Actual]]-(Table1_ori[[#This Row],[Electric pay]]+Table1_ori[[#This Row],[Gpay]]+Table1_ori[[#This Row],[Plate Amount &amp; Repair]])</f>
        <v>506</v>
      </c>
      <c r="I26" s="5">
        <f t="shared" si="0"/>
        <v>0</v>
      </c>
      <c r="J26" s="6">
        <f>SUM(Table1_ori[[#This Row],[Electric pay]],Table1_ori[[#This Row],[Gpay]],Table1_ori[[#This Row],[Plate Amount &amp; Repair]])</f>
        <v>494</v>
      </c>
      <c r="K26" s="3">
        <f>IF(Table1_ori[[#This Row],[Final]]&gt;0,1,0)</f>
        <v>1</v>
      </c>
    </row>
    <row r="27" spans="1:11" x14ac:dyDescent="0.3">
      <c r="A27" s="13" t="s">
        <v>7</v>
      </c>
      <c r="B27" s="4">
        <v>45317</v>
      </c>
      <c r="C27" s="3">
        <v>290</v>
      </c>
      <c r="D27" s="3"/>
      <c r="E27" s="3">
        <v>350</v>
      </c>
      <c r="F27" s="3">
        <v>1190</v>
      </c>
      <c r="G27" s="3">
        <v>344</v>
      </c>
      <c r="H27" s="3">
        <f>Table1_ori[[#This Row],[Actual]]-(Table1_ori[[#This Row],[Electric pay]]+Table1_ori[[#This Row],[Gpay]]+Table1_ori[[#This Row],[Plate Amount &amp; Repair]])</f>
        <v>496</v>
      </c>
      <c r="I27" s="5">
        <f t="shared" si="0"/>
        <v>0</v>
      </c>
      <c r="J27" s="6">
        <f>SUM(Table1_ori[[#This Row],[Electric pay]],Table1_ori[[#This Row],[Gpay]],Table1_ori[[#This Row],[Plate Amount &amp; Repair]])</f>
        <v>694</v>
      </c>
      <c r="K27" s="3">
        <f>IF(Table1_ori[[#This Row],[Final]]&gt;0,1,0)</f>
        <v>1</v>
      </c>
    </row>
    <row r="28" spans="1:11" x14ac:dyDescent="0.3">
      <c r="A28" s="13" t="s">
        <v>7</v>
      </c>
      <c r="B28" s="4">
        <v>45318</v>
      </c>
      <c r="C28" s="3">
        <v>750</v>
      </c>
      <c r="D28" s="3"/>
      <c r="E28" s="3">
        <v>400</v>
      </c>
      <c r="F28" s="3">
        <v>1750</v>
      </c>
      <c r="G28" s="3">
        <v>344</v>
      </c>
      <c r="H28" s="3">
        <f>Table1_ori[[#This Row],[Actual]]-(Table1_ori[[#This Row],[Electric pay]]+Table1_ori[[#This Row],[Gpay]]+Table1_ori[[#This Row],[Plate Amount &amp; Repair]])</f>
        <v>1006</v>
      </c>
      <c r="I28" s="5">
        <f t="shared" si="0"/>
        <v>0</v>
      </c>
      <c r="J28" s="6">
        <f>SUM(Table1_ori[[#This Row],[Electric pay]],Table1_ori[[#This Row],[Gpay]],Table1_ori[[#This Row],[Plate Amount &amp; Repair]])</f>
        <v>744</v>
      </c>
      <c r="K28" s="3">
        <f>IF(Table1_ori[[#This Row],[Final]]&gt;0,1,0)</f>
        <v>1</v>
      </c>
    </row>
    <row r="29" spans="1:11" x14ac:dyDescent="0.3">
      <c r="A29" s="13" t="s">
        <v>7</v>
      </c>
      <c r="B29" s="4">
        <v>45319</v>
      </c>
      <c r="C29" s="3">
        <v>270</v>
      </c>
      <c r="D29" s="3"/>
      <c r="E29" s="3">
        <v>100</v>
      </c>
      <c r="F29" s="3">
        <v>470</v>
      </c>
      <c r="G29" s="3">
        <v>344</v>
      </c>
      <c r="H29" s="3">
        <f>Table1_ori[[#This Row],[Actual]]-(Table1_ori[[#This Row],[Electric pay]]+Table1_ori[[#This Row],[Gpay]]+Table1_ori[[#This Row],[Plate Amount &amp; Repair]])</f>
        <v>26</v>
      </c>
      <c r="I29" s="5">
        <f t="shared" si="0"/>
        <v>0</v>
      </c>
      <c r="J29" s="6">
        <f>SUM(Table1_ori[[#This Row],[Electric pay]],Table1_ori[[#This Row],[Gpay]],Table1_ori[[#This Row],[Plate Amount &amp; Repair]])</f>
        <v>444</v>
      </c>
      <c r="K29" s="3">
        <f>IF(Table1_ori[[#This Row],[Final]]&gt;0,1,0)</f>
        <v>1</v>
      </c>
    </row>
    <row r="30" spans="1:11" x14ac:dyDescent="0.3">
      <c r="A30" s="13" t="s">
        <v>7</v>
      </c>
      <c r="B30" s="4">
        <v>45320</v>
      </c>
      <c r="C30" s="3">
        <v>230</v>
      </c>
      <c r="D30" s="3"/>
      <c r="E30" s="3">
        <v>0</v>
      </c>
      <c r="F30" s="3">
        <v>2530</v>
      </c>
      <c r="G30" s="3">
        <v>344</v>
      </c>
      <c r="H30" s="3">
        <f>Table1_ori[[#This Row],[Actual]]-(Table1_ori[[#This Row],[Electric pay]]+Table1_ori[[#This Row],[Gpay]]+Table1_ori[[#This Row],[Plate Amount &amp; Repair]])</f>
        <v>2186</v>
      </c>
      <c r="I30" s="5">
        <f t="shared" si="0"/>
        <v>1</v>
      </c>
      <c r="J30" s="6">
        <f>SUM(Table1_ori[[#This Row],[Electric pay]],Table1_ori[[#This Row],[Gpay]],Table1_ori[[#This Row],[Plate Amount &amp; Repair]])</f>
        <v>344</v>
      </c>
      <c r="K30" s="3">
        <f>IF(Table1_ori[[#This Row],[Final]]&gt;0,1,0)</f>
        <v>1</v>
      </c>
    </row>
    <row r="31" spans="1:11" x14ac:dyDescent="0.3">
      <c r="A31" s="13" t="s">
        <v>7</v>
      </c>
      <c r="B31" s="4">
        <v>45321</v>
      </c>
      <c r="C31" s="3">
        <v>680</v>
      </c>
      <c r="D31" s="3">
        <v>450</v>
      </c>
      <c r="E31" s="3">
        <v>0</v>
      </c>
      <c r="F31" s="3">
        <v>2430</v>
      </c>
      <c r="G31" s="3">
        <v>344</v>
      </c>
      <c r="H31" s="3">
        <f>Table1_ori[[#This Row],[Actual]]-(Table1_ori[[#This Row],[Electric pay]]+Table1_ori[[#This Row],[Gpay]]+Table1_ori[[#This Row],[Plate Amount &amp; Repair]])</f>
        <v>1636</v>
      </c>
      <c r="I31" s="5">
        <f t="shared" si="0"/>
        <v>1</v>
      </c>
      <c r="J31" s="6">
        <f>SUM(Table1_ori[[#This Row],[Electric pay]],Table1_ori[[#This Row],[Gpay]],Table1_ori[[#This Row],[Plate Amount &amp; Repair]])</f>
        <v>794</v>
      </c>
      <c r="K31" s="3">
        <f>IF(Table1_ori[[#This Row],[Final]]&gt;0,1,0)</f>
        <v>1</v>
      </c>
    </row>
    <row r="32" spans="1:11" x14ac:dyDescent="0.3">
      <c r="A32" s="13" t="s">
        <v>7</v>
      </c>
      <c r="B32" s="4">
        <v>45322</v>
      </c>
      <c r="C32" s="3">
        <v>290</v>
      </c>
      <c r="D32" s="3">
        <v>0</v>
      </c>
      <c r="E32" s="3">
        <v>400</v>
      </c>
      <c r="F32" s="3">
        <v>1290</v>
      </c>
      <c r="G32" s="3">
        <v>344</v>
      </c>
      <c r="H32" s="3">
        <f>Table1_ori[[#This Row],[Actual]]-(Table1_ori[[#This Row],[Electric pay]]+Table1_ori[[#This Row],[Gpay]]+Table1_ori[[#This Row],[Plate Amount &amp; Repair]])</f>
        <v>546</v>
      </c>
      <c r="I32" s="5">
        <f t="shared" si="0"/>
        <v>0</v>
      </c>
      <c r="J32" s="6">
        <f>SUM(Table1_ori[[#This Row],[Electric pay]],Table1_ori[[#This Row],[Gpay]],Table1_ori[[#This Row],[Plate Amount &amp; Repair]])</f>
        <v>744</v>
      </c>
      <c r="K32" s="3">
        <f>IF(Table1_ori[[#This Row],[Final]]&gt;0,1,0)</f>
        <v>1</v>
      </c>
    </row>
    <row r="33" spans="1:11" x14ac:dyDescent="0.3">
      <c r="A33" s="13" t="s">
        <v>8</v>
      </c>
      <c r="B33" s="4">
        <v>45323</v>
      </c>
      <c r="C33" s="3">
        <v>140</v>
      </c>
      <c r="D33" s="3"/>
      <c r="E33" s="3">
        <v>0</v>
      </c>
      <c r="F33" s="3">
        <v>1950</v>
      </c>
      <c r="G33" s="3">
        <v>344</v>
      </c>
      <c r="H33" s="3">
        <f>Table1_ori[[#This Row],[Actual]]-(Table1_ori[[#This Row],[Electric pay]]+Table1_ori[[#This Row],[Gpay]]+Table1_ori[[#This Row],[Plate Amount &amp; Repair]])</f>
        <v>1606</v>
      </c>
      <c r="I33" s="5">
        <f t="shared" si="0"/>
        <v>1</v>
      </c>
      <c r="J33" s="6">
        <f>SUM(Table1_ori[[#This Row],[Electric pay]],Table1_ori[[#This Row],[Gpay]],Table1_ori[[#This Row],[Plate Amount &amp; Repair]])</f>
        <v>344</v>
      </c>
      <c r="K33" s="3">
        <f>IF(Table1_ori[[#This Row],[Final]]&gt;0,1,0)</f>
        <v>1</v>
      </c>
    </row>
    <row r="34" spans="1:11" x14ac:dyDescent="0.3">
      <c r="A34" s="13" t="s">
        <v>8</v>
      </c>
      <c r="B34" s="4">
        <v>45324</v>
      </c>
      <c r="C34" s="3">
        <v>320</v>
      </c>
      <c r="D34" s="3"/>
      <c r="E34" s="3">
        <v>350</v>
      </c>
      <c r="F34" s="3">
        <v>1720</v>
      </c>
      <c r="G34" s="3">
        <v>344</v>
      </c>
      <c r="H34" s="3">
        <f>Table1_ori[[#This Row],[Actual]]-(Table1_ori[[#This Row],[Electric pay]]+Table1_ori[[#This Row],[Gpay]]+Table1_ori[[#This Row],[Plate Amount &amp; Repair]])</f>
        <v>1026</v>
      </c>
      <c r="I34" s="5">
        <f t="shared" ref="I34:I65" si="1">IF(AND( H34 &gt;0,E34=0),1,0)</f>
        <v>0</v>
      </c>
      <c r="J34" s="6">
        <f>SUM(Table1_ori[[#This Row],[Electric pay]],Table1_ori[[#This Row],[Gpay]],Table1_ori[[#This Row],[Plate Amount &amp; Repair]])</f>
        <v>694</v>
      </c>
      <c r="K34" s="3">
        <f>IF(Table1_ori[[#This Row],[Final]]&gt;0,1,0)</f>
        <v>1</v>
      </c>
    </row>
    <row r="35" spans="1:11" x14ac:dyDescent="0.3">
      <c r="A35" s="13" t="s">
        <v>8</v>
      </c>
      <c r="B35" s="4">
        <v>45325</v>
      </c>
      <c r="C35" s="3">
        <v>400</v>
      </c>
      <c r="D35" s="3"/>
      <c r="E35" s="3">
        <v>450</v>
      </c>
      <c r="F35" s="3">
        <v>2690</v>
      </c>
      <c r="G35" s="3">
        <v>344</v>
      </c>
      <c r="H35" s="3">
        <f>Table1_ori[[#This Row],[Actual]]-(Table1_ori[[#This Row],[Electric pay]]+Table1_ori[[#This Row],[Gpay]]+Table1_ori[[#This Row],[Plate Amount &amp; Repair]])</f>
        <v>1896</v>
      </c>
      <c r="I35" s="5">
        <f t="shared" si="1"/>
        <v>0</v>
      </c>
      <c r="J35" s="6">
        <f>SUM(Table1_ori[[#This Row],[Electric pay]],Table1_ori[[#This Row],[Gpay]],Table1_ori[[#This Row],[Plate Amount &amp; Repair]])</f>
        <v>794</v>
      </c>
      <c r="K35" s="3">
        <f>IF(Table1_ori[[#This Row],[Final]]&gt;0,1,0)</f>
        <v>1</v>
      </c>
    </row>
    <row r="36" spans="1:11" x14ac:dyDescent="0.3">
      <c r="A36" s="13" t="s">
        <v>8</v>
      </c>
      <c r="B36" s="4">
        <v>45326</v>
      </c>
      <c r="C36" s="3">
        <v>230</v>
      </c>
      <c r="D36" s="3"/>
      <c r="E36" s="3">
        <v>400</v>
      </c>
      <c r="F36" s="3">
        <v>2230</v>
      </c>
      <c r="G36" s="3">
        <v>344</v>
      </c>
      <c r="H36" s="3">
        <f>Table1_ori[[#This Row],[Actual]]-(Table1_ori[[#This Row],[Electric pay]]+Table1_ori[[#This Row],[Gpay]]+Table1_ori[[#This Row],[Plate Amount &amp; Repair]])</f>
        <v>1486</v>
      </c>
      <c r="I36" s="5">
        <f t="shared" si="1"/>
        <v>0</v>
      </c>
      <c r="J36" s="6">
        <f>SUM(Table1_ori[[#This Row],[Electric pay]],Table1_ori[[#This Row],[Gpay]],Table1_ori[[#This Row],[Plate Amount &amp; Repair]])</f>
        <v>744</v>
      </c>
      <c r="K36" s="3">
        <f>IF(Table1_ori[[#This Row],[Final]]&gt;0,1,0)</f>
        <v>1</v>
      </c>
    </row>
    <row r="37" spans="1:11" x14ac:dyDescent="0.3">
      <c r="A37" s="13" t="s">
        <v>8</v>
      </c>
      <c r="B37" s="4">
        <v>45327</v>
      </c>
      <c r="C37" s="3">
        <v>320</v>
      </c>
      <c r="D37" s="3"/>
      <c r="E37" s="3">
        <v>500</v>
      </c>
      <c r="F37" s="3">
        <v>2920</v>
      </c>
      <c r="G37" s="3">
        <v>344</v>
      </c>
      <c r="H37" s="3">
        <f>Table1_ori[[#This Row],[Actual]]-(Table1_ori[[#This Row],[Electric pay]]+Table1_ori[[#This Row],[Gpay]]+Table1_ori[[#This Row],[Plate Amount &amp; Repair]])</f>
        <v>2076</v>
      </c>
      <c r="I37" s="5">
        <f t="shared" si="1"/>
        <v>0</v>
      </c>
      <c r="J37" s="6">
        <f>SUM(Table1_ori[[#This Row],[Electric pay]],Table1_ori[[#This Row],[Gpay]],Table1_ori[[#This Row],[Plate Amount &amp; Repair]])</f>
        <v>844</v>
      </c>
      <c r="K37" s="3">
        <f>IF(Table1_ori[[#This Row],[Final]]&gt;0,1,0)</f>
        <v>1</v>
      </c>
    </row>
    <row r="38" spans="1:11" x14ac:dyDescent="0.3">
      <c r="A38" s="13" t="s">
        <v>8</v>
      </c>
      <c r="B38" s="4">
        <v>45328</v>
      </c>
      <c r="C38" s="3">
        <v>440</v>
      </c>
      <c r="D38" s="3"/>
      <c r="E38" s="3">
        <v>450</v>
      </c>
      <c r="F38" s="3">
        <v>2440</v>
      </c>
      <c r="G38" s="3">
        <v>344</v>
      </c>
      <c r="H38" s="3">
        <f>Table1_ori[[#This Row],[Actual]]-(Table1_ori[[#This Row],[Electric pay]]+Table1_ori[[#This Row],[Gpay]]+Table1_ori[[#This Row],[Plate Amount &amp; Repair]])</f>
        <v>1646</v>
      </c>
      <c r="I38" s="5">
        <f t="shared" si="1"/>
        <v>0</v>
      </c>
      <c r="J38" s="6">
        <f>SUM(Table1_ori[[#This Row],[Electric pay]],Table1_ori[[#This Row],[Gpay]],Table1_ori[[#This Row],[Plate Amount &amp; Repair]])</f>
        <v>794</v>
      </c>
      <c r="K38" s="3">
        <f>IF(Table1_ori[[#This Row],[Final]]&gt;0,1,0)</f>
        <v>1</v>
      </c>
    </row>
    <row r="39" spans="1:11" x14ac:dyDescent="0.3">
      <c r="A39" s="13" t="s">
        <v>8</v>
      </c>
      <c r="B39" s="4">
        <v>45329</v>
      </c>
      <c r="C39" s="3">
        <v>100</v>
      </c>
      <c r="D39" s="3"/>
      <c r="E39" s="3">
        <v>350</v>
      </c>
      <c r="F39" s="3">
        <v>1100</v>
      </c>
      <c r="G39" s="3">
        <v>344</v>
      </c>
      <c r="H39" s="3">
        <f>Table1_ori[[#This Row],[Actual]]-(Table1_ori[[#This Row],[Electric pay]]+Table1_ori[[#This Row],[Gpay]]+Table1_ori[[#This Row],[Plate Amount &amp; Repair]])</f>
        <v>406</v>
      </c>
      <c r="I39" s="5">
        <f t="shared" si="1"/>
        <v>0</v>
      </c>
      <c r="J39" s="6">
        <f>SUM(Table1_ori[[#This Row],[Electric pay]],Table1_ori[[#This Row],[Gpay]],Table1_ori[[#This Row],[Plate Amount &amp; Repair]])</f>
        <v>694</v>
      </c>
      <c r="K39" s="3">
        <f>IF(Table1_ori[[#This Row],[Final]]&gt;0,1,0)</f>
        <v>1</v>
      </c>
    </row>
    <row r="40" spans="1:11" x14ac:dyDescent="0.3">
      <c r="A40" s="13" t="s">
        <v>8</v>
      </c>
      <c r="B40" s="4">
        <v>45330</v>
      </c>
      <c r="C40" s="3">
        <v>0</v>
      </c>
      <c r="D40" s="3"/>
      <c r="E40" s="3">
        <v>0</v>
      </c>
      <c r="F40" s="3">
        <v>0</v>
      </c>
      <c r="G40" s="3">
        <v>344</v>
      </c>
      <c r="H40" s="3">
        <f>Table1_ori[[#This Row],[Actual]]-(Table1_ori[[#This Row],[Electric pay]]+Table1_ori[[#This Row],[Gpay]]+Table1_ori[[#This Row],[Plate Amount &amp; Repair]])</f>
        <v>-344</v>
      </c>
      <c r="I40" s="5">
        <f t="shared" si="1"/>
        <v>0</v>
      </c>
      <c r="J40" s="6">
        <f>SUM(Table1_ori[[#This Row],[Electric pay]],Table1_ori[[#This Row],[Gpay]],Table1_ori[[#This Row],[Plate Amount &amp; Repair]])</f>
        <v>344</v>
      </c>
      <c r="K40" s="3">
        <f>IF(Table1_ori[[#This Row],[Final]]&gt;0,1,0)</f>
        <v>0</v>
      </c>
    </row>
    <row r="41" spans="1:11" x14ac:dyDescent="0.3">
      <c r="A41" s="13" t="s">
        <v>8</v>
      </c>
      <c r="B41" s="4">
        <v>45331</v>
      </c>
      <c r="C41" s="3">
        <v>350</v>
      </c>
      <c r="D41" s="3"/>
      <c r="E41" s="3">
        <v>400</v>
      </c>
      <c r="F41" s="3">
        <v>1450</v>
      </c>
      <c r="G41" s="3">
        <v>344</v>
      </c>
      <c r="H41" s="3">
        <f>Table1_ori[[#This Row],[Actual]]-(Table1_ori[[#This Row],[Electric pay]]+Table1_ori[[#This Row],[Gpay]]+Table1_ori[[#This Row],[Plate Amount &amp; Repair]])</f>
        <v>706</v>
      </c>
      <c r="I41" s="5">
        <f t="shared" si="1"/>
        <v>0</v>
      </c>
      <c r="J41" s="6">
        <f>SUM(Table1_ori[[#This Row],[Electric pay]],Table1_ori[[#This Row],[Gpay]],Table1_ori[[#This Row],[Plate Amount &amp; Repair]])</f>
        <v>744</v>
      </c>
      <c r="K41" s="3">
        <f>IF(Table1_ori[[#This Row],[Final]]&gt;0,1,0)</f>
        <v>1</v>
      </c>
    </row>
    <row r="42" spans="1:11" x14ac:dyDescent="0.3">
      <c r="A42" s="13" t="s">
        <v>8</v>
      </c>
      <c r="B42" s="4">
        <v>45332</v>
      </c>
      <c r="C42" s="3">
        <v>130</v>
      </c>
      <c r="D42" s="3"/>
      <c r="E42" s="3">
        <v>350</v>
      </c>
      <c r="F42" s="3">
        <v>1630</v>
      </c>
      <c r="G42" s="3">
        <v>344</v>
      </c>
      <c r="H42" s="3">
        <f>Table1_ori[[#This Row],[Actual]]-(Table1_ori[[#This Row],[Electric pay]]+Table1_ori[[#This Row],[Gpay]]+Table1_ori[[#This Row],[Plate Amount &amp; Repair]])</f>
        <v>936</v>
      </c>
      <c r="I42" s="5">
        <f t="shared" si="1"/>
        <v>0</v>
      </c>
      <c r="J42" s="6">
        <f>SUM(Table1_ori[[#This Row],[Electric pay]],Table1_ori[[#This Row],[Gpay]],Table1_ori[[#This Row],[Plate Amount &amp; Repair]])</f>
        <v>694</v>
      </c>
      <c r="K42" s="3">
        <f>IF(Table1_ori[[#This Row],[Final]]&gt;0,1,0)</f>
        <v>1</v>
      </c>
    </row>
    <row r="43" spans="1:11" x14ac:dyDescent="0.3">
      <c r="A43" s="13" t="s">
        <v>8</v>
      </c>
      <c r="B43" s="4">
        <v>45333</v>
      </c>
      <c r="C43" s="3">
        <v>120</v>
      </c>
      <c r="D43" s="3"/>
      <c r="E43" s="3">
        <v>0</v>
      </c>
      <c r="F43" s="3">
        <v>120</v>
      </c>
      <c r="G43" s="3">
        <v>344</v>
      </c>
      <c r="H43" s="3">
        <f>Table1_ori[[#This Row],[Actual]]-(Table1_ori[[#This Row],[Electric pay]]+Table1_ori[[#This Row],[Gpay]]+Table1_ori[[#This Row],[Plate Amount &amp; Repair]])</f>
        <v>-224</v>
      </c>
      <c r="I43" s="5">
        <f t="shared" si="1"/>
        <v>0</v>
      </c>
      <c r="J43" s="6">
        <f>SUM(Table1_ori[[#This Row],[Electric pay]],Table1_ori[[#This Row],[Gpay]],Table1_ori[[#This Row],[Plate Amount &amp; Repair]])</f>
        <v>344</v>
      </c>
      <c r="K43" s="3">
        <f>IF(Table1_ori[[#This Row],[Final]]&gt;0,1,0)</f>
        <v>0</v>
      </c>
    </row>
    <row r="44" spans="1:11" x14ac:dyDescent="0.3">
      <c r="A44" s="13" t="s">
        <v>8</v>
      </c>
      <c r="B44" s="4">
        <v>45334</v>
      </c>
      <c r="C44" s="3">
        <v>130</v>
      </c>
      <c r="D44" s="3"/>
      <c r="E44" s="3">
        <v>500</v>
      </c>
      <c r="F44" s="3">
        <v>2830</v>
      </c>
      <c r="G44" s="3">
        <v>344</v>
      </c>
      <c r="H44" s="3">
        <f>Table1_ori[[#This Row],[Actual]]-(Table1_ori[[#This Row],[Electric pay]]+Table1_ori[[#This Row],[Gpay]]+Table1_ori[[#This Row],[Plate Amount &amp; Repair]])</f>
        <v>1986</v>
      </c>
      <c r="I44" s="5">
        <f t="shared" si="1"/>
        <v>0</v>
      </c>
      <c r="J44" s="6">
        <f>SUM(Table1_ori[[#This Row],[Electric pay]],Table1_ori[[#This Row],[Gpay]],Table1_ori[[#This Row],[Plate Amount &amp; Repair]])</f>
        <v>844</v>
      </c>
      <c r="K44" s="3">
        <f>IF(Table1_ori[[#This Row],[Final]]&gt;0,1,0)</f>
        <v>1</v>
      </c>
    </row>
    <row r="45" spans="1:11" x14ac:dyDescent="0.3">
      <c r="A45" s="13" t="s">
        <v>8</v>
      </c>
      <c r="B45" s="4">
        <v>45335</v>
      </c>
      <c r="C45" s="3">
        <v>200</v>
      </c>
      <c r="D45" s="3"/>
      <c r="E45" s="3">
        <v>350</v>
      </c>
      <c r="F45" s="3">
        <v>1000</v>
      </c>
      <c r="G45" s="3">
        <v>344</v>
      </c>
      <c r="H45" s="3">
        <f>Table1_ori[[#This Row],[Actual]]-(Table1_ori[[#This Row],[Electric pay]]+Table1_ori[[#This Row],[Gpay]]+Table1_ori[[#This Row],[Plate Amount &amp; Repair]])</f>
        <v>306</v>
      </c>
      <c r="I45" s="5">
        <f t="shared" si="1"/>
        <v>0</v>
      </c>
      <c r="J45" s="6">
        <f>SUM(Table1_ori[[#This Row],[Electric pay]],Table1_ori[[#This Row],[Gpay]],Table1_ori[[#This Row],[Plate Amount &amp; Repair]])</f>
        <v>694</v>
      </c>
      <c r="K45" s="3">
        <f>IF(Table1_ori[[#This Row],[Final]]&gt;0,1,0)</f>
        <v>1</v>
      </c>
    </row>
    <row r="46" spans="1:11" x14ac:dyDescent="0.3">
      <c r="A46" s="13" t="s">
        <v>8</v>
      </c>
      <c r="B46" s="4">
        <v>45336</v>
      </c>
      <c r="C46" s="3">
        <v>530</v>
      </c>
      <c r="D46" s="3">
        <v>250</v>
      </c>
      <c r="E46" s="3">
        <v>500</v>
      </c>
      <c r="F46" s="3">
        <v>2280</v>
      </c>
      <c r="G46" s="3">
        <v>344</v>
      </c>
      <c r="H46" s="3">
        <f>Table1_ori[[#This Row],[Actual]]-(Table1_ori[[#This Row],[Electric pay]]+Table1_ori[[#This Row],[Gpay]]+Table1_ori[[#This Row],[Plate Amount &amp; Repair]])</f>
        <v>1186</v>
      </c>
      <c r="I46" s="5">
        <f t="shared" si="1"/>
        <v>0</v>
      </c>
      <c r="J46" s="6">
        <f>SUM(Table1_ori[[#This Row],[Electric pay]],Table1_ori[[#This Row],[Gpay]],Table1_ori[[#This Row],[Plate Amount &amp; Repair]])</f>
        <v>1094</v>
      </c>
      <c r="K46" s="3">
        <f>IF(Table1_ori[[#This Row],[Final]]&gt;0,1,0)</f>
        <v>1</v>
      </c>
    </row>
    <row r="47" spans="1:11" x14ac:dyDescent="0.3">
      <c r="A47" s="13" t="s">
        <v>8</v>
      </c>
      <c r="B47" s="4">
        <v>45337</v>
      </c>
      <c r="C47" s="3">
        <v>70</v>
      </c>
      <c r="D47" s="3"/>
      <c r="E47" s="3">
        <v>350</v>
      </c>
      <c r="F47" s="3">
        <v>1670</v>
      </c>
      <c r="G47" s="3">
        <v>344</v>
      </c>
      <c r="H47" s="3">
        <f>Table1_ori[[#This Row],[Actual]]-(Table1_ori[[#This Row],[Electric pay]]+Table1_ori[[#This Row],[Gpay]]+Table1_ori[[#This Row],[Plate Amount &amp; Repair]])</f>
        <v>976</v>
      </c>
      <c r="I47" s="5">
        <f t="shared" si="1"/>
        <v>0</v>
      </c>
      <c r="J47" s="6">
        <f>SUM(Table1_ori[[#This Row],[Electric pay]],Table1_ori[[#This Row],[Gpay]],Table1_ori[[#This Row],[Plate Amount &amp; Repair]])</f>
        <v>694</v>
      </c>
      <c r="K47" s="3">
        <f>IF(Table1_ori[[#This Row],[Final]]&gt;0,1,0)</f>
        <v>1</v>
      </c>
    </row>
    <row r="48" spans="1:11" x14ac:dyDescent="0.3">
      <c r="A48" s="13" t="s">
        <v>8</v>
      </c>
      <c r="B48" s="4">
        <v>45338</v>
      </c>
      <c r="C48" s="3">
        <v>320</v>
      </c>
      <c r="D48" s="3"/>
      <c r="E48" s="3">
        <v>400</v>
      </c>
      <c r="F48" s="3">
        <v>1820</v>
      </c>
      <c r="G48" s="3">
        <v>344</v>
      </c>
      <c r="H48" s="3">
        <f>Table1_ori[[#This Row],[Actual]]-(Table1_ori[[#This Row],[Electric pay]]+Table1_ori[[#This Row],[Gpay]]+Table1_ori[[#This Row],[Plate Amount &amp; Repair]])</f>
        <v>1076</v>
      </c>
      <c r="I48" s="5">
        <f t="shared" si="1"/>
        <v>0</v>
      </c>
      <c r="J48" s="6">
        <f>SUM(Table1_ori[[#This Row],[Electric pay]],Table1_ori[[#This Row],[Gpay]],Table1_ori[[#This Row],[Plate Amount &amp; Repair]])</f>
        <v>744</v>
      </c>
      <c r="K48" s="3">
        <f>IF(Table1_ori[[#This Row],[Final]]&gt;0,1,0)</f>
        <v>1</v>
      </c>
    </row>
    <row r="49" spans="1:11" x14ac:dyDescent="0.3">
      <c r="A49" s="13" t="s">
        <v>8</v>
      </c>
      <c r="B49" s="4">
        <v>45339</v>
      </c>
      <c r="C49" s="3">
        <v>480</v>
      </c>
      <c r="D49" s="3"/>
      <c r="E49" s="3">
        <v>450</v>
      </c>
      <c r="F49" s="3">
        <v>1980</v>
      </c>
      <c r="G49" s="3">
        <v>344</v>
      </c>
      <c r="H49" s="3">
        <f>Table1_ori[[#This Row],[Actual]]-(Table1_ori[[#This Row],[Electric pay]]+Table1_ori[[#This Row],[Gpay]]+Table1_ori[[#This Row],[Plate Amount &amp; Repair]])</f>
        <v>1186</v>
      </c>
      <c r="I49" s="5">
        <f t="shared" si="1"/>
        <v>0</v>
      </c>
      <c r="J49" s="6">
        <f>SUM(Table1_ori[[#This Row],[Electric pay]],Table1_ori[[#This Row],[Gpay]],Table1_ori[[#This Row],[Plate Amount &amp; Repair]])</f>
        <v>794</v>
      </c>
      <c r="K49" s="3">
        <f>IF(Table1_ori[[#This Row],[Final]]&gt;0,1,0)</f>
        <v>1</v>
      </c>
    </row>
    <row r="50" spans="1:11" x14ac:dyDescent="0.3">
      <c r="A50" s="13" t="s">
        <v>8</v>
      </c>
      <c r="B50" s="4">
        <v>45340</v>
      </c>
      <c r="C50" s="3">
        <v>150</v>
      </c>
      <c r="D50" s="3"/>
      <c r="E50" s="3">
        <v>450</v>
      </c>
      <c r="F50" s="3">
        <v>1950</v>
      </c>
      <c r="G50" s="3">
        <v>344</v>
      </c>
      <c r="H50" s="3">
        <f>Table1_ori[[#This Row],[Actual]]-(Table1_ori[[#This Row],[Electric pay]]+Table1_ori[[#This Row],[Gpay]]+Table1_ori[[#This Row],[Plate Amount &amp; Repair]])</f>
        <v>1156</v>
      </c>
      <c r="I50" s="5">
        <f t="shared" si="1"/>
        <v>0</v>
      </c>
      <c r="J50" s="6">
        <f>SUM(Table1_ori[[#This Row],[Electric pay]],Table1_ori[[#This Row],[Gpay]],Table1_ori[[#This Row],[Plate Amount &amp; Repair]])</f>
        <v>794</v>
      </c>
      <c r="K50" s="3">
        <f>IF(Table1_ori[[#This Row],[Final]]&gt;0,1,0)</f>
        <v>1</v>
      </c>
    </row>
    <row r="51" spans="1:11" x14ac:dyDescent="0.3">
      <c r="A51" s="13" t="s">
        <v>8</v>
      </c>
      <c r="B51" s="4">
        <v>45341</v>
      </c>
      <c r="C51" s="3">
        <v>200</v>
      </c>
      <c r="D51" s="3"/>
      <c r="E51" s="3">
        <v>350</v>
      </c>
      <c r="F51" s="3">
        <v>1200</v>
      </c>
      <c r="G51" s="3">
        <v>344</v>
      </c>
      <c r="H51" s="3">
        <f>Table1_ori[[#This Row],[Actual]]-(Table1_ori[[#This Row],[Electric pay]]+Table1_ori[[#This Row],[Gpay]]+Table1_ori[[#This Row],[Plate Amount &amp; Repair]])</f>
        <v>506</v>
      </c>
      <c r="I51" s="5">
        <f t="shared" si="1"/>
        <v>0</v>
      </c>
      <c r="J51" s="6">
        <f>SUM(Table1_ori[[#This Row],[Electric pay]],Table1_ori[[#This Row],[Gpay]],Table1_ori[[#This Row],[Plate Amount &amp; Repair]])</f>
        <v>694</v>
      </c>
      <c r="K51" s="3">
        <f>IF(Table1_ori[[#This Row],[Final]]&gt;0,1,0)</f>
        <v>1</v>
      </c>
    </row>
    <row r="52" spans="1:11" x14ac:dyDescent="0.3">
      <c r="A52" s="13" t="s">
        <v>8</v>
      </c>
      <c r="B52" s="4">
        <v>45342</v>
      </c>
      <c r="C52" s="3">
        <v>270</v>
      </c>
      <c r="D52" s="3"/>
      <c r="E52" s="3">
        <v>350</v>
      </c>
      <c r="F52" s="3">
        <v>1270</v>
      </c>
      <c r="G52" s="3">
        <v>344</v>
      </c>
      <c r="H52" s="3">
        <f>Table1_ori[[#This Row],[Actual]]-(Table1_ori[[#This Row],[Electric pay]]+Table1_ori[[#This Row],[Gpay]]+Table1_ori[[#This Row],[Plate Amount &amp; Repair]])</f>
        <v>576</v>
      </c>
      <c r="I52" s="5">
        <f t="shared" si="1"/>
        <v>0</v>
      </c>
      <c r="J52" s="6">
        <f>SUM(Table1_ori[[#This Row],[Electric pay]],Table1_ori[[#This Row],[Gpay]],Table1_ori[[#This Row],[Plate Amount &amp; Repair]])</f>
        <v>694</v>
      </c>
      <c r="K52" s="3">
        <f>IF(Table1_ori[[#This Row],[Final]]&gt;0,1,0)</f>
        <v>1</v>
      </c>
    </row>
    <row r="53" spans="1:11" x14ac:dyDescent="0.3">
      <c r="A53" s="13" t="s">
        <v>8</v>
      </c>
      <c r="B53" s="4">
        <v>45343</v>
      </c>
      <c r="C53" s="3">
        <v>60</v>
      </c>
      <c r="D53" s="3"/>
      <c r="E53" s="3">
        <v>350</v>
      </c>
      <c r="F53" s="3">
        <v>1360</v>
      </c>
      <c r="G53" s="3">
        <v>344</v>
      </c>
      <c r="H53" s="3">
        <f>Table1_ori[[#This Row],[Actual]]-(Table1_ori[[#This Row],[Electric pay]]+Table1_ori[[#This Row],[Gpay]]+Table1_ori[[#This Row],[Plate Amount &amp; Repair]])</f>
        <v>666</v>
      </c>
      <c r="I53" s="5">
        <f t="shared" si="1"/>
        <v>0</v>
      </c>
      <c r="J53" s="6">
        <f>SUM(Table1_ori[[#This Row],[Electric pay]],Table1_ori[[#This Row],[Gpay]],Table1_ori[[#This Row],[Plate Amount &amp; Repair]])</f>
        <v>694</v>
      </c>
      <c r="K53" s="3">
        <f>IF(Table1_ori[[#This Row],[Final]]&gt;0,1,0)</f>
        <v>1</v>
      </c>
    </row>
    <row r="54" spans="1:11" x14ac:dyDescent="0.3">
      <c r="A54" s="13" t="s">
        <v>8</v>
      </c>
      <c r="B54" s="4">
        <v>45344</v>
      </c>
      <c r="C54" s="3">
        <v>350</v>
      </c>
      <c r="D54" s="3"/>
      <c r="E54" s="3">
        <v>500</v>
      </c>
      <c r="F54" s="3">
        <v>1550</v>
      </c>
      <c r="G54" s="3">
        <v>344</v>
      </c>
      <c r="H54" s="3">
        <f>Table1_ori[[#This Row],[Actual]]-(Table1_ori[[#This Row],[Electric pay]]+Table1_ori[[#This Row],[Gpay]]+Table1_ori[[#This Row],[Plate Amount &amp; Repair]])</f>
        <v>706</v>
      </c>
      <c r="I54" s="5">
        <f t="shared" si="1"/>
        <v>0</v>
      </c>
      <c r="J54" s="6">
        <f>SUM(Table1_ori[[#This Row],[Electric pay]],Table1_ori[[#This Row],[Gpay]],Table1_ori[[#This Row],[Plate Amount &amp; Repair]])</f>
        <v>844</v>
      </c>
      <c r="K54" s="3">
        <f>IF(Table1_ori[[#This Row],[Final]]&gt;0,1,0)</f>
        <v>1</v>
      </c>
    </row>
    <row r="55" spans="1:11" x14ac:dyDescent="0.3">
      <c r="A55" s="13" t="s">
        <v>8</v>
      </c>
      <c r="B55" s="4">
        <v>45345</v>
      </c>
      <c r="C55" s="3">
        <v>300</v>
      </c>
      <c r="D55" s="3"/>
      <c r="E55" s="3">
        <v>350</v>
      </c>
      <c r="F55" s="3">
        <v>1600</v>
      </c>
      <c r="G55" s="3">
        <v>344</v>
      </c>
      <c r="H55" s="3">
        <f>Table1_ori[[#This Row],[Actual]]-(Table1_ori[[#This Row],[Electric pay]]+Table1_ori[[#This Row],[Gpay]]+Table1_ori[[#This Row],[Plate Amount &amp; Repair]])</f>
        <v>906</v>
      </c>
      <c r="I55" s="5">
        <f t="shared" si="1"/>
        <v>0</v>
      </c>
      <c r="J55" s="6">
        <f>SUM(Table1_ori[[#This Row],[Electric pay]],Table1_ori[[#This Row],[Gpay]],Table1_ori[[#This Row],[Plate Amount &amp; Repair]])</f>
        <v>694</v>
      </c>
      <c r="K55" s="3">
        <f>IF(Table1_ori[[#This Row],[Final]]&gt;0,1,0)</f>
        <v>1</v>
      </c>
    </row>
    <row r="56" spans="1:11" x14ac:dyDescent="0.3">
      <c r="A56" s="13" t="s">
        <v>8</v>
      </c>
      <c r="B56" s="4">
        <v>45346</v>
      </c>
      <c r="C56" s="3">
        <v>150</v>
      </c>
      <c r="D56" s="3"/>
      <c r="E56" s="3">
        <v>350</v>
      </c>
      <c r="F56" s="3">
        <v>740</v>
      </c>
      <c r="G56" s="3">
        <v>344</v>
      </c>
      <c r="H56" s="3">
        <f>Table1_ori[[#This Row],[Actual]]-(Table1_ori[[#This Row],[Electric pay]]+Table1_ori[[#This Row],[Gpay]]+Table1_ori[[#This Row],[Plate Amount &amp; Repair]])</f>
        <v>46</v>
      </c>
      <c r="I56" s="5">
        <f t="shared" si="1"/>
        <v>0</v>
      </c>
      <c r="J56" s="6">
        <f>SUM(Table1_ori[[#This Row],[Electric pay]],Table1_ori[[#This Row],[Gpay]],Table1_ori[[#This Row],[Plate Amount &amp; Repair]])</f>
        <v>694</v>
      </c>
      <c r="K56" s="3">
        <f>IF(Table1_ori[[#This Row],[Final]]&gt;0,1,0)</f>
        <v>1</v>
      </c>
    </row>
    <row r="57" spans="1:11" x14ac:dyDescent="0.3">
      <c r="A57" s="13" t="s">
        <v>8</v>
      </c>
      <c r="B57" s="4">
        <v>45347</v>
      </c>
      <c r="C57" s="3">
        <v>110</v>
      </c>
      <c r="D57" s="3"/>
      <c r="E57" s="3">
        <v>400</v>
      </c>
      <c r="F57" s="3">
        <v>1110</v>
      </c>
      <c r="G57" s="3">
        <v>344</v>
      </c>
      <c r="H57" s="3">
        <f>Table1_ori[[#This Row],[Actual]]-(Table1_ori[[#This Row],[Electric pay]]+Table1_ori[[#This Row],[Gpay]]+Table1_ori[[#This Row],[Plate Amount &amp; Repair]])</f>
        <v>366</v>
      </c>
      <c r="I57" s="5">
        <f t="shared" si="1"/>
        <v>0</v>
      </c>
      <c r="J57" s="6">
        <f>SUM(Table1_ori[[#This Row],[Electric pay]],Table1_ori[[#This Row],[Gpay]],Table1_ori[[#This Row],[Plate Amount &amp; Repair]])</f>
        <v>744</v>
      </c>
      <c r="K57" s="3">
        <f>IF(Table1_ori[[#This Row],[Final]]&gt;0,1,0)</f>
        <v>1</v>
      </c>
    </row>
    <row r="58" spans="1:11" x14ac:dyDescent="0.3">
      <c r="A58" s="13" t="s">
        <v>8</v>
      </c>
      <c r="B58" s="4">
        <v>45348</v>
      </c>
      <c r="C58" s="3">
        <v>1080</v>
      </c>
      <c r="D58" s="3"/>
      <c r="E58" s="3">
        <v>400</v>
      </c>
      <c r="F58" s="3">
        <v>1880</v>
      </c>
      <c r="G58" s="3">
        <v>344</v>
      </c>
      <c r="H58" s="3">
        <f>Table1_ori[[#This Row],[Actual]]-(Table1_ori[[#This Row],[Electric pay]]+Table1_ori[[#This Row],[Gpay]]+Table1_ori[[#This Row],[Plate Amount &amp; Repair]])</f>
        <v>1136</v>
      </c>
      <c r="I58" s="5">
        <f t="shared" si="1"/>
        <v>0</v>
      </c>
      <c r="J58" s="6">
        <f>SUM(Table1_ori[[#This Row],[Electric pay]],Table1_ori[[#This Row],[Gpay]],Table1_ori[[#This Row],[Plate Amount &amp; Repair]])</f>
        <v>744</v>
      </c>
      <c r="K58" s="3">
        <f>IF(Table1_ori[[#This Row],[Final]]&gt;0,1,0)</f>
        <v>1</v>
      </c>
    </row>
    <row r="59" spans="1:11" x14ac:dyDescent="0.3">
      <c r="A59" s="13" t="s">
        <v>8</v>
      </c>
      <c r="B59" s="4">
        <v>45349</v>
      </c>
      <c r="C59" s="3">
        <v>10</v>
      </c>
      <c r="D59" s="3"/>
      <c r="E59" s="3">
        <v>350</v>
      </c>
      <c r="F59" s="3">
        <v>1110</v>
      </c>
      <c r="G59" s="3">
        <v>344</v>
      </c>
      <c r="H59" s="3">
        <f>Table1_ori[[#This Row],[Actual]]-(Table1_ori[[#This Row],[Electric pay]]+Table1_ori[[#This Row],[Gpay]]+Table1_ori[[#This Row],[Plate Amount &amp; Repair]])</f>
        <v>416</v>
      </c>
      <c r="I59" s="5">
        <f t="shared" si="1"/>
        <v>0</v>
      </c>
      <c r="J59" s="6">
        <f>SUM(Table1_ori[[#This Row],[Electric pay]],Table1_ori[[#This Row],[Gpay]],Table1_ori[[#This Row],[Plate Amount &amp; Repair]])</f>
        <v>694</v>
      </c>
      <c r="K59" s="3">
        <f>IF(Table1_ori[[#This Row],[Final]]&gt;0,1,0)</f>
        <v>1</v>
      </c>
    </row>
    <row r="60" spans="1:11" x14ac:dyDescent="0.3">
      <c r="A60" s="13" t="s">
        <v>8</v>
      </c>
      <c r="B60" s="4">
        <v>45350</v>
      </c>
      <c r="C60" s="3">
        <v>110</v>
      </c>
      <c r="D60" s="3"/>
      <c r="E60" s="3">
        <v>350</v>
      </c>
      <c r="F60" s="3">
        <v>1410</v>
      </c>
      <c r="G60" s="3">
        <v>344</v>
      </c>
      <c r="H60" s="3">
        <f>Table1_ori[[#This Row],[Actual]]-(Table1_ori[[#This Row],[Electric pay]]+Table1_ori[[#This Row],[Gpay]]+Table1_ori[[#This Row],[Plate Amount &amp; Repair]])</f>
        <v>716</v>
      </c>
      <c r="I60" s="5">
        <f t="shared" si="1"/>
        <v>0</v>
      </c>
      <c r="J60" s="6">
        <f>SUM(Table1_ori[[#This Row],[Electric pay]],Table1_ori[[#This Row],[Gpay]],Table1_ori[[#This Row],[Plate Amount &amp; Repair]])</f>
        <v>694</v>
      </c>
      <c r="K60" s="3">
        <f>IF(Table1_ori[[#This Row],[Final]]&gt;0,1,0)</f>
        <v>1</v>
      </c>
    </row>
    <row r="61" spans="1:11" x14ac:dyDescent="0.3">
      <c r="A61" s="13" t="s">
        <v>8</v>
      </c>
      <c r="B61" s="4">
        <v>45351</v>
      </c>
      <c r="C61" s="3">
        <v>240</v>
      </c>
      <c r="D61" s="3">
        <v>450</v>
      </c>
      <c r="E61" s="3">
        <v>350</v>
      </c>
      <c r="F61" s="3">
        <v>1490</v>
      </c>
      <c r="G61" s="3">
        <v>344</v>
      </c>
      <c r="H61" s="3">
        <f>Table1_ori[[#This Row],[Actual]]-(Table1_ori[[#This Row],[Electric pay]]+Table1_ori[[#This Row],[Gpay]]+Table1_ori[[#This Row],[Plate Amount &amp; Repair]])</f>
        <v>346</v>
      </c>
      <c r="I61" s="5">
        <f t="shared" si="1"/>
        <v>0</v>
      </c>
      <c r="J61" s="6">
        <f>SUM(Table1_ori[[#This Row],[Electric pay]],Table1_ori[[#This Row],[Gpay]],Table1_ori[[#This Row],[Plate Amount &amp; Repair]])</f>
        <v>1144</v>
      </c>
      <c r="K61" s="3">
        <f>IF(Table1_ori[[#This Row],[Final]]&gt;0,1,0)</f>
        <v>1</v>
      </c>
    </row>
    <row r="62" spans="1:11" x14ac:dyDescent="0.3">
      <c r="A62" s="13" t="s">
        <v>9</v>
      </c>
      <c r="B62" s="4">
        <v>45352</v>
      </c>
      <c r="C62" s="3">
        <v>320</v>
      </c>
      <c r="D62" s="3"/>
      <c r="E62" s="3">
        <v>350</v>
      </c>
      <c r="F62" s="3">
        <v>1320</v>
      </c>
      <c r="G62" s="3">
        <v>344</v>
      </c>
      <c r="H62" s="3">
        <f>Table1_ori[[#This Row],[Actual]]-(Table1_ori[[#This Row],[Electric pay]]+Table1_ori[[#This Row],[Gpay]]+Table1_ori[[#This Row],[Plate Amount &amp; Repair]])</f>
        <v>626</v>
      </c>
      <c r="I62" s="5">
        <f t="shared" si="1"/>
        <v>0</v>
      </c>
      <c r="J62" s="6">
        <f>SUM(Table1_ori[[#This Row],[Electric pay]],Table1_ori[[#This Row],[Gpay]],Table1_ori[[#This Row],[Plate Amount &amp; Repair]])</f>
        <v>694</v>
      </c>
      <c r="K62" s="3">
        <f>IF(Table1_ori[[#This Row],[Final]]&gt;0,1,0)</f>
        <v>1</v>
      </c>
    </row>
    <row r="63" spans="1:11" x14ac:dyDescent="0.3">
      <c r="A63" s="13" t="s">
        <v>9</v>
      </c>
      <c r="B63" s="4">
        <v>45353</v>
      </c>
      <c r="C63" s="3">
        <v>330</v>
      </c>
      <c r="D63" s="3"/>
      <c r="E63" s="3">
        <v>350</v>
      </c>
      <c r="F63" s="3">
        <v>1630</v>
      </c>
      <c r="G63" s="3">
        <v>344</v>
      </c>
      <c r="H63" s="3">
        <f>Table1_ori[[#This Row],[Actual]]-(Table1_ori[[#This Row],[Electric pay]]+Table1_ori[[#This Row],[Gpay]]+Table1_ori[[#This Row],[Plate Amount &amp; Repair]])</f>
        <v>936</v>
      </c>
      <c r="I63" s="5">
        <f t="shared" si="1"/>
        <v>0</v>
      </c>
      <c r="J63" s="6">
        <f>SUM(Table1_ori[[#This Row],[Electric pay]],Table1_ori[[#This Row],[Gpay]],Table1_ori[[#This Row],[Plate Amount &amp; Repair]])</f>
        <v>694</v>
      </c>
      <c r="K63" s="3">
        <f>IF(Table1_ori[[#This Row],[Final]]&gt;0,1,0)</f>
        <v>1</v>
      </c>
    </row>
    <row r="64" spans="1:11" x14ac:dyDescent="0.3">
      <c r="A64" s="13" t="s">
        <v>9</v>
      </c>
      <c r="B64" s="4">
        <v>45354</v>
      </c>
      <c r="C64" s="3">
        <v>110</v>
      </c>
      <c r="D64" s="3"/>
      <c r="E64" s="3">
        <v>350</v>
      </c>
      <c r="F64" s="3">
        <v>1110</v>
      </c>
      <c r="G64" s="3">
        <v>344</v>
      </c>
      <c r="H64" s="3">
        <f>Table1_ori[[#This Row],[Actual]]-(Table1_ori[[#This Row],[Electric pay]]+Table1_ori[[#This Row],[Gpay]]+Table1_ori[[#This Row],[Plate Amount &amp; Repair]])</f>
        <v>416</v>
      </c>
      <c r="I64" s="5">
        <f t="shared" si="1"/>
        <v>0</v>
      </c>
      <c r="J64" s="6">
        <f>SUM(Table1_ori[[#This Row],[Electric pay]],Table1_ori[[#This Row],[Gpay]],Table1_ori[[#This Row],[Plate Amount &amp; Repair]])</f>
        <v>694</v>
      </c>
      <c r="K64" s="3">
        <f>IF(Table1_ori[[#This Row],[Final]]&gt;0,1,0)</f>
        <v>1</v>
      </c>
    </row>
    <row r="65" spans="1:11" x14ac:dyDescent="0.3">
      <c r="A65" s="13" t="s">
        <v>9</v>
      </c>
      <c r="B65" s="4">
        <v>45355</v>
      </c>
      <c r="C65" s="3">
        <v>200</v>
      </c>
      <c r="D65" s="3"/>
      <c r="E65" s="3">
        <v>450</v>
      </c>
      <c r="F65" s="3">
        <v>2200</v>
      </c>
      <c r="G65" s="3">
        <v>344</v>
      </c>
      <c r="H65" s="3">
        <f>Table1_ori[[#This Row],[Actual]]-(Table1_ori[[#This Row],[Electric pay]]+Table1_ori[[#This Row],[Gpay]]+Table1_ori[[#This Row],[Plate Amount &amp; Repair]])</f>
        <v>1406</v>
      </c>
      <c r="I65" s="5">
        <f t="shared" si="1"/>
        <v>0</v>
      </c>
      <c r="J65" s="6">
        <f>SUM(Table1_ori[[#This Row],[Electric pay]],Table1_ori[[#This Row],[Gpay]],Table1_ori[[#This Row],[Plate Amount &amp; Repair]])</f>
        <v>794</v>
      </c>
      <c r="K65" s="3">
        <f>IF(Table1_ori[[#This Row],[Final]]&gt;0,1,0)</f>
        <v>1</v>
      </c>
    </row>
    <row r="66" spans="1:11" x14ac:dyDescent="0.3">
      <c r="A66" s="13" t="s">
        <v>9</v>
      </c>
      <c r="B66" s="4">
        <v>45356</v>
      </c>
      <c r="C66" s="3">
        <v>430</v>
      </c>
      <c r="D66" s="3"/>
      <c r="E66" s="3">
        <v>0</v>
      </c>
      <c r="F66" s="3">
        <v>2030</v>
      </c>
      <c r="G66" s="3">
        <v>344</v>
      </c>
      <c r="H66" s="3">
        <f>Table1_ori[[#This Row],[Actual]]-(Table1_ori[[#This Row],[Electric pay]]+Table1_ori[[#This Row],[Gpay]]+Table1_ori[[#This Row],[Plate Amount &amp; Repair]])</f>
        <v>1686</v>
      </c>
      <c r="I66" s="5">
        <f t="shared" ref="I66:I97" si="2">IF(AND( H66 &gt;0,E66=0),1,0)</f>
        <v>1</v>
      </c>
      <c r="J66" s="6">
        <f>SUM(Table1_ori[[#This Row],[Electric pay]],Table1_ori[[#This Row],[Gpay]],Table1_ori[[#This Row],[Plate Amount &amp; Repair]])</f>
        <v>344</v>
      </c>
      <c r="K66" s="3">
        <f>IF(Table1_ori[[#This Row],[Final]]&gt;0,1,0)</f>
        <v>1</v>
      </c>
    </row>
    <row r="67" spans="1:11" x14ac:dyDescent="0.3">
      <c r="A67" s="13" t="s">
        <v>9</v>
      </c>
      <c r="B67" s="4">
        <v>45357</v>
      </c>
      <c r="C67" s="3">
        <v>270</v>
      </c>
      <c r="D67" s="3"/>
      <c r="E67" s="3">
        <v>350</v>
      </c>
      <c r="F67" s="3">
        <v>770</v>
      </c>
      <c r="G67" s="3">
        <v>344</v>
      </c>
      <c r="H67" s="3">
        <f>Table1_ori[[#This Row],[Actual]]-(Table1_ori[[#This Row],[Electric pay]]+Table1_ori[[#This Row],[Gpay]]+Table1_ori[[#This Row],[Plate Amount &amp; Repair]])</f>
        <v>76</v>
      </c>
      <c r="I67" s="5">
        <f t="shared" si="2"/>
        <v>0</v>
      </c>
      <c r="J67" s="6">
        <f>SUM(Table1_ori[[#This Row],[Electric pay]],Table1_ori[[#This Row],[Gpay]],Table1_ori[[#This Row],[Plate Amount &amp; Repair]])</f>
        <v>694</v>
      </c>
      <c r="K67" s="3">
        <f>IF(Table1_ori[[#This Row],[Final]]&gt;0,1,0)</f>
        <v>1</v>
      </c>
    </row>
    <row r="68" spans="1:11" x14ac:dyDescent="0.3">
      <c r="A68" s="13" t="s">
        <v>9</v>
      </c>
      <c r="B68" s="4">
        <v>45358</v>
      </c>
      <c r="C68" s="3">
        <v>420</v>
      </c>
      <c r="D68" s="3"/>
      <c r="E68" s="3">
        <v>350</v>
      </c>
      <c r="F68" s="3">
        <v>1720</v>
      </c>
      <c r="G68" s="3">
        <v>344</v>
      </c>
      <c r="H68" s="3">
        <f>Table1_ori[[#This Row],[Actual]]-(Table1_ori[[#This Row],[Electric pay]]+Table1_ori[[#This Row],[Gpay]]+Table1_ori[[#This Row],[Plate Amount &amp; Repair]])</f>
        <v>1026</v>
      </c>
      <c r="I68" s="5">
        <f t="shared" si="2"/>
        <v>0</v>
      </c>
      <c r="J68" s="6">
        <f>SUM(Table1_ori[[#This Row],[Electric pay]],Table1_ori[[#This Row],[Gpay]],Table1_ori[[#This Row],[Plate Amount &amp; Repair]])</f>
        <v>694</v>
      </c>
      <c r="K68" s="3">
        <f>IF(Table1_ori[[#This Row],[Final]]&gt;0,1,0)</f>
        <v>1</v>
      </c>
    </row>
    <row r="69" spans="1:11" x14ac:dyDescent="0.3">
      <c r="A69" s="13" t="s">
        <v>9</v>
      </c>
      <c r="B69" s="4">
        <v>45359</v>
      </c>
      <c r="C69" s="3">
        <v>40</v>
      </c>
      <c r="D69" s="3"/>
      <c r="E69" s="3">
        <v>400</v>
      </c>
      <c r="F69" s="3">
        <v>1060</v>
      </c>
      <c r="G69" s="3">
        <v>344</v>
      </c>
      <c r="H69" s="3">
        <f>Table1_ori[[#This Row],[Actual]]-(Table1_ori[[#This Row],[Electric pay]]+Table1_ori[[#This Row],[Gpay]]+Table1_ori[[#This Row],[Plate Amount &amp; Repair]])</f>
        <v>316</v>
      </c>
      <c r="I69" s="5">
        <f t="shared" si="2"/>
        <v>0</v>
      </c>
      <c r="J69" s="6">
        <f>SUM(Table1_ori[[#This Row],[Electric pay]],Table1_ori[[#This Row],[Gpay]],Table1_ori[[#This Row],[Plate Amount &amp; Repair]])</f>
        <v>744</v>
      </c>
      <c r="K69" s="3">
        <f>IF(Table1_ori[[#This Row],[Final]]&gt;0,1,0)</f>
        <v>1</v>
      </c>
    </row>
    <row r="70" spans="1:11" x14ac:dyDescent="0.3">
      <c r="A70" s="13" t="s">
        <v>9</v>
      </c>
      <c r="B70" s="4">
        <v>45360</v>
      </c>
      <c r="C70" s="3">
        <v>60</v>
      </c>
      <c r="D70" s="3"/>
      <c r="E70" s="3">
        <v>0</v>
      </c>
      <c r="F70" s="3">
        <v>60</v>
      </c>
      <c r="G70" s="3">
        <v>344</v>
      </c>
      <c r="H70" s="3">
        <f>Table1_ori[[#This Row],[Actual]]-(Table1_ori[[#This Row],[Electric pay]]+Table1_ori[[#This Row],[Gpay]]+Table1_ori[[#This Row],[Plate Amount &amp; Repair]])</f>
        <v>-284</v>
      </c>
      <c r="I70" s="5">
        <f t="shared" si="2"/>
        <v>0</v>
      </c>
      <c r="J70" s="6">
        <f>SUM(Table1_ori[[#This Row],[Electric pay]],Table1_ori[[#This Row],[Gpay]],Table1_ori[[#This Row],[Plate Amount &amp; Repair]])</f>
        <v>344</v>
      </c>
      <c r="K70" s="3">
        <f>IF(Table1_ori[[#This Row],[Final]]&gt;0,1,0)</f>
        <v>0</v>
      </c>
    </row>
    <row r="71" spans="1:11" x14ac:dyDescent="0.3">
      <c r="A71" s="13" t="s">
        <v>9</v>
      </c>
      <c r="B71" s="4">
        <v>45361</v>
      </c>
      <c r="C71" s="3">
        <v>460</v>
      </c>
      <c r="D71" s="3"/>
      <c r="E71" s="3">
        <v>350</v>
      </c>
      <c r="F71" s="3">
        <v>960</v>
      </c>
      <c r="G71" s="3">
        <v>344</v>
      </c>
      <c r="H71" s="3">
        <f>Table1_ori[[#This Row],[Actual]]-(Table1_ori[[#This Row],[Electric pay]]+Table1_ori[[#This Row],[Gpay]]+Table1_ori[[#This Row],[Plate Amount &amp; Repair]])</f>
        <v>266</v>
      </c>
      <c r="I71" s="5">
        <f t="shared" si="2"/>
        <v>0</v>
      </c>
      <c r="J71" s="6">
        <f>SUM(Table1_ori[[#This Row],[Electric pay]],Table1_ori[[#This Row],[Gpay]],Table1_ori[[#This Row],[Plate Amount &amp; Repair]])</f>
        <v>694</v>
      </c>
      <c r="K71" s="3">
        <f>IF(Table1_ori[[#This Row],[Final]]&gt;0,1,0)</f>
        <v>1</v>
      </c>
    </row>
    <row r="72" spans="1:11" x14ac:dyDescent="0.3">
      <c r="A72" s="13" t="s">
        <v>9</v>
      </c>
      <c r="B72" s="4">
        <v>45362</v>
      </c>
      <c r="C72" s="3">
        <v>200</v>
      </c>
      <c r="D72" s="3">
        <v>450</v>
      </c>
      <c r="E72" s="3">
        <v>350</v>
      </c>
      <c r="F72" s="3">
        <v>1150</v>
      </c>
      <c r="G72" s="3">
        <v>344</v>
      </c>
      <c r="H72" s="3">
        <f>Table1_ori[[#This Row],[Actual]]-(Table1_ori[[#This Row],[Electric pay]]+Table1_ori[[#This Row],[Gpay]]+Table1_ori[[#This Row],[Plate Amount &amp; Repair]])</f>
        <v>6</v>
      </c>
      <c r="I72" s="5">
        <f t="shared" si="2"/>
        <v>0</v>
      </c>
      <c r="J72" s="6">
        <f>SUM(Table1_ori[[#This Row],[Electric pay]],Table1_ori[[#This Row],[Gpay]],Table1_ori[[#This Row],[Plate Amount &amp; Repair]])</f>
        <v>1144</v>
      </c>
      <c r="K72" s="3">
        <f>IF(Table1_ori[[#This Row],[Final]]&gt;0,1,0)</f>
        <v>1</v>
      </c>
    </row>
    <row r="73" spans="1:11" x14ac:dyDescent="0.3">
      <c r="A73" s="13" t="s">
        <v>9</v>
      </c>
      <c r="B73" s="4">
        <v>45363</v>
      </c>
      <c r="C73" s="3">
        <v>300</v>
      </c>
      <c r="D73" s="3"/>
      <c r="E73" s="3">
        <v>400</v>
      </c>
      <c r="F73" s="3">
        <v>2100</v>
      </c>
      <c r="G73" s="3">
        <v>344</v>
      </c>
      <c r="H73" s="3">
        <f>Table1_ori[[#This Row],[Actual]]-(Table1_ori[[#This Row],[Electric pay]]+Table1_ori[[#This Row],[Gpay]]+Table1_ori[[#This Row],[Plate Amount &amp; Repair]])</f>
        <v>1356</v>
      </c>
      <c r="I73" s="5">
        <f t="shared" si="2"/>
        <v>0</v>
      </c>
      <c r="J73" s="6">
        <f>SUM(Table1_ori[[#This Row],[Electric pay]],Table1_ori[[#This Row],[Gpay]],Table1_ori[[#This Row],[Plate Amount &amp; Repair]])</f>
        <v>744</v>
      </c>
      <c r="K73" s="3">
        <f>IF(Table1_ori[[#This Row],[Final]]&gt;0,1,0)</f>
        <v>1</v>
      </c>
    </row>
    <row r="74" spans="1:11" x14ac:dyDescent="0.3">
      <c r="A74" s="13" t="s">
        <v>9</v>
      </c>
      <c r="B74" s="4">
        <v>45364</v>
      </c>
      <c r="C74" s="3">
        <v>640</v>
      </c>
      <c r="D74" s="3"/>
      <c r="E74" s="3">
        <v>350</v>
      </c>
      <c r="F74" s="3">
        <v>1140</v>
      </c>
      <c r="G74" s="3">
        <v>344</v>
      </c>
      <c r="H74" s="3">
        <f>Table1_ori[[#This Row],[Actual]]-(Table1_ori[[#This Row],[Electric pay]]+Table1_ori[[#This Row],[Gpay]]+Table1_ori[[#This Row],[Plate Amount &amp; Repair]])</f>
        <v>446</v>
      </c>
      <c r="I74" s="5">
        <f t="shared" si="2"/>
        <v>0</v>
      </c>
      <c r="J74" s="6">
        <f>SUM(Table1_ori[[#This Row],[Electric pay]],Table1_ori[[#This Row],[Gpay]],Table1_ori[[#This Row],[Plate Amount &amp; Repair]])</f>
        <v>694</v>
      </c>
      <c r="K74" s="3">
        <f>IF(Table1_ori[[#This Row],[Final]]&gt;0,1,0)</f>
        <v>1</v>
      </c>
    </row>
    <row r="75" spans="1:11" x14ac:dyDescent="0.3">
      <c r="A75" s="13" t="s">
        <v>9</v>
      </c>
      <c r="B75" s="4">
        <v>45365</v>
      </c>
      <c r="C75" s="3">
        <v>520</v>
      </c>
      <c r="D75" s="3"/>
      <c r="E75" s="3">
        <v>350</v>
      </c>
      <c r="F75" s="3">
        <v>1220</v>
      </c>
      <c r="G75" s="3">
        <v>344</v>
      </c>
      <c r="H75" s="3">
        <f>Table1_ori[[#This Row],[Actual]]-(Table1_ori[[#This Row],[Electric pay]]+Table1_ori[[#This Row],[Gpay]]+Table1_ori[[#This Row],[Plate Amount &amp; Repair]])</f>
        <v>526</v>
      </c>
      <c r="I75" s="5">
        <f t="shared" si="2"/>
        <v>0</v>
      </c>
      <c r="J75" s="6">
        <f>SUM(Table1_ori[[#This Row],[Electric pay]],Table1_ori[[#This Row],[Gpay]],Table1_ori[[#This Row],[Plate Amount &amp; Repair]])</f>
        <v>694</v>
      </c>
      <c r="K75" s="3">
        <f>IF(Table1_ori[[#This Row],[Final]]&gt;0,1,0)</f>
        <v>1</v>
      </c>
    </row>
    <row r="76" spans="1:11" x14ac:dyDescent="0.3">
      <c r="A76" s="13" t="s">
        <v>9</v>
      </c>
      <c r="B76" s="4">
        <v>45366</v>
      </c>
      <c r="C76" s="3">
        <v>350</v>
      </c>
      <c r="D76" s="3"/>
      <c r="E76" s="3">
        <v>350</v>
      </c>
      <c r="F76" s="3">
        <v>1100</v>
      </c>
      <c r="G76" s="3">
        <v>344</v>
      </c>
      <c r="H76" s="3">
        <f>Table1_ori[[#This Row],[Actual]]-(Table1_ori[[#This Row],[Electric pay]]+Table1_ori[[#This Row],[Gpay]]+Table1_ori[[#This Row],[Plate Amount &amp; Repair]])</f>
        <v>406</v>
      </c>
      <c r="I76" s="5">
        <f t="shared" si="2"/>
        <v>0</v>
      </c>
      <c r="J76" s="6">
        <f>SUM(Table1_ori[[#This Row],[Electric pay]],Table1_ori[[#This Row],[Gpay]],Table1_ori[[#This Row],[Plate Amount &amp; Repair]])</f>
        <v>694</v>
      </c>
      <c r="K76" s="3">
        <f>IF(Table1_ori[[#This Row],[Final]]&gt;0,1,0)</f>
        <v>1</v>
      </c>
    </row>
    <row r="77" spans="1:11" x14ac:dyDescent="0.3">
      <c r="A77" s="13" t="s">
        <v>9</v>
      </c>
      <c r="B77" s="4">
        <v>45367</v>
      </c>
      <c r="C77" s="3">
        <v>100</v>
      </c>
      <c r="D77" s="3"/>
      <c r="E77" s="3">
        <v>350</v>
      </c>
      <c r="F77" s="3">
        <v>1500</v>
      </c>
      <c r="G77" s="3">
        <v>344</v>
      </c>
      <c r="H77" s="3">
        <f>Table1_ori[[#This Row],[Actual]]-(Table1_ori[[#This Row],[Electric pay]]+Table1_ori[[#This Row],[Gpay]]+Table1_ori[[#This Row],[Plate Amount &amp; Repair]])</f>
        <v>806</v>
      </c>
      <c r="I77" s="5">
        <f t="shared" si="2"/>
        <v>0</v>
      </c>
      <c r="J77" s="6">
        <f>SUM(Table1_ori[[#This Row],[Electric pay]],Table1_ori[[#This Row],[Gpay]],Table1_ori[[#This Row],[Plate Amount &amp; Repair]])</f>
        <v>694</v>
      </c>
      <c r="K77" s="3">
        <f>IF(Table1_ori[[#This Row],[Final]]&gt;0,1,0)</f>
        <v>1</v>
      </c>
    </row>
    <row r="78" spans="1:11" x14ac:dyDescent="0.3">
      <c r="A78" s="13" t="s">
        <v>9</v>
      </c>
      <c r="B78" s="4">
        <v>45368</v>
      </c>
      <c r="C78" s="3">
        <v>100</v>
      </c>
      <c r="D78" s="3"/>
      <c r="E78" s="3">
        <v>350</v>
      </c>
      <c r="F78" s="3">
        <v>1020</v>
      </c>
      <c r="G78" s="3">
        <v>344</v>
      </c>
      <c r="H78" s="3">
        <f>Table1_ori[[#This Row],[Actual]]-(Table1_ori[[#This Row],[Electric pay]]+Table1_ori[[#This Row],[Gpay]]+Table1_ori[[#This Row],[Plate Amount &amp; Repair]])</f>
        <v>326</v>
      </c>
      <c r="I78" s="5">
        <f t="shared" si="2"/>
        <v>0</v>
      </c>
      <c r="J78" s="6">
        <f>SUM(Table1_ori[[#This Row],[Electric pay]],Table1_ori[[#This Row],[Gpay]],Table1_ori[[#This Row],[Plate Amount &amp; Repair]])</f>
        <v>694</v>
      </c>
      <c r="K78" s="3">
        <f>IF(Table1_ori[[#This Row],[Final]]&gt;0,1,0)</f>
        <v>1</v>
      </c>
    </row>
    <row r="79" spans="1:11" x14ac:dyDescent="0.3">
      <c r="A79" s="13" t="s">
        <v>9</v>
      </c>
      <c r="B79" s="4">
        <v>45369</v>
      </c>
      <c r="C79" s="3">
        <v>350</v>
      </c>
      <c r="D79" s="3">
        <v>1500</v>
      </c>
      <c r="E79" s="3">
        <v>450</v>
      </c>
      <c r="F79" s="3">
        <v>2550</v>
      </c>
      <c r="G79" s="3">
        <v>344</v>
      </c>
      <c r="H79" s="3">
        <f>Table1_ori[[#This Row],[Actual]]-(Table1_ori[[#This Row],[Electric pay]]+Table1_ori[[#This Row],[Gpay]]+Table1_ori[[#This Row],[Plate Amount &amp; Repair]])</f>
        <v>256</v>
      </c>
      <c r="I79" s="5">
        <f t="shared" si="2"/>
        <v>0</v>
      </c>
      <c r="J79" s="6">
        <f>SUM(Table1_ori[[#This Row],[Electric pay]],Table1_ori[[#This Row],[Gpay]],Table1_ori[[#This Row],[Plate Amount &amp; Repair]])</f>
        <v>2294</v>
      </c>
      <c r="K79" s="3">
        <f>IF(Table1_ori[[#This Row],[Final]]&gt;0,1,0)</f>
        <v>1</v>
      </c>
    </row>
    <row r="80" spans="1:11" x14ac:dyDescent="0.3">
      <c r="A80" s="13" t="s">
        <v>9</v>
      </c>
      <c r="B80" s="4">
        <v>45370</v>
      </c>
      <c r="C80" s="3">
        <v>150</v>
      </c>
      <c r="D80" s="3">
        <v>1000</v>
      </c>
      <c r="E80" s="3">
        <v>0</v>
      </c>
      <c r="F80" s="3">
        <v>1350</v>
      </c>
      <c r="G80" s="3">
        <v>344</v>
      </c>
      <c r="H80" s="3">
        <f>Table1_ori[[#This Row],[Actual]]-(Table1_ori[[#This Row],[Electric pay]]+Table1_ori[[#This Row],[Gpay]]+Table1_ori[[#This Row],[Plate Amount &amp; Repair]])</f>
        <v>6</v>
      </c>
      <c r="I80" s="5">
        <f t="shared" si="2"/>
        <v>1</v>
      </c>
      <c r="J80" s="6">
        <f>SUM(Table1_ori[[#This Row],[Electric pay]],Table1_ori[[#This Row],[Gpay]],Table1_ori[[#This Row],[Plate Amount &amp; Repair]])</f>
        <v>1344</v>
      </c>
      <c r="K80" s="3">
        <f>IF(Table1_ori[[#This Row],[Final]]&gt;0,1,0)</f>
        <v>1</v>
      </c>
    </row>
    <row r="81" spans="1:11" x14ac:dyDescent="0.3">
      <c r="A81" s="13" t="s">
        <v>9</v>
      </c>
      <c r="B81" s="4">
        <v>45371</v>
      </c>
      <c r="C81" s="3">
        <v>600</v>
      </c>
      <c r="D81" s="3"/>
      <c r="E81" s="3">
        <v>350</v>
      </c>
      <c r="F81" s="3">
        <v>1400</v>
      </c>
      <c r="G81" s="3">
        <v>344</v>
      </c>
      <c r="H81" s="3">
        <f>Table1_ori[[#This Row],[Actual]]-(Table1_ori[[#This Row],[Electric pay]]+Table1_ori[[#This Row],[Gpay]]+Table1_ori[[#This Row],[Plate Amount &amp; Repair]])</f>
        <v>706</v>
      </c>
      <c r="I81" s="5">
        <f t="shared" si="2"/>
        <v>0</v>
      </c>
      <c r="J81" s="6">
        <f>SUM(Table1_ori[[#This Row],[Electric pay]],Table1_ori[[#This Row],[Gpay]],Table1_ori[[#This Row],[Plate Amount &amp; Repair]])</f>
        <v>694</v>
      </c>
      <c r="K81" s="3">
        <f>IF(Table1_ori[[#This Row],[Final]]&gt;0,1,0)</f>
        <v>1</v>
      </c>
    </row>
    <row r="82" spans="1:11" x14ac:dyDescent="0.3">
      <c r="A82" s="13" t="s">
        <v>9</v>
      </c>
      <c r="B82" s="4">
        <v>45372</v>
      </c>
      <c r="C82" s="3">
        <v>150</v>
      </c>
      <c r="D82" s="3"/>
      <c r="E82" s="3">
        <v>350</v>
      </c>
      <c r="F82" s="3">
        <v>1410</v>
      </c>
      <c r="G82" s="3">
        <v>344</v>
      </c>
      <c r="H82" s="3">
        <f>Table1_ori[[#This Row],[Actual]]-(Table1_ori[[#This Row],[Electric pay]]+Table1_ori[[#This Row],[Gpay]]+Table1_ori[[#This Row],[Plate Amount &amp; Repair]])</f>
        <v>716</v>
      </c>
      <c r="I82" s="5">
        <f t="shared" si="2"/>
        <v>0</v>
      </c>
      <c r="J82" s="6">
        <f>SUM(Table1_ori[[#This Row],[Electric pay]],Table1_ori[[#This Row],[Gpay]],Table1_ori[[#This Row],[Plate Amount &amp; Repair]])</f>
        <v>694</v>
      </c>
      <c r="K82" s="3">
        <f>IF(Table1_ori[[#This Row],[Final]]&gt;0,1,0)</f>
        <v>1</v>
      </c>
    </row>
    <row r="83" spans="1:11" x14ac:dyDescent="0.3">
      <c r="A83" s="13" t="s">
        <v>9</v>
      </c>
      <c r="B83" s="4">
        <v>45373</v>
      </c>
      <c r="C83" s="3">
        <v>150</v>
      </c>
      <c r="D83" s="3"/>
      <c r="E83" s="3">
        <v>400</v>
      </c>
      <c r="F83" s="3">
        <v>1950</v>
      </c>
      <c r="G83" s="3">
        <v>344</v>
      </c>
      <c r="H83" s="3">
        <f>Table1_ori[[#This Row],[Actual]]-(Table1_ori[[#This Row],[Electric pay]]+Table1_ori[[#This Row],[Gpay]]+Table1_ori[[#This Row],[Plate Amount &amp; Repair]])</f>
        <v>1206</v>
      </c>
      <c r="I83" s="5">
        <f t="shared" si="2"/>
        <v>0</v>
      </c>
      <c r="J83" s="6">
        <f>SUM(Table1_ori[[#This Row],[Electric pay]],Table1_ori[[#This Row],[Gpay]],Table1_ori[[#This Row],[Plate Amount &amp; Repair]])</f>
        <v>744</v>
      </c>
      <c r="K83" s="3">
        <f>IF(Table1_ori[[#This Row],[Final]]&gt;0,1,0)</f>
        <v>1</v>
      </c>
    </row>
    <row r="84" spans="1:11" x14ac:dyDescent="0.3">
      <c r="A84" s="13" t="s">
        <v>9</v>
      </c>
      <c r="B84" s="4">
        <v>45374</v>
      </c>
      <c r="C84" s="3">
        <v>260</v>
      </c>
      <c r="D84" s="3">
        <v>450</v>
      </c>
      <c r="E84" s="3">
        <v>350</v>
      </c>
      <c r="F84" s="3">
        <v>1560</v>
      </c>
      <c r="G84" s="3">
        <v>344</v>
      </c>
      <c r="H84" s="3">
        <f>Table1_ori[[#This Row],[Actual]]-(Table1_ori[[#This Row],[Electric pay]]+Table1_ori[[#This Row],[Gpay]]+Table1_ori[[#This Row],[Plate Amount &amp; Repair]])</f>
        <v>416</v>
      </c>
      <c r="I84" s="5">
        <f t="shared" si="2"/>
        <v>0</v>
      </c>
      <c r="J84" s="6">
        <f>SUM(Table1_ori[[#This Row],[Electric pay]],Table1_ori[[#This Row],[Gpay]],Table1_ori[[#This Row],[Plate Amount &amp; Repair]])</f>
        <v>1144</v>
      </c>
      <c r="K84" s="3">
        <f>IF(Table1_ori[[#This Row],[Final]]&gt;0,1,0)</f>
        <v>1</v>
      </c>
    </row>
    <row r="85" spans="1:11" x14ac:dyDescent="0.3">
      <c r="A85" s="13" t="s">
        <v>9</v>
      </c>
      <c r="B85" s="4">
        <v>45375</v>
      </c>
      <c r="C85" s="3">
        <v>500</v>
      </c>
      <c r="D85" s="3"/>
      <c r="E85" s="3">
        <v>350</v>
      </c>
      <c r="F85" s="3">
        <v>1010</v>
      </c>
      <c r="G85" s="3">
        <v>344</v>
      </c>
      <c r="H85" s="3">
        <f>Table1_ori[[#This Row],[Actual]]-(Table1_ori[[#This Row],[Electric pay]]+Table1_ori[[#This Row],[Gpay]]+Table1_ori[[#This Row],[Plate Amount &amp; Repair]])</f>
        <v>316</v>
      </c>
      <c r="I85" s="5">
        <f t="shared" si="2"/>
        <v>0</v>
      </c>
      <c r="J85" s="6">
        <f>SUM(Table1_ori[[#This Row],[Electric pay]],Table1_ori[[#This Row],[Gpay]],Table1_ori[[#This Row],[Plate Amount &amp; Repair]])</f>
        <v>694</v>
      </c>
      <c r="K85" s="3">
        <f>IF(Table1_ori[[#This Row],[Final]]&gt;0,1,0)</f>
        <v>1</v>
      </c>
    </row>
    <row r="86" spans="1:11" x14ac:dyDescent="0.3">
      <c r="A86" s="13" t="s">
        <v>9</v>
      </c>
      <c r="B86" s="4">
        <v>45376</v>
      </c>
      <c r="C86" s="3">
        <v>0</v>
      </c>
      <c r="D86" s="3"/>
      <c r="E86" s="3">
        <v>0</v>
      </c>
      <c r="F86" s="3">
        <v>1150</v>
      </c>
      <c r="G86" s="3">
        <v>344</v>
      </c>
      <c r="H86" s="3">
        <f>Table1_ori[[#This Row],[Actual]]-(Table1_ori[[#This Row],[Electric pay]]+Table1_ori[[#This Row],[Gpay]]+Table1_ori[[#This Row],[Plate Amount &amp; Repair]])</f>
        <v>806</v>
      </c>
      <c r="I86" s="5">
        <f t="shared" si="2"/>
        <v>1</v>
      </c>
      <c r="J86" s="6">
        <f>SUM(Table1_ori[[#This Row],[Electric pay]],Table1_ori[[#This Row],[Gpay]],Table1_ori[[#This Row],[Plate Amount &amp; Repair]])</f>
        <v>344</v>
      </c>
      <c r="K86" s="3">
        <f>IF(Table1_ori[[#This Row],[Final]]&gt;0,1,0)</f>
        <v>1</v>
      </c>
    </row>
    <row r="87" spans="1:11" x14ac:dyDescent="0.3">
      <c r="A87" s="13" t="s">
        <v>9</v>
      </c>
      <c r="B87" s="4">
        <v>45377</v>
      </c>
      <c r="C87" s="3">
        <v>0</v>
      </c>
      <c r="D87" s="3"/>
      <c r="E87" s="3">
        <v>400</v>
      </c>
      <c r="F87" s="3">
        <v>800</v>
      </c>
      <c r="G87" s="3">
        <v>344</v>
      </c>
      <c r="H87" s="3">
        <f>Table1_ori[[#This Row],[Actual]]-(Table1_ori[[#This Row],[Electric pay]]+Table1_ori[[#This Row],[Gpay]]+Table1_ori[[#This Row],[Plate Amount &amp; Repair]])</f>
        <v>56</v>
      </c>
      <c r="I87" s="5">
        <f t="shared" si="2"/>
        <v>0</v>
      </c>
      <c r="J87" s="6">
        <f>SUM(Table1_ori[[#This Row],[Electric pay]],Table1_ori[[#This Row],[Gpay]],Table1_ori[[#This Row],[Plate Amount &amp; Repair]])</f>
        <v>744</v>
      </c>
      <c r="K87" s="3">
        <f>IF(Table1_ori[[#This Row],[Final]]&gt;0,1,0)</f>
        <v>1</v>
      </c>
    </row>
    <row r="88" spans="1:11" x14ac:dyDescent="0.3">
      <c r="A88" s="13" t="s">
        <v>9</v>
      </c>
      <c r="B88" s="4">
        <v>45378</v>
      </c>
      <c r="C88" s="3">
        <v>0</v>
      </c>
      <c r="D88" s="3"/>
      <c r="E88" s="3">
        <v>0</v>
      </c>
      <c r="F88" s="3">
        <v>1400</v>
      </c>
      <c r="G88" s="3">
        <v>344</v>
      </c>
      <c r="H88" s="3">
        <f>Table1_ori[[#This Row],[Actual]]-(Table1_ori[[#This Row],[Electric pay]]+Table1_ori[[#This Row],[Gpay]]+Table1_ori[[#This Row],[Plate Amount &amp; Repair]])</f>
        <v>1056</v>
      </c>
      <c r="I88" s="5">
        <f t="shared" si="2"/>
        <v>1</v>
      </c>
      <c r="J88" s="6">
        <f>SUM(Table1_ori[[#This Row],[Electric pay]],Table1_ori[[#This Row],[Gpay]],Table1_ori[[#This Row],[Plate Amount &amp; Repair]])</f>
        <v>344</v>
      </c>
      <c r="K88" s="3">
        <f>IF(Table1_ori[[#This Row],[Final]]&gt;0,1,0)</f>
        <v>1</v>
      </c>
    </row>
    <row r="89" spans="1:11" x14ac:dyDescent="0.3">
      <c r="A89" s="13" t="s">
        <v>9</v>
      </c>
      <c r="B89" s="4">
        <v>45379</v>
      </c>
      <c r="C89" s="3">
        <v>0</v>
      </c>
      <c r="D89" s="3"/>
      <c r="E89" s="3">
        <v>0</v>
      </c>
      <c r="F89" s="3">
        <v>1050</v>
      </c>
      <c r="G89" s="3">
        <v>344</v>
      </c>
      <c r="H89" s="3">
        <f>Table1_ori[[#This Row],[Actual]]-(Table1_ori[[#This Row],[Electric pay]]+Table1_ori[[#This Row],[Gpay]]+Table1_ori[[#This Row],[Plate Amount &amp; Repair]])</f>
        <v>706</v>
      </c>
      <c r="I89" s="5">
        <f t="shared" si="2"/>
        <v>1</v>
      </c>
      <c r="J89" s="6">
        <f>SUM(Table1_ori[[#This Row],[Electric pay]],Table1_ori[[#This Row],[Gpay]],Table1_ori[[#This Row],[Plate Amount &amp; Repair]])</f>
        <v>344</v>
      </c>
      <c r="K89" s="3">
        <f>IF(Table1_ori[[#This Row],[Final]]&gt;0,1,0)</f>
        <v>1</v>
      </c>
    </row>
    <row r="90" spans="1:11" x14ac:dyDescent="0.3">
      <c r="A90" s="13" t="s">
        <v>9</v>
      </c>
      <c r="B90" s="4">
        <v>45380</v>
      </c>
      <c r="C90" s="3">
        <v>210</v>
      </c>
      <c r="D90" s="3"/>
      <c r="E90" s="3">
        <v>350</v>
      </c>
      <c r="F90" s="3">
        <v>1310</v>
      </c>
      <c r="G90" s="3">
        <v>344</v>
      </c>
      <c r="H90" s="3">
        <f>Table1_ori[[#This Row],[Actual]]-(Table1_ori[[#This Row],[Electric pay]]+Table1_ori[[#This Row],[Gpay]]+Table1_ori[[#This Row],[Plate Amount &amp; Repair]])</f>
        <v>616</v>
      </c>
      <c r="I90" s="5">
        <f t="shared" si="2"/>
        <v>0</v>
      </c>
      <c r="J90" s="6">
        <f>SUM(Table1_ori[[#This Row],[Electric pay]],Table1_ori[[#This Row],[Gpay]],Table1_ori[[#This Row],[Plate Amount &amp; Repair]])</f>
        <v>694</v>
      </c>
      <c r="K90" s="3">
        <f>IF(Table1_ori[[#This Row],[Final]]&gt;0,1,0)</f>
        <v>1</v>
      </c>
    </row>
    <row r="91" spans="1:11" x14ac:dyDescent="0.3">
      <c r="A91" s="13" t="s">
        <v>9</v>
      </c>
      <c r="B91" s="4">
        <v>45381</v>
      </c>
      <c r="C91" s="3">
        <v>370</v>
      </c>
      <c r="D91" s="3"/>
      <c r="E91" s="3">
        <v>350</v>
      </c>
      <c r="F91" s="3">
        <v>1350</v>
      </c>
      <c r="G91" s="3">
        <v>344</v>
      </c>
      <c r="H91" s="3">
        <f>Table1_ori[[#This Row],[Actual]]-(Table1_ori[[#This Row],[Electric pay]]+Table1_ori[[#This Row],[Gpay]]+Table1_ori[[#This Row],[Plate Amount &amp; Repair]])</f>
        <v>656</v>
      </c>
      <c r="I91" s="5">
        <f t="shared" si="2"/>
        <v>0</v>
      </c>
      <c r="J91" s="6">
        <f>SUM(Table1_ori[[#This Row],[Electric pay]],Table1_ori[[#This Row],[Gpay]],Table1_ori[[#This Row],[Plate Amount &amp; Repair]])</f>
        <v>694</v>
      </c>
      <c r="K91" s="3">
        <f>IF(Table1_ori[[#This Row],[Final]]&gt;0,1,0)</f>
        <v>1</v>
      </c>
    </row>
    <row r="92" spans="1:11" x14ac:dyDescent="0.3">
      <c r="A92" s="13" t="s">
        <v>9</v>
      </c>
      <c r="B92" s="4">
        <v>45382</v>
      </c>
      <c r="C92" s="3">
        <v>400</v>
      </c>
      <c r="D92" s="3"/>
      <c r="E92" s="3">
        <v>450</v>
      </c>
      <c r="F92" s="3">
        <v>1400</v>
      </c>
      <c r="G92" s="3">
        <v>344</v>
      </c>
      <c r="H92" s="3">
        <f>Table1_ori[[#This Row],[Actual]]-(Table1_ori[[#This Row],[Electric pay]]+Table1_ori[[#This Row],[Gpay]]+Table1_ori[[#This Row],[Plate Amount &amp; Repair]])</f>
        <v>606</v>
      </c>
      <c r="I92" s="5">
        <f t="shared" si="2"/>
        <v>0</v>
      </c>
      <c r="J92" s="6">
        <f>SUM(Table1_ori[[#This Row],[Electric pay]],Table1_ori[[#This Row],[Gpay]],Table1_ori[[#This Row],[Plate Amount &amp; Repair]])</f>
        <v>794</v>
      </c>
      <c r="K92" s="3">
        <f>IF(Table1_ori[[#This Row],[Final]]&gt;0,1,0)</f>
        <v>1</v>
      </c>
    </row>
    <row r="93" spans="1:11" x14ac:dyDescent="0.3">
      <c r="A93" s="13" t="s">
        <v>14</v>
      </c>
      <c r="B93" s="4">
        <v>45383</v>
      </c>
      <c r="C93" s="3">
        <v>160</v>
      </c>
      <c r="D93" s="3"/>
      <c r="E93" s="3">
        <v>350</v>
      </c>
      <c r="F93" s="3">
        <v>1180</v>
      </c>
      <c r="G93" s="3">
        <v>344</v>
      </c>
      <c r="H93" s="3">
        <f>Table1_ori[[#This Row],[Actual]]-(Table1_ori[[#This Row],[Electric pay]]+Table1_ori[[#This Row],[Gpay]]+Table1_ori[[#This Row],[Plate Amount &amp; Repair]])</f>
        <v>486</v>
      </c>
      <c r="I93" s="5">
        <f t="shared" si="2"/>
        <v>0</v>
      </c>
      <c r="J93" s="6">
        <f>SUM(Table1_ori[[#This Row],[Electric pay]],Table1_ori[[#This Row],[Gpay]],Table1_ori[[#This Row],[Plate Amount &amp; Repair]])</f>
        <v>694</v>
      </c>
      <c r="K93" s="3">
        <f>IF(Table1_ori[[#This Row],[Final]]&gt;0,1,0)</f>
        <v>1</v>
      </c>
    </row>
    <row r="94" spans="1:11" x14ac:dyDescent="0.3">
      <c r="A94" s="13" t="s">
        <v>14</v>
      </c>
      <c r="B94" s="4">
        <v>45384</v>
      </c>
      <c r="C94" s="3">
        <v>50</v>
      </c>
      <c r="D94" s="3"/>
      <c r="E94" s="3">
        <v>350</v>
      </c>
      <c r="F94" s="3">
        <v>1550</v>
      </c>
      <c r="G94" s="3">
        <v>344</v>
      </c>
      <c r="H94" s="3">
        <f>Table1_ori[[#This Row],[Actual]]-(Table1_ori[[#This Row],[Electric pay]]+Table1_ori[[#This Row],[Gpay]]+Table1_ori[[#This Row],[Plate Amount &amp; Repair]])</f>
        <v>856</v>
      </c>
      <c r="I94" s="5">
        <f t="shared" si="2"/>
        <v>0</v>
      </c>
      <c r="J94" s="6">
        <f>SUM(Table1_ori[[#This Row],[Electric pay]],Table1_ori[[#This Row],[Gpay]],Table1_ori[[#This Row],[Plate Amount &amp; Repair]])</f>
        <v>694</v>
      </c>
      <c r="K94" s="3">
        <f>IF(Table1_ori[[#This Row],[Final]]&gt;0,1,0)</f>
        <v>1</v>
      </c>
    </row>
    <row r="95" spans="1:11" x14ac:dyDescent="0.3">
      <c r="A95" s="13" t="s">
        <v>14</v>
      </c>
      <c r="B95" s="4">
        <v>45385</v>
      </c>
      <c r="C95" s="3">
        <v>550</v>
      </c>
      <c r="D95" s="3"/>
      <c r="E95" s="3">
        <v>350</v>
      </c>
      <c r="F95" s="3">
        <v>1250</v>
      </c>
      <c r="G95" s="3">
        <v>344</v>
      </c>
      <c r="H95" s="3">
        <f>Table1_ori[[#This Row],[Actual]]-(Table1_ori[[#This Row],[Electric pay]]+Table1_ori[[#This Row],[Gpay]]+Table1_ori[[#This Row],[Plate Amount &amp; Repair]])</f>
        <v>556</v>
      </c>
      <c r="I95" s="5">
        <f t="shared" si="2"/>
        <v>0</v>
      </c>
      <c r="J95" s="6">
        <f>SUM(Table1_ori[[#This Row],[Electric pay]],Table1_ori[[#This Row],[Gpay]],Table1_ori[[#This Row],[Plate Amount &amp; Repair]])</f>
        <v>694</v>
      </c>
      <c r="K95" s="3">
        <f>IF(Table1_ori[[#This Row],[Final]]&gt;0,1,0)</f>
        <v>1</v>
      </c>
    </row>
    <row r="96" spans="1:11" x14ac:dyDescent="0.3">
      <c r="A96" s="13" t="s">
        <v>14</v>
      </c>
      <c r="B96" s="4">
        <v>45386</v>
      </c>
      <c r="C96" s="3">
        <v>390</v>
      </c>
      <c r="D96" s="3">
        <v>150</v>
      </c>
      <c r="E96" s="3">
        <v>400</v>
      </c>
      <c r="F96" s="3">
        <v>2340</v>
      </c>
      <c r="G96" s="3">
        <v>344</v>
      </c>
      <c r="H96" s="3">
        <f>Table1_ori[[#This Row],[Actual]]-(Table1_ori[[#This Row],[Electric pay]]+Table1_ori[[#This Row],[Gpay]]+Table1_ori[[#This Row],[Plate Amount &amp; Repair]])</f>
        <v>1446</v>
      </c>
      <c r="I96" s="5">
        <f t="shared" si="2"/>
        <v>0</v>
      </c>
      <c r="J96" s="6">
        <f>SUM(Table1_ori[[#This Row],[Electric pay]],Table1_ori[[#This Row],[Gpay]],Table1_ori[[#This Row],[Plate Amount &amp; Repair]])</f>
        <v>894</v>
      </c>
      <c r="K96" s="3">
        <f>IF(Table1_ori[[#This Row],[Final]]&gt;0,1,0)</f>
        <v>1</v>
      </c>
    </row>
    <row r="97" spans="1:11" x14ac:dyDescent="0.3">
      <c r="A97" s="13" t="s">
        <v>14</v>
      </c>
      <c r="B97" s="4">
        <v>45387</v>
      </c>
      <c r="C97" s="3">
        <v>270</v>
      </c>
      <c r="D97" s="3"/>
      <c r="E97" s="3">
        <v>350</v>
      </c>
      <c r="F97" s="3">
        <v>770</v>
      </c>
      <c r="G97" s="3">
        <v>344</v>
      </c>
      <c r="H97" s="3">
        <f>Table1_ori[[#This Row],[Actual]]-(Table1_ori[[#This Row],[Electric pay]]+Table1_ori[[#This Row],[Gpay]]+Table1_ori[[#This Row],[Plate Amount &amp; Repair]])</f>
        <v>76</v>
      </c>
      <c r="I97" s="5">
        <f t="shared" si="2"/>
        <v>0</v>
      </c>
      <c r="J97" s="6">
        <f>SUM(Table1_ori[[#This Row],[Electric pay]],Table1_ori[[#This Row],[Gpay]],Table1_ori[[#This Row],[Plate Amount &amp; Repair]])</f>
        <v>694</v>
      </c>
      <c r="K97" s="3">
        <f>IF(Table1_ori[[#This Row],[Final]]&gt;0,1,0)</f>
        <v>1</v>
      </c>
    </row>
    <row r="98" spans="1:11" x14ac:dyDescent="0.3">
      <c r="A98" s="13" t="s">
        <v>14</v>
      </c>
      <c r="B98" s="4">
        <v>45388</v>
      </c>
      <c r="C98" s="3">
        <v>360</v>
      </c>
      <c r="D98" s="3"/>
      <c r="E98" s="3">
        <v>350</v>
      </c>
      <c r="F98" s="3">
        <v>1360</v>
      </c>
      <c r="G98" s="3">
        <v>344</v>
      </c>
      <c r="H98" s="3">
        <f>Table1_ori[[#This Row],[Actual]]-(Table1_ori[[#This Row],[Electric pay]]+Table1_ori[[#This Row],[Gpay]]+Table1_ori[[#This Row],[Plate Amount &amp; Repair]])</f>
        <v>666</v>
      </c>
      <c r="I98" s="5">
        <f t="shared" ref="I98:I129" si="3">IF(AND( H98 &gt;0,E98=0),1,0)</f>
        <v>0</v>
      </c>
      <c r="J98" s="6">
        <f>SUM(Table1_ori[[#This Row],[Electric pay]],Table1_ori[[#This Row],[Gpay]],Table1_ori[[#This Row],[Plate Amount &amp; Repair]])</f>
        <v>694</v>
      </c>
      <c r="K98" s="3">
        <f>IF(Table1_ori[[#This Row],[Final]]&gt;0,1,0)</f>
        <v>1</v>
      </c>
    </row>
    <row r="99" spans="1:11" x14ac:dyDescent="0.3">
      <c r="A99" s="13" t="s">
        <v>14</v>
      </c>
      <c r="B99" s="4">
        <v>45389</v>
      </c>
      <c r="C99" s="3">
        <v>180</v>
      </c>
      <c r="D99" s="3"/>
      <c r="E99" s="3">
        <v>350</v>
      </c>
      <c r="F99" s="3">
        <v>980</v>
      </c>
      <c r="G99" s="3">
        <v>344</v>
      </c>
      <c r="H99" s="3">
        <f>Table1_ori[[#This Row],[Actual]]-(Table1_ori[[#This Row],[Electric pay]]+Table1_ori[[#This Row],[Gpay]]+Table1_ori[[#This Row],[Plate Amount &amp; Repair]])</f>
        <v>286</v>
      </c>
      <c r="I99" s="5">
        <f t="shared" si="3"/>
        <v>0</v>
      </c>
      <c r="J99" s="6">
        <f>SUM(Table1_ori[[#This Row],[Electric pay]],Table1_ori[[#This Row],[Gpay]],Table1_ori[[#This Row],[Plate Amount &amp; Repair]])</f>
        <v>694</v>
      </c>
      <c r="K99" s="3">
        <f>IF(Table1_ori[[#This Row],[Final]]&gt;0,1,0)</f>
        <v>1</v>
      </c>
    </row>
    <row r="100" spans="1:11" x14ac:dyDescent="0.3">
      <c r="A100" s="13" t="s">
        <v>14</v>
      </c>
      <c r="B100" s="4">
        <v>45390</v>
      </c>
      <c r="C100" s="3">
        <v>620</v>
      </c>
      <c r="D100" s="3">
        <v>450</v>
      </c>
      <c r="E100" s="3">
        <v>400</v>
      </c>
      <c r="F100" s="3">
        <v>1670</v>
      </c>
      <c r="G100" s="3">
        <v>344</v>
      </c>
      <c r="H100" s="3">
        <f>Table1_ori[[#This Row],[Actual]]-(Table1_ori[[#This Row],[Electric pay]]+Table1_ori[[#This Row],[Gpay]]+Table1_ori[[#This Row],[Plate Amount &amp; Repair]])</f>
        <v>476</v>
      </c>
      <c r="I100" s="5">
        <f t="shared" si="3"/>
        <v>0</v>
      </c>
      <c r="J100" s="6">
        <f>SUM(Table1_ori[[#This Row],[Electric pay]],Table1_ori[[#This Row],[Gpay]],Table1_ori[[#This Row],[Plate Amount &amp; Repair]])</f>
        <v>1194</v>
      </c>
      <c r="K100" s="3">
        <f>IF(Table1_ori[[#This Row],[Final]]&gt;0,1,0)</f>
        <v>1</v>
      </c>
    </row>
    <row r="101" spans="1:11" x14ac:dyDescent="0.3">
      <c r="A101" s="13" t="s">
        <v>14</v>
      </c>
      <c r="B101" s="4">
        <v>45391</v>
      </c>
      <c r="C101" s="3">
        <v>190</v>
      </c>
      <c r="D101" s="3"/>
      <c r="E101" s="3">
        <v>350</v>
      </c>
      <c r="F101" s="3">
        <v>1500</v>
      </c>
      <c r="G101" s="3">
        <v>344</v>
      </c>
      <c r="H101" s="3">
        <f>Table1_ori[[#This Row],[Actual]]-(Table1_ori[[#This Row],[Electric pay]]+Table1_ori[[#This Row],[Gpay]]+Table1_ori[[#This Row],[Plate Amount &amp; Repair]])</f>
        <v>806</v>
      </c>
      <c r="I101" s="5">
        <f t="shared" si="3"/>
        <v>0</v>
      </c>
      <c r="J101" s="6">
        <f>SUM(Table1_ori[[#This Row],[Electric pay]],Table1_ori[[#This Row],[Gpay]],Table1_ori[[#This Row],[Plate Amount &amp; Repair]])</f>
        <v>694</v>
      </c>
      <c r="K101" s="3">
        <f>IF(Table1_ori[[#This Row],[Final]]&gt;0,1,0)</f>
        <v>1</v>
      </c>
    </row>
    <row r="102" spans="1:11" x14ac:dyDescent="0.3">
      <c r="A102" s="13" t="s">
        <v>14</v>
      </c>
      <c r="B102" s="4">
        <v>45392</v>
      </c>
      <c r="C102" s="3">
        <v>1030</v>
      </c>
      <c r="D102" s="3"/>
      <c r="E102" s="3">
        <v>400</v>
      </c>
      <c r="F102" s="3">
        <v>2030</v>
      </c>
      <c r="G102" s="3">
        <v>344</v>
      </c>
      <c r="H102" s="3">
        <f>Table1_ori[[#This Row],[Actual]]-(Table1_ori[[#This Row],[Electric pay]]+Table1_ori[[#This Row],[Gpay]]+Table1_ori[[#This Row],[Plate Amount &amp; Repair]])</f>
        <v>1286</v>
      </c>
      <c r="I102" s="5">
        <f t="shared" si="3"/>
        <v>0</v>
      </c>
      <c r="J102" s="6">
        <f>SUM(Table1_ori[[#This Row],[Electric pay]],Table1_ori[[#This Row],[Gpay]],Table1_ori[[#This Row],[Plate Amount &amp; Repair]])</f>
        <v>744</v>
      </c>
      <c r="K102" s="3">
        <f>IF(Table1_ori[[#This Row],[Final]]&gt;0,1,0)</f>
        <v>1</v>
      </c>
    </row>
    <row r="103" spans="1:11" x14ac:dyDescent="0.3">
      <c r="A103" s="13" t="s">
        <v>14</v>
      </c>
      <c r="B103" s="4">
        <v>45393</v>
      </c>
      <c r="C103" s="3">
        <v>100</v>
      </c>
      <c r="D103" s="3"/>
      <c r="E103" s="3">
        <v>350</v>
      </c>
      <c r="F103" s="3">
        <v>1400</v>
      </c>
      <c r="G103" s="3">
        <v>344</v>
      </c>
      <c r="H103" s="3">
        <f>Table1_ori[[#This Row],[Actual]]-(Table1_ori[[#This Row],[Electric pay]]+Table1_ori[[#This Row],[Gpay]]+Table1_ori[[#This Row],[Plate Amount &amp; Repair]])</f>
        <v>706</v>
      </c>
      <c r="I103" s="5">
        <f t="shared" si="3"/>
        <v>0</v>
      </c>
      <c r="J103" s="6">
        <f>SUM(Table1_ori[[#This Row],[Electric pay]],Table1_ori[[#This Row],[Gpay]],Table1_ori[[#This Row],[Plate Amount &amp; Repair]])</f>
        <v>694</v>
      </c>
      <c r="K103" s="3">
        <f>IF(Table1_ori[[#This Row],[Final]]&gt;0,1,0)</f>
        <v>1</v>
      </c>
    </row>
    <row r="104" spans="1:11" x14ac:dyDescent="0.3">
      <c r="A104" s="13" t="s">
        <v>14</v>
      </c>
      <c r="B104" s="4">
        <v>45394</v>
      </c>
      <c r="C104" s="3">
        <v>0</v>
      </c>
      <c r="D104" s="3"/>
      <c r="E104" s="3">
        <v>400</v>
      </c>
      <c r="F104" s="3">
        <v>2300</v>
      </c>
      <c r="G104" s="3">
        <v>344</v>
      </c>
      <c r="H104" s="3">
        <f>Table1_ori[[#This Row],[Actual]]-(Table1_ori[[#This Row],[Electric pay]]+Table1_ori[[#This Row],[Gpay]]+Table1_ori[[#This Row],[Plate Amount &amp; Repair]])</f>
        <v>1556</v>
      </c>
      <c r="I104" s="5">
        <f t="shared" si="3"/>
        <v>0</v>
      </c>
      <c r="J104" s="6">
        <f>SUM(Table1_ori[[#This Row],[Electric pay]],Table1_ori[[#This Row],[Gpay]],Table1_ori[[#This Row],[Plate Amount &amp; Repair]])</f>
        <v>744</v>
      </c>
      <c r="K104" s="3">
        <f>IF(Table1_ori[[#This Row],[Final]]&gt;0,1,0)</f>
        <v>1</v>
      </c>
    </row>
    <row r="105" spans="1:11" x14ac:dyDescent="0.3">
      <c r="A105" s="13" t="s">
        <v>14</v>
      </c>
      <c r="B105" s="4">
        <v>45395</v>
      </c>
      <c r="C105" s="3">
        <v>760</v>
      </c>
      <c r="D105" s="3"/>
      <c r="E105" s="3">
        <v>350</v>
      </c>
      <c r="F105" s="3">
        <v>1230</v>
      </c>
      <c r="G105" s="3">
        <v>344</v>
      </c>
      <c r="H105" s="3">
        <f>Table1_ori[[#This Row],[Actual]]-(Table1_ori[[#This Row],[Electric pay]]+Table1_ori[[#This Row],[Gpay]]+Table1_ori[[#This Row],[Plate Amount &amp; Repair]])</f>
        <v>536</v>
      </c>
      <c r="I105" s="5">
        <f t="shared" si="3"/>
        <v>0</v>
      </c>
      <c r="J105" s="6">
        <f>SUM(Table1_ori[[#This Row],[Electric pay]],Table1_ori[[#This Row],[Gpay]],Table1_ori[[#This Row],[Plate Amount &amp; Repair]])</f>
        <v>694</v>
      </c>
      <c r="K105" s="3">
        <f>IF(Table1_ori[[#This Row],[Final]]&gt;0,1,0)</f>
        <v>1</v>
      </c>
    </row>
    <row r="106" spans="1:11" x14ac:dyDescent="0.3">
      <c r="A106" s="13" t="s">
        <v>14</v>
      </c>
      <c r="B106" s="4">
        <v>45396</v>
      </c>
      <c r="C106" s="3">
        <v>40</v>
      </c>
      <c r="D106" s="3"/>
      <c r="E106" s="3">
        <v>350</v>
      </c>
      <c r="F106" s="3">
        <v>540</v>
      </c>
      <c r="G106" s="3">
        <v>344</v>
      </c>
      <c r="H106" s="3">
        <f>Table1_ori[[#This Row],[Actual]]-(Table1_ori[[#This Row],[Electric pay]]+Table1_ori[[#This Row],[Gpay]]+Table1_ori[[#This Row],[Plate Amount &amp; Repair]])</f>
        <v>-154</v>
      </c>
      <c r="I106" s="5">
        <f t="shared" si="3"/>
        <v>0</v>
      </c>
      <c r="J106" s="6">
        <f>SUM(Table1_ori[[#This Row],[Electric pay]],Table1_ori[[#This Row],[Gpay]],Table1_ori[[#This Row],[Plate Amount &amp; Repair]])</f>
        <v>694</v>
      </c>
      <c r="K106" s="3">
        <f>IF(Table1_ori[[#This Row],[Final]]&gt;0,1,0)</f>
        <v>0</v>
      </c>
    </row>
    <row r="107" spans="1:11" x14ac:dyDescent="0.3">
      <c r="A107" s="13" t="s">
        <v>14</v>
      </c>
      <c r="B107" s="4">
        <v>45397</v>
      </c>
      <c r="C107" s="3">
        <v>260</v>
      </c>
      <c r="D107" s="3"/>
      <c r="E107" s="3">
        <v>350</v>
      </c>
      <c r="F107" s="3">
        <v>1460</v>
      </c>
      <c r="G107" s="3">
        <v>344</v>
      </c>
      <c r="H107" s="3">
        <f>Table1_ori[[#This Row],[Actual]]-(Table1_ori[[#This Row],[Electric pay]]+Table1_ori[[#This Row],[Gpay]]+Table1_ori[[#This Row],[Plate Amount &amp; Repair]])</f>
        <v>766</v>
      </c>
      <c r="I107" s="5">
        <f t="shared" si="3"/>
        <v>0</v>
      </c>
      <c r="J107" s="6">
        <f>SUM(Table1_ori[[#This Row],[Electric pay]],Table1_ori[[#This Row],[Gpay]],Table1_ori[[#This Row],[Plate Amount &amp; Repair]])</f>
        <v>694</v>
      </c>
      <c r="K107" s="3">
        <f>IF(Table1_ori[[#This Row],[Final]]&gt;0,1,0)</f>
        <v>1</v>
      </c>
    </row>
    <row r="108" spans="1:11" x14ac:dyDescent="0.3">
      <c r="A108" s="13" t="s">
        <v>14</v>
      </c>
      <c r="B108" s="4">
        <v>45398</v>
      </c>
      <c r="C108" s="3">
        <v>170</v>
      </c>
      <c r="D108" s="3"/>
      <c r="E108" s="3">
        <v>0</v>
      </c>
      <c r="F108" s="3">
        <v>970</v>
      </c>
      <c r="G108" s="3">
        <v>344</v>
      </c>
      <c r="H108" s="3">
        <f>Table1_ori[[#This Row],[Actual]]-(Table1_ori[[#This Row],[Electric pay]]+Table1_ori[[#This Row],[Gpay]]+Table1_ori[[#This Row],[Plate Amount &amp; Repair]])</f>
        <v>626</v>
      </c>
      <c r="I108" s="5">
        <f t="shared" si="3"/>
        <v>1</v>
      </c>
      <c r="J108" s="6">
        <f>SUM(Table1_ori[[#This Row],[Electric pay]],Table1_ori[[#This Row],[Gpay]],Table1_ori[[#This Row],[Plate Amount &amp; Repair]])</f>
        <v>344</v>
      </c>
      <c r="K108" s="3">
        <f>IF(Table1_ori[[#This Row],[Final]]&gt;0,1,0)</f>
        <v>1</v>
      </c>
    </row>
    <row r="109" spans="1:11" x14ac:dyDescent="0.3">
      <c r="A109" s="13" t="s">
        <v>14</v>
      </c>
      <c r="B109" s="4">
        <v>45399</v>
      </c>
      <c r="C109" s="3">
        <v>460</v>
      </c>
      <c r="D109" s="3"/>
      <c r="E109" s="3">
        <v>400</v>
      </c>
      <c r="F109" s="3">
        <v>1450</v>
      </c>
      <c r="G109" s="3">
        <v>344</v>
      </c>
      <c r="H109" s="3">
        <f>Table1_ori[[#This Row],[Actual]]-(Table1_ori[[#This Row],[Electric pay]]+Table1_ori[[#This Row],[Gpay]]+Table1_ori[[#This Row],[Plate Amount &amp; Repair]])</f>
        <v>706</v>
      </c>
      <c r="I109" s="5">
        <f t="shared" si="3"/>
        <v>0</v>
      </c>
      <c r="J109" s="6">
        <f>SUM(Table1_ori[[#This Row],[Electric pay]],Table1_ori[[#This Row],[Gpay]],Table1_ori[[#This Row],[Plate Amount &amp; Repair]])</f>
        <v>744</v>
      </c>
      <c r="K109" s="3">
        <f>IF(Table1_ori[[#This Row],[Final]]&gt;0,1,0)</f>
        <v>1</v>
      </c>
    </row>
    <row r="110" spans="1:11" x14ac:dyDescent="0.3">
      <c r="A110" s="13" t="s">
        <v>14</v>
      </c>
      <c r="B110" s="4">
        <v>45400</v>
      </c>
      <c r="C110" s="3">
        <v>1650</v>
      </c>
      <c r="D110" s="3"/>
      <c r="E110" s="3">
        <v>350</v>
      </c>
      <c r="F110" s="3">
        <v>1650</v>
      </c>
      <c r="G110" s="3">
        <v>344</v>
      </c>
      <c r="H110" s="3">
        <f>Table1_ori[[#This Row],[Actual]]-(Table1_ori[[#This Row],[Electric pay]]+Table1_ori[[#This Row],[Gpay]]+Table1_ori[[#This Row],[Plate Amount &amp; Repair]])</f>
        <v>956</v>
      </c>
      <c r="I110" s="5">
        <f t="shared" si="3"/>
        <v>0</v>
      </c>
      <c r="J110" s="6">
        <f>SUM(Table1_ori[[#This Row],[Electric pay]],Table1_ori[[#This Row],[Gpay]],Table1_ori[[#This Row],[Plate Amount &amp; Repair]])</f>
        <v>694</v>
      </c>
      <c r="K110" s="3">
        <f>IF(Table1_ori[[#This Row],[Final]]&gt;0,1,0)</f>
        <v>1</v>
      </c>
    </row>
    <row r="111" spans="1:11" x14ac:dyDescent="0.3">
      <c r="A111" s="13" t="s">
        <v>14</v>
      </c>
      <c r="B111" s="4">
        <v>45401</v>
      </c>
      <c r="C111" s="3"/>
      <c r="D111" s="3"/>
      <c r="E111" s="3"/>
      <c r="F111" s="3"/>
      <c r="G111" s="3">
        <v>344</v>
      </c>
      <c r="H111" s="3">
        <f>Table1_ori[[#This Row],[Actual]]-(Table1_ori[[#This Row],[Electric pay]]+Table1_ori[[#This Row],[Gpay]]+Table1_ori[[#This Row],[Plate Amount &amp; Repair]])</f>
        <v>-344</v>
      </c>
      <c r="I111" s="5">
        <f t="shared" si="3"/>
        <v>0</v>
      </c>
      <c r="J111" s="6">
        <f>SUM(Table1_ori[[#This Row],[Electric pay]],Table1_ori[[#This Row],[Gpay]],Table1_ori[[#This Row],[Plate Amount &amp; Repair]])</f>
        <v>344</v>
      </c>
      <c r="K111" s="3">
        <f>IF(Table1_ori[[#This Row],[Final]]&gt;0,1,0)</f>
        <v>0</v>
      </c>
    </row>
    <row r="112" spans="1:11" x14ac:dyDescent="0.3">
      <c r="A112" s="13" t="s">
        <v>14</v>
      </c>
      <c r="B112" s="4">
        <v>45402</v>
      </c>
      <c r="C112" s="3">
        <v>2400</v>
      </c>
      <c r="D112" s="3">
        <v>500</v>
      </c>
      <c r="E112" s="3">
        <v>500</v>
      </c>
      <c r="F112" s="3">
        <v>2700</v>
      </c>
      <c r="G112" s="3">
        <v>344</v>
      </c>
      <c r="H112" s="3">
        <f>Table1_ori[[#This Row],[Actual]]-(Table1_ori[[#This Row],[Electric pay]]+Table1_ori[[#This Row],[Gpay]]+Table1_ori[[#This Row],[Plate Amount &amp; Repair]])</f>
        <v>1356</v>
      </c>
      <c r="I112" s="5">
        <f t="shared" si="3"/>
        <v>0</v>
      </c>
      <c r="J112" s="6">
        <f>SUM(Table1_ori[[#This Row],[Electric pay]],Table1_ori[[#This Row],[Gpay]],Table1_ori[[#This Row],[Plate Amount &amp; Repair]])</f>
        <v>1344</v>
      </c>
      <c r="K112" s="3">
        <f>IF(Table1_ori[[#This Row],[Final]]&gt;0,1,0)</f>
        <v>1</v>
      </c>
    </row>
    <row r="113" spans="1:11" x14ac:dyDescent="0.3">
      <c r="A113" s="13" t="s">
        <v>14</v>
      </c>
      <c r="B113" s="4">
        <v>45403</v>
      </c>
      <c r="C113" s="3">
        <v>900</v>
      </c>
      <c r="D113" s="3"/>
      <c r="E113" s="3"/>
      <c r="F113" s="3">
        <v>900</v>
      </c>
      <c r="G113" s="3">
        <v>344</v>
      </c>
      <c r="H113" s="3">
        <f>Table1_ori[[#This Row],[Actual]]-(Table1_ori[[#This Row],[Electric pay]]+Table1_ori[[#This Row],[Gpay]]+Table1_ori[[#This Row],[Plate Amount &amp; Repair]])</f>
        <v>556</v>
      </c>
      <c r="I113" s="5">
        <f t="shared" si="3"/>
        <v>1</v>
      </c>
      <c r="J113" s="6">
        <f>SUM(Table1_ori[[#This Row],[Electric pay]],Table1_ori[[#This Row],[Gpay]],Table1_ori[[#This Row],[Plate Amount &amp; Repair]])</f>
        <v>344</v>
      </c>
      <c r="K113" s="3">
        <f>IF(Table1_ori[[#This Row],[Final]]&gt;0,1,0)</f>
        <v>1</v>
      </c>
    </row>
    <row r="114" spans="1:11" x14ac:dyDescent="0.3">
      <c r="A114" s="13" t="s">
        <v>14</v>
      </c>
      <c r="B114" s="4">
        <v>45404</v>
      </c>
      <c r="C114" s="3">
        <v>350</v>
      </c>
      <c r="D114" s="3"/>
      <c r="E114" s="3">
        <v>350</v>
      </c>
      <c r="F114" s="3">
        <v>350</v>
      </c>
      <c r="G114" s="3">
        <v>344</v>
      </c>
      <c r="H114" s="3">
        <f>Table1_ori[[#This Row],[Actual]]-(Table1_ori[[#This Row],[Electric pay]]+Table1_ori[[#This Row],[Gpay]]+Table1_ori[[#This Row],[Plate Amount &amp; Repair]])</f>
        <v>-344</v>
      </c>
      <c r="I114" s="5">
        <f t="shared" si="3"/>
        <v>0</v>
      </c>
      <c r="J114" s="6">
        <f>SUM(Table1_ori[[#This Row],[Electric pay]],Table1_ori[[#This Row],[Gpay]],Table1_ori[[#This Row],[Plate Amount &amp; Repair]])</f>
        <v>694</v>
      </c>
      <c r="K114" s="3">
        <f>IF(Table1_ori[[#This Row],[Final]]&gt;0,1,0)</f>
        <v>0</v>
      </c>
    </row>
    <row r="115" spans="1:11" x14ac:dyDescent="0.3">
      <c r="A115" s="13" t="s">
        <v>14</v>
      </c>
      <c r="B115" s="4">
        <v>45405</v>
      </c>
      <c r="C115" s="3">
        <v>0</v>
      </c>
      <c r="D115" s="3"/>
      <c r="E115" s="3">
        <v>0</v>
      </c>
      <c r="F115" s="3">
        <v>1250</v>
      </c>
      <c r="G115" s="3">
        <v>344</v>
      </c>
      <c r="H115" s="3">
        <f>Table1_ori[[#This Row],[Actual]]-(Table1_ori[[#This Row],[Electric pay]]+Table1_ori[[#This Row],[Gpay]]+Table1_ori[[#This Row],[Plate Amount &amp; Repair]])</f>
        <v>906</v>
      </c>
      <c r="I115" s="5">
        <f t="shared" si="3"/>
        <v>1</v>
      </c>
      <c r="J115" s="6">
        <f>SUM(Table1_ori[[#This Row],[Electric pay]],Table1_ori[[#This Row],[Gpay]],Table1_ori[[#This Row],[Plate Amount &amp; Repair]])</f>
        <v>344</v>
      </c>
      <c r="K115" s="3">
        <f>IF(Table1_ori[[#This Row],[Final]]&gt;0,1,0)</f>
        <v>1</v>
      </c>
    </row>
    <row r="116" spans="1:11" x14ac:dyDescent="0.3">
      <c r="A116" s="13" t="s">
        <v>14</v>
      </c>
      <c r="B116" s="4">
        <v>45406</v>
      </c>
      <c r="C116" s="3">
        <v>0</v>
      </c>
      <c r="D116" s="3"/>
      <c r="E116" s="3">
        <v>0</v>
      </c>
      <c r="F116" s="3">
        <v>1250</v>
      </c>
      <c r="G116" s="3">
        <v>344</v>
      </c>
      <c r="H116" s="3">
        <f>Table1_ori[[#This Row],[Actual]]-(Table1_ori[[#This Row],[Electric pay]]+Table1_ori[[#This Row],[Gpay]]+Table1_ori[[#This Row],[Plate Amount &amp; Repair]])</f>
        <v>906</v>
      </c>
      <c r="I116" s="5">
        <f t="shared" si="3"/>
        <v>1</v>
      </c>
      <c r="J116" s="6">
        <f>SUM(Table1_ori[[#This Row],[Electric pay]],Table1_ori[[#This Row],[Gpay]],Table1_ori[[#This Row],[Plate Amount &amp; Repair]])</f>
        <v>344</v>
      </c>
      <c r="K116" s="3">
        <f>IF(Table1_ori[[#This Row],[Final]]&gt;0,1,0)</f>
        <v>1</v>
      </c>
    </row>
    <row r="117" spans="1:11" x14ac:dyDescent="0.3">
      <c r="A117" s="13" t="s">
        <v>14</v>
      </c>
      <c r="B117" s="4">
        <v>45407</v>
      </c>
      <c r="C117" s="3">
        <v>0</v>
      </c>
      <c r="D117" s="3"/>
      <c r="E117" s="3">
        <v>0</v>
      </c>
      <c r="F117" s="3">
        <v>1250</v>
      </c>
      <c r="G117" s="3">
        <v>344</v>
      </c>
      <c r="H117" s="3">
        <f>Table1_ori[[#This Row],[Actual]]-(Table1_ori[[#This Row],[Electric pay]]+Table1_ori[[#This Row],[Gpay]]+Table1_ori[[#This Row],[Plate Amount &amp; Repair]])</f>
        <v>906</v>
      </c>
      <c r="I117" s="5">
        <f t="shared" si="3"/>
        <v>1</v>
      </c>
      <c r="J117" s="6">
        <f>SUM(Table1_ori[[#This Row],[Electric pay]],Table1_ori[[#This Row],[Gpay]],Table1_ori[[#This Row],[Plate Amount &amp; Repair]])</f>
        <v>344</v>
      </c>
      <c r="K117" s="3">
        <f>IF(Table1_ori[[#This Row],[Final]]&gt;0,1,0)</f>
        <v>1</v>
      </c>
    </row>
    <row r="118" spans="1:11" x14ac:dyDescent="0.3">
      <c r="A118" s="13" t="s">
        <v>14</v>
      </c>
      <c r="B118" s="4">
        <v>45408</v>
      </c>
      <c r="C118" s="3">
        <v>0</v>
      </c>
      <c r="D118" s="3"/>
      <c r="E118" s="3">
        <v>0</v>
      </c>
      <c r="F118" s="3">
        <v>1250</v>
      </c>
      <c r="G118" s="3">
        <v>344</v>
      </c>
      <c r="H118" s="3">
        <f>Table1_ori[[#This Row],[Actual]]-(Table1_ori[[#This Row],[Electric pay]]+Table1_ori[[#This Row],[Gpay]]+Table1_ori[[#This Row],[Plate Amount &amp; Repair]])</f>
        <v>906</v>
      </c>
      <c r="I118" s="5">
        <f t="shared" si="3"/>
        <v>1</v>
      </c>
      <c r="J118" s="6">
        <f>SUM(Table1_ori[[#This Row],[Electric pay]],Table1_ori[[#This Row],[Gpay]],Table1_ori[[#This Row],[Plate Amount &amp; Repair]])</f>
        <v>344</v>
      </c>
      <c r="K118" s="3">
        <f>IF(Table1_ori[[#This Row],[Final]]&gt;0,1,0)</f>
        <v>1</v>
      </c>
    </row>
    <row r="119" spans="1:11" x14ac:dyDescent="0.3">
      <c r="A119" s="13" t="s">
        <v>14</v>
      </c>
      <c r="B119" s="4">
        <v>45409</v>
      </c>
      <c r="C119" s="3">
        <v>0</v>
      </c>
      <c r="D119" s="3"/>
      <c r="E119" s="3">
        <v>0</v>
      </c>
      <c r="F119" s="3">
        <v>1250</v>
      </c>
      <c r="G119" s="3">
        <v>344</v>
      </c>
      <c r="H119" s="3">
        <f>Table1_ori[[#This Row],[Actual]]-(Table1_ori[[#This Row],[Electric pay]]+Table1_ori[[#This Row],[Gpay]]+Table1_ori[[#This Row],[Plate Amount &amp; Repair]])</f>
        <v>906</v>
      </c>
      <c r="I119" s="5">
        <f t="shared" si="3"/>
        <v>1</v>
      </c>
      <c r="J119" s="6">
        <f>SUM(Table1_ori[[#This Row],[Electric pay]],Table1_ori[[#This Row],[Gpay]],Table1_ori[[#This Row],[Plate Amount &amp; Repair]])</f>
        <v>344</v>
      </c>
      <c r="K119" s="3">
        <f>IF(Table1_ori[[#This Row],[Final]]&gt;0,1,0)</f>
        <v>1</v>
      </c>
    </row>
    <row r="120" spans="1:11" x14ac:dyDescent="0.3">
      <c r="A120" s="13" t="s">
        <v>14</v>
      </c>
      <c r="B120" s="4">
        <v>45410</v>
      </c>
      <c r="C120" s="3">
        <v>0</v>
      </c>
      <c r="D120" s="3"/>
      <c r="E120" s="3">
        <v>0</v>
      </c>
      <c r="F120" s="3">
        <v>1250</v>
      </c>
      <c r="G120" s="3">
        <v>344</v>
      </c>
      <c r="H120" s="3">
        <f>Table1_ori[[#This Row],[Actual]]-(Table1_ori[[#This Row],[Electric pay]]+Table1_ori[[#This Row],[Gpay]]+Table1_ori[[#This Row],[Plate Amount &amp; Repair]])</f>
        <v>906</v>
      </c>
      <c r="I120" s="5">
        <f t="shared" si="3"/>
        <v>1</v>
      </c>
      <c r="J120" s="6">
        <f>SUM(Table1_ori[[#This Row],[Electric pay]],Table1_ori[[#This Row],[Gpay]],Table1_ori[[#This Row],[Plate Amount &amp; Repair]])</f>
        <v>344</v>
      </c>
      <c r="K120" s="3">
        <f>IF(Table1_ori[[#This Row],[Final]]&gt;0,1,0)</f>
        <v>1</v>
      </c>
    </row>
    <row r="121" spans="1:11" x14ac:dyDescent="0.3">
      <c r="A121" s="13" t="s">
        <v>14</v>
      </c>
      <c r="B121" s="4">
        <v>45411</v>
      </c>
      <c r="C121" s="3">
        <v>0</v>
      </c>
      <c r="D121" s="3"/>
      <c r="E121" s="3">
        <v>0</v>
      </c>
      <c r="F121" s="3">
        <v>1250</v>
      </c>
      <c r="G121" s="3">
        <v>344</v>
      </c>
      <c r="H121" s="3">
        <f>Table1_ori[[#This Row],[Actual]]-(Table1_ori[[#This Row],[Electric pay]]+Table1_ori[[#This Row],[Gpay]]+Table1_ori[[#This Row],[Plate Amount &amp; Repair]])</f>
        <v>906</v>
      </c>
      <c r="I121" s="5">
        <f t="shared" si="3"/>
        <v>1</v>
      </c>
      <c r="J121" s="6">
        <f>SUM(Table1_ori[[#This Row],[Electric pay]],Table1_ori[[#This Row],[Gpay]],Table1_ori[[#This Row],[Plate Amount &amp; Repair]])</f>
        <v>344</v>
      </c>
      <c r="K121" s="3">
        <f>IF(Table1_ori[[#This Row],[Final]]&gt;0,1,0)</f>
        <v>1</v>
      </c>
    </row>
    <row r="122" spans="1:11" x14ac:dyDescent="0.3">
      <c r="A122" s="13" t="s">
        <v>14</v>
      </c>
      <c r="B122" s="4">
        <v>45412</v>
      </c>
      <c r="C122" s="3">
        <v>0</v>
      </c>
      <c r="D122" s="3"/>
      <c r="E122" s="3">
        <v>0</v>
      </c>
      <c r="F122" s="3">
        <v>1250</v>
      </c>
      <c r="G122" s="3">
        <v>344</v>
      </c>
      <c r="H122" s="3">
        <f>Table1_ori[[#This Row],[Actual]]-(Table1_ori[[#This Row],[Electric pay]]+Table1_ori[[#This Row],[Gpay]]+Table1_ori[[#This Row],[Plate Amount &amp; Repair]])</f>
        <v>906</v>
      </c>
      <c r="I122" s="5">
        <f t="shared" si="3"/>
        <v>1</v>
      </c>
      <c r="J122" s="6">
        <f>SUM(Table1_ori[[#This Row],[Electric pay]],Table1_ori[[#This Row],[Gpay]],Table1_ori[[#This Row],[Plate Amount &amp; Repair]])</f>
        <v>344</v>
      </c>
      <c r="K122" s="3">
        <f>IF(Table1_ori[[#This Row],[Final]]&gt;0,1,0)</f>
        <v>1</v>
      </c>
    </row>
    <row r="123" spans="1:11" x14ac:dyDescent="0.3">
      <c r="A123" s="13" t="s">
        <v>10</v>
      </c>
      <c r="B123" s="4">
        <v>45413</v>
      </c>
      <c r="C123" s="3">
        <v>0</v>
      </c>
      <c r="D123" s="3"/>
      <c r="E123" s="3">
        <v>400</v>
      </c>
      <c r="F123" s="3">
        <v>1350</v>
      </c>
      <c r="G123" s="3">
        <v>344</v>
      </c>
      <c r="H123" s="3">
        <f>Table1_ori[[#This Row],[Actual]]-(Table1_ori[[#This Row],[Electric pay]]+Table1_ori[[#This Row],[Gpay]]+Table1_ori[[#This Row],[Plate Amount &amp; Repair]])</f>
        <v>606</v>
      </c>
      <c r="I123" s="5">
        <f t="shared" si="3"/>
        <v>0</v>
      </c>
      <c r="J123" s="6">
        <f>SUM(Table1_ori[[#This Row],[Electric pay]],Table1_ori[[#This Row],[Gpay]],Table1_ori[[#This Row],[Plate Amount &amp; Repair]])</f>
        <v>744</v>
      </c>
      <c r="K123" s="3">
        <f>IF(Table1_ori[[#This Row],[Final]]&gt;0,1,0)</f>
        <v>1</v>
      </c>
    </row>
    <row r="124" spans="1:11" x14ac:dyDescent="0.3">
      <c r="A124" s="13" t="s">
        <v>10</v>
      </c>
      <c r="B124" s="4">
        <v>45414</v>
      </c>
      <c r="C124" s="3">
        <v>500</v>
      </c>
      <c r="D124" s="3"/>
      <c r="E124" s="3">
        <v>400</v>
      </c>
      <c r="F124" s="3">
        <v>1500</v>
      </c>
      <c r="G124" s="3">
        <v>344</v>
      </c>
      <c r="H124" s="3">
        <f>Table1_ori[[#This Row],[Actual]]-(Table1_ori[[#This Row],[Electric pay]]+Table1_ori[[#This Row],[Gpay]]+Table1_ori[[#This Row],[Plate Amount &amp; Repair]])</f>
        <v>756</v>
      </c>
      <c r="I124" s="5">
        <f t="shared" si="3"/>
        <v>0</v>
      </c>
      <c r="J124" s="6">
        <f>SUM(Table1_ori[[#This Row],[Electric pay]],Table1_ori[[#This Row],[Gpay]],Table1_ori[[#This Row],[Plate Amount &amp; Repair]])</f>
        <v>744</v>
      </c>
      <c r="K124" s="3">
        <f>IF(Table1_ori[[#This Row],[Final]]&gt;0,1,0)</f>
        <v>1</v>
      </c>
    </row>
    <row r="125" spans="1:11" x14ac:dyDescent="0.3">
      <c r="A125" s="13" t="s">
        <v>10</v>
      </c>
      <c r="B125" s="4">
        <v>45415</v>
      </c>
      <c r="C125" s="3">
        <v>1000</v>
      </c>
      <c r="D125" s="3"/>
      <c r="E125" s="3">
        <v>400</v>
      </c>
      <c r="F125" s="3">
        <v>1500</v>
      </c>
      <c r="G125" s="3">
        <v>344</v>
      </c>
      <c r="H125" s="3">
        <f>Table1_ori[[#This Row],[Actual]]-(Table1_ori[[#This Row],[Electric pay]]+Table1_ori[[#This Row],[Gpay]]+Table1_ori[[#This Row],[Plate Amount &amp; Repair]])</f>
        <v>756</v>
      </c>
      <c r="I125" s="5">
        <f t="shared" si="3"/>
        <v>0</v>
      </c>
      <c r="J125" s="6">
        <f>SUM(Table1_ori[[#This Row],[Electric pay]],Table1_ori[[#This Row],[Gpay]],Table1_ori[[#This Row],[Plate Amount &amp; Repair]])</f>
        <v>744</v>
      </c>
      <c r="K125" s="3">
        <f>IF(Table1_ori[[#This Row],[Final]]&gt;0,1,0)</f>
        <v>1</v>
      </c>
    </row>
    <row r="126" spans="1:11" x14ac:dyDescent="0.3">
      <c r="A126" s="13" t="s">
        <v>10</v>
      </c>
      <c r="B126" s="4">
        <v>45416</v>
      </c>
      <c r="C126" s="3">
        <v>500</v>
      </c>
      <c r="D126" s="3">
        <v>400</v>
      </c>
      <c r="E126" s="3">
        <v>400</v>
      </c>
      <c r="F126" s="3">
        <v>1500</v>
      </c>
      <c r="G126" s="3">
        <v>344</v>
      </c>
      <c r="H126" s="3">
        <f>Table1_ori[[#This Row],[Actual]]-(Table1_ori[[#This Row],[Electric pay]]+Table1_ori[[#This Row],[Gpay]]+Table1_ori[[#This Row],[Plate Amount &amp; Repair]])</f>
        <v>356</v>
      </c>
      <c r="I126" s="5">
        <f t="shared" si="3"/>
        <v>0</v>
      </c>
      <c r="J126" s="6">
        <f>SUM(Table1_ori[[#This Row],[Electric pay]],Table1_ori[[#This Row],[Gpay]],Table1_ori[[#This Row],[Plate Amount &amp; Repair]])</f>
        <v>1144</v>
      </c>
      <c r="K126" s="3">
        <f>IF(Table1_ori[[#This Row],[Final]]&gt;0,1,0)</f>
        <v>1</v>
      </c>
    </row>
    <row r="127" spans="1:11" x14ac:dyDescent="0.3">
      <c r="A127" s="13" t="s">
        <v>10</v>
      </c>
      <c r="B127" s="4">
        <v>45417</v>
      </c>
      <c r="C127" s="3">
        <v>100</v>
      </c>
      <c r="D127" s="3"/>
      <c r="E127" s="3">
        <v>350</v>
      </c>
      <c r="F127" s="3">
        <v>1200</v>
      </c>
      <c r="G127" s="3">
        <v>344</v>
      </c>
      <c r="H127" s="3">
        <f>Table1_ori[[#This Row],[Actual]]-(Table1_ori[[#This Row],[Electric pay]]+Table1_ori[[#This Row],[Gpay]]+Table1_ori[[#This Row],[Plate Amount &amp; Repair]])</f>
        <v>506</v>
      </c>
      <c r="I127" s="5">
        <f t="shared" si="3"/>
        <v>0</v>
      </c>
      <c r="J127" s="6">
        <f>SUM(Table1_ori[[#This Row],[Electric pay]],Table1_ori[[#This Row],[Gpay]],Table1_ori[[#This Row],[Plate Amount &amp; Repair]])</f>
        <v>694</v>
      </c>
      <c r="K127" s="3">
        <f>IF(Table1_ori[[#This Row],[Final]]&gt;0,1,0)</f>
        <v>1</v>
      </c>
    </row>
    <row r="128" spans="1:11" x14ac:dyDescent="0.3">
      <c r="A128" s="13" t="s">
        <v>10</v>
      </c>
      <c r="B128" s="4">
        <v>45418</v>
      </c>
      <c r="C128" s="3">
        <v>300</v>
      </c>
      <c r="D128" s="3"/>
      <c r="E128" s="3">
        <v>350</v>
      </c>
      <c r="F128" s="3">
        <v>1300</v>
      </c>
      <c r="G128" s="3">
        <v>344</v>
      </c>
      <c r="H128" s="3">
        <f>Table1_ori[[#This Row],[Actual]]-(Table1_ori[[#This Row],[Electric pay]]+Table1_ori[[#This Row],[Gpay]]+Table1_ori[[#This Row],[Plate Amount &amp; Repair]])</f>
        <v>606</v>
      </c>
      <c r="I128" s="5">
        <f t="shared" si="3"/>
        <v>0</v>
      </c>
      <c r="J128" s="6">
        <f>SUM(Table1_ori[[#This Row],[Electric pay]],Table1_ori[[#This Row],[Gpay]],Table1_ori[[#This Row],[Plate Amount &amp; Repair]])</f>
        <v>694</v>
      </c>
      <c r="K128" s="3">
        <f>IF(Table1_ori[[#This Row],[Final]]&gt;0,1,0)</f>
        <v>1</v>
      </c>
    </row>
    <row r="129" spans="1:11" x14ac:dyDescent="0.3">
      <c r="A129" s="13" t="s">
        <v>10</v>
      </c>
      <c r="B129" s="4">
        <v>45419</v>
      </c>
      <c r="C129" s="3">
        <v>100</v>
      </c>
      <c r="D129" s="3"/>
      <c r="E129" s="3">
        <v>350</v>
      </c>
      <c r="F129" s="3">
        <v>1300</v>
      </c>
      <c r="G129" s="3">
        <v>344</v>
      </c>
      <c r="H129" s="3">
        <f>Table1_ori[[#This Row],[Actual]]-(Table1_ori[[#This Row],[Electric pay]]+Table1_ori[[#This Row],[Gpay]]+Table1_ori[[#This Row],[Plate Amount &amp; Repair]])</f>
        <v>606</v>
      </c>
      <c r="I129" s="5">
        <f t="shared" si="3"/>
        <v>0</v>
      </c>
      <c r="J129" s="6">
        <f>SUM(Table1_ori[[#This Row],[Electric pay]],Table1_ori[[#This Row],[Gpay]],Table1_ori[[#This Row],[Plate Amount &amp; Repair]])</f>
        <v>694</v>
      </c>
      <c r="K129" s="3">
        <f>IF(Table1_ori[[#This Row],[Final]]&gt;0,1,0)</f>
        <v>1</v>
      </c>
    </row>
    <row r="130" spans="1:11" x14ac:dyDescent="0.3">
      <c r="A130" s="13" t="s">
        <v>10</v>
      </c>
      <c r="B130" s="4">
        <v>45420</v>
      </c>
      <c r="C130" s="3">
        <v>2040</v>
      </c>
      <c r="D130" s="3"/>
      <c r="E130" s="3">
        <v>400</v>
      </c>
      <c r="F130" s="3">
        <v>2040</v>
      </c>
      <c r="G130" s="3">
        <v>344</v>
      </c>
      <c r="H130" s="3">
        <f>Table1_ori[[#This Row],[Actual]]-(Table1_ori[[#This Row],[Electric pay]]+Table1_ori[[#This Row],[Gpay]]+Table1_ori[[#This Row],[Plate Amount &amp; Repair]])</f>
        <v>1296</v>
      </c>
      <c r="I130" s="5">
        <f t="shared" ref="I130:I161" si="4">IF(AND( H130 &gt;0,E130=0),1,0)</f>
        <v>0</v>
      </c>
      <c r="J130" s="6">
        <f>SUM(Table1_ori[[#This Row],[Electric pay]],Table1_ori[[#This Row],[Gpay]],Table1_ori[[#This Row],[Plate Amount &amp; Repair]])</f>
        <v>744</v>
      </c>
      <c r="K130" s="3">
        <f>IF(Table1_ori[[#This Row],[Final]]&gt;0,1,0)</f>
        <v>1</v>
      </c>
    </row>
    <row r="131" spans="1:11" x14ac:dyDescent="0.3">
      <c r="A131" s="13" t="s">
        <v>10</v>
      </c>
      <c r="B131" s="4">
        <v>45421</v>
      </c>
      <c r="C131" s="3">
        <v>830</v>
      </c>
      <c r="D131" s="3"/>
      <c r="E131" s="3">
        <v>400</v>
      </c>
      <c r="F131" s="3">
        <v>1630</v>
      </c>
      <c r="G131" s="3">
        <v>344</v>
      </c>
      <c r="H131" s="3">
        <f>Table1_ori[[#This Row],[Actual]]-(Table1_ori[[#This Row],[Electric pay]]+Table1_ori[[#This Row],[Gpay]]+Table1_ori[[#This Row],[Plate Amount &amp; Repair]])</f>
        <v>886</v>
      </c>
      <c r="I131" s="5">
        <f t="shared" si="4"/>
        <v>0</v>
      </c>
      <c r="J131" s="6">
        <f>SUM(Table1_ori[[#This Row],[Electric pay]],Table1_ori[[#This Row],[Gpay]],Table1_ori[[#This Row],[Plate Amount &amp; Repair]])</f>
        <v>744</v>
      </c>
      <c r="K131" s="3">
        <f>IF(Table1_ori[[#This Row],[Final]]&gt;0,1,0)</f>
        <v>1</v>
      </c>
    </row>
    <row r="132" spans="1:11" x14ac:dyDescent="0.3">
      <c r="A132" s="13" t="s">
        <v>10</v>
      </c>
      <c r="B132" s="4">
        <v>45422</v>
      </c>
      <c r="C132" s="3">
        <v>400</v>
      </c>
      <c r="D132" s="3"/>
      <c r="E132" s="3">
        <v>350</v>
      </c>
      <c r="F132" s="3">
        <v>900</v>
      </c>
      <c r="G132" s="3">
        <v>344</v>
      </c>
      <c r="H132" s="3">
        <f>Table1_ori[[#This Row],[Actual]]-(Table1_ori[[#This Row],[Electric pay]]+Table1_ori[[#This Row],[Gpay]]+Table1_ori[[#This Row],[Plate Amount &amp; Repair]])</f>
        <v>206</v>
      </c>
      <c r="I132" s="5">
        <f t="shared" si="4"/>
        <v>0</v>
      </c>
      <c r="J132" s="6">
        <f>SUM(Table1_ori[[#This Row],[Electric pay]],Table1_ori[[#This Row],[Gpay]],Table1_ori[[#This Row],[Plate Amount &amp; Repair]])</f>
        <v>694</v>
      </c>
      <c r="K132" s="3">
        <f>IF(Table1_ori[[#This Row],[Final]]&gt;0,1,0)</f>
        <v>1</v>
      </c>
    </row>
    <row r="133" spans="1:11" x14ac:dyDescent="0.3">
      <c r="A133" s="13" t="s">
        <v>10</v>
      </c>
      <c r="B133" s="4">
        <v>45423</v>
      </c>
      <c r="C133" s="3">
        <v>1300</v>
      </c>
      <c r="D133" s="3"/>
      <c r="E133" s="3">
        <v>450</v>
      </c>
      <c r="F133" s="3">
        <v>2900</v>
      </c>
      <c r="G133" s="3">
        <v>344</v>
      </c>
      <c r="H133" s="3">
        <f>Table1_ori[[#This Row],[Actual]]-(Table1_ori[[#This Row],[Electric pay]]+Table1_ori[[#This Row],[Gpay]]+Table1_ori[[#This Row],[Plate Amount &amp; Repair]])</f>
        <v>2106</v>
      </c>
      <c r="I133" s="5">
        <f t="shared" si="4"/>
        <v>0</v>
      </c>
      <c r="J133" s="6">
        <f>SUM(Table1_ori[[#This Row],[Electric pay]],Table1_ori[[#This Row],[Gpay]],Table1_ori[[#This Row],[Plate Amount &amp; Repair]])</f>
        <v>794</v>
      </c>
      <c r="K133" s="3">
        <f>IF(Table1_ori[[#This Row],[Final]]&gt;0,1,0)</f>
        <v>1</v>
      </c>
    </row>
    <row r="134" spans="1:11" x14ac:dyDescent="0.3">
      <c r="A134" s="13" t="s">
        <v>10</v>
      </c>
      <c r="B134" s="4">
        <v>45424</v>
      </c>
      <c r="C134" s="3">
        <v>0</v>
      </c>
      <c r="D134" s="3"/>
      <c r="E134" s="3">
        <v>350</v>
      </c>
      <c r="F134" s="3">
        <v>1000</v>
      </c>
      <c r="G134" s="3">
        <v>344</v>
      </c>
      <c r="H134" s="3">
        <f>Table1_ori[[#This Row],[Actual]]-(Table1_ori[[#This Row],[Electric pay]]+Table1_ori[[#This Row],[Gpay]]+Table1_ori[[#This Row],[Plate Amount &amp; Repair]])</f>
        <v>306</v>
      </c>
      <c r="I134" s="5">
        <f t="shared" si="4"/>
        <v>0</v>
      </c>
      <c r="J134" s="6">
        <f>SUM(Table1_ori[[#This Row],[Electric pay]],Table1_ori[[#This Row],[Gpay]],Table1_ori[[#This Row],[Plate Amount &amp; Repair]])</f>
        <v>694</v>
      </c>
      <c r="K134" s="3">
        <f>IF(Table1_ori[[#This Row],[Final]]&gt;0,1,0)</f>
        <v>1</v>
      </c>
    </row>
    <row r="135" spans="1:11" x14ac:dyDescent="0.3">
      <c r="A135" s="13" t="s">
        <v>10</v>
      </c>
      <c r="B135" s="4">
        <v>45425</v>
      </c>
      <c r="C135" s="3">
        <v>0</v>
      </c>
      <c r="D135" s="3"/>
      <c r="E135" s="3">
        <v>400</v>
      </c>
      <c r="F135" s="3">
        <v>1800</v>
      </c>
      <c r="G135" s="3">
        <v>344</v>
      </c>
      <c r="H135" s="3">
        <f>Table1_ori[[#This Row],[Actual]]-(Table1_ori[[#This Row],[Electric pay]]+Table1_ori[[#This Row],[Gpay]]+Table1_ori[[#This Row],[Plate Amount &amp; Repair]])</f>
        <v>1056</v>
      </c>
      <c r="I135" s="5">
        <f t="shared" si="4"/>
        <v>0</v>
      </c>
      <c r="J135" s="6">
        <f>SUM(Table1_ori[[#This Row],[Electric pay]],Table1_ori[[#This Row],[Gpay]],Table1_ori[[#This Row],[Plate Amount &amp; Repair]])</f>
        <v>744</v>
      </c>
      <c r="K135" s="3">
        <f>IF(Table1_ori[[#This Row],[Final]]&gt;0,1,0)</f>
        <v>1</v>
      </c>
    </row>
    <row r="136" spans="1:11" x14ac:dyDescent="0.3">
      <c r="A136" s="13" t="s">
        <v>10</v>
      </c>
      <c r="B136" s="4">
        <v>45426</v>
      </c>
      <c r="C136" s="3">
        <v>260</v>
      </c>
      <c r="D136" s="3"/>
      <c r="E136" s="3">
        <v>350</v>
      </c>
      <c r="F136" s="3">
        <v>760</v>
      </c>
      <c r="G136" s="3">
        <v>344</v>
      </c>
      <c r="H136" s="3">
        <f>Table1_ori[[#This Row],[Actual]]-(Table1_ori[[#This Row],[Electric pay]]+Table1_ori[[#This Row],[Gpay]]+Table1_ori[[#This Row],[Plate Amount &amp; Repair]])</f>
        <v>66</v>
      </c>
      <c r="I136" s="5">
        <f t="shared" si="4"/>
        <v>0</v>
      </c>
      <c r="J136" s="6">
        <f>SUM(Table1_ori[[#This Row],[Electric pay]],Table1_ori[[#This Row],[Gpay]],Table1_ori[[#This Row],[Plate Amount &amp; Repair]])</f>
        <v>694</v>
      </c>
      <c r="K136" s="3">
        <f>IF(Table1_ori[[#This Row],[Final]]&gt;0,1,0)</f>
        <v>1</v>
      </c>
    </row>
    <row r="137" spans="1:11" x14ac:dyDescent="0.3">
      <c r="A137" s="13" t="s">
        <v>10</v>
      </c>
      <c r="B137" s="4">
        <v>45427</v>
      </c>
      <c r="C137" s="3">
        <v>300</v>
      </c>
      <c r="D137" s="3"/>
      <c r="E137" s="3">
        <v>400</v>
      </c>
      <c r="F137" s="3">
        <v>1800</v>
      </c>
      <c r="G137" s="3">
        <v>344</v>
      </c>
      <c r="H137" s="3">
        <f>Table1_ori[[#This Row],[Actual]]-(Table1_ori[[#This Row],[Electric pay]]+Table1_ori[[#This Row],[Gpay]]+Table1_ori[[#This Row],[Plate Amount &amp; Repair]])</f>
        <v>1056</v>
      </c>
      <c r="I137" s="5">
        <f t="shared" si="4"/>
        <v>0</v>
      </c>
      <c r="J137" s="6">
        <f>SUM(Table1_ori[[#This Row],[Electric pay]],Table1_ori[[#This Row],[Gpay]],Table1_ori[[#This Row],[Plate Amount &amp; Repair]])</f>
        <v>744</v>
      </c>
      <c r="K137" s="3">
        <f>IF(Table1_ori[[#This Row],[Final]]&gt;0,1,0)</f>
        <v>1</v>
      </c>
    </row>
    <row r="138" spans="1:11" x14ac:dyDescent="0.3">
      <c r="A138" s="13" t="s">
        <v>10</v>
      </c>
      <c r="B138" s="4">
        <v>45428</v>
      </c>
      <c r="C138" s="3">
        <v>100</v>
      </c>
      <c r="D138" s="3">
        <v>900</v>
      </c>
      <c r="E138" s="3">
        <v>350</v>
      </c>
      <c r="F138" s="3">
        <v>1500</v>
      </c>
      <c r="G138" s="3">
        <v>344</v>
      </c>
      <c r="H138" s="3">
        <f>Table1_ori[[#This Row],[Actual]]-(Table1_ori[[#This Row],[Electric pay]]+Table1_ori[[#This Row],[Gpay]]+Table1_ori[[#This Row],[Plate Amount &amp; Repair]])</f>
        <v>-94</v>
      </c>
      <c r="I138" s="5">
        <f t="shared" si="4"/>
        <v>0</v>
      </c>
      <c r="J138" s="6">
        <f>SUM(Table1_ori[[#This Row],[Electric pay]],Table1_ori[[#This Row],[Gpay]],Table1_ori[[#This Row],[Plate Amount &amp; Repair]])</f>
        <v>1594</v>
      </c>
      <c r="K138" s="3">
        <f>IF(Table1_ori[[#This Row],[Final]]&gt;0,1,0)</f>
        <v>0</v>
      </c>
    </row>
    <row r="139" spans="1:11" x14ac:dyDescent="0.3">
      <c r="A139" s="13" t="s">
        <v>10</v>
      </c>
      <c r="B139" s="4">
        <v>45429</v>
      </c>
      <c r="C139" s="3">
        <v>410</v>
      </c>
      <c r="D139" s="3"/>
      <c r="E139" s="3">
        <v>450</v>
      </c>
      <c r="F139" s="3">
        <v>1810</v>
      </c>
      <c r="G139" s="3">
        <v>344</v>
      </c>
      <c r="H139" s="3">
        <f>Table1_ori[[#This Row],[Actual]]-(Table1_ori[[#This Row],[Electric pay]]+Table1_ori[[#This Row],[Gpay]]+Table1_ori[[#This Row],[Plate Amount &amp; Repair]])</f>
        <v>1016</v>
      </c>
      <c r="I139" s="5">
        <f t="shared" si="4"/>
        <v>0</v>
      </c>
      <c r="J139" s="6">
        <f>SUM(Table1_ori[[#This Row],[Electric pay]],Table1_ori[[#This Row],[Gpay]],Table1_ori[[#This Row],[Plate Amount &amp; Repair]])</f>
        <v>794</v>
      </c>
      <c r="K139" s="3">
        <f>IF(Table1_ori[[#This Row],[Final]]&gt;0,1,0)</f>
        <v>1</v>
      </c>
    </row>
    <row r="140" spans="1:11" x14ac:dyDescent="0.3">
      <c r="A140" s="13" t="s">
        <v>10</v>
      </c>
      <c r="B140" s="4">
        <v>45430</v>
      </c>
      <c r="C140" s="3">
        <v>200</v>
      </c>
      <c r="D140" s="3"/>
      <c r="E140" s="3">
        <v>0</v>
      </c>
      <c r="F140" s="3">
        <v>2500</v>
      </c>
      <c r="G140" s="3">
        <v>344</v>
      </c>
      <c r="H140" s="3">
        <f>Table1_ori[[#This Row],[Actual]]-(Table1_ori[[#This Row],[Electric pay]]+Table1_ori[[#This Row],[Gpay]]+Table1_ori[[#This Row],[Plate Amount &amp; Repair]])</f>
        <v>2156</v>
      </c>
      <c r="I140" s="5">
        <f t="shared" si="4"/>
        <v>1</v>
      </c>
      <c r="J140" s="6">
        <f>SUM(Table1_ori[[#This Row],[Electric pay]],Table1_ori[[#This Row],[Gpay]],Table1_ori[[#This Row],[Plate Amount &amp; Repair]])</f>
        <v>344</v>
      </c>
      <c r="K140" s="3">
        <f>IF(Table1_ori[[#This Row],[Final]]&gt;0,1,0)</f>
        <v>1</v>
      </c>
    </row>
    <row r="141" spans="1:11" x14ac:dyDescent="0.3">
      <c r="A141" s="13" t="s">
        <v>10</v>
      </c>
      <c r="B141" s="4">
        <v>45431</v>
      </c>
      <c r="C141" s="3">
        <v>0</v>
      </c>
      <c r="D141" s="3"/>
      <c r="E141" s="3">
        <v>0</v>
      </c>
      <c r="F141" s="3">
        <v>1500</v>
      </c>
      <c r="G141" s="3">
        <v>344</v>
      </c>
      <c r="H141" s="3">
        <f>Table1_ori[[#This Row],[Actual]]-(Table1_ori[[#This Row],[Electric pay]]+Table1_ori[[#This Row],[Gpay]]+Table1_ori[[#This Row],[Plate Amount &amp; Repair]])</f>
        <v>1156</v>
      </c>
      <c r="I141" s="5">
        <f t="shared" si="4"/>
        <v>1</v>
      </c>
      <c r="J141" s="6">
        <f>SUM(Table1_ori[[#This Row],[Electric pay]],Table1_ori[[#This Row],[Gpay]],Table1_ori[[#This Row],[Plate Amount &amp; Repair]])</f>
        <v>344</v>
      </c>
      <c r="K141" s="3">
        <f>IF(Table1_ori[[#This Row],[Final]]&gt;0,1,0)</f>
        <v>1</v>
      </c>
    </row>
    <row r="142" spans="1:11" x14ac:dyDescent="0.3">
      <c r="A142" s="13" t="s">
        <v>10</v>
      </c>
      <c r="B142" s="4">
        <v>45432</v>
      </c>
      <c r="C142" s="3">
        <v>190</v>
      </c>
      <c r="D142" s="3"/>
      <c r="E142" s="3">
        <v>350</v>
      </c>
      <c r="F142" s="3">
        <v>990</v>
      </c>
      <c r="G142" s="3">
        <v>344</v>
      </c>
      <c r="H142" s="3">
        <f>Table1_ori[[#This Row],[Actual]]-(Table1_ori[[#This Row],[Electric pay]]+Table1_ori[[#This Row],[Gpay]]+Table1_ori[[#This Row],[Plate Amount &amp; Repair]])</f>
        <v>296</v>
      </c>
      <c r="I142" s="5">
        <f t="shared" si="4"/>
        <v>0</v>
      </c>
      <c r="J142" s="6">
        <f>SUM(Table1_ori[[#This Row],[Electric pay]],Table1_ori[[#This Row],[Gpay]],Table1_ori[[#This Row],[Plate Amount &amp; Repair]])</f>
        <v>694</v>
      </c>
      <c r="K142" s="3">
        <f>IF(Table1_ori[[#This Row],[Final]]&gt;0,1,0)</f>
        <v>1</v>
      </c>
    </row>
    <row r="143" spans="1:11" x14ac:dyDescent="0.3">
      <c r="A143" s="13" t="s">
        <v>10</v>
      </c>
      <c r="B143" s="4">
        <v>45433</v>
      </c>
      <c r="C143" s="3">
        <v>480</v>
      </c>
      <c r="D143" s="3"/>
      <c r="E143" s="3">
        <v>350</v>
      </c>
      <c r="F143" s="3">
        <v>1380</v>
      </c>
      <c r="G143" s="3">
        <v>344</v>
      </c>
      <c r="H143" s="3">
        <f>Table1_ori[[#This Row],[Actual]]-(Table1_ori[[#This Row],[Electric pay]]+Table1_ori[[#This Row],[Gpay]]+Table1_ori[[#This Row],[Plate Amount &amp; Repair]])</f>
        <v>686</v>
      </c>
      <c r="I143" s="5">
        <f t="shared" si="4"/>
        <v>0</v>
      </c>
      <c r="J143" s="6">
        <f>SUM(Table1_ori[[#This Row],[Electric pay]],Table1_ori[[#This Row],[Gpay]],Table1_ori[[#This Row],[Plate Amount &amp; Repair]])</f>
        <v>694</v>
      </c>
      <c r="K143" s="3">
        <f>IF(Table1_ori[[#This Row],[Final]]&gt;0,1,0)</f>
        <v>1</v>
      </c>
    </row>
    <row r="144" spans="1:11" x14ac:dyDescent="0.3">
      <c r="A144" s="13" t="s">
        <v>10</v>
      </c>
      <c r="B144" s="4">
        <v>45434</v>
      </c>
      <c r="C144" s="3">
        <v>350</v>
      </c>
      <c r="D144" s="3"/>
      <c r="E144" s="3">
        <v>350</v>
      </c>
      <c r="F144" s="3">
        <v>750</v>
      </c>
      <c r="G144" s="3">
        <v>344</v>
      </c>
      <c r="H144" s="3">
        <f>Table1_ori[[#This Row],[Actual]]-(Table1_ori[[#This Row],[Electric pay]]+Table1_ori[[#This Row],[Gpay]]+Table1_ori[[#This Row],[Plate Amount &amp; Repair]])</f>
        <v>56</v>
      </c>
      <c r="I144" s="5">
        <f t="shared" si="4"/>
        <v>0</v>
      </c>
      <c r="J144" s="6">
        <f>SUM(Table1_ori[[#This Row],[Electric pay]],Table1_ori[[#This Row],[Gpay]],Table1_ori[[#This Row],[Plate Amount &amp; Repair]])</f>
        <v>694</v>
      </c>
      <c r="K144" s="3">
        <f>IF(Table1_ori[[#This Row],[Final]]&gt;0,1,0)</f>
        <v>1</v>
      </c>
    </row>
    <row r="145" spans="1:11" x14ac:dyDescent="0.3">
      <c r="A145" s="13" t="s">
        <v>10</v>
      </c>
      <c r="B145" s="4">
        <v>45435</v>
      </c>
      <c r="C145" s="3">
        <v>150</v>
      </c>
      <c r="D145" s="3"/>
      <c r="E145" s="3">
        <v>0</v>
      </c>
      <c r="F145" s="3">
        <v>1850</v>
      </c>
      <c r="G145" s="3">
        <v>344</v>
      </c>
      <c r="H145" s="3">
        <f>Table1_ori[[#This Row],[Actual]]-(Table1_ori[[#This Row],[Electric pay]]+Table1_ori[[#This Row],[Gpay]]+Table1_ori[[#This Row],[Plate Amount &amp; Repair]])</f>
        <v>1506</v>
      </c>
      <c r="I145" s="5">
        <f t="shared" si="4"/>
        <v>1</v>
      </c>
      <c r="J145" s="6">
        <f>SUM(Table1_ori[[#This Row],[Electric pay]],Table1_ori[[#This Row],[Gpay]],Table1_ori[[#This Row],[Plate Amount &amp; Repair]])</f>
        <v>344</v>
      </c>
      <c r="K145" s="3">
        <f>IF(Table1_ori[[#This Row],[Final]]&gt;0,1,0)</f>
        <v>1</v>
      </c>
    </row>
    <row r="146" spans="1:11" x14ac:dyDescent="0.3">
      <c r="A146" s="13" t="s">
        <v>10</v>
      </c>
      <c r="B146" s="4">
        <v>45436</v>
      </c>
      <c r="C146" s="3">
        <v>120</v>
      </c>
      <c r="D146" s="3"/>
      <c r="E146" s="3">
        <v>350</v>
      </c>
      <c r="F146" s="3">
        <v>1020</v>
      </c>
      <c r="G146" s="3">
        <v>344</v>
      </c>
      <c r="H146" s="3">
        <f>Table1_ori[[#This Row],[Actual]]-(Table1_ori[[#This Row],[Electric pay]]+Table1_ori[[#This Row],[Gpay]]+Table1_ori[[#This Row],[Plate Amount &amp; Repair]])</f>
        <v>326</v>
      </c>
      <c r="I146" s="5">
        <f t="shared" si="4"/>
        <v>0</v>
      </c>
      <c r="J146" s="6">
        <f>SUM(Table1_ori[[#This Row],[Electric pay]],Table1_ori[[#This Row],[Gpay]],Table1_ori[[#This Row],[Plate Amount &amp; Repair]])</f>
        <v>694</v>
      </c>
      <c r="K146" s="3">
        <f>IF(Table1_ori[[#This Row],[Final]]&gt;0,1,0)</f>
        <v>1</v>
      </c>
    </row>
    <row r="147" spans="1:11" x14ac:dyDescent="0.3">
      <c r="A147" s="13" t="s">
        <v>10</v>
      </c>
      <c r="B147" s="4">
        <v>45437</v>
      </c>
      <c r="C147" s="3">
        <v>760</v>
      </c>
      <c r="D147" s="3"/>
      <c r="E147" s="3">
        <v>350</v>
      </c>
      <c r="F147" s="3">
        <v>1160</v>
      </c>
      <c r="G147" s="3">
        <v>344</v>
      </c>
      <c r="H147" s="3">
        <f>Table1_ori[[#This Row],[Actual]]-(Table1_ori[[#This Row],[Electric pay]]+Table1_ori[[#This Row],[Gpay]]+Table1_ori[[#This Row],[Plate Amount &amp; Repair]])</f>
        <v>466</v>
      </c>
      <c r="I147" s="5">
        <f t="shared" si="4"/>
        <v>0</v>
      </c>
      <c r="J147" s="6">
        <f>SUM(Table1_ori[[#This Row],[Electric pay]],Table1_ori[[#This Row],[Gpay]],Table1_ori[[#This Row],[Plate Amount &amp; Repair]])</f>
        <v>694</v>
      </c>
      <c r="K147" s="3">
        <f>IF(Table1_ori[[#This Row],[Final]]&gt;0,1,0)</f>
        <v>1</v>
      </c>
    </row>
    <row r="148" spans="1:11" x14ac:dyDescent="0.3">
      <c r="A148" s="13" t="s">
        <v>10</v>
      </c>
      <c r="B148" s="4">
        <v>45438</v>
      </c>
      <c r="C148" s="3">
        <v>100</v>
      </c>
      <c r="D148" s="3"/>
      <c r="E148" s="3">
        <v>350</v>
      </c>
      <c r="F148" s="3">
        <v>900</v>
      </c>
      <c r="G148" s="3">
        <v>344</v>
      </c>
      <c r="H148" s="3">
        <f>Table1_ori[[#This Row],[Actual]]-(Table1_ori[[#This Row],[Electric pay]]+Table1_ori[[#This Row],[Gpay]]+Table1_ori[[#This Row],[Plate Amount &amp; Repair]])</f>
        <v>206</v>
      </c>
      <c r="I148" s="5">
        <f t="shared" si="4"/>
        <v>0</v>
      </c>
      <c r="J148" s="6">
        <f>SUM(Table1_ori[[#This Row],[Electric pay]],Table1_ori[[#This Row],[Gpay]],Table1_ori[[#This Row],[Plate Amount &amp; Repair]])</f>
        <v>694</v>
      </c>
      <c r="K148" s="3">
        <f>IF(Table1_ori[[#This Row],[Final]]&gt;0,1,0)</f>
        <v>1</v>
      </c>
    </row>
    <row r="149" spans="1:11" x14ac:dyDescent="0.3">
      <c r="A149" s="13" t="s">
        <v>10</v>
      </c>
      <c r="B149" s="4">
        <v>45439</v>
      </c>
      <c r="C149" s="3">
        <v>860</v>
      </c>
      <c r="D149" s="3"/>
      <c r="E149" s="3">
        <v>400</v>
      </c>
      <c r="F149" s="3">
        <v>1860</v>
      </c>
      <c r="G149" s="3">
        <v>344</v>
      </c>
      <c r="H149" s="3">
        <f>Table1_ori[[#This Row],[Actual]]-(Table1_ori[[#This Row],[Electric pay]]+Table1_ori[[#This Row],[Gpay]]+Table1_ori[[#This Row],[Plate Amount &amp; Repair]])</f>
        <v>1116</v>
      </c>
      <c r="I149" s="5">
        <f t="shared" si="4"/>
        <v>0</v>
      </c>
      <c r="J149" s="6">
        <f>SUM(Table1_ori[[#This Row],[Electric pay]],Table1_ori[[#This Row],[Gpay]],Table1_ori[[#This Row],[Plate Amount &amp; Repair]])</f>
        <v>744</v>
      </c>
      <c r="K149" s="3">
        <f>IF(Table1_ori[[#This Row],[Final]]&gt;0,1,0)</f>
        <v>1</v>
      </c>
    </row>
    <row r="150" spans="1:11" x14ac:dyDescent="0.3">
      <c r="A150" s="13" t="s">
        <v>10</v>
      </c>
      <c r="B150" s="4">
        <v>45440</v>
      </c>
      <c r="C150" s="3">
        <v>0</v>
      </c>
      <c r="D150" s="3"/>
      <c r="E150" s="3">
        <v>350</v>
      </c>
      <c r="F150" s="3">
        <v>1700</v>
      </c>
      <c r="G150" s="3">
        <v>344</v>
      </c>
      <c r="H150" s="3">
        <f>Table1_ori[[#This Row],[Actual]]-(Table1_ori[[#This Row],[Electric pay]]+Table1_ori[[#This Row],[Gpay]]+Table1_ori[[#This Row],[Plate Amount &amp; Repair]])</f>
        <v>1006</v>
      </c>
      <c r="I150" s="5">
        <f t="shared" si="4"/>
        <v>0</v>
      </c>
      <c r="J150" s="6">
        <f>SUM(Table1_ori[[#This Row],[Electric pay]],Table1_ori[[#This Row],[Gpay]],Table1_ori[[#This Row],[Plate Amount &amp; Repair]])</f>
        <v>694</v>
      </c>
      <c r="K150" s="3">
        <f>IF(Table1_ori[[#This Row],[Final]]&gt;0,1,0)</f>
        <v>1</v>
      </c>
    </row>
    <row r="151" spans="1:11" x14ac:dyDescent="0.3">
      <c r="A151" s="13" t="s">
        <v>10</v>
      </c>
      <c r="B151" s="4">
        <v>45441</v>
      </c>
      <c r="C151" s="3">
        <v>400</v>
      </c>
      <c r="D151" s="3"/>
      <c r="E151" s="3">
        <v>450</v>
      </c>
      <c r="F151" s="3">
        <v>1800</v>
      </c>
      <c r="G151" s="3">
        <v>344</v>
      </c>
      <c r="H151" s="3">
        <f>Table1_ori[[#This Row],[Actual]]-(Table1_ori[[#This Row],[Electric pay]]+Table1_ori[[#This Row],[Gpay]]+Table1_ori[[#This Row],[Plate Amount &amp; Repair]])</f>
        <v>1006</v>
      </c>
      <c r="I151" s="5">
        <f t="shared" si="4"/>
        <v>0</v>
      </c>
      <c r="J151" s="6">
        <f>SUM(Table1_ori[[#This Row],[Electric pay]],Table1_ori[[#This Row],[Gpay]],Table1_ori[[#This Row],[Plate Amount &amp; Repair]])</f>
        <v>794</v>
      </c>
      <c r="K151" s="3">
        <f>IF(Table1_ori[[#This Row],[Final]]&gt;0,1,0)</f>
        <v>1</v>
      </c>
    </row>
    <row r="152" spans="1:11" x14ac:dyDescent="0.3">
      <c r="A152" s="13" t="s">
        <v>10</v>
      </c>
      <c r="B152" s="4">
        <v>45442</v>
      </c>
      <c r="C152" s="3">
        <v>70</v>
      </c>
      <c r="D152" s="3"/>
      <c r="E152" s="3">
        <v>350</v>
      </c>
      <c r="F152" s="3">
        <v>1070</v>
      </c>
      <c r="G152" s="3">
        <v>344</v>
      </c>
      <c r="H152" s="3">
        <f>Table1_ori[[#This Row],[Actual]]-(Table1_ori[[#This Row],[Electric pay]]+Table1_ori[[#This Row],[Gpay]]+Table1_ori[[#This Row],[Plate Amount &amp; Repair]])</f>
        <v>376</v>
      </c>
      <c r="I152" s="5">
        <f t="shared" si="4"/>
        <v>0</v>
      </c>
      <c r="J152" s="6">
        <f>SUM(Table1_ori[[#This Row],[Electric pay]],Table1_ori[[#This Row],[Gpay]],Table1_ori[[#This Row],[Plate Amount &amp; Repair]])</f>
        <v>694</v>
      </c>
      <c r="K152" s="3">
        <f>IF(Table1_ori[[#This Row],[Final]]&gt;0,1,0)</f>
        <v>1</v>
      </c>
    </row>
    <row r="153" spans="1:11" x14ac:dyDescent="0.3">
      <c r="A153" s="13" t="s">
        <v>10</v>
      </c>
      <c r="B153" s="4">
        <v>45443</v>
      </c>
      <c r="C153" s="3">
        <v>420</v>
      </c>
      <c r="D153" s="3"/>
      <c r="E153" s="3">
        <v>150</v>
      </c>
      <c r="F153" s="3">
        <v>920</v>
      </c>
      <c r="G153" s="3">
        <v>344</v>
      </c>
      <c r="H153" s="3">
        <f>Table1_ori[[#This Row],[Actual]]-(Table1_ori[[#This Row],[Electric pay]]+Table1_ori[[#This Row],[Gpay]]+Table1_ori[[#This Row],[Plate Amount &amp; Repair]])</f>
        <v>426</v>
      </c>
      <c r="I153" s="5">
        <f t="shared" si="4"/>
        <v>0</v>
      </c>
      <c r="J153" s="6">
        <f>SUM(Table1_ori[[#This Row],[Electric pay]],Table1_ori[[#This Row],[Gpay]],Table1_ori[[#This Row],[Plate Amount &amp; Repair]])</f>
        <v>494</v>
      </c>
      <c r="K153" s="3">
        <f>IF(Table1_ori[[#This Row],[Final]]&gt;0,1,0)</f>
        <v>1</v>
      </c>
    </row>
    <row r="154" spans="1:11" x14ac:dyDescent="0.3">
      <c r="A154" s="13" t="s">
        <v>13</v>
      </c>
      <c r="B154" s="4">
        <v>45444</v>
      </c>
      <c r="C154" s="3">
        <v>190</v>
      </c>
      <c r="D154" s="3"/>
      <c r="E154" s="3">
        <v>0</v>
      </c>
      <c r="F154" s="3">
        <v>990</v>
      </c>
      <c r="G154" s="3">
        <v>344</v>
      </c>
      <c r="H154" s="3">
        <f>Table1_ori[[#This Row],[Actual]]-(Table1_ori[[#This Row],[Electric pay]]+Table1_ori[[#This Row],[Gpay]]+Table1_ori[[#This Row],[Plate Amount &amp; Repair]])</f>
        <v>646</v>
      </c>
      <c r="I154" s="5">
        <f t="shared" si="4"/>
        <v>1</v>
      </c>
      <c r="J154" s="6">
        <f>SUM(Table1_ori[[#This Row],[Electric pay]],Table1_ori[[#This Row],[Gpay]],Table1_ori[[#This Row],[Plate Amount &amp; Repair]])</f>
        <v>344</v>
      </c>
      <c r="K154" s="3">
        <f>IF(Table1_ori[[#This Row],[Final]]&gt;0,1,0)</f>
        <v>1</v>
      </c>
    </row>
    <row r="155" spans="1:11" x14ac:dyDescent="0.3">
      <c r="A155" s="13" t="s">
        <v>13</v>
      </c>
      <c r="B155" s="4">
        <v>45445</v>
      </c>
      <c r="C155" s="3">
        <v>400</v>
      </c>
      <c r="D155" s="3"/>
      <c r="E155" s="3">
        <v>0</v>
      </c>
      <c r="F155" s="3">
        <v>1700</v>
      </c>
      <c r="G155" s="3">
        <v>344</v>
      </c>
      <c r="H155" s="3">
        <f>Table1_ori[[#This Row],[Actual]]-(Table1_ori[[#This Row],[Electric pay]]+Table1_ori[[#This Row],[Gpay]]+Table1_ori[[#This Row],[Plate Amount &amp; Repair]])</f>
        <v>1356</v>
      </c>
      <c r="I155" s="5">
        <f t="shared" si="4"/>
        <v>1</v>
      </c>
      <c r="J155" s="6">
        <f>SUM(Table1_ori[[#This Row],[Electric pay]],Table1_ori[[#This Row],[Gpay]],Table1_ori[[#This Row],[Plate Amount &amp; Repair]])</f>
        <v>344</v>
      </c>
      <c r="K155" s="3">
        <f>IF(Table1_ori[[#This Row],[Final]]&gt;0,1,0)</f>
        <v>1</v>
      </c>
    </row>
    <row r="156" spans="1:11" x14ac:dyDescent="0.3">
      <c r="A156" s="13" t="s">
        <v>13</v>
      </c>
      <c r="B156" s="4">
        <v>45446</v>
      </c>
      <c r="C156" s="3">
        <v>300</v>
      </c>
      <c r="D156" s="3"/>
      <c r="E156" s="3">
        <v>350</v>
      </c>
      <c r="F156" s="3">
        <v>1400</v>
      </c>
      <c r="G156" s="3">
        <v>344</v>
      </c>
      <c r="H156" s="3">
        <f>Table1_ori[[#This Row],[Actual]]-(Table1_ori[[#This Row],[Electric pay]]+Table1_ori[[#This Row],[Gpay]]+Table1_ori[[#This Row],[Plate Amount &amp; Repair]])</f>
        <v>706</v>
      </c>
      <c r="I156" s="5">
        <f t="shared" si="4"/>
        <v>0</v>
      </c>
      <c r="J156" s="6">
        <f>SUM(Table1_ori[[#This Row],[Electric pay]],Table1_ori[[#This Row],[Gpay]],Table1_ori[[#This Row],[Plate Amount &amp; Repair]])</f>
        <v>694</v>
      </c>
      <c r="K156" s="3">
        <f>IF(Table1_ori[[#This Row],[Final]]&gt;0,1,0)</f>
        <v>1</v>
      </c>
    </row>
    <row r="157" spans="1:11" x14ac:dyDescent="0.3">
      <c r="A157" s="13" t="s">
        <v>13</v>
      </c>
      <c r="B157" s="4">
        <v>45447</v>
      </c>
      <c r="C157" s="3">
        <v>720</v>
      </c>
      <c r="D157" s="3"/>
      <c r="E157" s="3">
        <v>500</v>
      </c>
      <c r="F157" s="3">
        <v>2300</v>
      </c>
      <c r="G157" s="3">
        <v>344</v>
      </c>
      <c r="H157" s="3">
        <f>Table1_ori[[#This Row],[Actual]]-(Table1_ori[[#This Row],[Electric pay]]+Table1_ori[[#This Row],[Gpay]]+Table1_ori[[#This Row],[Plate Amount &amp; Repair]])</f>
        <v>1456</v>
      </c>
      <c r="I157" s="5">
        <f t="shared" si="4"/>
        <v>0</v>
      </c>
      <c r="J157" s="6">
        <f>SUM(Table1_ori[[#This Row],[Electric pay]],Table1_ori[[#This Row],[Gpay]],Table1_ori[[#This Row],[Plate Amount &amp; Repair]])</f>
        <v>844</v>
      </c>
      <c r="K157" s="3">
        <f>IF(Table1_ori[[#This Row],[Final]]&gt;0,1,0)</f>
        <v>1</v>
      </c>
    </row>
    <row r="158" spans="1:11" x14ac:dyDescent="0.3">
      <c r="A158" s="13" t="s">
        <v>13</v>
      </c>
      <c r="B158" s="4">
        <v>45448</v>
      </c>
      <c r="C158" s="3">
        <v>210</v>
      </c>
      <c r="D158" s="3"/>
      <c r="E158" s="3">
        <v>350</v>
      </c>
      <c r="F158" s="3">
        <v>1210</v>
      </c>
      <c r="G158" s="3">
        <v>344</v>
      </c>
      <c r="H158" s="3">
        <f>Table1_ori[[#This Row],[Actual]]-(Table1_ori[[#This Row],[Electric pay]]+Table1_ori[[#This Row],[Gpay]]+Table1_ori[[#This Row],[Plate Amount &amp; Repair]])</f>
        <v>516</v>
      </c>
      <c r="I158" s="5">
        <f t="shared" si="4"/>
        <v>0</v>
      </c>
      <c r="J158" s="6">
        <f>SUM(Table1_ori[[#This Row],[Electric pay]],Table1_ori[[#This Row],[Gpay]],Table1_ori[[#This Row],[Plate Amount &amp; Repair]])</f>
        <v>694</v>
      </c>
      <c r="K158" s="3">
        <f>IF(Table1_ori[[#This Row],[Final]]&gt;0,1,0)</f>
        <v>1</v>
      </c>
    </row>
    <row r="159" spans="1:11" x14ac:dyDescent="0.3">
      <c r="A159" s="13" t="s">
        <v>13</v>
      </c>
      <c r="B159" s="4">
        <v>45449</v>
      </c>
      <c r="C159" s="3">
        <v>230</v>
      </c>
      <c r="D159" s="3"/>
      <c r="E159" s="3">
        <v>350</v>
      </c>
      <c r="F159" s="3">
        <v>1430</v>
      </c>
      <c r="G159" s="3">
        <v>344</v>
      </c>
      <c r="H159" s="3">
        <f>Table1_ori[[#This Row],[Actual]]-(Table1_ori[[#This Row],[Electric pay]]+Table1_ori[[#This Row],[Gpay]]+Table1_ori[[#This Row],[Plate Amount &amp; Repair]])</f>
        <v>736</v>
      </c>
      <c r="I159" s="5">
        <f t="shared" si="4"/>
        <v>0</v>
      </c>
      <c r="J159" s="6">
        <f>SUM(Table1_ori[[#This Row],[Electric pay]],Table1_ori[[#This Row],[Gpay]],Table1_ori[[#This Row],[Plate Amount &amp; Repair]])</f>
        <v>694</v>
      </c>
      <c r="K159" s="3">
        <f>IF(Table1_ori[[#This Row],[Final]]&gt;0,1,0)</f>
        <v>1</v>
      </c>
    </row>
    <row r="160" spans="1:11" x14ac:dyDescent="0.3">
      <c r="A160" s="13" t="s">
        <v>13</v>
      </c>
      <c r="B160" s="4">
        <v>45450</v>
      </c>
      <c r="C160" s="3">
        <v>520</v>
      </c>
      <c r="D160" s="3"/>
      <c r="E160" s="3">
        <v>400</v>
      </c>
      <c r="F160" s="3">
        <v>820</v>
      </c>
      <c r="G160" s="3">
        <v>344</v>
      </c>
      <c r="H160" s="3">
        <f>Table1_ori[[#This Row],[Actual]]-(Table1_ori[[#This Row],[Electric pay]]+Table1_ori[[#This Row],[Gpay]]+Table1_ori[[#This Row],[Plate Amount &amp; Repair]])</f>
        <v>76</v>
      </c>
      <c r="I160" s="5">
        <f t="shared" si="4"/>
        <v>0</v>
      </c>
      <c r="J160" s="6">
        <f>SUM(Table1_ori[[#This Row],[Electric pay]],Table1_ori[[#This Row],[Gpay]],Table1_ori[[#This Row],[Plate Amount &amp; Repair]])</f>
        <v>744</v>
      </c>
      <c r="K160" s="3">
        <f>IF(Table1_ori[[#This Row],[Final]]&gt;0,1,0)</f>
        <v>1</v>
      </c>
    </row>
    <row r="161" spans="1:11" x14ac:dyDescent="0.3">
      <c r="A161" s="13" t="s">
        <v>13</v>
      </c>
      <c r="B161" s="4">
        <v>45451</v>
      </c>
      <c r="C161" s="3">
        <v>720</v>
      </c>
      <c r="D161" s="3"/>
      <c r="E161" s="3">
        <v>400</v>
      </c>
      <c r="F161" s="3">
        <v>1720</v>
      </c>
      <c r="G161" s="3">
        <v>344</v>
      </c>
      <c r="H161" s="3">
        <f>Table1_ori[[#This Row],[Actual]]-(Table1_ori[[#This Row],[Electric pay]]+Table1_ori[[#This Row],[Gpay]]+Table1_ori[[#This Row],[Plate Amount &amp; Repair]])</f>
        <v>976</v>
      </c>
      <c r="I161" s="5">
        <f t="shared" si="4"/>
        <v>0</v>
      </c>
      <c r="J161" s="6">
        <f>SUM(Table1_ori[[#This Row],[Electric pay]],Table1_ori[[#This Row],[Gpay]],Table1_ori[[#This Row],[Plate Amount &amp; Repair]])</f>
        <v>744</v>
      </c>
      <c r="K161" s="3">
        <f>IF(Table1_ori[[#This Row],[Final]]&gt;0,1,0)</f>
        <v>1</v>
      </c>
    </row>
    <row r="162" spans="1:11" x14ac:dyDescent="0.3">
      <c r="A162" s="13" t="s">
        <v>13</v>
      </c>
      <c r="B162" s="4">
        <v>45452</v>
      </c>
      <c r="C162" s="3">
        <v>140</v>
      </c>
      <c r="D162" s="3"/>
      <c r="E162" s="3">
        <v>0</v>
      </c>
      <c r="F162" s="3">
        <v>840</v>
      </c>
      <c r="G162" s="3">
        <v>344</v>
      </c>
      <c r="H162" s="3">
        <f>Table1_ori[[#This Row],[Actual]]-(Table1_ori[[#This Row],[Electric pay]]+Table1_ori[[#This Row],[Gpay]]+Table1_ori[[#This Row],[Plate Amount &amp; Repair]])</f>
        <v>496</v>
      </c>
      <c r="I162" s="5">
        <f t="shared" ref="I162:I183" si="5">IF(AND( H162 &gt;0,E162=0),1,0)</f>
        <v>1</v>
      </c>
      <c r="J162" s="6">
        <f>SUM(Table1_ori[[#This Row],[Electric pay]],Table1_ori[[#This Row],[Gpay]],Table1_ori[[#This Row],[Plate Amount &amp; Repair]])</f>
        <v>344</v>
      </c>
      <c r="K162" s="3">
        <f>IF(Table1_ori[[#This Row],[Final]]&gt;0,1,0)</f>
        <v>1</v>
      </c>
    </row>
    <row r="163" spans="1:11" x14ac:dyDescent="0.3">
      <c r="A163" s="13" t="s">
        <v>13</v>
      </c>
      <c r="B163" s="4">
        <v>45453</v>
      </c>
      <c r="C163" s="3">
        <v>0</v>
      </c>
      <c r="D163" s="3"/>
      <c r="E163" s="3">
        <v>0</v>
      </c>
      <c r="F163" s="3">
        <v>1300</v>
      </c>
      <c r="G163" s="3">
        <v>344</v>
      </c>
      <c r="H163" s="3">
        <f>Table1_ori[[#This Row],[Actual]]-(Table1_ori[[#This Row],[Electric pay]]+Table1_ori[[#This Row],[Gpay]]+Table1_ori[[#This Row],[Plate Amount &amp; Repair]])</f>
        <v>956</v>
      </c>
      <c r="I163" s="5">
        <f t="shared" si="5"/>
        <v>1</v>
      </c>
      <c r="J163" s="6">
        <f>SUM(Table1_ori[[#This Row],[Electric pay]],Table1_ori[[#This Row],[Gpay]],Table1_ori[[#This Row],[Plate Amount &amp; Repair]])</f>
        <v>344</v>
      </c>
      <c r="K163" s="3">
        <f>IF(Table1_ori[[#This Row],[Final]]&gt;0,1,0)</f>
        <v>1</v>
      </c>
    </row>
    <row r="164" spans="1:11" x14ac:dyDescent="0.3">
      <c r="A164" s="13" t="s">
        <v>13</v>
      </c>
      <c r="B164" s="4">
        <v>45454</v>
      </c>
      <c r="C164" s="3">
        <v>0</v>
      </c>
      <c r="D164" s="3">
        <v>450</v>
      </c>
      <c r="E164" s="3">
        <v>400</v>
      </c>
      <c r="F164" s="3">
        <v>2050</v>
      </c>
      <c r="G164" s="3">
        <v>344</v>
      </c>
      <c r="H164" s="3">
        <f>Table1_ori[[#This Row],[Actual]]-(Table1_ori[[#This Row],[Electric pay]]+Table1_ori[[#This Row],[Gpay]]+Table1_ori[[#This Row],[Plate Amount &amp; Repair]])</f>
        <v>856</v>
      </c>
      <c r="I164" s="5">
        <f t="shared" si="5"/>
        <v>0</v>
      </c>
      <c r="J164" s="6">
        <f>SUM(Table1_ori[[#This Row],[Electric pay]],Table1_ori[[#This Row],[Gpay]],Table1_ori[[#This Row],[Plate Amount &amp; Repair]])</f>
        <v>1194</v>
      </c>
      <c r="K164" s="3">
        <f>IF(Table1_ori[[#This Row],[Final]]&gt;0,1,0)</f>
        <v>1</v>
      </c>
    </row>
    <row r="165" spans="1:11" x14ac:dyDescent="0.3">
      <c r="A165" s="13" t="s">
        <v>13</v>
      </c>
      <c r="B165" s="4">
        <v>45455</v>
      </c>
      <c r="C165" s="3">
        <v>260</v>
      </c>
      <c r="D165" s="3"/>
      <c r="E165" s="3">
        <v>400</v>
      </c>
      <c r="F165" s="3">
        <v>1860</v>
      </c>
      <c r="G165" s="3">
        <v>344</v>
      </c>
      <c r="H165" s="3">
        <f>Table1_ori[[#This Row],[Actual]]-(Table1_ori[[#This Row],[Electric pay]]+Table1_ori[[#This Row],[Gpay]]+Table1_ori[[#This Row],[Plate Amount &amp; Repair]])</f>
        <v>1116</v>
      </c>
      <c r="I165" s="5">
        <f t="shared" si="5"/>
        <v>0</v>
      </c>
      <c r="J165" s="6">
        <f>SUM(Table1_ori[[#This Row],[Electric pay]],Table1_ori[[#This Row],[Gpay]],Table1_ori[[#This Row],[Plate Amount &amp; Repair]])</f>
        <v>744</v>
      </c>
      <c r="K165" s="3">
        <f>IF(Table1_ori[[#This Row],[Final]]&gt;0,1,0)</f>
        <v>1</v>
      </c>
    </row>
    <row r="166" spans="1:11" x14ac:dyDescent="0.3">
      <c r="A166" s="13" t="s">
        <v>13</v>
      </c>
      <c r="B166" s="4">
        <v>45456</v>
      </c>
      <c r="C166" s="3">
        <v>20</v>
      </c>
      <c r="D166" s="3"/>
      <c r="E166" s="3">
        <v>350</v>
      </c>
      <c r="F166" s="3">
        <v>1520</v>
      </c>
      <c r="G166" s="3">
        <v>344</v>
      </c>
      <c r="H166" s="3">
        <f>Table1_ori[[#This Row],[Actual]]-(Table1_ori[[#This Row],[Electric pay]]+Table1_ori[[#This Row],[Gpay]]+Table1_ori[[#This Row],[Plate Amount &amp; Repair]])</f>
        <v>826</v>
      </c>
      <c r="I166" s="5">
        <f t="shared" si="5"/>
        <v>0</v>
      </c>
      <c r="J166" s="6">
        <f>SUM(Table1_ori[[#This Row],[Electric pay]],Table1_ori[[#This Row],[Gpay]],Table1_ori[[#This Row],[Plate Amount &amp; Repair]])</f>
        <v>694</v>
      </c>
      <c r="K166" s="3">
        <f>IF(Table1_ori[[#This Row],[Final]]&gt;0,1,0)</f>
        <v>1</v>
      </c>
    </row>
    <row r="167" spans="1:11" x14ac:dyDescent="0.3">
      <c r="A167" s="13" t="s">
        <v>13</v>
      </c>
      <c r="B167" s="4">
        <v>45457</v>
      </c>
      <c r="C167" s="3">
        <v>0</v>
      </c>
      <c r="D167" s="3"/>
      <c r="E167" s="3">
        <v>350</v>
      </c>
      <c r="F167" s="3">
        <v>1190</v>
      </c>
      <c r="G167" s="3">
        <v>344</v>
      </c>
      <c r="H167" s="3">
        <f>Table1_ori[[#This Row],[Actual]]-(Table1_ori[[#This Row],[Electric pay]]+Table1_ori[[#This Row],[Gpay]]+Table1_ori[[#This Row],[Plate Amount &amp; Repair]])</f>
        <v>496</v>
      </c>
      <c r="I167" s="5">
        <f t="shared" si="5"/>
        <v>0</v>
      </c>
      <c r="J167" s="6">
        <f>SUM(Table1_ori[[#This Row],[Electric pay]],Table1_ori[[#This Row],[Gpay]],Table1_ori[[#This Row],[Plate Amount &amp; Repair]])</f>
        <v>694</v>
      </c>
      <c r="K167" s="3">
        <f>IF(Table1_ori[[#This Row],[Final]]&gt;0,1,0)</f>
        <v>1</v>
      </c>
    </row>
    <row r="168" spans="1:11" x14ac:dyDescent="0.3">
      <c r="A168" s="13" t="s">
        <v>13</v>
      </c>
      <c r="B168" s="4">
        <v>45458</v>
      </c>
      <c r="C168" s="3">
        <v>810</v>
      </c>
      <c r="D168" s="3"/>
      <c r="E168" s="3">
        <v>350</v>
      </c>
      <c r="F168" s="3">
        <v>810</v>
      </c>
      <c r="G168" s="3">
        <v>344</v>
      </c>
      <c r="H168" s="3">
        <f>Table1_ori[[#This Row],[Actual]]-(Table1_ori[[#This Row],[Electric pay]]+Table1_ori[[#This Row],[Gpay]]+Table1_ori[[#This Row],[Plate Amount &amp; Repair]])</f>
        <v>116</v>
      </c>
      <c r="I168" s="5">
        <f t="shared" si="5"/>
        <v>0</v>
      </c>
      <c r="J168" s="6">
        <f>SUM(Table1_ori[[#This Row],[Electric pay]],Table1_ori[[#This Row],[Gpay]],Table1_ori[[#This Row],[Plate Amount &amp; Repair]])</f>
        <v>694</v>
      </c>
      <c r="K168" s="3">
        <f>IF(Table1_ori[[#This Row],[Final]]&gt;0,1,0)</f>
        <v>1</v>
      </c>
    </row>
    <row r="169" spans="1:11" x14ac:dyDescent="0.3">
      <c r="A169" s="13" t="s">
        <v>13</v>
      </c>
      <c r="B169" s="4">
        <v>45459</v>
      </c>
      <c r="C169" s="3">
        <v>1020</v>
      </c>
      <c r="D169" s="3"/>
      <c r="E169" s="3">
        <v>300</v>
      </c>
      <c r="F169" s="3">
        <v>1020</v>
      </c>
      <c r="G169" s="3">
        <v>344</v>
      </c>
      <c r="H169" s="3">
        <f>Table1_ori[[#This Row],[Actual]]-(Table1_ori[[#This Row],[Electric pay]]+Table1_ori[[#This Row],[Gpay]]+Table1_ori[[#This Row],[Plate Amount &amp; Repair]])</f>
        <v>376</v>
      </c>
      <c r="I169" s="5">
        <f t="shared" si="5"/>
        <v>0</v>
      </c>
      <c r="J169" s="6">
        <f>SUM(Table1_ori[[#This Row],[Electric pay]],Table1_ori[[#This Row],[Gpay]],Table1_ori[[#This Row],[Plate Amount &amp; Repair]])</f>
        <v>644</v>
      </c>
      <c r="K169" s="3">
        <f>IF(Table1_ori[[#This Row],[Final]]&gt;0,1,0)</f>
        <v>1</v>
      </c>
    </row>
    <row r="170" spans="1:11" x14ac:dyDescent="0.3">
      <c r="A170" s="13" t="s">
        <v>13</v>
      </c>
      <c r="B170" s="4">
        <v>45460</v>
      </c>
      <c r="C170" s="3">
        <v>350</v>
      </c>
      <c r="D170" s="3"/>
      <c r="E170" s="3">
        <v>450</v>
      </c>
      <c r="F170" s="3">
        <v>2950</v>
      </c>
      <c r="G170" s="3">
        <v>344</v>
      </c>
      <c r="H170" s="3">
        <f>Table1_ori[[#This Row],[Actual]]-(Table1_ori[[#This Row],[Electric pay]]+Table1_ori[[#This Row],[Gpay]]+Table1_ori[[#This Row],[Plate Amount &amp; Repair]])</f>
        <v>2156</v>
      </c>
      <c r="I170" s="5">
        <f t="shared" si="5"/>
        <v>0</v>
      </c>
      <c r="J170" s="6">
        <f>SUM(Table1_ori[[#This Row],[Electric pay]],Table1_ori[[#This Row],[Gpay]],Table1_ori[[#This Row],[Plate Amount &amp; Repair]])</f>
        <v>794</v>
      </c>
      <c r="K170" s="3">
        <f>IF(Table1_ori[[#This Row],[Final]]&gt;0,1,0)</f>
        <v>1</v>
      </c>
    </row>
    <row r="171" spans="1:11" x14ac:dyDescent="0.3">
      <c r="A171" s="13" t="s">
        <v>13</v>
      </c>
      <c r="B171" s="4">
        <v>45461</v>
      </c>
      <c r="C171" s="3">
        <v>250</v>
      </c>
      <c r="D171" s="3"/>
      <c r="E171" s="3">
        <v>350</v>
      </c>
      <c r="F171" s="3">
        <v>1250</v>
      </c>
      <c r="G171" s="3">
        <v>344</v>
      </c>
      <c r="H171" s="3">
        <f>Table1_ori[[#This Row],[Actual]]-(Table1_ori[[#This Row],[Electric pay]]+Table1_ori[[#This Row],[Gpay]]+Table1_ori[[#This Row],[Plate Amount &amp; Repair]])</f>
        <v>556</v>
      </c>
      <c r="I171" s="5">
        <f t="shared" si="5"/>
        <v>0</v>
      </c>
      <c r="J171" s="6">
        <f>SUM(Table1_ori[[#This Row],[Electric pay]],Table1_ori[[#This Row],[Gpay]],Table1_ori[[#This Row],[Plate Amount &amp; Repair]])</f>
        <v>694</v>
      </c>
      <c r="K171" s="3">
        <f>IF(Table1_ori[[#This Row],[Final]]&gt;0,1,0)</f>
        <v>1</v>
      </c>
    </row>
    <row r="172" spans="1:11" x14ac:dyDescent="0.3">
      <c r="A172" s="13" t="s">
        <v>13</v>
      </c>
      <c r="B172" s="4">
        <v>45462</v>
      </c>
      <c r="C172" s="3">
        <v>760</v>
      </c>
      <c r="D172" s="3"/>
      <c r="E172" s="3">
        <v>350</v>
      </c>
      <c r="F172" s="3">
        <v>1310</v>
      </c>
      <c r="G172" s="3">
        <v>344</v>
      </c>
      <c r="H172" s="3">
        <f>Table1_ori[[#This Row],[Actual]]-(Table1_ori[[#This Row],[Electric pay]]+Table1_ori[[#This Row],[Gpay]]+Table1_ori[[#This Row],[Plate Amount &amp; Repair]])</f>
        <v>616</v>
      </c>
      <c r="I172" s="5">
        <f t="shared" si="5"/>
        <v>0</v>
      </c>
      <c r="J172" s="6">
        <f>SUM(Table1_ori[[#This Row],[Electric pay]],Table1_ori[[#This Row],[Gpay]],Table1_ori[[#This Row],[Plate Amount &amp; Repair]])</f>
        <v>694</v>
      </c>
      <c r="K172" s="3">
        <f>IF(Table1_ori[[#This Row],[Final]]&gt;0,1,0)</f>
        <v>1</v>
      </c>
    </row>
    <row r="173" spans="1:11" x14ac:dyDescent="0.3">
      <c r="A173" s="13" t="s">
        <v>13</v>
      </c>
      <c r="B173" s="4">
        <v>45463</v>
      </c>
      <c r="C173" s="3">
        <v>180</v>
      </c>
      <c r="D173" s="3"/>
      <c r="E173" s="3">
        <v>350</v>
      </c>
      <c r="F173" s="3">
        <v>1080</v>
      </c>
      <c r="G173" s="3">
        <v>344</v>
      </c>
      <c r="H173" s="3">
        <f>Table1_ori[[#This Row],[Actual]]-(Table1_ori[[#This Row],[Electric pay]]+Table1_ori[[#This Row],[Gpay]]+Table1_ori[[#This Row],[Plate Amount &amp; Repair]])</f>
        <v>386</v>
      </c>
      <c r="I173" s="5">
        <f t="shared" si="5"/>
        <v>0</v>
      </c>
      <c r="J173" s="6">
        <f>SUM(Table1_ori[[#This Row],[Electric pay]],Table1_ori[[#This Row],[Gpay]],Table1_ori[[#This Row],[Plate Amount &amp; Repair]])</f>
        <v>694</v>
      </c>
      <c r="K173" s="3">
        <f>IF(Table1_ori[[#This Row],[Final]]&gt;0,1,0)</f>
        <v>1</v>
      </c>
    </row>
    <row r="174" spans="1:11" x14ac:dyDescent="0.3">
      <c r="A174" s="13" t="s">
        <v>13</v>
      </c>
      <c r="B174" s="4">
        <v>45464</v>
      </c>
      <c r="C174" s="3">
        <v>50</v>
      </c>
      <c r="D174" s="3"/>
      <c r="E174" s="3">
        <v>0</v>
      </c>
      <c r="F174" s="3">
        <v>550</v>
      </c>
      <c r="G174" s="3">
        <v>344</v>
      </c>
      <c r="H174" s="3">
        <f>Table1_ori[[#This Row],[Actual]]-(Table1_ori[[#This Row],[Electric pay]]+Table1_ori[[#This Row],[Gpay]]+Table1_ori[[#This Row],[Plate Amount &amp; Repair]])</f>
        <v>206</v>
      </c>
      <c r="I174" s="5">
        <f t="shared" si="5"/>
        <v>1</v>
      </c>
      <c r="J174" s="6">
        <f>SUM(Table1_ori[[#This Row],[Electric pay]],Table1_ori[[#This Row],[Gpay]],Table1_ori[[#This Row],[Plate Amount &amp; Repair]])</f>
        <v>344</v>
      </c>
      <c r="K174" s="3">
        <f>IF(Table1_ori[[#This Row],[Final]]&gt;0,1,0)</f>
        <v>1</v>
      </c>
    </row>
    <row r="175" spans="1:11" x14ac:dyDescent="0.3">
      <c r="A175" s="13" t="s">
        <v>13</v>
      </c>
      <c r="B175" s="4">
        <v>45465</v>
      </c>
      <c r="C175" s="3">
        <v>290</v>
      </c>
      <c r="D175" s="3">
        <v>450</v>
      </c>
      <c r="E175" s="3">
        <v>450</v>
      </c>
      <c r="F175" s="3">
        <v>1420</v>
      </c>
      <c r="G175" s="3">
        <v>344</v>
      </c>
      <c r="H175" s="3">
        <f>Table1_ori[[#This Row],[Actual]]-(Table1_ori[[#This Row],[Electric pay]]+Table1_ori[[#This Row],[Gpay]]+Table1_ori[[#This Row],[Plate Amount &amp; Repair]])</f>
        <v>176</v>
      </c>
      <c r="I175" s="5">
        <f t="shared" si="5"/>
        <v>0</v>
      </c>
      <c r="J175" s="6">
        <f>SUM(Table1_ori[[#This Row],[Electric pay]],Table1_ori[[#This Row],[Gpay]],Table1_ori[[#This Row],[Plate Amount &amp; Repair]])</f>
        <v>1244</v>
      </c>
      <c r="K175" s="3">
        <f>IF(Table1_ori[[#This Row],[Final]]&gt;0,1,0)</f>
        <v>1</v>
      </c>
    </row>
    <row r="176" spans="1:11" x14ac:dyDescent="0.3">
      <c r="A176" s="13" t="s">
        <v>13</v>
      </c>
      <c r="B176" s="4">
        <v>45466</v>
      </c>
      <c r="C176" s="3">
        <v>720</v>
      </c>
      <c r="D176" s="3"/>
      <c r="E176" s="3">
        <v>350</v>
      </c>
      <c r="F176" s="3">
        <v>1320</v>
      </c>
      <c r="G176" s="3">
        <v>344</v>
      </c>
      <c r="H176" s="3">
        <f>Table1_ori[[#This Row],[Actual]]-(Table1_ori[[#This Row],[Electric pay]]+Table1_ori[[#This Row],[Gpay]]+Table1_ori[[#This Row],[Plate Amount &amp; Repair]])</f>
        <v>626</v>
      </c>
      <c r="I176" s="5">
        <f t="shared" si="5"/>
        <v>0</v>
      </c>
      <c r="J176" s="6">
        <f>SUM(Table1_ori[[#This Row],[Electric pay]],Table1_ori[[#This Row],[Gpay]],Table1_ori[[#This Row],[Plate Amount &amp; Repair]])</f>
        <v>694</v>
      </c>
      <c r="K176" s="3">
        <f>IF(Table1_ori[[#This Row],[Final]]&gt;0,1,0)</f>
        <v>1</v>
      </c>
    </row>
    <row r="177" spans="1:11" x14ac:dyDescent="0.3">
      <c r="A177" s="13" t="s">
        <v>13</v>
      </c>
      <c r="B177" s="4">
        <v>45467</v>
      </c>
      <c r="C177" s="3">
        <v>260</v>
      </c>
      <c r="D177" s="3"/>
      <c r="E177" s="3">
        <v>450</v>
      </c>
      <c r="F177" s="3">
        <v>1840</v>
      </c>
      <c r="G177" s="3">
        <v>344</v>
      </c>
      <c r="H177" s="3">
        <f>Table1_ori[[#This Row],[Actual]]-(Table1_ori[[#This Row],[Electric pay]]+Table1_ori[[#This Row],[Gpay]]+Table1_ori[[#This Row],[Plate Amount &amp; Repair]])</f>
        <v>1046</v>
      </c>
      <c r="I177" s="5">
        <f t="shared" si="5"/>
        <v>0</v>
      </c>
      <c r="J177" s="6">
        <f>SUM(Table1_ori[[#This Row],[Electric pay]],Table1_ori[[#This Row],[Gpay]],Table1_ori[[#This Row],[Plate Amount &amp; Repair]])</f>
        <v>794</v>
      </c>
      <c r="K177" s="3">
        <f>IF(Table1_ori[[#This Row],[Final]]&gt;0,1,0)</f>
        <v>1</v>
      </c>
    </row>
    <row r="178" spans="1:11" x14ac:dyDescent="0.3">
      <c r="A178" s="13" t="s">
        <v>13</v>
      </c>
      <c r="B178" s="4">
        <v>45468</v>
      </c>
      <c r="C178" s="3">
        <v>80</v>
      </c>
      <c r="D178" s="3"/>
      <c r="E178" s="3">
        <v>400</v>
      </c>
      <c r="F178" s="3">
        <v>1680</v>
      </c>
      <c r="G178" s="3">
        <v>344</v>
      </c>
      <c r="H178" s="3">
        <f>Table1_ori[[#This Row],[Actual]]-(Table1_ori[[#This Row],[Electric pay]]+Table1_ori[[#This Row],[Gpay]]+Table1_ori[[#This Row],[Plate Amount &amp; Repair]])</f>
        <v>936</v>
      </c>
      <c r="I178" s="5">
        <f t="shared" si="5"/>
        <v>0</v>
      </c>
      <c r="J178" s="6">
        <f>SUM(Table1_ori[[#This Row],[Electric pay]],Table1_ori[[#This Row],[Gpay]],Table1_ori[[#This Row],[Plate Amount &amp; Repair]])</f>
        <v>744</v>
      </c>
      <c r="K178" s="3">
        <f>IF(Table1_ori[[#This Row],[Final]]&gt;0,1,0)</f>
        <v>1</v>
      </c>
    </row>
    <row r="179" spans="1:11" x14ac:dyDescent="0.3">
      <c r="A179" s="13" t="s">
        <v>13</v>
      </c>
      <c r="B179" s="4">
        <v>45469</v>
      </c>
      <c r="C179" s="3">
        <v>220</v>
      </c>
      <c r="D179" s="3"/>
      <c r="E179" s="3">
        <v>0</v>
      </c>
      <c r="F179" s="3">
        <v>2020</v>
      </c>
      <c r="G179" s="3">
        <v>344</v>
      </c>
      <c r="H179" s="3">
        <f>Table1_ori[[#This Row],[Actual]]-(Table1_ori[[#This Row],[Electric pay]]+Table1_ori[[#This Row],[Gpay]]+Table1_ori[[#This Row],[Plate Amount &amp; Repair]])</f>
        <v>1676</v>
      </c>
      <c r="I179" s="5">
        <f t="shared" si="5"/>
        <v>1</v>
      </c>
      <c r="J179" s="6">
        <f>SUM(Table1_ori[[#This Row],[Electric pay]],Table1_ori[[#This Row],[Gpay]],Table1_ori[[#This Row],[Plate Amount &amp; Repair]])</f>
        <v>344</v>
      </c>
      <c r="K179" s="3">
        <f>IF(Table1_ori[[#This Row],[Final]]&gt;0,1,0)</f>
        <v>1</v>
      </c>
    </row>
    <row r="180" spans="1:11" x14ac:dyDescent="0.3">
      <c r="A180" s="13" t="s">
        <v>13</v>
      </c>
      <c r="B180" s="4">
        <v>45470</v>
      </c>
      <c r="C180" s="3">
        <v>300</v>
      </c>
      <c r="D180" s="3"/>
      <c r="E180" s="3">
        <v>350</v>
      </c>
      <c r="F180" s="3">
        <v>1100</v>
      </c>
      <c r="G180" s="3">
        <v>344</v>
      </c>
      <c r="H180" s="3">
        <f>Table1_ori[[#This Row],[Actual]]-(Table1_ori[[#This Row],[Electric pay]]+Table1_ori[[#This Row],[Gpay]]+Table1_ori[[#This Row],[Plate Amount &amp; Repair]])</f>
        <v>406</v>
      </c>
      <c r="I180" s="5">
        <f t="shared" si="5"/>
        <v>0</v>
      </c>
      <c r="J180" s="6">
        <f>SUM(Table1_ori[[#This Row],[Electric pay]],Table1_ori[[#This Row],[Gpay]],Table1_ori[[#This Row],[Plate Amount &amp; Repair]])</f>
        <v>694</v>
      </c>
      <c r="K180" s="3">
        <f>IF(Table1_ori[[#This Row],[Final]]&gt;0,1,0)</f>
        <v>1</v>
      </c>
    </row>
    <row r="181" spans="1:11" x14ac:dyDescent="0.3">
      <c r="A181" s="13" t="s">
        <v>13</v>
      </c>
      <c r="B181" s="4">
        <v>45471</v>
      </c>
      <c r="C181" s="3">
        <v>110</v>
      </c>
      <c r="D181" s="3"/>
      <c r="E181" s="3">
        <v>350</v>
      </c>
      <c r="F181" s="3">
        <v>1010</v>
      </c>
      <c r="G181" s="3">
        <v>344</v>
      </c>
      <c r="H181" s="3">
        <f>Table1_ori[[#This Row],[Actual]]-(Table1_ori[[#This Row],[Electric pay]]+Table1_ori[[#This Row],[Gpay]]+Table1_ori[[#This Row],[Plate Amount &amp; Repair]])</f>
        <v>316</v>
      </c>
      <c r="I181" s="5">
        <f t="shared" si="5"/>
        <v>0</v>
      </c>
      <c r="J181" s="6">
        <f>SUM(Table1_ori[[#This Row],[Electric pay]],Table1_ori[[#This Row],[Gpay]],Table1_ori[[#This Row],[Plate Amount &amp; Repair]])</f>
        <v>694</v>
      </c>
      <c r="K181" s="3">
        <f>IF(Table1_ori[[#This Row],[Final]]&gt;0,1,0)</f>
        <v>1</v>
      </c>
    </row>
    <row r="182" spans="1:11" x14ac:dyDescent="0.3">
      <c r="A182" s="13" t="s">
        <v>13</v>
      </c>
      <c r="B182" s="4">
        <v>45472</v>
      </c>
      <c r="C182" s="3">
        <v>560</v>
      </c>
      <c r="D182" s="3"/>
      <c r="E182" s="3">
        <v>350</v>
      </c>
      <c r="F182" s="3">
        <v>1660</v>
      </c>
      <c r="G182" s="3">
        <v>344</v>
      </c>
      <c r="H182" s="3">
        <f>Table1_ori[[#This Row],[Actual]]-(Table1_ori[[#This Row],[Electric pay]]+Table1_ori[[#This Row],[Gpay]]+Table1_ori[[#This Row],[Plate Amount &amp; Repair]])</f>
        <v>966</v>
      </c>
      <c r="I182" s="5">
        <f t="shared" si="5"/>
        <v>0</v>
      </c>
      <c r="J182" s="6">
        <f>SUM(Table1_ori[[#This Row],[Electric pay]],Table1_ori[[#This Row],[Gpay]],Table1_ori[[#This Row],[Plate Amount &amp; Repair]])</f>
        <v>694</v>
      </c>
      <c r="K182" s="3">
        <f>IF(Table1_ori[[#This Row],[Final]]&gt;0,1,0)</f>
        <v>1</v>
      </c>
    </row>
    <row r="183" spans="1:11" x14ac:dyDescent="0.3">
      <c r="A183" s="16" t="s">
        <v>13</v>
      </c>
      <c r="B183" s="9">
        <v>45473</v>
      </c>
      <c r="C183" s="10">
        <v>110</v>
      </c>
      <c r="D183" s="10"/>
      <c r="E183" s="10">
        <v>0</v>
      </c>
      <c r="F183" s="10">
        <v>2110</v>
      </c>
      <c r="G183" s="10">
        <v>344</v>
      </c>
      <c r="H183" s="10">
        <f>Table1_ori[[#This Row],[Actual]]-(Table1_ori[[#This Row],[Electric pay]]+Table1_ori[[#This Row],[Gpay]]+Table1_ori[[#This Row],[Plate Amount &amp; Repair]])</f>
        <v>1766</v>
      </c>
      <c r="I183" s="11">
        <f t="shared" si="5"/>
        <v>1</v>
      </c>
      <c r="J183" s="12">
        <f>SUM(Table1_ori[[#This Row],[Electric pay]],Table1_ori[[#This Row],[Gpay]],Table1_ori[[#This Row],[Plate Amount &amp; Repair]])</f>
        <v>344</v>
      </c>
      <c r="K183" s="3">
        <f>IF(Table1_ori[[#This Row],[Final]]&gt;0,1,0)</f>
        <v>1</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6AE01-ED32-4539-BB58-1499269745AB}">
  <dimension ref="A1:U183"/>
  <sheetViews>
    <sheetView topLeftCell="A2" workbookViewId="0">
      <selection sqref="A1:U183"/>
    </sheetView>
  </sheetViews>
  <sheetFormatPr defaultRowHeight="14.4" x14ac:dyDescent="0.3"/>
  <cols>
    <col min="1" max="1" width="11.21875" bestFit="1" customWidth="1"/>
    <col min="2" max="3" width="10.33203125" bestFit="1" customWidth="1"/>
    <col min="4" max="4" width="24.88671875" bestFit="1" customWidth="1"/>
    <col min="5" max="5" width="9.77734375" bestFit="1" customWidth="1"/>
    <col min="6" max="6" width="10.77734375" bestFit="1" customWidth="1"/>
    <col min="7" max="7" width="15" bestFit="1" customWidth="1"/>
    <col min="8" max="8" width="9.33203125" bestFit="1" customWidth="1"/>
    <col min="9" max="9" width="12.5546875" bestFit="1" customWidth="1"/>
    <col min="10" max="10" width="13.109375" bestFit="1" customWidth="1"/>
    <col min="11" max="11" width="14.109375" bestFit="1" customWidth="1"/>
    <col min="12" max="12" width="16.88671875" bestFit="1" customWidth="1"/>
    <col min="13" max="13" width="15.21875" bestFit="1" customWidth="1"/>
    <col min="14" max="14" width="9" bestFit="1" customWidth="1"/>
    <col min="15" max="16" width="11" bestFit="1" customWidth="1"/>
    <col min="17" max="17" width="14" bestFit="1" customWidth="1"/>
    <col min="18" max="18" width="10.109375" bestFit="1" customWidth="1"/>
    <col min="19" max="19" width="9" bestFit="1" customWidth="1"/>
    <col min="20" max="20" width="11.77734375" bestFit="1" customWidth="1"/>
    <col min="21" max="21" width="11.33203125" bestFit="1" customWidth="1"/>
  </cols>
  <sheetData>
    <row r="1" spans="1:21" x14ac:dyDescent="0.3">
      <c r="A1" s="14" t="s">
        <v>0</v>
      </c>
      <c r="B1" s="7" t="s">
        <v>1</v>
      </c>
      <c r="C1" s="7" t="s">
        <v>2</v>
      </c>
      <c r="D1" s="7" t="s">
        <v>3</v>
      </c>
      <c r="E1" s="7" t="s">
        <v>4</v>
      </c>
      <c r="F1" s="7" t="s">
        <v>5</v>
      </c>
      <c r="G1" s="7" t="s">
        <v>15</v>
      </c>
      <c r="H1" s="7" t="s">
        <v>6</v>
      </c>
      <c r="I1" s="7" t="s">
        <v>11</v>
      </c>
      <c r="J1" s="8" t="s">
        <v>12</v>
      </c>
      <c r="K1" s="17" t="s">
        <v>16</v>
      </c>
      <c r="L1" s="7" t="s">
        <v>35</v>
      </c>
      <c r="M1" s="7" t="s">
        <v>36</v>
      </c>
      <c r="N1" s="7" t="s">
        <v>37</v>
      </c>
      <c r="O1" s="7" t="s">
        <v>38</v>
      </c>
      <c r="P1" s="7" t="s">
        <v>43</v>
      </c>
      <c r="Q1" s="17" t="s">
        <v>47</v>
      </c>
      <c r="R1" s="17" t="s">
        <v>48</v>
      </c>
      <c r="S1" s="60" t="s">
        <v>49</v>
      </c>
      <c r="T1" s="17" t="s">
        <v>55</v>
      </c>
      <c r="U1" s="17" t="s">
        <v>56</v>
      </c>
    </row>
    <row r="2" spans="1:21" x14ac:dyDescent="0.3">
      <c r="A2" s="13" t="s">
        <v>7</v>
      </c>
      <c r="B2" s="4">
        <v>45292</v>
      </c>
      <c r="C2" s="3">
        <v>0</v>
      </c>
      <c r="D2" s="3"/>
      <c r="E2" s="3">
        <v>0</v>
      </c>
      <c r="F2" s="3">
        <v>700</v>
      </c>
      <c r="G2" s="3">
        <v>344</v>
      </c>
      <c r="H2" s="3">
        <f>Table1[[#This Row],[Actual]]-(Table1[[#This Row],[Electric pay]]+Table1[[#This Row],[Gpay]]+Table1[[#This Row],[Plate Amount &amp; Repair]])</f>
        <v>356</v>
      </c>
      <c r="I2" s="5">
        <f t="shared" ref="I2:I65" si="0">IF(AND( H2 &gt;0,E2=0),1,0)</f>
        <v>1</v>
      </c>
      <c r="J2" s="6">
        <f>SUM(Table1[[#This Row],[Electric pay]],Table1[[#This Row],[Gpay]],Table1[[#This Row],[Plate Amount &amp; Repair]])</f>
        <v>344</v>
      </c>
      <c r="K2" s="3">
        <f>IF(Table1[[#This Row],[Final]]&gt;0,1,0)</f>
        <v>1</v>
      </c>
      <c r="L2" s="20">
        <v>0.25</v>
      </c>
      <c r="M2" s="20">
        <v>0.4</v>
      </c>
      <c r="N2" s="20">
        <v>0.1</v>
      </c>
      <c r="O2" s="20">
        <v>0.15</v>
      </c>
      <c r="P2" s="20">
        <v>0.1</v>
      </c>
      <c r="Q2" s="20">
        <f ca="1">DAY(EOMONTH(TODAY(),-6))</f>
        <v>29</v>
      </c>
      <c r="R2" s="20">
        <v>29</v>
      </c>
      <c r="S2" s="20">
        <f ca="1">Q2-R2</f>
        <v>0</v>
      </c>
      <c r="T2" s="20">
        <f ca="1">Table1[[#This Row],[Total days]]-U2</f>
        <v>23</v>
      </c>
      <c r="U2" s="20">
        <v>6</v>
      </c>
    </row>
    <row r="3" spans="1:21" x14ac:dyDescent="0.3">
      <c r="A3" s="13" t="s">
        <v>7</v>
      </c>
      <c r="B3" s="4">
        <v>45293</v>
      </c>
      <c r="C3" s="3">
        <v>310</v>
      </c>
      <c r="D3" s="3"/>
      <c r="E3" s="3">
        <v>0</v>
      </c>
      <c r="F3" s="3">
        <v>1010</v>
      </c>
      <c r="G3" s="3">
        <v>344</v>
      </c>
      <c r="H3" s="3">
        <f>Table1[[#This Row],[Actual]]-(Table1[[#This Row],[Electric pay]]+Table1[[#This Row],[Gpay]]+Table1[[#This Row],[Plate Amount &amp; Repair]])</f>
        <v>666</v>
      </c>
      <c r="I3" s="5">
        <f t="shared" si="0"/>
        <v>1</v>
      </c>
      <c r="J3" s="6">
        <f>SUM(Table1[[#This Row],[Electric pay]],Table1[[#This Row],[Gpay]],Table1[[#This Row],[Plate Amount &amp; Repair]])</f>
        <v>344</v>
      </c>
      <c r="K3" s="3">
        <f>IF(Table1[[#This Row],[Final]]&gt;0,1,0)</f>
        <v>1</v>
      </c>
      <c r="L3" s="20"/>
      <c r="M3" s="61"/>
      <c r="N3" s="20"/>
      <c r="O3" s="20"/>
      <c r="P3" s="20"/>
      <c r="Q3" s="20"/>
      <c r="R3" s="20"/>
      <c r="S3" s="20"/>
      <c r="T3" s="20"/>
      <c r="U3" s="20"/>
    </row>
    <row r="4" spans="1:21" x14ac:dyDescent="0.3">
      <c r="A4" s="13" t="s">
        <v>7</v>
      </c>
      <c r="B4" s="4">
        <v>45294</v>
      </c>
      <c r="C4" s="3">
        <v>30</v>
      </c>
      <c r="D4" s="3"/>
      <c r="E4" s="3">
        <v>350</v>
      </c>
      <c r="F4" s="3">
        <v>830</v>
      </c>
      <c r="G4" s="3">
        <v>344</v>
      </c>
      <c r="H4" s="3">
        <f>Table1[[#This Row],[Actual]]-(Table1[[#This Row],[Electric pay]]+Table1[[#This Row],[Gpay]]+Table1[[#This Row],[Plate Amount &amp; Repair]])</f>
        <v>136</v>
      </c>
      <c r="I4" s="5">
        <f t="shared" si="0"/>
        <v>0</v>
      </c>
      <c r="J4" s="6">
        <f>SUM(Table1[[#This Row],[Electric pay]],Table1[[#This Row],[Gpay]],Table1[[#This Row],[Plate Amount &amp; Repair]])</f>
        <v>694</v>
      </c>
      <c r="K4" s="3">
        <f>IF(Table1[[#This Row],[Final]]&gt;0,1,0)</f>
        <v>1</v>
      </c>
      <c r="L4" s="20"/>
      <c r="M4" s="61"/>
      <c r="N4" s="20"/>
      <c r="O4" s="20"/>
      <c r="P4" s="20"/>
      <c r="Q4" s="20"/>
      <c r="R4" s="20"/>
      <c r="S4" s="20"/>
      <c r="T4" s="20"/>
      <c r="U4" s="20"/>
    </row>
    <row r="5" spans="1:21" x14ac:dyDescent="0.3">
      <c r="A5" s="13" t="s">
        <v>7</v>
      </c>
      <c r="B5" s="4">
        <v>45295</v>
      </c>
      <c r="C5" s="3">
        <v>240</v>
      </c>
      <c r="D5" s="3">
        <v>450</v>
      </c>
      <c r="E5" s="3">
        <v>400</v>
      </c>
      <c r="F5" s="3">
        <v>2090</v>
      </c>
      <c r="G5" s="3">
        <v>344</v>
      </c>
      <c r="H5" s="3">
        <f>Table1[[#This Row],[Actual]]-(Table1[[#This Row],[Electric pay]]+Table1[[#This Row],[Gpay]]+Table1[[#This Row],[Plate Amount &amp; Repair]])</f>
        <v>896</v>
      </c>
      <c r="I5" s="5">
        <f t="shared" si="0"/>
        <v>0</v>
      </c>
      <c r="J5" s="6">
        <f>SUM(Table1[[#This Row],[Electric pay]],Table1[[#This Row],[Gpay]],Table1[[#This Row],[Plate Amount &amp; Repair]])</f>
        <v>1194</v>
      </c>
      <c r="K5" s="3">
        <f>IF(Table1[[#This Row],[Final]]&gt;0,1,0)</f>
        <v>1</v>
      </c>
      <c r="L5" s="20"/>
      <c r="M5" s="61"/>
      <c r="N5" s="20"/>
      <c r="O5" s="20"/>
      <c r="P5" s="20"/>
      <c r="Q5" s="20"/>
      <c r="R5" s="20"/>
      <c r="S5" s="20"/>
      <c r="T5" s="20"/>
      <c r="U5" s="20"/>
    </row>
    <row r="6" spans="1:21" x14ac:dyDescent="0.3">
      <c r="A6" s="13" t="s">
        <v>7</v>
      </c>
      <c r="B6" s="4">
        <v>45296</v>
      </c>
      <c r="C6" s="3">
        <v>180</v>
      </c>
      <c r="D6" s="3"/>
      <c r="E6" s="3">
        <v>350</v>
      </c>
      <c r="F6" s="3">
        <v>680</v>
      </c>
      <c r="G6" s="3">
        <v>344</v>
      </c>
      <c r="H6" s="3">
        <f>Table1[[#This Row],[Actual]]-(Table1[[#This Row],[Electric pay]]+Table1[[#This Row],[Gpay]]+Table1[[#This Row],[Plate Amount &amp; Repair]])</f>
        <v>-14</v>
      </c>
      <c r="I6" s="5">
        <f t="shared" si="0"/>
        <v>0</v>
      </c>
      <c r="J6" s="6">
        <f>SUM(Table1[[#This Row],[Electric pay]],Table1[[#This Row],[Gpay]],Table1[[#This Row],[Plate Amount &amp; Repair]])</f>
        <v>694</v>
      </c>
      <c r="K6" s="3">
        <f>IF(Table1[[#This Row],[Final]]&gt;0,1,0)</f>
        <v>0</v>
      </c>
      <c r="L6" s="20"/>
      <c r="M6" s="61"/>
      <c r="N6" s="20"/>
      <c r="O6" s="20"/>
      <c r="P6" s="20"/>
      <c r="Q6" s="20"/>
      <c r="R6" s="20"/>
      <c r="S6" s="20"/>
      <c r="T6" s="20"/>
      <c r="U6" s="20"/>
    </row>
    <row r="7" spans="1:21" x14ac:dyDescent="0.3">
      <c r="A7" s="13" t="s">
        <v>7</v>
      </c>
      <c r="B7" s="4">
        <v>45297</v>
      </c>
      <c r="C7" s="3">
        <v>0</v>
      </c>
      <c r="D7" s="3"/>
      <c r="E7" s="3">
        <v>0</v>
      </c>
      <c r="F7" s="3">
        <v>0</v>
      </c>
      <c r="G7" s="3">
        <v>344</v>
      </c>
      <c r="H7" s="3">
        <f>Table1[[#This Row],[Actual]]-(Table1[[#This Row],[Electric pay]]+Table1[[#This Row],[Gpay]]+Table1[[#This Row],[Plate Amount &amp; Repair]])</f>
        <v>-344</v>
      </c>
      <c r="I7" s="5">
        <f t="shared" si="0"/>
        <v>0</v>
      </c>
      <c r="J7" s="6">
        <f>SUM(Table1[[#This Row],[Electric pay]],Table1[[#This Row],[Gpay]],Table1[[#This Row],[Plate Amount &amp; Repair]])</f>
        <v>344</v>
      </c>
      <c r="K7" s="3">
        <f>IF(Table1[[#This Row],[Final]]&gt;0,1,0)</f>
        <v>0</v>
      </c>
      <c r="L7" s="20"/>
      <c r="M7" s="61"/>
      <c r="N7" s="20"/>
      <c r="O7" s="20"/>
      <c r="P7" s="20"/>
      <c r="Q7" s="20"/>
      <c r="R7" s="20"/>
      <c r="S7" s="20"/>
      <c r="T7" s="20"/>
      <c r="U7" s="20"/>
    </row>
    <row r="8" spans="1:21" x14ac:dyDescent="0.3">
      <c r="A8" s="13" t="s">
        <v>7</v>
      </c>
      <c r="B8" s="4">
        <v>45298</v>
      </c>
      <c r="C8" s="3">
        <v>340</v>
      </c>
      <c r="D8" s="3"/>
      <c r="E8" s="3">
        <v>400</v>
      </c>
      <c r="F8" s="3">
        <v>1040</v>
      </c>
      <c r="G8" s="3">
        <v>344</v>
      </c>
      <c r="H8" s="3">
        <f>Table1[[#This Row],[Actual]]-(Table1[[#This Row],[Electric pay]]+Table1[[#This Row],[Gpay]]+Table1[[#This Row],[Plate Amount &amp; Repair]])</f>
        <v>296</v>
      </c>
      <c r="I8" s="5">
        <f t="shared" si="0"/>
        <v>0</v>
      </c>
      <c r="J8" s="6">
        <f>SUM(Table1[[#This Row],[Electric pay]],Table1[[#This Row],[Gpay]],Table1[[#This Row],[Plate Amount &amp; Repair]])</f>
        <v>744</v>
      </c>
      <c r="K8" s="3">
        <f>IF(Table1[[#This Row],[Final]]&gt;0,1,0)</f>
        <v>1</v>
      </c>
      <c r="L8" s="20"/>
      <c r="M8" s="20"/>
      <c r="N8" s="20"/>
      <c r="O8" s="20"/>
      <c r="P8" s="20"/>
      <c r="Q8" s="20"/>
      <c r="R8" s="20"/>
      <c r="S8" s="20"/>
      <c r="T8" s="20"/>
      <c r="U8" s="20"/>
    </row>
    <row r="9" spans="1:21" x14ac:dyDescent="0.3">
      <c r="A9" s="13" t="s">
        <v>7</v>
      </c>
      <c r="B9" s="4">
        <v>45299</v>
      </c>
      <c r="C9" s="3">
        <v>0</v>
      </c>
      <c r="D9" s="3"/>
      <c r="E9" s="3">
        <v>350</v>
      </c>
      <c r="F9" s="3">
        <v>1100</v>
      </c>
      <c r="G9" s="3">
        <v>344</v>
      </c>
      <c r="H9" s="3">
        <f>Table1[[#This Row],[Actual]]-(Table1[[#This Row],[Electric pay]]+Table1[[#This Row],[Gpay]]+Table1[[#This Row],[Plate Amount &amp; Repair]])</f>
        <v>406</v>
      </c>
      <c r="I9" s="5">
        <f t="shared" si="0"/>
        <v>0</v>
      </c>
      <c r="J9" s="6">
        <f>SUM(Table1[[#This Row],[Electric pay]],Table1[[#This Row],[Gpay]],Table1[[#This Row],[Plate Amount &amp; Repair]])</f>
        <v>694</v>
      </c>
      <c r="K9" s="3">
        <f>IF(Table1[[#This Row],[Final]]&gt;0,1,0)</f>
        <v>1</v>
      </c>
      <c r="L9" s="20"/>
      <c r="M9" s="20"/>
      <c r="N9" s="20"/>
      <c r="O9" s="20"/>
      <c r="P9" s="20"/>
      <c r="Q9" s="20"/>
      <c r="R9" s="20"/>
      <c r="S9" s="20"/>
      <c r="T9" s="20"/>
      <c r="U9" s="20"/>
    </row>
    <row r="10" spans="1:21" x14ac:dyDescent="0.3">
      <c r="A10" s="13" t="s">
        <v>7</v>
      </c>
      <c r="B10" s="4">
        <v>45300</v>
      </c>
      <c r="C10" s="3">
        <v>160</v>
      </c>
      <c r="D10" s="3">
        <v>0</v>
      </c>
      <c r="E10" s="3">
        <v>350</v>
      </c>
      <c r="F10" s="3">
        <v>1560</v>
      </c>
      <c r="G10" s="3">
        <v>344</v>
      </c>
      <c r="H10" s="3">
        <f>Table1[[#This Row],[Actual]]-(Table1[[#This Row],[Electric pay]]+Table1[[#This Row],[Gpay]]+Table1[[#This Row],[Plate Amount &amp; Repair]])</f>
        <v>866</v>
      </c>
      <c r="I10" s="5">
        <f t="shared" si="0"/>
        <v>0</v>
      </c>
      <c r="J10" s="6">
        <f>SUM(Table1[[#This Row],[Electric pay]],Table1[[#This Row],[Gpay]],Table1[[#This Row],[Plate Amount &amp; Repair]])</f>
        <v>694</v>
      </c>
      <c r="K10" s="3">
        <f>IF(Table1[[#This Row],[Final]]&gt;0,1,0)</f>
        <v>1</v>
      </c>
      <c r="L10" s="20"/>
      <c r="M10" s="20"/>
      <c r="N10" s="20"/>
      <c r="O10" s="20"/>
      <c r="P10" s="20"/>
      <c r="Q10" s="20"/>
      <c r="R10" s="20"/>
      <c r="S10" s="20"/>
      <c r="T10" s="20"/>
      <c r="U10" s="20"/>
    </row>
    <row r="11" spans="1:21" x14ac:dyDescent="0.3">
      <c r="A11" s="13" t="s">
        <v>7</v>
      </c>
      <c r="B11" s="4">
        <v>45301</v>
      </c>
      <c r="C11" s="3">
        <v>280</v>
      </c>
      <c r="D11" s="3"/>
      <c r="E11" s="3">
        <v>350</v>
      </c>
      <c r="F11" s="3">
        <v>1380</v>
      </c>
      <c r="G11" s="3">
        <v>344</v>
      </c>
      <c r="H11" s="3">
        <f>Table1[[#This Row],[Actual]]-(Table1[[#This Row],[Electric pay]]+Table1[[#This Row],[Gpay]]+Table1[[#This Row],[Plate Amount &amp; Repair]])</f>
        <v>686</v>
      </c>
      <c r="I11" s="5">
        <f t="shared" si="0"/>
        <v>0</v>
      </c>
      <c r="J11" s="6">
        <f>SUM(Table1[[#This Row],[Electric pay]],Table1[[#This Row],[Gpay]],Table1[[#This Row],[Plate Amount &amp; Repair]])</f>
        <v>694</v>
      </c>
      <c r="K11" s="3">
        <f>IF(Table1[[#This Row],[Final]]&gt;0,1,0)</f>
        <v>1</v>
      </c>
      <c r="L11" s="20"/>
      <c r="M11" s="20"/>
      <c r="N11" s="20"/>
      <c r="O11" s="20"/>
      <c r="P11" s="20"/>
      <c r="Q11" s="20"/>
      <c r="R11" s="20"/>
      <c r="S11" s="20"/>
      <c r="T11" s="20"/>
      <c r="U11" s="20"/>
    </row>
    <row r="12" spans="1:21" x14ac:dyDescent="0.3">
      <c r="A12" s="13" t="s">
        <v>7</v>
      </c>
      <c r="B12" s="4">
        <v>45302</v>
      </c>
      <c r="C12" s="3">
        <v>100</v>
      </c>
      <c r="D12" s="3"/>
      <c r="E12" s="3">
        <v>400</v>
      </c>
      <c r="F12" s="3">
        <v>1860</v>
      </c>
      <c r="G12" s="3">
        <v>344</v>
      </c>
      <c r="H12" s="3">
        <f>Table1[[#This Row],[Actual]]-(Table1[[#This Row],[Electric pay]]+Table1[[#This Row],[Gpay]]+Table1[[#This Row],[Plate Amount &amp; Repair]])</f>
        <v>1116</v>
      </c>
      <c r="I12" s="5">
        <f t="shared" si="0"/>
        <v>0</v>
      </c>
      <c r="J12" s="6">
        <f>SUM(Table1[[#This Row],[Electric pay]],Table1[[#This Row],[Gpay]],Table1[[#This Row],[Plate Amount &amp; Repair]])</f>
        <v>744</v>
      </c>
      <c r="K12" s="3">
        <f>IF(Table1[[#This Row],[Final]]&gt;0,1,0)</f>
        <v>1</v>
      </c>
      <c r="L12" s="20"/>
      <c r="M12" s="20"/>
      <c r="N12" s="20"/>
      <c r="O12" s="20"/>
      <c r="P12" s="20"/>
      <c r="Q12" s="20"/>
      <c r="R12" s="20"/>
      <c r="S12" s="20"/>
      <c r="T12" s="20"/>
      <c r="U12" s="20"/>
    </row>
    <row r="13" spans="1:21" x14ac:dyDescent="0.3">
      <c r="A13" s="13" t="s">
        <v>7</v>
      </c>
      <c r="B13" s="4">
        <v>45303</v>
      </c>
      <c r="C13" s="3">
        <v>260</v>
      </c>
      <c r="D13" s="3"/>
      <c r="E13" s="3">
        <v>400</v>
      </c>
      <c r="F13" s="3">
        <v>2060</v>
      </c>
      <c r="G13" s="3">
        <v>344</v>
      </c>
      <c r="H13" s="3">
        <f>Table1[[#This Row],[Actual]]-(Table1[[#This Row],[Electric pay]]+Table1[[#This Row],[Gpay]]+Table1[[#This Row],[Plate Amount &amp; Repair]])</f>
        <v>1316</v>
      </c>
      <c r="I13" s="5">
        <f t="shared" si="0"/>
        <v>0</v>
      </c>
      <c r="J13" s="6">
        <f>SUM(Table1[[#This Row],[Electric pay]],Table1[[#This Row],[Gpay]],Table1[[#This Row],[Plate Amount &amp; Repair]])</f>
        <v>744</v>
      </c>
      <c r="K13" s="3">
        <f>IF(Table1[[#This Row],[Final]]&gt;0,1,0)</f>
        <v>1</v>
      </c>
      <c r="L13" s="20"/>
      <c r="M13" s="20"/>
      <c r="N13" s="20"/>
      <c r="O13" s="20"/>
      <c r="P13" s="20"/>
      <c r="Q13" s="20"/>
      <c r="R13" s="20"/>
      <c r="S13" s="20"/>
      <c r="T13" s="20"/>
      <c r="U13" s="20"/>
    </row>
    <row r="14" spans="1:21" x14ac:dyDescent="0.3">
      <c r="A14" s="13" t="s">
        <v>7</v>
      </c>
      <c r="B14" s="4">
        <v>45304</v>
      </c>
      <c r="C14" s="3">
        <v>470</v>
      </c>
      <c r="D14" s="3"/>
      <c r="E14" s="3">
        <v>550</v>
      </c>
      <c r="F14" s="3">
        <v>4070</v>
      </c>
      <c r="G14" s="3">
        <v>344</v>
      </c>
      <c r="H14" s="3">
        <f>Table1[[#This Row],[Actual]]-(Table1[[#This Row],[Electric pay]]+Table1[[#This Row],[Gpay]]+Table1[[#This Row],[Plate Amount &amp; Repair]])</f>
        <v>3176</v>
      </c>
      <c r="I14" s="5">
        <f t="shared" si="0"/>
        <v>0</v>
      </c>
      <c r="J14" s="6">
        <f>SUM(Table1[[#This Row],[Electric pay]],Table1[[#This Row],[Gpay]],Table1[[#This Row],[Plate Amount &amp; Repair]])</f>
        <v>894</v>
      </c>
      <c r="K14" s="3">
        <f>IF(Table1[[#This Row],[Final]]&gt;0,1,0)</f>
        <v>1</v>
      </c>
      <c r="L14" s="20"/>
      <c r="M14" s="20"/>
      <c r="N14" s="20"/>
      <c r="O14" s="20"/>
      <c r="P14" s="20"/>
      <c r="Q14" s="20"/>
      <c r="R14" s="20"/>
      <c r="S14" s="20"/>
      <c r="T14" s="20"/>
      <c r="U14" s="20"/>
    </row>
    <row r="15" spans="1:21" x14ac:dyDescent="0.3">
      <c r="A15" s="13" t="s">
        <v>7</v>
      </c>
      <c r="B15" s="4">
        <v>45305</v>
      </c>
      <c r="C15" s="3">
        <v>50</v>
      </c>
      <c r="D15" s="3"/>
      <c r="E15" s="3">
        <v>500</v>
      </c>
      <c r="F15" s="3">
        <v>1650</v>
      </c>
      <c r="G15" s="3">
        <v>344</v>
      </c>
      <c r="H15" s="3">
        <f>Table1[[#This Row],[Actual]]-(Table1[[#This Row],[Electric pay]]+Table1[[#This Row],[Gpay]]+Table1[[#This Row],[Plate Amount &amp; Repair]])</f>
        <v>806</v>
      </c>
      <c r="I15" s="5">
        <f t="shared" si="0"/>
        <v>0</v>
      </c>
      <c r="J15" s="6">
        <f>SUM(Table1[[#This Row],[Electric pay]],Table1[[#This Row],[Gpay]],Table1[[#This Row],[Plate Amount &amp; Repair]])</f>
        <v>844</v>
      </c>
      <c r="K15" s="3">
        <f>IF(Table1[[#This Row],[Final]]&gt;0,1,0)</f>
        <v>1</v>
      </c>
      <c r="L15" s="20"/>
      <c r="M15" s="20"/>
      <c r="N15" s="20"/>
      <c r="O15" s="20"/>
      <c r="P15" s="20"/>
      <c r="Q15" s="20"/>
      <c r="R15" s="20"/>
      <c r="S15" s="20"/>
      <c r="T15" s="20"/>
      <c r="U15" s="20"/>
    </row>
    <row r="16" spans="1:21" x14ac:dyDescent="0.3">
      <c r="A16" s="13" t="s">
        <v>7</v>
      </c>
      <c r="B16" s="4">
        <v>45306</v>
      </c>
      <c r="C16" s="3">
        <v>350</v>
      </c>
      <c r="D16" s="3"/>
      <c r="E16" s="3">
        <v>500</v>
      </c>
      <c r="F16" s="3">
        <v>1750</v>
      </c>
      <c r="G16" s="3">
        <v>344</v>
      </c>
      <c r="H16" s="3">
        <f>Table1[[#This Row],[Actual]]-(Table1[[#This Row],[Electric pay]]+Table1[[#This Row],[Gpay]]+Table1[[#This Row],[Plate Amount &amp; Repair]])</f>
        <v>906</v>
      </c>
      <c r="I16" s="5">
        <f t="shared" si="0"/>
        <v>0</v>
      </c>
      <c r="J16" s="6">
        <f>SUM(Table1[[#This Row],[Electric pay]],Table1[[#This Row],[Gpay]],Table1[[#This Row],[Plate Amount &amp; Repair]])</f>
        <v>844</v>
      </c>
      <c r="K16" s="3">
        <f>IF(Table1[[#This Row],[Final]]&gt;0,1,0)</f>
        <v>1</v>
      </c>
      <c r="L16" s="20"/>
      <c r="M16" s="20"/>
      <c r="N16" s="20"/>
      <c r="O16" s="20"/>
      <c r="P16" s="20"/>
      <c r="Q16" s="20"/>
      <c r="R16" s="20"/>
      <c r="S16" s="20"/>
      <c r="T16" s="20"/>
      <c r="U16" s="20"/>
    </row>
    <row r="17" spans="1:21" x14ac:dyDescent="0.3">
      <c r="A17" s="13" t="s">
        <v>7</v>
      </c>
      <c r="B17" s="4">
        <v>45307</v>
      </c>
      <c r="C17" s="3">
        <v>90</v>
      </c>
      <c r="D17" s="3">
        <v>0</v>
      </c>
      <c r="E17" s="3">
        <v>400</v>
      </c>
      <c r="F17" s="3">
        <v>1290</v>
      </c>
      <c r="G17" s="3">
        <v>344</v>
      </c>
      <c r="H17" s="3">
        <f>Table1[[#This Row],[Actual]]-(Table1[[#This Row],[Electric pay]]+Table1[[#This Row],[Gpay]]+Table1[[#This Row],[Plate Amount &amp; Repair]])</f>
        <v>546</v>
      </c>
      <c r="I17" s="5">
        <f t="shared" si="0"/>
        <v>0</v>
      </c>
      <c r="J17" s="6">
        <f>SUM(Table1[[#This Row],[Electric pay]],Table1[[#This Row],[Gpay]],Table1[[#This Row],[Plate Amount &amp; Repair]])</f>
        <v>744</v>
      </c>
      <c r="K17" s="3">
        <f>IF(Table1[[#This Row],[Final]]&gt;0,1,0)</f>
        <v>1</v>
      </c>
      <c r="L17" s="20"/>
      <c r="M17" s="20"/>
      <c r="N17" s="20"/>
      <c r="O17" s="20"/>
      <c r="P17" s="20"/>
      <c r="Q17" s="20"/>
      <c r="R17" s="20"/>
      <c r="S17" s="20"/>
      <c r="T17" s="20"/>
      <c r="U17" s="20"/>
    </row>
    <row r="18" spans="1:21" x14ac:dyDescent="0.3">
      <c r="A18" s="13" t="s">
        <v>7</v>
      </c>
      <c r="B18" s="4">
        <v>45308</v>
      </c>
      <c r="C18" s="3">
        <v>760</v>
      </c>
      <c r="D18" s="3"/>
      <c r="E18" s="3">
        <v>500</v>
      </c>
      <c r="F18" s="3">
        <v>2140</v>
      </c>
      <c r="G18" s="3">
        <v>344</v>
      </c>
      <c r="H18" s="3">
        <f>Table1[[#This Row],[Actual]]-(Table1[[#This Row],[Electric pay]]+Table1[[#This Row],[Gpay]]+Table1[[#This Row],[Plate Amount &amp; Repair]])</f>
        <v>1296</v>
      </c>
      <c r="I18" s="5">
        <f t="shared" si="0"/>
        <v>0</v>
      </c>
      <c r="J18" s="6">
        <f>SUM(Table1[[#This Row],[Electric pay]],Table1[[#This Row],[Gpay]],Table1[[#This Row],[Plate Amount &amp; Repair]])</f>
        <v>844</v>
      </c>
      <c r="K18" s="3">
        <f>IF(Table1[[#This Row],[Final]]&gt;0,1,0)</f>
        <v>1</v>
      </c>
      <c r="L18" s="20"/>
      <c r="M18" s="20"/>
      <c r="N18" s="20"/>
      <c r="O18" s="20"/>
      <c r="P18" s="20"/>
      <c r="Q18" s="20"/>
      <c r="R18" s="20"/>
      <c r="S18" s="20"/>
      <c r="T18" s="20"/>
      <c r="U18" s="20"/>
    </row>
    <row r="19" spans="1:21" x14ac:dyDescent="0.3">
      <c r="A19" s="13" t="s">
        <v>7</v>
      </c>
      <c r="B19" s="4">
        <v>45309</v>
      </c>
      <c r="C19" s="3">
        <v>660</v>
      </c>
      <c r="D19" s="3"/>
      <c r="E19" s="3">
        <v>350</v>
      </c>
      <c r="F19" s="3">
        <v>1460</v>
      </c>
      <c r="G19" s="3">
        <v>344</v>
      </c>
      <c r="H19" s="3">
        <f>Table1[[#This Row],[Actual]]-(Table1[[#This Row],[Electric pay]]+Table1[[#This Row],[Gpay]]+Table1[[#This Row],[Plate Amount &amp; Repair]])</f>
        <v>766</v>
      </c>
      <c r="I19" s="5">
        <f t="shared" si="0"/>
        <v>0</v>
      </c>
      <c r="J19" s="6">
        <f>SUM(Table1[[#This Row],[Electric pay]],Table1[[#This Row],[Gpay]],Table1[[#This Row],[Plate Amount &amp; Repair]])</f>
        <v>694</v>
      </c>
      <c r="K19" s="3">
        <f>IF(Table1[[#This Row],[Final]]&gt;0,1,0)</f>
        <v>1</v>
      </c>
      <c r="L19" s="20"/>
      <c r="M19" s="20"/>
      <c r="N19" s="20"/>
      <c r="O19" s="20"/>
      <c r="P19" s="20"/>
      <c r="Q19" s="20"/>
      <c r="R19" s="20"/>
      <c r="S19" s="20"/>
      <c r="T19" s="20"/>
      <c r="U19" s="20"/>
    </row>
    <row r="20" spans="1:21" x14ac:dyDescent="0.3">
      <c r="A20" s="13" t="s">
        <v>7</v>
      </c>
      <c r="B20" s="4">
        <v>45310</v>
      </c>
      <c r="C20" s="3">
        <v>420</v>
      </c>
      <c r="D20" s="3"/>
      <c r="E20" s="3">
        <v>250</v>
      </c>
      <c r="F20" s="3">
        <v>1920</v>
      </c>
      <c r="G20" s="3">
        <v>344</v>
      </c>
      <c r="H20" s="3">
        <f>Table1[[#This Row],[Actual]]-(Table1[[#This Row],[Electric pay]]+Table1[[#This Row],[Gpay]]+Table1[[#This Row],[Plate Amount &amp; Repair]])</f>
        <v>1326</v>
      </c>
      <c r="I20" s="5">
        <f t="shared" si="0"/>
        <v>0</v>
      </c>
      <c r="J20" s="6">
        <f>SUM(Table1[[#This Row],[Electric pay]],Table1[[#This Row],[Gpay]],Table1[[#This Row],[Plate Amount &amp; Repair]])</f>
        <v>594</v>
      </c>
      <c r="K20" s="3">
        <f>IF(Table1[[#This Row],[Final]]&gt;0,1,0)</f>
        <v>1</v>
      </c>
      <c r="L20" s="20"/>
      <c r="M20" s="20"/>
      <c r="N20" s="20"/>
      <c r="O20" s="20"/>
      <c r="P20" s="20"/>
      <c r="Q20" s="20"/>
      <c r="R20" s="20"/>
      <c r="S20" s="20"/>
      <c r="T20" s="20"/>
      <c r="U20" s="20"/>
    </row>
    <row r="21" spans="1:21" x14ac:dyDescent="0.3">
      <c r="A21" s="13" t="s">
        <v>7</v>
      </c>
      <c r="B21" s="4">
        <v>45311</v>
      </c>
      <c r="C21" s="3">
        <v>260</v>
      </c>
      <c r="D21" s="3">
        <v>450</v>
      </c>
      <c r="E21" s="3">
        <v>0</v>
      </c>
      <c r="F21" s="3">
        <v>960</v>
      </c>
      <c r="G21" s="3">
        <v>344</v>
      </c>
      <c r="H21" s="3">
        <f>Table1[[#This Row],[Actual]]-(Table1[[#This Row],[Electric pay]]+Table1[[#This Row],[Gpay]]+Table1[[#This Row],[Plate Amount &amp; Repair]])</f>
        <v>166</v>
      </c>
      <c r="I21" s="5">
        <f t="shared" si="0"/>
        <v>1</v>
      </c>
      <c r="J21" s="6">
        <f>SUM(Table1[[#This Row],[Electric pay]],Table1[[#This Row],[Gpay]],Table1[[#This Row],[Plate Amount &amp; Repair]])</f>
        <v>794</v>
      </c>
      <c r="K21" s="3">
        <f>IF(Table1[[#This Row],[Final]]&gt;0,1,0)</f>
        <v>1</v>
      </c>
      <c r="L21" s="20"/>
      <c r="M21" s="20"/>
      <c r="N21" s="20"/>
      <c r="O21" s="20"/>
      <c r="P21" s="20"/>
      <c r="Q21" s="20"/>
      <c r="R21" s="20"/>
      <c r="S21" s="20"/>
      <c r="T21" s="20"/>
      <c r="U21" s="20"/>
    </row>
    <row r="22" spans="1:21" x14ac:dyDescent="0.3">
      <c r="A22" s="13" t="s">
        <v>7</v>
      </c>
      <c r="B22" s="4">
        <v>45312</v>
      </c>
      <c r="C22" s="3">
        <v>930</v>
      </c>
      <c r="D22" s="3">
        <v>450</v>
      </c>
      <c r="E22" s="3">
        <v>0</v>
      </c>
      <c r="F22" s="3">
        <v>1830</v>
      </c>
      <c r="G22" s="3">
        <v>344</v>
      </c>
      <c r="H22" s="3">
        <f>Table1[[#This Row],[Actual]]-(Table1[[#This Row],[Electric pay]]+Table1[[#This Row],[Gpay]]+Table1[[#This Row],[Plate Amount &amp; Repair]])</f>
        <v>1036</v>
      </c>
      <c r="I22" s="5">
        <f t="shared" si="0"/>
        <v>1</v>
      </c>
      <c r="J22" s="6">
        <f>SUM(Table1[[#This Row],[Electric pay]],Table1[[#This Row],[Gpay]],Table1[[#This Row],[Plate Amount &amp; Repair]])</f>
        <v>794</v>
      </c>
      <c r="K22" s="3">
        <f>IF(Table1[[#This Row],[Final]]&gt;0,1,0)</f>
        <v>1</v>
      </c>
      <c r="L22" s="20"/>
      <c r="M22" s="20"/>
      <c r="N22" s="20"/>
      <c r="O22" s="20"/>
      <c r="P22" s="20"/>
      <c r="Q22" s="20"/>
      <c r="R22" s="20"/>
      <c r="S22" s="20"/>
      <c r="T22" s="20"/>
      <c r="U22" s="20"/>
    </row>
    <row r="23" spans="1:21" x14ac:dyDescent="0.3">
      <c r="A23" s="13" t="s">
        <v>7</v>
      </c>
      <c r="B23" s="4">
        <v>45313</v>
      </c>
      <c r="C23" s="3">
        <v>110</v>
      </c>
      <c r="D23" s="3"/>
      <c r="E23" s="3">
        <v>350</v>
      </c>
      <c r="F23" s="3">
        <v>1710</v>
      </c>
      <c r="G23" s="3">
        <v>344</v>
      </c>
      <c r="H23" s="3">
        <f>Table1[[#This Row],[Actual]]-(Table1[[#This Row],[Electric pay]]+Table1[[#This Row],[Gpay]]+Table1[[#This Row],[Plate Amount &amp; Repair]])</f>
        <v>1016</v>
      </c>
      <c r="I23" s="5">
        <f t="shared" si="0"/>
        <v>0</v>
      </c>
      <c r="J23" s="6">
        <f>SUM(Table1[[#This Row],[Electric pay]],Table1[[#This Row],[Gpay]],Table1[[#This Row],[Plate Amount &amp; Repair]])</f>
        <v>694</v>
      </c>
      <c r="K23" s="3">
        <f>IF(Table1[[#This Row],[Final]]&gt;0,1,0)</f>
        <v>1</v>
      </c>
      <c r="L23" s="20"/>
      <c r="M23" s="20"/>
      <c r="N23" s="20"/>
      <c r="O23" s="20"/>
      <c r="P23" s="20"/>
      <c r="Q23" s="20"/>
      <c r="R23" s="20"/>
      <c r="S23" s="20"/>
      <c r="T23" s="20"/>
      <c r="U23" s="20"/>
    </row>
    <row r="24" spans="1:21" x14ac:dyDescent="0.3">
      <c r="A24" s="13" t="s">
        <v>7</v>
      </c>
      <c r="B24" s="4">
        <v>45314</v>
      </c>
      <c r="C24" s="3">
        <v>110</v>
      </c>
      <c r="D24" s="3"/>
      <c r="E24" s="3">
        <v>400</v>
      </c>
      <c r="F24" s="3">
        <v>1710</v>
      </c>
      <c r="G24" s="3">
        <v>344</v>
      </c>
      <c r="H24" s="3">
        <f>Table1[[#This Row],[Actual]]-(Table1[[#This Row],[Electric pay]]+Table1[[#This Row],[Gpay]]+Table1[[#This Row],[Plate Amount &amp; Repair]])</f>
        <v>966</v>
      </c>
      <c r="I24" s="5">
        <f t="shared" si="0"/>
        <v>0</v>
      </c>
      <c r="J24" s="6">
        <f>SUM(Table1[[#This Row],[Electric pay]],Table1[[#This Row],[Gpay]],Table1[[#This Row],[Plate Amount &amp; Repair]])</f>
        <v>744</v>
      </c>
      <c r="K24" s="3">
        <f>IF(Table1[[#This Row],[Final]]&gt;0,1,0)</f>
        <v>1</v>
      </c>
      <c r="L24" s="20"/>
      <c r="M24" s="20"/>
      <c r="N24" s="20"/>
      <c r="O24" s="20"/>
      <c r="P24" s="20"/>
      <c r="Q24" s="20"/>
      <c r="R24" s="20"/>
      <c r="S24" s="20"/>
      <c r="T24" s="20"/>
      <c r="U24" s="20"/>
    </row>
    <row r="25" spans="1:21" x14ac:dyDescent="0.3">
      <c r="A25" s="13" t="s">
        <v>7</v>
      </c>
      <c r="B25" s="4">
        <v>45315</v>
      </c>
      <c r="C25" s="3">
        <v>220</v>
      </c>
      <c r="D25" s="3"/>
      <c r="E25" s="3">
        <v>450</v>
      </c>
      <c r="F25" s="3">
        <v>1520</v>
      </c>
      <c r="G25" s="3">
        <v>344</v>
      </c>
      <c r="H25" s="3">
        <f>Table1[[#This Row],[Actual]]-(Table1[[#This Row],[Electric pay]]+Table1[[#This Row],[Gpay]]+Table1[[#This Row],[Plate Amount &amp; Repair]])</f>
        <v>726</v>
      </c>
      <c r="I25" s="5">
        <f t="shared" si="0"/>
        <v>0</v>
      </c>
      <c r="J25" s="6">
        <f>SUM(Table1[[#This Row],[Electric pay]],Table1[[#This Row],[Gpay]],Table1[[#This Row],[Plate Amount &amp; Repair]])</f>
        <v>794</v>
      </c>
      <c r="K25" s="3">
        <f>IF(Table1[[#This Row],[Final]]&gt;0,1,0)</f>
        <v>1</v>
      </c>
      <c r="L25" s="20"/>
      <c r="M25" s="20"/>
      <c r="N25" s="20"/>
      <c r="O25" s="20"/>
      <c r="P25" s="20"/>
      <c r="Q25" s="20"/>
      <c r="R25" s="20"/>
      <c r="S25" s="20"/>
      <c r="T25" s="20"/>
      <c r="U25" s="20"/>
    </row>
    <row r="26" spans="1:21" x14ac:dyDescent="0.3">
      <c r="A26" s="13" t="s">
        <v>7</v>
      </c>
      <c r="B26" s="4">
        <v>45316</v>
      </c>
      <c r="C26" s="3">
        <v>100</v>
      </c>
      <c r="D26" s="3"/>
      <c r="E26" s="3">
        <v>150</v>
      </c>
      <c r="F26" s="3">
        <v>1000</v>
      </c>
      <c r="G26" s="3">
        <v>344</v>
      </c>
      <c r="H26" s="3">
        <f>Table1[[#This Row],[Actual]]-(Table1[[#This Row],[Electric pay]]+Table1[[#This Row],[Gpay]]+Table1[[#This Row],[Plate Amount &amp; Repair]])</f>
        <v>506</v>
      </c>
      <c r="I26" s="5">
        <f t="shared" si="0"/>
        <v>0</v>
      </c>
      <c r="J26" s="6">
        <f>SUM(Table1[[#This Row],[Electric pay]],Table1[[#This Row],[Gpay]],Table1[[#This Row],[Plate Amount &amp; Repair]])</f>
        <v>494</v>
      </c>
      <c r="K26" s="3">
        <f>IF(Table1[[#This Row],[Final]]&gt;0,1,0)</f>
        <v>1</v>
      </c>
      <c r="L26" s="20"/>
      <c r="M26" s="20"/>
      <c r="N26" s="20"/>
      <c r="O26" s="20"/>
      <c r="P26" s="20"/>
      <c r="Q26" s="20"/>
      <c r="R26" s="20"/>
      <c r="S26" s="20"/>
      <c r="T26" s="20"/>
      <c r="U26" s="20"/>
    </row>
    <row r="27" spans="1:21" x14ac:dyDescent="0.3">
      <c r="A27" s="13" t="s">
        <v>7</v>
      </c>
      <c r="B27" s="4">
        <v>45317</v>
      </c>
      <c r="C27" s="3">
        <v>290</v>
      </c>
      <c r="D27" s="3"/>
      <c r="E27" s="3">
        <v>350</v>
      </c>
      <c r="F27" s="3">
        <v>1190</v>
      </c>
      <c r="G27" s="3">
        <v>344</v>
      </c>
      <c r="H27" s="3">
        <f>Table1[[#This Row],[Actual]]-(Table1[[#This Row],[Electric pay]]+Table1[[#This Row],[Gpay]]+Table1[[#This Row],[Plate Amount &amp; Repair]])</f>
        <v>496</v>
      </c>
      <c r="I27" s="5">
        <f t="shared" si="0"/>
        <v>0</v>
      </c>
      <c r="J27" s="6">
        <f>SUM(Table1[[#This Row],[Electric pay]],Table1[[#This Row],[Gpay]],Table1[[#This Row],[Plate Amount &amp; Repair]])</f>
        <v>694</v>
      </c>
      <c r="K27" s="3">
        <f>IF(Table1[[#This Row],[Final]]&gt;0,1,0)</f>
        <v>1</v>
      </c>
      <c r="L27" s="20"/>
      <c r="M27" s="20"/>
      <c r="N27" s="20"/>
      <c r="O27" s="20"/>
      <c r="P27" s="20"/>
      <c r="Q27" s="20"/>
      <c r="R27" s="20"/>
      <c r="S27" s="20"/>
      <c r="T27" s="20"/>
      <c r="U27" s="20"/>
    </row>
    <row r="28" spans="1:21" x14ac:dyDescent="0.3">
      <c r="A28" s="13" t="s">
        <v>7</v>
      </c>
      <c r="B28" s="4">
        <v>45318</v>
      </c>
      <c r="C28" s="3">
        <v>750</v>
      </c>
      <c r="D28" s="3"/>
      <c r="E28" s="3">
        <v>400</v>
      </c>
      <c r="F28" s="3">
        <v>1750</v>
      </c>
      <c r="G28" s="3">
        <v>344</v>
      </c>
      <c r="H28" s="3">
        <f>Table1[[#This Row],[Actual]]-(Table1[[#This Row],[Electric pay]]+Table1[[#This Row],[Gpay]]+Table1[[#This Row],[Plate Amount &amp; Repair]])</f>
        <v>1006</v>
      </c>
      <c r="I28" s="5">
        <f t="shared" si="0"/>
        <v>0</v>
      </c>
      <c r="J28" s="6">
        <f>SUM(Table1[[#This Row],[Electric pay]],Table1[[#This Row],[Gpay]],Table1[[#This Row],[Plate Amount &amp; Repair]])</f>
        <v>744</v>
      </c>
      <c r="K28" s="3">
        <f>IF(Table1[[#This Row],[Final]]&gt;0,1,0)</f>
        <v>1</v>
      </c>
      <c r="L28" s="20"/>
      <c r="M28" s="20"/>
      <c r="N28" s="20"/>
      <c r="O28" s="20"/>
      <c r="P28" s="20"/>
      <c r="Q28" s="20"/>
      <c r="R28" s="20"/>
      <c r="S28" s="20"/>
      <c r="T28" s="20"/>
      <c r="U28" s="20"/>
    </row>
    <row r="29" spans="1:21" x14ac:dyDescent="0.3">
      <c r="A29" s="13" t="s">
        <v>7</v>
      </c>
      <c r="B29" s="4">
        <v>45319</v>
      </c>
      <c r="C29" s="3">
        <v>270</v>
      </c>
      <c r="D29" s="3"/>
      <c r="E29" s="3">
        <v>100</v>
      </c>
      <c r="F29" s="3">
        <v>470</v>
      </c>
      <c r="G29" s="3">
        <v>344</v>
      </c>
      <c r="H29" s="3">
        <f>Table1[[#This Row],[Actual]]-(Table1[[#This Row],[Electric pay]]+Table1[[#This Row],[Gpay]]+Table1[[#This Row],[Plate Amount &amp; Repair]])</f>
        <v>26</v>
      </c>
      <c r="I29" s="5">
        <f t="shared" si="0"/>
        <v>0</v>
      </c>
      <c r="J29" s="6">
        <f>SUM(Table1[[#This Row],[Electric pay]],Table1[[#This Row],[Gpay]],Table1[[#This Row],[Plate Amount &amp; Repair]])</f>
        <v>444</v>
      </c>
      <c r="K29" s="3">
        <f>IF(Table1[[#This Row],[Final]]&gt;0,1,0)</f>
        <v>1</v>
      </c>
      <c r="L29" s="20"/>
      <c r="M29" s="20"/>
      <c r="N29" s="20"/>
      <c r="O29" s="20"/>
      <c r="P29" s="20"/>
      <c r="Q29" s="20"/>
      <c r="R29" s="20"/>
      <c r="S29" s="20"/>
      <c r="T29" s="20"/>
      <c r="U29" s="20"/>
    </row>
    <row r="30" spans="1:21" x14ac:dyDescent="0.3">
      <c r="A30" s="13" t="s">
        <v>7</v>
      </c>
      <c r="B30" s="4">
        <v>45320</v>
      </c>
      <c r="C30" s="3">
        <v>230</v>
      </c>
      <c r="D30" s="3"/>
      <c r="E30" s="3">
        <v>0</v>
      </c>
      <c r="F30" s="3">
        <v>2530</v>
      </c>
      <c r="G30" s="3">
        <v>344</v>
      </c>
      <c r="H30" s="3">
        <f>Table1[[#This Row],[Actual]]-(Table1[[#This Row],[Electric pay]]+Table1[[#This Row],[Gpay]]+Table1[[#This Row],[Plate Amount &amp; Repair]])</f>
        <v>2186</v>
      </c>
      <c r="I30" s="5">
        <f t="shared" si="0"/>
        <v>1</v>
      </c>
      <c r="J30" s="6">
        <f>SUM(Table1[[#This Row],[Electric pay]],Table1[[#This Row],[Gpay]],Table1[[#This Row],[Plate Amount &amp; Repair]])</f>
        <v>344</v>
      </c>
      <c r="K30" s="3">
        <f>IF(Table1[[#This Row],[Final]]&gt;0,1,0)</f>
        <v>1</v>
      </c>
      <c r="L30" s="20"/>
      <c r="M30" s="20"/>
      <c r="N30" s="20"/>
      <c r="O30" s="20"/>
      <c r="P30" s="20"/>
      <c r="Q30" s="20"/>
      <c r="R30" s="20"/>
      <c r="S30" s="20"/>
      <c r="T30" s="20"/>
      <c r="U30" s="20"/>
    </row>
    <row r="31" spans="1:21" x14ac:dyDescent="0.3">
      <c r="A31" s="13" t="s">
        <v>7</v>
      </c>
      <c r="B31" s="4">
        <v>45321</v>
      </c>
      <c r="C31" s="3">
        <v>680</v>
      </c>
      <c r="D31" s="3">
        <v>450</v>
      </c>
      <c r="E31" s="3">
        <v>0</v>
      </c>
      <c r="F31" s="3">
        <v>2430</v>
      </c>
      <c r="G31" s="3">
        <v>344</v>
      </c>
      <c r="H31" s="3">
        <f>Table1[[#This Row],[Actual]]-(Table1[[#This Row],[Electric pay]]+Table1[[#This Row],[Gpay]]+Table1[[#This Row],[Plate Amount &amp; Repair]])</f>
        <v>1636</v>
      </c>
      <c r="I31" s="5">
        <f t="shared" si="0"/>
        <v>1</v>
      </c>
      <c r="J31" s="6">
        <f>SUM(Table1[[#This Row],[Electric pay]],Table1[[#This Row],[Gpay]],Table1[[#This Row],[Plate Amount &amp; Repair]])</f>
        <v>794</v>
      </c>
      <c r="K31" s="3">
        <f>IF(Table1[[#This Row],[Final]]&gt;0,1,0)</f>
        <v>1</v>
      </c>
      <c r="L31" s="20"/>
      <c r="M31" s="20"/>
      <c r="N31" s="20"/>
      <c r="O31" s="20"/>
      <c r="P31" s="20"/>
      <c r="Q31" s="20"/>
      <c r="R31" s="20"/>
      <c r="S31" s="20"/>
      <c r="T31" s="20"/>
      <c r="U31" s="20"/>
    </row>
    <row r="32" spans="1:21" x14ac:dyDescent="0.3">
      <c r="A32" s="13" t="s">
        <v>7</v>
      </c>
      <c r="B32" s="4">
        <v>45322</v>
      </c>
      <c r="C32" s="3">
        <v>290</v>
      </c>
      <c r="D32" s="3">
        <v>0</v>
      </c>
      <c r="E32" s="3">
        <v>400</v>
      </c>
      <c r="F32" s="3">
        <v>1290</v>
      </c>
      <c r="G32" s="3">
        <v>344</v>
      </c>
      <c r="H32" s="3">
        <f>Table1[[#This Row],[Actual]]-(Table1[[#This Row],[Electric pay]]+Table1[[#This Row],[Gpay]]+Table1[[#This Row],[Plate Amount &amp; Repair]])</f>
        <v>546</v>
      </c>
      <c r="I32" s="5">
        <f t="shared" si="0"/>
        <v>0</v>
      </c>
      <c r="J32" s="6">
        <f>SUM(Table1[[#This Row],[Electric pay]],Table1[[#This Row],[Gpay]],Table1[[#This Row],[Plate Amount &amp; Repair]])</f>
        <v>744</v>
      </c>
      <c r="K32" s="3">
        <f>IF(Table1[[#This Row],[Final]]&gt;0,1,0)</f>
        <v>1</v>
      </c>
      <c r="L32" s="20"/>
      <c r="M32" s="20"/>
      <c r="N32" s="20"/>
      <c r="O32" s="20"/>
      <c r="P32" s="20"/>
      <c r="Q32" s="20"/>
      <c r="R32" s="20"/>
      <c r="S32" s="20"/>
      <c r="T32" s="20"/>
      <c r="U32" s="20"/>
    </row>
    <row r="33" spans="1:21" x14ac:dyDescent="0.3">
      <c r="A33" s="13" t="s">
        <v>8</v>
      </c>
      <c r="B33" s="4">
        <v>45323</v>
      </c>
      <c r="C33" s="3">
        <v>140</v>
      </c>
      <c r="D33" s="3"/>
      <c r="E33" s="3">
        <v>0</v>
      </c>
      <c r="F33" s="3">
        <v>1950</v>
      </c>
      <c r="G33" s="3">
        <v>344</v>
      </c>
      <c r="H33" s="3">
        <f>Table1[[#This Row],[Actual]]-(Table1[[#This Row],[Electric pay]]+Table1[[#This Row],[Gpay]]+Table1[[#This Row],[Plate Amount &amp; Repair]])</f>
        <v>1606</v>
      </c>
      <c r="I33" s="5">
        <f t="shared" si="0"/>
        <v>1</v>
      </c>
      <c r="J33" s="6">
        <f>SUM(Table1[[#This Row],[Electric pay]],Table1[[#This Row],[Gpay]],Table1[[#This Row],[Plate Amount &amp; Repair]])</f>
        <v>344</v>
      </c>
      <c r="K33" s="3">
        <f>IF(Table1[[#This Row],[Final]]&gt;0,1,0)</f>
        <v>1</v>
      </c>
      <c r="L33" s="20">
        <v>0.35</v>
      </c>
      <c r="M33" s="20">
        <v>0.2</v>
      </c>
      <c r="N33" s="20">
        <v>0.17</v>
      </c>
      <c r="O33" s="20">
        <v>0.15</v>
      </c>
      <c r="P33" s="20">
        <v>0.13</v>
      </c>
      <c r="Q33" s="20">
        <f ca="1">DAY(EOMONTH(TODAY(),-5))</f>
        <v>31</v>
      </c>
      <c r="R33" s="20">
        <v>27</v>
      </c>
      <c r="S33" s="20">
        <f ca="1">Q33-R33</f>
        <v>4</v>
      </c>
      <c r="T33" s="20">
        <f ca="1">Table1[[#This Row],[Total days]]-U33</f>
        <v>30</v>
      </c>
      <c r="U33" s="20">
        <v>1</v>
      </c>
    </row>
    <row r="34" spans="1:21" x14ac:dyDescent="0.3">
      <c r="A34" s="13" t="s">
        <v>8</v>
      </c>
      <c r="B34" s="4">
        <v>45324</v>
      </c>
      <c r="C34" s="3">
        <v>320</v>
      </c>
      <c r="D34" s="3"/>
      <c r="E34" s="3">
        <v>350</v>
      </c>
      <c r="F34" s="3">
        <v>1720</v>
      </c>
      <c r="G34" s="3">
        <v>344</v>
      </c>
      <c r="H34" s="3">
        <f>Table1[[#This Row],[Actual]]-(Table1[[#This Row],[Electric pay]]+Table1[[#This Row],[Gpay]]+Table1[[#This Row],[Plate Amount &amp; Repair]])</f>
        <v>1026</v>
      </c>
      <c r="I34" s="5">
        <f t="shared" si="0"/>
        <v>0</v>
      </c>
      <c r="J34" s="6">
        <f>SUM(Table1[[#This Row],[Electric pay]],Table1[[#This Row],[Gpay]],Table1[[#This Row],[Plate Amount &amp; Repair]])</f>
        <v>694</v>
      </c>
      <c r="K34" s="3">
        <f>IF(Table1[[#This Row],[Final]]&gt;0,1,0)</f>
        <v>1</v>
      </c>
      <c r="L34" s="20"/>
      <c r="M34" s="61"/>
      <c r="N34" s="20"/>
      <c r="O34" s="20"/>
      <c r="P34" s="20"/>
      <c r="Q34" s="20"/>
      <c r="R34" s="20"/>
      <c r="S34" s="20"/>
      <c r="T34" s="20"/>
      <c r="U34" s="20"/>
    </row>
    <row r="35" spans="1:21" x14ac:dyDescent="0.3">
      <c r="A35" s="13" t="s">
        <v>8</v>
      </c>
      <c r="B35" s="4">
        <v>45325</v>
      </c>
      <c r="C35" s="3">
        <v>400</v>
      </c>
      <c r="D35" s="3"/>
      <c r="E35" s="3">
        <v>450</v>
      </c>
      <c r="F35" s="3">
        <v>2690</v>
      </c>
      <c r="G35" s="3">
        <v>344</v>
      </c>
      <c r="H35" s="3">
        <f>Table1[[#This Row],[Actual]]-(Table1[[#This Row],[Electric pay]]+Table1[[#This Row],[Gpay]]+Table1[[#This Row],[Plate Amount &amp; Repair]])</f>
        <v>1896</v>
      </c>
      <c r="I35" s="5">
        <f t="shared" si="0"/>
        <v>0</v>
      </c>
      <c r="J35" s="6">
        <f>SUM(Table1[[#This Row],[Electric pay]],Table1[[#This Row],[Gpay]],Table1[[#This Row],[Plate Amount &amp; Repair]])</f>
        <v>794</v>
      </c>
      <c r="K35" s="3">
        <f>IF(Table1[[#This Row],[Final]]&gt;0,1,0)</f>
        <v>1</v>
      </c>
      <c r="L35" s="20"/>
      <c r="M35" s="61"/>
      <c r="N35" s="20"/>
      <c r="O35" s="20"/>
      <c r="P35" s="20"/>
      <c r="Q35" s="20"/>
      <c r="R35" s="20"/>
      <c r="S35" s="20"/>
      <c r="T35" s="20"/>
      <c r="U35" s="20"/>
    </row>
    <row r="36" spans="1:21" x14ac:dyDescent="0.3">
      <c r="A36" s="13" t="s">
        <v>8</v>
      </c>
      <c r="B36" s="4">
        <v>45326</v>
      </c>
      <c r="C36" s="3">
        <v>230</v>
      </c>
      <c r="D36" s="3"/>
      <c r="E36" s="3">
        <v>400</v>
      </c>
      <c r="F36" s="3">
        <v>2230</v>
      </c>
      <c r="G36" s="3">
        <v>344</v>
      </c>
      <c r="H36" s="3">
        <f>Table1[[#This Row],[Actual]]-(Table1[[#This Row],[Electric pay]]+Table1[[#This Row],[Gpay]]+Table1[[#This Row],[Plate Amount &amp; Repair]])</f>
        <v>1486</v>
      </c>
      <c r="I36" s="5">
        <f t="shared" si="0"/>
        <v>0</v>
      </c>
      <c r="J36" s="6">
        <f>SUM(Table1[[#This Row],[Electric pay]],Table1[[#This Row],[Gpay]],Table1[[#This Row],[Plate Amount &amp; Repair]])</f>
        <v>744</v>
      </c>
      <c r="K36" s="3">
        <f>IF(Table1[[#This Row],[Final]]&gt;0,1,0)</f>
        <v>1</v>
      </c>
      <c r="L36" s="20"/>
      <c r="M36" s="61"/>
      <c r="N36" s="20"/>
      <c r="O36" s="20"/>
      <c r="P36" s="20"/>
      <c r="Q36" s="20"/>
      <c r="R36" s="20"/>
      <c r="S36" s="20"/>
      <c r="T36" s="20"/>
      <c r="U36" s="20"/>
    </row>
    <row r="37" spans="1:21" x14ac:dyDescent="0.3">
      <c r="A37" s="13" t="s">
        <v>8</v>
      </c>
      <c r="B37" s="4">
        <v>45327</v>
      </c>
      <c r="C37" s="3">
        <v>320</v>
      </c>
      <c r="D37" s="3"/>
      <c r="E37" s="3">
        <v>500</v>
      </c>
      <c r="F37" s="3">
        <v>2920</v>
      </c>
      <c r="G37" s="3">
        <v>344</v>
      </c>
      <c r="H37" s="3">
        <f>Table1[[#This Row],[Actual]]-(Table1[[#This Row],[Electric pay]]+Table1[[#This Row],[Gpay]]+Table1[[#This Row],[Plate Amount &amp; Repair]])</f>
        <v>2076</v>
      </c>
      <c r="I37" s="5">
        <f t="shared" si="0"/>
        <v>0</v>
      </c>
      <c r="J37" s="6">
        <f>SUM(Table1[[#This Row],[Electric pay]],Table1[[#This Row],[Gpay]],Table1[[#This Row],[Plate Amount &amp; Repair]])</f>
        <v>844</v>
      </c>
      <c r="K37" s="3">
        <f>IF(Table1[[#This Row],[Final]]&gt;0,1,0)</f>
        <v>1</v>
      </c>
      <c r="L37" s="20"/>
      <c r="M37" s="61"/>
      <c r="N37" s="20"/>
      <c r="O37" s="20"/>
      <c r="P37" s="20"/>
      <c r="Q37" s="20"/>
      <c r="R37" s="20"/>
      <c r="S37" s="20"/>
      <c r="T37" s="20"/>
      <c r="U37" s="20"/>
    </row>
    <row r="38" spans="1:21" x14ac:dyDescent="0.3">
      <c r="A38" s="13" t="s">
        <v>8</v>
      </c>
      <c r="B38" s="4">
        <v>45328</v>
      </c>
      <c r="C38" s="3">
        <v>440</v>
      </c>
      <c r="D38" s="3"/>
      <c r="E38" s="3">
        <v>450</v>
      </c>
      <c r="F38" s="3">
        <v>2440</v>
      </c>
      <c r="G38" s="3">
        <v>344</v>
      </c>
      <c r="H38" s="3">
        <f>Table1[[#This Row],[Actual]]-(Table1[[#This Row],[Electric pay]]+Table1[[#This Row],[Gpay]]+Table1[[#This Row],[Plate Amount &amp; Repair]])</f>
        <v>1646</v>
      </c>
      <c r="I38" s="5">
        <f t="shared" si="0"/>
        <v>0</v>
      </c>
      <c r="J38" s="6">
        <f>SUM(Table1[[#This Row],[Electric pay]],Table1[[#This Row],[Gpay]],Table1[[#This Row],[Plate Amount &amp; Repair]])</f>
        <v>794</v>
      </c>
      <c r="K38" s="3">
        <f>IF(Table1[[#This Row],[Final]]&gt;0,1,0)</f>
        <v>1</v>
      </c>
      <c r="L38" s="20"/>
      <c r="M38" s="20"/>
      <c r="N38" s="20"/>
      <c r="O38" s="20"/>
      <c r="P38" s="20"/>
      <c r="Q38" s="20"/>
      <c r="R38" s="20"/>
      <c r="S38" s="20"/>
      <c r="T38" s="20"/>
      <c r="U38" s="20"/>
    </row>
    <row r="39" spans="1:21" x14ac:dyDescent="0.3">
      <c r="A39" s="13" t="s">
        <v>8</v>
      </c>
      <c r="B39" s="4">
        <v>45329</v>
      </c>
      <c r="C39" s="3">
        <v>100</v>
      </c>
      <c r="D39" s="3"/>
      <c r="E39" s="3">
        <v>350</v>
      </c>
      <c r="F39" s="3">
        <v>1100</v>
      </c>
      <c r="G39" s="3">
        <v>344</v>
      </c>
      <c r="H39" s="3">
        <f>Table1[[#This Row],[Actual]]-(Table1[[#This Row],[Electric pay]]+Table1[[#This Row],[Gpay]]+Table1[[#This Row],[Plate Amount &amp; Repair]])</f>
        <v>406</v>
      </c>
      <c r="I39" s="5">
        <f t="shared" si="0"/>
        <v>0</v>
      </c>
      <c r="J39" s="6">
        <f>SUM(Table1[[#This Row],[Electric pay]],Table1[[#This Row],[Gpay]],Table1[[#This Row],[Plate Amount &amp; Repair]])</f>
        <v>694</v>
      </c>
      <c r="K39" s="3">
        <f>IF(Table1[[#This Row],[Final]]&gt;0,1,0)</f>
        <v>1</v>
      </c>
      <c r="L39" s="20"/>
      <c r="M39" s="20"/>
      <c r="N39" s="20"/>
      <c r="O39" s="20"/>
      <c r="P39" s="20"/>
      <c r="Q39" s="20"/>
      <c r="R39" s="20"/>
      <c r="S39" s="20"/>
      <c r="T39" s="20"/>
      <c r="U39" s="20"/>
    </row>
    <row r="40" spans="1:21" x14ac:dyDescent="0.3">
      <c r="A40" s="13" t="s">
        <v>8</v>
      </c>
      <c r="B40" s="4">
        <v>45330</v>
      </c>
      <c r="C40" s="3">
        <v>0</v>
      </c>
      <c r="D40" s="3"/>
      <c r="E40" s="3">
        <v>0</v>
      </c>
      <c r="F40" s="3">
        <v>0</v>
      </c>
      <c r="G40" s="3">
        <v>344</v>
      </c>
      <c r="H40" s="3">
        <f>Table1[[#This Row],[Actual]]-(Table1[[#This Row],[Electric pay]]+Table1[[#This Row],[Gpay]]+Table1[[#This Row],[Plate Amount &amp; Repair]])</f>
        <v>-344</v>
      </c>
      <c r="I40" s="5">
        <f t="shared" si="0"/>
        <v>0</v>
      </c>
      <c r="J40" s="6">
        <f>SUM(Table1[[#This Row],[Electric pay]],Table1[[#This Row],[Gpay]],Table1[[#This Row],[Plate Amount &amp; Repair]])</f>
        <v>344</v>
      </c>
      <c r="K40" s="3">
        <f>IF(Table1[[#This Row],[Final]]&gt;0,1,0)</f>
        <v>0</v>
      </c>
      <c r="L40" s="20"/>
      <c r="M40" s="20"/>
      <c r="N40" s="20"/>
      <c r="O40" s="20"/>
      <c r="P40" s="20"/>
      <c r="Q40" s="20"/>
      <c r="R40" s="20"/>
      <c r="S40" s="20"/>
      <c r="T40" s="20"/>
      <c r="U40" s="20"/>
    </row>
    <row r="41" spans="1:21" x14ac:dyDescent="0.3">
      <c r="A41" s="13" t="s">
        <v>8</v>
      </c>
      <c r="B41" s="4">
        <v>45331</v>
      </c>
      <c r="C41" s="3">
        <v>350</v>
      </c>
      <c r="D41" s="3"/>
      <c r="E41" s="3">
        <v>400</v>
      </c>
      <c r="F41" s="3">
        <v>1450</v>
      </c>
      <c r="G41" s="3">
        <v>344</v>
      </c>
      <c r="H41" s="3">
        <f>Table1[[#This Row],[Actual]]-(Table1[[#This Row],[Electric pay]]+Table1[[#This Row],[Gpay]]+Table1[[#This Row],[Plate Amount &amp; Repair]])</f>
        <v>706</v>
      </c>
      <c r="I41" s="5">
        <f t="shared" si="0"/>
        <v>0</v>
      </c>
      <c r="J41" s="6">
        <f>SUM(Table1[[#This Row],[Electric pay]],Table1[[#This Row],[Gpay]],Table1[[#This Row],[Plate Amount &amp; Repair]])</f>
        <v>744</v>
      </c>
      <c r="K41" s="3">
        <f>IF(Table1[[#This Row],[Final]]&gt;0,1,0)</f>
        <v>1</v>
      </c>
      <c r="L41" s="20"/>
      <c r="M41" s="20"/>
      <c r="N41" s="20"/>
      <c r="O41" s="20"/>
      <c r="P41" s="20"/>
      <c r="Q41" s="20"/>
      <c r="R41" s="20"/>
      <c r="S41" s="20"/>
      <c r="T41" s="20"/>
      <c r="U41" s="20"/>
    </row>
    <row r="42" spans="1:21" x14ac:dyDescent="0.3">
      <c r="A42" s="13" t="s">
        <v>8</v>
      </c>
      <c r="B42" s="4">
        <v>45332</v>
      </c>
      <c r="C42" s="3">
        <v>130</v>
      </c>
      <c r="D42" s="3"/>
      <c r="E42" s="3">
        <v>350</v>
      </c>
      <c r="F42" s="3">
        <v>1630</v>
      </c>
      <c r="G42" s="3">
        <v>344</v>
      </c>
      <c r="H42" s="3">
        <f>Table1[[#This Row],[Actual]]-(Table1[[#This Row],[Electric pay]]+Table1[[#This Row],[Gpay]]+Table1[[#This Row],[Plate Amount &amp; Repair]])</f>
        <v>936</v>
      </c>
      <c r="I42" s="5">
        <f t="shared" si="0"/>
        <v>0</v>
      </c>
      <c r="J42" s="6">
        <f>SUM(Table1[[#This Row],[Electric pay]],Table1[[#This Row],[Gpay]],Table1[[#This Row],[Plate Amount &amp; Repair]])</f>
        <v>694</v>
      </c>
      <c r="K42" s="3">
        <f>IF(Table1[[#This Row],[Final]]&gt;0,1,0)</f>
        <v>1</v>
      </c>
      <c r="L42" s="20"/>
      <c r="M42" s="20"/>
      <c r="N42" s="20"/>
      <c r="O42" s="20"/>
      <c r="P42" s="20"/>
      <c r="Q42" s="20"/>
      <c r="R42" s="20"/>
      <c r="S42" s="20"/>
      <c r="T42" s="20"/>
      <c r="U42" s="20"/>
    </row>
    <row r="43" spans="1:21" x14ac:dyDescent="0.3">
      <c r="A43" s="13" t="s">
        <v>8</v>
      </c>
      <c r="B43" s="4">
        <v>45333</v>
      </c>
      <c r="C43" s="3">
        <v>120</v>
      </c>
      <c r="D43" s="3"/>
      <c r="E43" s="3">
        <v>0</v>
      </c>
      <c r="F43" s="3">
        <v>120</v>
      </c>
      <c r="G43" s="3">
        <v>344</v>
      </c>
      <c r="H43" s="3">
        <f>Table1[[#This Row],[Actual]]-(Table1[[#This Row],[Electric pay]]+Table1[[#This Row],[Gpay]]+Table1[[#This Row],[Plate Amount &amp; Repair]])</f>
        <v>-224</v>
      </c>
      <c r="I43" s="5">
        <f t="shared" si="0"/>
        <v>0</v>
      </c>
      <c r="J43" s="6">
        <f>SUM(Table1[[#This Row],[Electric pay]],Table1[[#This Row],[Gpay]],Table1[[#This Row],[Plate Amount &amp; Repair]])</f>
        <v>344</v>
      </c>
      <c r="K43" s="3">
        <f>IF(Table1[[#This Row],[Final]]&gt;0,1,0)</f>
        <v>0</v>
      </c>
      <c r="L43" s="20"/>
      <c r="M43" s="20"/>
      <c r="N43" s="20"/>
      <c r="O43" s="20"/>
      <c r="P43" s="20"/>
      <c r="Q43" s="20"/>
      <c r="R43" s="20"/>
      <c r="S43" s="20"/>
      <c r="T43" s="20"/>
      <c r="U43" s="20"/>
    </row>
    <row r="44" spans="1:21" x14ac:dyDescent="0.3">
      <c r="A44" s="13" t="s">
        <v>8</v>
      </c>
      <c r="B44" s="4">
        <v>45334</v>
      </c>
      <c r="C44" s="3">
        <v>130</v>
      </c>
      <c r="D44" s="3"/>
      <c r="E44" s="3">
        <v>500</v>
      </c>
      <c r="F44" s="3">
        <v>2830</v>
      </c>
      <c r="G44" s="3">
        <v>344</v>
      </c>
      <c r="H44" s="3">
        <f>Table1[[#This Row],[Actual]]-(Table1[[#This Row],[Electric pay]]+Table1[[#This Row],[Gpay]]+Table1[[#This Row],[Plate Amount &amp; Repair]])</f>
        <v>1986</v>
      </c>
      <c r="I44" s="5">
        <f t="shared" si="0"/>
        <v>0</v>
      </c>
      <c r="J44" s="6">
        <f>SUM(Table1[[#This Row],[Electric pay]],Table1[[#This Row],[Gpay]],Table1[[#This Row],[Plate Amount &amp; Repair]])</f>
        <v>844</v>
      </c>
      <c r="K44" s="3">
        <f>IF(Table1[[#This Row],[Final]]&gt;0,1,0)</f>
        <v>1</v>
      </c>
      <c r="L44" s="20"/>
      <c r="M44" s="20"/>
      <c r="N44" s="20"/>
      <c r="O44" s="20"/>
      <c r="P44" s="20"/>
      <c r="Q44" s="20"/>
      <c r="R44" s="20"/>
      <c r="S44" s="20"/>
      <c r="T44" s="20"/>
      <c r="U44" s="20"/>
    </row>
    <row r="45" spans="1:21" x14ac:dyDescent="0.3">
      <c r="A45" s="13" t="s">
        <v>8</v>
      </c>
      <c r="B45" s="4">
        <v>45335</v>
      </c>
      <c r="C45" s="3">
        <v>200</v>
      </c>
      <c r="D45" s="3"/>
      <c r="E45" s="3">
        <v>350</v>
      </c>
      <c r="F45" s="3">
        <v>1000</v>
      </c>
      <c r="G45" s="3">
        <v>344</v>
      </c>
      <c r="H45" s="3">
        <f>Table1[[#This Row],[Actual]]-(Table1[[#This Row],[Electric pay]]+Table1[[#This Row],[Gpay]]+Table1[[#This Row],[Plate Amount &amp; Repair]])</f>
        <v>306</v>
      </c>
      <c r="I45" s="5">
        <f t="shared" si="0"/>
        <v>0</v>
      </c>
      <c r="J45" s="6">
        <f>SUM(Table1[[#This Row],[Electric pay]],Table1[[#This Row],[Gpay]],Table1[[#This Row],[Plate Amount &amp; Repair]])</f>
        <v>694</v>
      </c>
      <c r="K45" s="3">
        <f>IF(Table1[[#This Row],[Final]]&gt;0,1,0)</f>
        <v>1</v>
      </c>
      <c r="L45" s="20"/>
      <c r="M45" s="20"/>
      <c r="N45" s="20"/>
      <c r="O45" s="20"/>
      <c r="P45" s="20"/>
      <c r="Q45" s="20"/>
      <c r="R45" s="20"/>
      <c r="S45" s="20"/>
      <c r="T45" s="20"/>
      <c r="U45" s="20"/>
    </row>
    <row r="46" spans="1:21" x14ac:dyDescent="0.3">
      <c r="A46" s="13" t="s">
        <v>8</v>
      </c>
      <c r="B46" s="4">
        <v>45336</v>
      </c>
      <c r="C46" s="3">
        <v>530</v>
      </c>
      <c r="D46" s="3">
        <v>250</v>
      </c>
      <c r="E46" s="3">
        <v>500</v>
      </c>
      <c r="F46" s="3">
        <v>2280</v>
      </c>
      <c r="G46" s="3">
        <v>344</v>
      </c>
      <c r="H46" s="3">
        <f>Table1[[#This Row],[Actual]]-(Table1[[#This Row],[Electric pay]]+Table1[[#This Row],[Gpay]]+Table1[[#This Row],[Plate Amount &amp; Repair]])</f>
        <v>1186</v>
      </c>
      <c r="I46" s="5">
        <f t="shared" si="0"/>
        <v>0</v>
      </c>
      <c r="J46" s="6">
        <f>SUM(Table1[[#This Row],[Electric pay]],Table1[[#This Row],[Gpay]],Table1[[#This Row],[Plate Amount &amp; Repair]])</f>
        <v>1094</v>
      </c>
      <c r="K46" s="3">
        <f>IF(Table1[[#This Row],[Final]]&gt;0,1,0)</f>
        <v>1</v>
      </c>
      <c r="L46" s="20"/>
      <c r="M46" s="20"/>
      <c r="N46" s="20"/>
      <c r="O46" s="20"/>
      <c r="P46" s="20"/>
      <c r="Q46" s="20"/>
      <c r="R46" s="20"/>
      <c r="S46" s="20"/>
      <c r="T46" s="20"/>
      <c r="U46" s="20"/>
    </row>
    <row r="47" spans="1:21" x14ac:dyDescent="0.3">
      <c r="A47" s="13" t="s">
        <v>8</v>
      </c>
      <c r="B47" s="4">
        <v>45337</v>
      </c>
      <c r="C47" s="3">
        <v>70</v>
      </c>
      <c r="D47" s="3"/>
      <c r="E47" s="3">
        <v>350</v>
      </c>
      <c r="F47" s="3">
        <v>1670</v>
      </c>
      <c r="G47" s="3">
        <v>344</v>
      </c>
      <c r="H47" s="3">
        <f>Table1[[#This Row],[Actual]]-(Table1[[#This Row],[Electric pay]]+Table1[[#This Row],[Gpay]]+Table1[[#This Row],[Plate Amount &amp; Repair]])</f>
        <v>976</v>
      </c>
      <c r="I47" s="5">
        <f t="shared" si="0"/>
        <v>0</v>
      </c>
      <c r="J47" s="6">
        <f>SUM(Table1[[#This Row],[Electric pay]],Table1[[#This Row],[Gpay]],Table1[[#This Row],[Plate Amount &amp; Repair]])</f>
        <v>694</v>
      </c>
      <c r="K47" s="3">
        <f>IF(Table1[[#This Row],[Final]]&gt;0,1,0)</f>
        <v>1</v>
      </c>
      <c r="L47" s="20"/>
      <c r="M47" s="20"/>
      <c r="N47" s="20"/>
      <c r="O47" s="20"/>
      <c r="P47" s="20"/>
      <c r="Q47" s="20"/>
      <c r="R47" s="20"/>
      <c r="S47" s="20"/>
      <c r="T47" s="20"/>
      <c r="U47" s="20"/>
    </row>
    <row r="48" spans="1:21" x14ac:dyDescent="0.3">
      <c r="A48" s="13" t="s">
        <v>8</v>
      </c>
      <c r="B48" s="4">
        <v>45338</v>
      </c>
      <c r="C48" s="3">
        <v>320</v>
      </c>
      <c r="D48" s="3"/>
      <c r="E48" s="3">
        <v>400</v>
      </c>
      <c r="F48" s="3">
        <v>1820</v>
      </c>
      <c r="G48" s="3">
        <v>344</v>
      </c>
      <c r="H48" s="3">
        <f>Table1[[#This Row],[Actual]]-(Table1[[#This Row],[Electric pay]]+Table1[[#This Row],[Gpay]]+Table1[[#This Row],[Plate Amount &amp; Repair]])</f>
        <v>1076</v>
      </c>
      <c r="I48" s="5">
        <f t="shared" si="0"/>
        <v>0</v>
      </c>
      <c r="J48" s="6">
        <f>SUM(Table1[[#This Row],[Electric pay]],Table1[[#This Row],[Gpay]],Table1[[#This Row],[Plate Amount &amp; Repair]])</f>
        <v>744</v>
      </c>
      <c r="K48" s="3">
        <f>IF(Table1[[#This Row],[Final]]&gt;0,1,0)</f>
        <v>1</v>
      </c>
      <c r="L48" s="20"/>
      <c r="M48" s="20"/>
      <c r="N48" s="20"/>
      <c r="O48" s="20"/>
      <c r="P48" s="20"/>
      <c r="Q48" s="20"/>
      <c r="R48" s="20"/>
      <c r="S48" s="20"/>
      <c r="T48" s="20"/>
      <c r="U48" s="20"/>
    </row>
    <row r="49" spans="1:21" x14ac:dyDescent="0.3">
      <c r="A49" s="13" t="s">
        <v>8</v>
      </c>
      <c r="B49" s="4">
        <v>45339</v>
      </c>
      <c r="C49" s="3">
        <v>480</v>
      </c>
      <c r="D49" s="3"/>
      <c r="E49" s="3">
        <v>450</v>
      </c>
      <c r="F49" s="3">
        <v>1980</v>
      </c>
      <c r="G49" s="3">
        <v>344</v>
      </c>
      <c r="H49" s="3">
        <f>Table1[[#This Row],[Actual]]-(Table1[[#This Row],[Electric pay]]+Table1[[#This Row],[Gpay]]+Table1[[#This Row],[Plate Amount &amp; Repair]])</f>
        <v>1186</v>
      </c>
      <c r="I49" s="5">
        <f t="shared" si="0"/>
        <v>0</v>
      </c>
      <c r="J49" s="6">
        <f>SUM(Table1[[#This Row],[Electric pay]],Table1[[#This Row],[Gpay]],Table1[[#This Row],[Plate Amount &amp; Repair]])</f>
        <v>794</v>
      </c>
      <c r="K49" s="3">
        <f>IF(Table1[[#This Row],[Final]]&gt;0,1,0)</f>
        <v>1</v>
      </c>
      <c r="L49" s="20"/>
      <c r="M49" s="20"/>
      <c r="N49" s="20"/>
      <c r="O49" s="20"/>
      <c r="P49" s="20"/>
      <c r="Q49" s="20"/>
      <c r="R49" s="20"/>
      <c r="S49" s="20"/>
      <c r="T49" s="20"/>
      <c r="U49" s="20"/>
    </row>
    <row r="50" spans="1:21" x14ac:dyDescent="0.3">
      <c r="A50" s="13" t="s">
        <v>8</v>
      </c>
      <c r="B50" s="4">
        <v>45340</v>
      </c>
      <c r="C50" s="3">
        <v>150</v>
      </c>
      <c r="D50" s="3"/>
      <c r="E50" s="3">
        <v>450</v>
      </c>
      <c r="F50" s="3">
        <v>1950</v>
      </c>
      <c r="G50" s="3">
        <v>344</v>
      </c>
      <c r="H50" s="3">
        <f>Table1[[#This Row],[Actual]]-(Table1[[#This Row],[Electric pay]]+Table1[[#This Row],[Gpay]]+Table1[[#This Row],[Plate Amount &amp; Repair]])</f>
        <v>1156</v>
      </c>
      <c r="I50" s="5">
        <f t="shared" si="0"/>
        <v>0</v>
      </c>
      <c r="J50" s="6">
        <f>SUM(Table1[[#This Row],[Electric pay]],Table1[[#This Row],[Gpay]],Table1[[#This Row],[Plate Amount &amp; Repair]])</f>
        <v>794</v>
      </c>
      <c r="K50" s="3">
        <f>IF(Table1[[#This Row],[Final]]&gt;0,1,0)</f>
        <v>1</v>
      </c>
      <c r="L50" s="20"/>
      <c r="M50" s="20"/>
      <c r="N50" s="20"/>
      <c r="O50" s="20"/>
      <c r="P50" s="20"/>
      <c r="Q50" s="20"/>
      <c r="R50" s="20"/>
      <c r="S50" s="20"/>
      <c r="T50" s="20"/>
      <c r="U50" s="20"/>
    </row>
    <row r="51" spans="1:21" x14ac:dyDescent="0.3">
      <c r="A51" s="13" t="s">
        <v>8</v>
      </c>
      <c r="B51" s="4">
        <v>45341</v>
      </c>
      <c r="C51" s="3">
        <v>200</v>
      </c>
      <c r="D51" s="3"/>
      <c r="E51" s="3">
        <v>350</v>
      </c>
      <c r="F51" s="3">
        <v>1200</v>
      </c>
      <c r="G51" s="3">
        <v>344</v>
      </c>
      <c r="H51" s="3">
        <f>Table1[[#This Row],[Actual]]-(Table1[[#This Row],[Electric pay]]+Table1[[#This Row],[Gpay]]+Table1[[#This Row],[Plate Amount &amp; Repair]])</f>
        <v>506</v>
      </c>
      <c r="I51" s="5">
        <f t="shared" si="0"/>
        <v>0</v>
      </c>
      <c r="J51" s="6">
        <f>SUM(Table1[[#This Row],[Electric pay]],Table1[[#This Row],[Gpay]],Table1[[#This Row],[Plate Amount &amp; Repair]])</f>
        <v>694</v>
      </c>
      <c r="K51" s="3">
        <f>IF(Table1[[#This Row],[Final]]&gt;0,1,0)</f>
        <v>1</v>
      </c>
      <c r="L51" s="20"/>
      <c r="M51" s="20"/>
      <c r="N51" s="20"/>
      <c r="O51" s="20"/>
      <c r="P51" s="20"/>
      <c r="Q51" s="20"/>
      <c r="R51" s="20"/>
      <c r="S51" s="20"/>
      <c r="T51" s="20"/>
      <c r="U51" s="20"/>
    </row>
    <row r="52" spans="1:21" x14ac:dyDescent="0.3">
      <c r="A52" s="13" t="s">
        <v>8</v>
      </c>
      <c r="B52" s="4">
        <v>45342</v>
      </c>
      <c r="C52" s="3">
        <v>270</v>
      </c>
      <c r="D52" s="3"/>
      <c r="E52" s="3">
        <v>350</v>
      </c>
      <c r="F52" s="3">
        <v>1270</v>
      </c>
      <c r="G52" s="3">
        <v>344</v>
      </c>
      <c r="H52" s="3">
        <f>Table1[[#This Row],[Actual]]-(Table1[[#This Row],[Electric pay]]+Table1[[#This Row],[Gpay]]+Table1[[#This Row],[Plate Amount &amp; Repair]])</f>
        <v>576</v>
      </c>
      <c r="I52" s="5">
        <f t="shared" si="0"/>
        <v>0</v>
      </c>
      <c r="J52" s="6">
        <f>SUM(Table1[[#This Row],[Electric pay]],Table1[[#This Row],[Gpay]],Table1[[#This Row],[Plate Amount &amp; Repair]])</f>
        <v>694</v>
      </c>
      <c r="K52" s="3">
        <f>IF(Table1[[#This Row],[Final]]&gt;0,1,0)</f>
        <v>1</v>
      </c>
      <c r="L52" s="20"/>
      <c r="M52" s="20"/>
      <c r="N52" s="20"/>
      <c r="O52" s="20"/>
      <c r="P52" s="20"/>
      <c r="Q52" s="20"/>
      <c r="R52" s="20"/>
      <c r="S52" s="20"/>
      <c r="T52" s="20"/>
      <c r="U52" s="20"/>
    </row>
    <row r="53" spans="1:21" x14ac:dyDescent="0.3">
      <c r="A53" s="13" t="s">
        <v>8</v>
      </c>
      <c r="B53" s="4">
        <v>45343</v>
      </c>
      <c r="C53" s="3">
        <v>60</v>
      </c>
      <c r="D53" s="3"/>
      <c r="E53" s="3">
        <v>350</v>
      </c>
      <c r="F53" s="3">
        <v>1360</v>
      </c>
      <c r="G53" s="3">
        <v>344</v>
      </c>
      <c r="H53" s="3">
        <f>Table1[[#This Row],[Actual]]-(Table1[[#This Row],[Electric pay]]+Table1[[#This Row],[Gpay]]+Table1[[#This Row],[Plate Amount &amp; Repair]])</f>
        <v>666</v>
      </c>
      <c r="I53" s="5">
        <f t="shared" si="0"/>
        <v>0</v>
      </c>
      <c r="J53" s="6">
        <f>SUM(Table1[[#This Row],[Electric pay]],Table1[[#This Row],[Gpay]],Table1[[#This Row],[Plate Amount &amp; Repair]])</f>
        <v>694</v>
      </c>
      <c r="K53" s="3">
        <f>IF(Table1[[#This Row],[Final]]&gt;0,1,0)</f>
        <v>1</v>
      </c>
      <c r="L53" s="20"/>
      <c r="M53" s="20"/>
      <c r="N53" s="20"/>
      <c r="O53" s="20"/>
      <c r="P53" s="20"/>
      <c r="Q53" s="20"/>
      <c r="R53" s="20"/>
      <c r="S53" s="20"/>
      <c r="T53" s="20"/>
      <c r="U53" s="20"/>
    </row>
    <row r="54" spans="1:21" x14ac:dyDescent="0.3">
      <c r="A54" s="13" t="s">
        <v>8</v>
      </c>
      <c r="B54" s="4">
        <v>45344</v>
      </c>
      <c r="C54" s="3">
        <v>350</v>
      </c>
      <c r="D54" s="3"/>
      <c r="E54" s="3">
        <v>500</v>
      </c>
      <c r="F54" s="3">
        <v>1550</v>
      </c>
      <c r="G54" s="3">
        <v>344</v>
      </c>
      <c r="H54" s="3">
        <f>Table1[[#This Row],[Actual]]-(Table1[[#This Row],[Electric pay]]+Table1[[#This Row],[Gpay]]+Table1[[#This Row],[Plate Amount &amp; Repair]])</f>
        <v>706</v>
      </c>
      <c r="I54" s="5">
        <f t="shared" si="0"/>
        <v>0</v>
      </c>
      <c r="J54" s="6">
        <f>SUM(Table1[[#This Row],[Electric pay]],Table1[[#This Row],[Gpay]],Table1[[#This Row],[Plate Amount &amp; Repair]])</f>
        <v>844</v>
      </c>
      <c r="K54" s="3">
        <f>IF(Table1[[#This Row],[Final]]&gt;0,1,0)</f>
        <v>1</v>
      </c>
      <c r="L54" s="20"/>
      <c r="M54" s="20"/>
      <c r="N54" s="20"/>
      <c r="O54" s="20"/>
      <c r="P54" s="20"/>
      <c r="Q54" s="20"/>
      <c r="R54" s="20"/>
      <c r="S54" s="20"/>
      <c r="T54" s="20"/>
      <c r="U54" s="20"/>
    </row>
    <row r="55" spans="1:21" x14ac:dyDescent="0.3">
      <c r="A55" s="13" t="s">
        <v>8</v>
      </c>
      <c r="B55" s="4">
        <v>45345</v>
      </c>
      <c r="C55" s="3">
        <v>300</v>
      </c>
      <c r="D55" s="3"/>
      <c r="E55" s="3">
        <v>350</v>
      </c>
      <c r="F55" s="3">
        <v>1600</v>
      </c>
      <c r="G55" s="3">
        <v>344</v>
      </c>
      <c r="H55" s="3">
        <f>Table1[[#This Row],[Actual]]-(Table1[[#This Row],[Electric pay]]+Table1[[#This Row],[Gpay]]+Table1[[#This Row],[Plate Amount &amp; Repair]])</f>
        <v>906</v>
      </c>
      <c r="I55" s="5">
        <f t="shared" si="0"/>
        <v>0</v>
      </c>
      <c r="J55" s="6">
        <f>SUM(Table1[[#This Row],[Electric pay]],Table1[[#This Row],[Gpay]],Table1[[#This Row],[Plate Amount &amp; Repair]])</f>
        <v>694</v>
      </c>
      <c r="K55" s="3">
        <f>IF(Table1[[#This Row],[Final]]&gt;0,1,0)</f>
        <v>1</v>
      </c>
      <c r="L55" s="20"/>
      <c r="M55" s="20"/>
      <c r="N55" s="20"/>
      <c r="O55" s="20"/>
      <c r="P55" s="20"/>
      <c r="Q55" s="20"/>
      <c r="R55" s="20"/>
      <c r="S55" s="20"/>
      <c r="T55" s="20"/>
      <c r="U55" s="20"/>
    </row>
    <row r="56" spans="1:21" x14ac:dyDescent="0.3">
      <c r="A56" s="13" t="s">
        <v>8</v>
      </c>
      <c r="B56" s="4">
        <v>45346</v>
      </c>
      <c r="C56" s="3">
        <v>150</v>
      </c>
      <c r="D56" s="3"/>
      <c r="E56" s="3">
        <v>350</v>
      </c>
      <c r="F56" s="3">
        <v>740</v>
      </c>
      <c r="G56" s="3">
        <v>344</v>
      </c>
      <c r="H56" s="3">
        <f>Table1[[#This Row],[Actual]]-(Table1[[#This Row],[Electric pay]]+Table1[[#This Row],[Gpay]]+Table1[[#This Row],[Plate Amount &amp; Repair]])</f>
        <v>46</v>
      </c>
      <c r="I56" s="5">
        <f t="shared" si="0"/>
        <v>0</v>
      </c>
      <c r="J56" s="6">
        <f>SUM(Table1[[#This Row],[Electric pay]],Table1[[#This Row],[Gpay]],Table1[[#This Row],[Plate Amount &amp; Repair]])</f>
        <v>694</v>
      </c>
      <c r="K56" s="3">
        <f>IF(Table1[[#This Row],[Final]]&gt;0,1,0)</f>
        <v>1</v>
      </c>
      <c r="L56" s="20"/>
      <c r="M56" s="20"/>
      <c r="N56" s="20"/>
      <c r="O56" s="20"/>
      <c r="P56" s="20"/>
      <c r="Q56" s="20"/>
      <c r="R56" s="20"/>
      <c r="S56" s="20"/>
      <c r="T56" s="20"/>
      <c r="U56" s="20"/>
    </row>
    <row r="57" spans="1:21" x14ac:dyDescent="0.3">
      <c r="A57" s="13" t="s">
        <v>8</v>
      </c>
      <c r="B57" s="4">
        <v>45347</v>
      </c>
      <c r="C57" s="3">
        <v>110</v>
      </c>
      <c r="D57" s="3"/>
      <c r="E57" s="3">
        <v>400</v>
      </c>
      <c r="F57" s="3">
        <v>1110</v>
      </c>
      <c r="G57" s="3">
        <v>344</v>
      </c>
      <c r="H57" s="3">
        <f>Table1[[#This Row],[Actual]]-(Table1[[#This Row],[Electric pay]]+Table1[[#This Row],[Gpay]]+Table1[[#This Row],[Plate Amount &amp; Repair]])</f>
        <v>366</v>
      </c>
      <c r="I57" s="5">
        <f t="shared" si="0"/>
        <v>0</v>
      </c>
      <c r="J57" s="6">
        <f>SUM(Table1[[#This Row],[Electric pay]],Table1[[#This Row],[Gpay]],Table1[[#This Row],[Plate Amount &amp; Repair]])</f>
        <v>744</v>
      </c>
      <c r="K57" s="3">
        <f>IF(Table1[[#This Row],[Final]]&gt;0,1,0)</f>
        <v>1</v>
      </c>
      <c r="L57" s="20"/>
      <c r="M57" s="20"/>
      <c r="N57" s="20"/>
      <c r="O57" s="20"/>
      <c r="P57" s="20"/>
      <c r="Q57" s="20"/>
      <c r="R57" s="20"/>
      <c r="S57" s="20"/>
      <c r="T57" s="20"/>
      <c r="U57" s="20"/>
    </row>
    <row r="58" spans="1:21" x14ac:dyDescent="0.3">
      <c r="A58" s="13" t="s">
        <v>8</v>
      </c>
      <c r="B58" s="4">
        <v>45348</v>
      </c>
      <c r="C58" s="3">
        <v>1080</v>
      </c>
      <c r="D58" s="3"/>
      <c r="E58" s="3">
        <v>400</v>
      </c>
      <c r="F58" s="3">
        <v>1880</v>
      </c>
      <c r="G58" s="3">
        <v>344</v>
      </c>
      <c r="H58" s="3">
        <f>Table1[[#This Row],[Actual]]-(Table1[[#This Row],[Electric pay]]+Table1[[#This Row],[Gpay]]+Table1[[#This Row],[Plate Amount &amp; Repair]])</f>
        <v>1136</v>
      </c>
      <c r="I58" s="5">
        <f t="shared" si="0"/>
        <v>0</v>
      </c>
      <c r="J58" s="6">
        <f>SUM(Table1[[#This Row],[Electric pay]],Table1[[#This Row],[Gpay]],Table1[[#This Row],[Plate Amount &amp; Repair]])</f>
        <v>744</v>
      </c>
      <c r="K58" s="3">
        <f>IF(Table1[[#This Row],[Final]]&gt;0,1,0)</f>
        <v>1</v>
      </c>
      <c r="L58" s="20"/>
      <c r="M58" s="20"/>
      <c r="N58" s="20"/>
      <c r="O58" s="20"/>
      <c r="P58" s="20"/>
      <c r="Q58" s="20"/>
      <c r="R58" s="20"/>
      <c r="S58" s="20"/>
      <c r="T58" s="20"/>
      <c r="U58" s="20"/>
    </row>
    <row r="59" spans="1:21" x14ac:dyDescent="0.3">
      <c r="A59" s="13" t="s">
        <v>8</v>
      </c>
      <c r="B59" s="4">
        <v>45349</v>
      </c>
      <c r="C59" s="3">
        <v>10</v>
      </c>
      <c r="D59" s="3"/>
      <c r="E59" s="3">
        <v>350</v>
      </c>
      <c r="F59" s="3">
        <v>1110</v>
      </c>
      <c r="G59" s="3">
        <v>344</v>
      </c>
      <c r="H59" s="3">
        <f>Table1[[#This Row],[Actual]]-(Table1[[#This Row],[Electric pay]]+Table1[[#This Row],[Gpay]]+Table1[[#This Row],[Plate Amount &amp; Repair]])</f>
        <v>416</v>
      </c>
      <c r="I59" s="5">
        <f t="shared" si="0"/>
        <v>0</v>
      </c>
      <c r="J59" s="6">
        <f>SUM(Table1[[#This Row],[Electric pay]],Table1[[#This Row],[Gpay]],Table1[[#This Row],[Plate Amount &amp; Repair]])</f>
        <v>694</v>
      </c>
      <c r="K59" s="3">
        <f>IF(Table1[[#This Row],[Final]]&gt;0,1,0)</f>
        <v>1</v>
      </c>
      <c r="L59" s="20"/>
      <c r="M59" s="20"/>
      <c r="N59" s="20"/>
      <c r="O59" s="20"/>
      <c r="P59" s="20"/>
      <c r="Q59" s="20"/>
      <c r="R59" s="20"/>
      <c r="S59" s="20"/>
      <c r="T59" s="20"/>
      <c r="U59" s="20"/>
    </row>
    <row r="60" spans="1:21" x14ac:dyDescent="0.3">
      <c r="A60" s="13" t="s">
        <v>8</v>
      </c>
      <c r="B60" s="4">
        <v>45350</v>
      </c>
      <c r="C60" s="3">
        <v>110</v>
      </c>
      <c r="D60" s="3"/>
      <c r="E60" s="3">
        <v>350</v>
      </c>
      <c r="F60" s="3">
        <v>1410</v>
      </c>
      <c r="G60" s="3">
        <v>344</v>
      </c>
      <c r="H60" s="3">
        <f>Table1[[#This Row],[Actual]]-(Table1[[#This Row],[Electric pay]]+Table1[[#This Row],[Gpay]]+Table1[[#This Row],[Plate Amount &amp; Repair]])</f>
        <v>716</v>
      </c>
      <c r="I60" s="5">
        <f t="shared" si="0"/>
        <v>0</v>
      </c>
      <c r="J60" s="6">
        <f>SUM(Table1[[#This Row],[Electric pay]],Table1[[#This Row],[Gpay]],Table1[[#This Row],[Plate Amount &amp; Repair]])</f>
        <v>694</v>
      </c>
      <c r="K60" s="3">
        <f>IF(Table1[[#This Row],[Final]]&gt;0,1,0)</f>
        <v>1</v>
      </c>
      <c r="L60" s="20"/>
      <c r="M60" s="20"/>
      <c r="N60" s="20"/>
      <c r="O60" s="20"/>
      <c r="P60" s="20"/>
      <c r="Q60" s="20"/>
      <c r="R60" s="20"/>
      <c r="S60" s="20"/>
      <c r="T60" s="20"/>
      <c r="U60" s="20"/>
    </row>
    <row r="61" spans="1:21" x14ac:dyDescent="0.3">
      <c r="A61" s="13" t="s">
        <v>8</v>
      </c>
      <c r="B61" s="4">
        <v>45351</v>
      </c>
      <c r="C61" s="3">
        <v>240</v>
      </c>
      <c r="D61" s="3">
        <v>450</v>
      </c>
      <c r="E61" s="3">
        <v>350</v>
      </c>
      <c r="F61" s="3">
        <v>1490</v>
      </c>
      <c r="G61" s="3">
        <v>344</v>
      </c>
      <c r="H61" s="3">
        <f>Table1[[#This Row],[Actual]]-(Table1[[#This Row],[Electric pay]]+Table1[[#This Row],[Gpay]]+Table1[[#This Row],[Plate Amount &amp; Repair]])</f>
        <v>346</v>
      </c>
      <c r="I61" s="5">
        <f t="shared" si="0"/>
        <v>0</v>
      </c>
      <c r="J61" s="6">
        <f>SUM(Table1[[#This Row],[Electric pay]],Table1[[#This Row],[Gpay]],Table1[[#This Row],[Plate Amount &amp; Repair]])</f>
        <v>1144</v>
      </c>
      <c r="K61" s="3">
        <f>IF(Table1[[#This Row],[Final]]&gt;0,1,0)</f>
        <v>1</v>
      </c>
      <c r="L61" s="20"/>
      <c r="M61" s="20"/>
      <c r="N61" s="20"/>
      <c r="O61" s="20"/>
      <c r="P61" s="20"/>
      <c r="Q61" s="20"/>
      <c r="R61" s="20"/>
      <c r="S61" s="20"/>
      <c r="T61" s="20"/>
      <c r="U61" s="20"/>
    </row>
    <row r="62" spans="1:21" x14ac:dyDescent="0.3">
      <c r="A62" s="13" t="s">
        <v>9</v>
      </c>
      <c r="B62" s="4">
        <v>45352</v>
      </c>
      <c r="C62" s="3">
        <v>320</v>
      </c>
      <c r="D62" s="3"/>
      <c r="E62" s="3">
        <v>350</v>
      </c>
      <c r="F62" s="3">
        <v>1320</v>
      </c>
      <c r="G62" s="3">
        <v>344</v>
      </c>
      <c r="H62" s="3">
        <f>Table1[[#This Row],[Actual]]-(Table1[[#This Row],[Electric pay]]+Table1[[#This Row],[Gpay]]+Table1[[#This Row],[Plate Amount &amp; Repair]])</f>
        <v>626</v>
      </c>
      <c r="I62" s="5">
        <f t="shared" si="0"/>
        <v>0</v>
      </c>
      <c r="J62" s="6">
        <f>SUM(Table1[[#This Row],[Electric pay]],Table1[[#This Row],[Gpay]],Table1[[#This Row],[Plate Amount &amp; Repair]])</f>
        <v>694</v>
      </c>
      <c r="K62" s="3">
        <f>IF(Table1[[#This Row],[Final]]&gt;0,1,0)</f>
        <v>1</v>
      </c>
      <c r="L62" s="20">
        <v>0.45</v>
      </c>
      <c r="M62" s="20">
        <v>0.28000000000000003</v>
      </c>
      <c r="N62" s="20">
        <v>0.15</v>
      </c>
      <c r="O62" s="20">
        <v>0.08</v>
      </c>
      <c r="P62" s="20">
        <v>0.04</v>
      </c>
      <c r="Q62" s="20">
        <f ca="1">DAY(EOMONTH(TODAY(),-4))</f>
        <v>30</v>
      </c>
      <c r="R62" s="20">
        <v>30</v>
      </c>
      <c r="S62" s="20">
        <f ca="1">Q62-R62</f>
        <v>0</v>
      </c>
      <c r="T62" s="20">
        <f ca="1">Table1[[#This Row],[Total days]]-U62</f>
        <v>25</v>
      </c>
      <c r="U62" s="20">
        <v>5</v>
      </c>
    </row>
    <row r="63" spans="1:21" x14ac:dyDescent="0.3">
      <c r="A63" s="13" t="s">
        <v>9</v>
      </c>
      <c r="B63" s="4">
        <v>45353</v>
      </c>
      <c r="C63" s="3">
        <v>330</v>
      </c>
      <c r="D63" s="3"/>
      <c r="E63" s="3">
        <v>350</v>
      </c>
      <c r="F63" s="3">
        <v>1630</v>
      </c>
      <c r="G63" s="3">
        <v>344</v>
      </c>
      <c r="H63" s="3">
        <f>Table1[[#This Row],[Actual]]-(Table1[[#This Row],[Electric pay]]+Table1[[#This Row],[Gpay]]+Table1[[#This Row],[Plate Amount &amp; Repair]])</f>
        <v>936</v>
      </c>
      <c r="I63" s="5">
        <f t="shared" si="0"/>
        <v>0</v>
      </c>
      <c r="J63" s="6">
        <f>SUM(Table1[[#This Row],[Electric pay]],Table1[[#This Row],[Gpay]],Table1[[#This Row],[Plate Amount &amp; Repair]])</f>
        <v>694</v>
      </c>
      <c r="K63" s="3">
        <f>IF(Table1[[#This Row],[Final]]&gt;0,1,0)</f>
        <v>1</v>
      </c>
      <c r="L63" s="20"/>
      <c r="M63" s="61"/>
      <c r="N63" s="20"/>
      <c r="O63" s="20"/>
      <c r="P63" s="20"/>
      <c r="Q63" s="20"/>
      <c r="R63" s="20"/>
      <c r="S63" s="20"/>
      <c r="T63" s="20"/>
      <c r="U63" s="20"/>
    </row>
    <row r="64" spans="1:21" x14ac:dyDescent="0.3">
      <c r="A64" s="13" t="s">
        <v>9</v>
      </c>
      <c r="B64" s="4">
        <v>45354</v>
      </c>
      <c r="C64" s="3">
        <v>110</v>
      </c>
      <c r="D64" s="3"/>
      <c r="E64" s="3">
        <v>350</v>
      </c>
      <c r="F64" s="3">
        <v>1110</v>
      </c>
      <c r="G64" s="3">
        <v>344</v>
      </c>
      <c r="H64" s="3">
        <f>Table1[[#This Row],[Actual]]-(Table1[[#This Row],[Electric pay]]+Table1[[#This Row],[Gpay]]+Table1[[#This Row],[Plate Amount &amp; Repair]])</f>
        <v>416</v>
      </c>
      <c r="I64" s="5">
        <f t="shared" si="0"/>
        <v>0</v>
      </c>
      <c r="J64" s="6">
        <f>SUM(Table1[[#This Row],[Electric pay]],Table1[[#This Row],[Gpay]],Table1[[#This Row],[Plate Amount &amp; Repair]])</f>
        <v>694</v>
      </c>
      <c r="K64" s="3">
        <f>IF(Table1[[#This Row],[Final]]&gt;0,1,0)</f>
        <v>1</v>
      </c>
      <c r="L64" s="20"/>
      <c r="M64" s="61"/>
      <c r="N64" s="20"/>
      <c r="O64" s="20"/>
      <c r="P64" s="20"/>
      <c r="Q64" s="20"/>
      <c r="R64" s="20"/>
      <c r="S64" s="20"/>
      <c r="T64" s="20"/>
      <c r="U64" s="20"/>
    </row>
    <row r="65" spans="1:21" x14ac:dyDescent="0.3">
      <c r="A65" s="13" t="s">
        <v>9</v>
      </c>
      <c r="B65" s="4">
        <v>45355</v>
      </c>
      <c r="C65" s="3">
        <v>200</v>
      </c>
      <c r="D65" s="3"/>
      <c r="E65" s="3">
        <v>450</v>
      </c>
      <c r="F65" s="3">
        <v>2200</v>
      </c>
      <c r="G65" s="3">
        <v>344</v>
      </c>
      <c r="H65" s="3">
        <f>Table1[[#This Row],[Actual]]-(Table1[[#This Row],[Electric pay]]+Table1[[#This Row],[Gpay]]+Table1[[#This Row],[Plate Amount &amp; Repair]])</f>
        <v>1406</v>
      </c>
      <c r="I65" s="5">
        <f t="shared" si="0"/>
        <v>0</v>
      </c>
      <c r="J65" s="6">
        <f>SUM(Table1[[#This Row],[Electric pay]],Table1[[#This Row],[Gpay]],Table1[[#This Row],[Plate Amount &amp; Repair]])</f>
        <v>794</v>
      </c>
      <c r="K65" s="3">
        <f>IF(Table1[[#This Row],[Final]]&gt;0,1,0)</f>
        <v>1</v>
      </c>
      <c r="L65" s="20"/>
      <c r="M65" s="61"/>
      <c r="N65" s="20"/>
      <c r="O65" s="20"/>
      <c r="P65" s="20"/>
      <c r="Q65" s="20"/>
      <c r="R65" s="20"/>
      <c r="S65" s="20"/>
      <c r="T65" s="20"/>
      <c r="U65" s="20"/>
    </row>
    <row r="66" spans="1:21" x14ac:dyDescent="0.3">
      <c r="A66" s="13" t="s">
        <v>9</v>
      </c>
      <c r="B66" s="4">
        <v>45356</v>
      </c>
      <c r="C66" s="3">
        <v>430</v>
      </c>
      <c r="D66" s="3"/>
      <c r="E66" s="3">
        <v>0</v>
      </c>
      <c r="F66" s="3">
        <v>2030</v>
      </c>
      <c r="G66" s="3">
        <v>344</v>
      </c>
      <c r="H66" s="3">
        <f>Table1[[#This Row],[Actual]]-(Table1[[#This Row],[Electric pay]]+Table1[[#This Row],[Gpay]]+Table1[[#This Row],[Plate Amount &amp; Repair]])</f>
        <v>1686</v>
      </c>
      <c r="I66" s="5">
        <f t="shared" ref="I66:I129" si="1">IF(AND( H66 &gt;0,E66=0),1,0)</f>
        <v>1</v>
      </c>
      <c r="J66" s="6">
        <f>SUM(Table1[[#This Row],[Electric pay]],Table1[[#This Row],[Gpay]],Table1[[#This Row],[Plate Amount &amp; Repair]])</f>
        <v>344</v>
      </c>
      <c r="K66" s="3">
        <f>IF(Table1[[#This Row],[Final]]&gt;0,1,0)</f>
        <v>1</v>
      </c>
      <c r="L66" s="20"/>
      <c r="M66" s="20"/>
      <c r="N66" s="20"/>
      <c r="O66" s="20"/>
      <c r="P66" s="20"/>
      <c r="Q66" s="20"/>
      <c r="R66" s="20"/>
      <c r="S66" s="20"/>
      <c r="T66" s="20"/>
      <c r="U66" s="20"/>
    </row>
    <row r="67" spans="1:21" x14ac:dyDescent="0.3">
      <c r="A67" s="13" t="s">
        <v>9</v>
      </c>
      <c r="B67" s="4">
        <v>45357</v>
      </c>
      <c r="C67" s="3">
        <v>270</v>
      </c>
      <c r="D67" s="3"/>
      <c r="E67" s="3">
        <v>350</v>
      </c>
      <c r="F67" s="3">
        <v>770</v>
      </c>
      <c r="G67" s="3">
        <v>344</v>
      </c>
      <c r="H67" s="3">
        <f>Table1[[#This Row],[Actual]]-(Table1[[#This Row],[Electric pay]]+Table1[[#This Row],[Gpay]]+Table1[[#This Row],[Plate Amount &amp; Repair]])</f>
        <v>76</v>
      </c>
      <c r="I67" s="5">
        <f t="shared" si="1"/>
        <v>0</v>
      </c>
      <c r="J67" s="6">
        <f>SUM(Table1[[#This Row],[Electric pay]],Table1[[#This Row],[Gpay]],Table1[[#This Row],[Plate Amount &amp; Repair]])</f>
        <v>694</v>
      </c>
      <c r="K67" s="3">
        <f>IF(Table1[[#This Row],[Final]]&gt;0,1,0)</f>
        <v>1</v>
      </c>
      <c r="L67" s="20"/>
      <c r="M67" s="20"/>
      <c r="N67" s="20"/>
      <c r="O67" s="20"/>
      <c r="P67" s="20"/>
      <c r="Q67" s="20"/>
      <c r="R67" s="20"/>
      <c r="S67" s="20"/>
      <c r="T67" s="20"/>
      <c r="U67" s="20"/>
    </row>
    <row r="68" spans="1:21" x14ac:dyDescent="0.3">
      <c r="A68" s="13" t="s">
        <v>9</v>
      </c>
      <c r="B68" s="4">
        <v>45358</v>
      </c>
      <c r="C68" s="3">
        <v>420</v>
      </c>
      <c r="D68" s="3"/>
      <c r="E68" s="3">
        <v>350</v>
      </c>
      <c r="F68" s="3">
        <v>1720</v>
      </c>
      <c r="G68" s="3">
        <v>344</v>
      </c>
      <c r="H68" s="3">
        <f>Table1[[#This Row],[Actual]]-(Table1[[#This Row],[Electric pay]]+Table1[[#This Row],[Gpay]]+Table1[[#This Row],[Plate Amount &amp; Repair]])</f>
        <v>1026</v>
      </c>
      <c r="I68" s="5">
        <f t="shared" si="1"/>
        <v>0</v>
      </c>
      <c r="J68" s="6">
        <f>SUM(Table1[[#This Row],[Electric pay]],Table1[[#This Row],[Gpay]],Table1[[#This Row],[Plate Amount &amp; Repair]])</f>
        <v>694</v>
      </c>
      <c r="K68" s="3">
        <f>IF(Table1[[#This Row],[Final]]&gt;0,1,0)</f>
        <v>1</v>
      </c>
      <c r="L68" s="20"/>
      <c r="M68" s="20"/>
      <c r="N68" s="20"/>
      <c r="O68" s="20"/>
      <c r="P68" s="20"/>
      <c r="Q68" s="20"/>
      <c r="R68" s="20"/>
      <c r="S68" s="20"/>
      <c r="T68" s="20"/>
      <c r="U68" s="20"/>
    </row>
    <row r="69" spans="1:21" x14ac:dyDescent="0.3">
      <c r="A69" s="13" t="s">
        <v>9</v>
      </c>
      <c r="B69" s="4">
        <v>45359</v>
      </c>
      <c r="C69" s="3">
        <v>40</v>
      </c>
      <c r="D69" s="3"/>
      <c r="E69" s="3">
        <v>400</v>
      </c>
      <c r="F69" s="3">
        <v>1060</v>
      </c>
      <c r="G69" s="3">
        <v>344</v>
      </c>
      <c r="H69" s="3">
        <f>Table1[[#This Row],[Actual]]-(Table1[[#This Row],[Electric pay]]+Table1[[#This Row],[Gpay]]+Table1[[#This Row],[Plate Amount &amp; Repair]])</f>
        <v>316</v>
      </c>
      <c r="I69" s="5">
        <f t="shared" si="1"/>
        <v>0</v>
      </c>
      <c r="J69" s="6">
        <f>SUM(Table1[[#This Row],[Electric pay]],Table1[[#This Row],[Gpay]],Table1[[#This Row],[Plate Amount &amp; Repair]])</f>
        <v>744</v>
      </c>
      <c r="K69" s="3">
        <f>IF(Table1[[#This Row],[Final]]&gt;0,1,0)</f>
        <v>1</v>
      </c>
      <c r="L69" s="20"/>
      <c r="M69" s="20"/>
      <c r="N69" s="20"/>
      <c r="O69" s="20"/>
      <c r="P69" s="20"/>
      <c r="Q69" s="20"/>
      <c r="R69" s="20"/>
      <c r="S69" s="20"/>
      <c r="T69" s="20"/>
      <c r="U69" s="20"/>
    </row>
    <row r="70" spans="1:21" x14ac:dyDescent="0.3">
      <c r="A70" s="13" t="s">
        <v>9</v>
      </c>
      <c r="B70" s="4">
        <v>45360</v>
      </c>
      <c r="C70" s="3">
        <v>60</v>
      </c>
      <c r="D70" s="3"/>
      <c r="E70" s="3">
        <v>0</v>
      </c>
      <c r="F70" s="3">
        <v>60</v>
      </c>
      <c r="G70" s="3">
        <v>344</v>
      </c>
      <c r="H70" s="3">
        <f>Table1[[#This Row],[Actual]]-(Table1[[#This Row],[Electric pay]]+Table1[[#This Row],[Gpay]]+Table1[[#This Row],[Plate Amount &amp; Repair]])</f>
        <v>-284</v>
      </c>
      <c r="I70" s="5">
        <f t="shared" si="1"/>
        <v>0</v>
      </c>
      <c r="J70" s="6">
        <f>SUM(Table1[[#This Row],[Electric pay]],Table1[[#This Row],[Gpay]],Table1[[#This Row],[Plate Amount &amp; Repair]])</f>
        <v>344</v>
      </c>
      <c r="K70" s="3">
        <f>IF(Table1[[#This Row],[Final]]&gt;0,1,0)</f>
        <v>0</v>
      </c>
      <c r="L70" s="20"/>
      <c r="M70" s="20"/>
      <c r="N70" s="20"/>
      <c r="O70" s="20"/>
      <c r="P70" s="20"/>
      <c r="Q70" s="20"/>
      <c r="R70" s="20"/>
      <c r="S70" s="20"/>
      <c r="T70" s="20"/>
      <c r="U70" s="20"/>
    </row>
    <row r="71" spans="1:21" x14ac:dyDescent="0.3">
      <c r="A71" s="13" t="s">
        <v>9</v>
      </c>
      <c r="B71" s="4">
        <v>45361</v>
      </c>
      <c r="C71" s="3">
        <v>460</v>
      </c>
      <c r="D71" s="3"/>
      <c r="E71" s="3">
        <v>350</v>
      </c>
      <c r="F71" s="3">
        <v>960</v>
      </c>
      <c r="G71" s="3">
        <v>344</v>
      </c>
      <c r="H71" s="3">
        <f>Table1[[#This Row],[Actual]]-(Table1[[#This Row],[Electric pay]]+Table1[[#This Row],[Gpay]]+Table1[[#This Row],[Plate Amount &amp; Repair]])</f>
        <v>266</v>
      </c>
      <c r="I71" s="5">
        <f t="shared" si="1"/>
        <v>0</v>
      </c>
      <c r="J71" s="6">
        <f>SUM(Table1[[#This Row],[Electric pay]],Table1[[#This Row],[Gpay]],Table1[[#This Row],[Plate Amount &amp; Repair]])</f>
        <v>694</v>
      </c>
      <c r="K71" s="3">
        <f>IF(Table1[[#This Row],[Final]]&gt;0,1,0)</f>
        <v>1</v>
      </c>
      <c r="L71" s="20"/>
      <c r="M71" s="20"/>
      <c r="N71" s="20"/>
      <c r="O71" s="20"/>
      <c r="P71" s="20"/>
      <c r="Q71" s="20"/>
      <c r="R71" s="20"/>
      <c r="S71" s="20"/>
      <c r="T71" s="20"/>
      <c r="U71" s="20"/>
    </row>
    <row r="72" spans="1:21" x14ac:dyDescent="0.3">
      <c r="A72" s="13" t="s">
        <v>9</v>
      </c>
      <c r="B72" s="4">
        <v>45362</v>
      </c>
      <c r="C72" s="3">
        <v>200</v>
      </c>
      <c r="D72" s="3">
        <v>450</v>
      </c>
      <c r="E72" s="3">
        <v>350</v>
      </c>
      <c r="F72" s="3">
        <v>1150</v>
      </c>
      <c r="G72" s="3">
        <v>344</v>
      </c>
      <c r="H72" s="3">
        <f>Table1[[#This Row],[Actual]]-(Table1[[#This Row],[Electric pay]]+Table1[[#This Row],[Gpay]]+Table1[[#This Row],[Plate Amount &amp; Repair]])</f>
        <v>6</v>
      </c>
      <c r="I72" s="5">
        <f t="shared" si="1"/>
        <v>0</v>
      </c>
      <c r="J72" s="6">
        <f>SUM(Table1[[#This Row],[Electric pay]],Table1[[#This Row],[Gpay]],Table1[[#This Row],[Plate Amount &amp; Repair]])</f>
        <v>1144</v>
      </c>
      <c r="K72" s="3">
        <f>IF(Table1[[#This Row],[Final]]&gt;0,1,0)</f>
        <v>1</v>
      </c>
      <c r="L72" s="20"/>
      <c r="M72" s="20"/>
      <c r="N72" s="20"/>
      <c r="O72" s="20"/>
      <c r="P72" s="20"/>
      <c r="Q72" s="20"/>
      <c r="R72" s="20"/>
      <c r="S72" s="20"/>
      <c r="T72" s="20"/>
      <c r="U72" s="20"/>
    </row>
    <row r="73" spans="1:21" x14ac:dyDescent="0.3">
      <c r="A73" s="13" t="s">
        <v>9</v>
      </c>
      <c r="B73" s="4">
        <v>45363</v>
      </c>
      <c r="C73" s="3">
        <v>300</v>
      </c>
      <c r="D73" s="3"/>
      <c r="E73" s="3">
        <v>400</v>
      </c>
      <c r="F73" s="3">
        <v>2100</v>
      </c>
      <c r="G73" s="3">
        <v>344</v>
      </c>
      <c r="H73" s="3">
        <f>Table1[[#This Row],[Actual]]-(Table1[[#This Row],[Electric pay]]+Table1[[#This Row],[Gpay]]+Table1[[#This Row],[Plate Amount &amp; Repair]])</f>
        <v>1356</v>
      </c>
      <c r="I73" s="5">
        <f t="shared" si="1"/>
        <v>0</v>
      </c>
      <c r="J73" s="6">
        <f>SUM(Table1[[#This Row],[Electric pay]],Table1[[#This Row],[Gpay]],Table1[[#This Row],[Plate Amount &amp; Repair]])</f>
        <v>744</v>
      </c>
      <c r="K73" s="3">
        <f>IF(Table1[[#This Row],[Final]]&gt;0,1,0)</f>
        <v>1</v>
      </c>
      <c r="L73" s="20"/>
      <c r="M73" s="20"/>
      <c r="N73" s="20"/>
      <c r="O73" s="20"/>
      <c r="P73" s="20"/>
      <c r="Q73" s="20"/>
      <c r="R73" s="20"/>
      <c r="S73" s="20"/>
      <c r="T73" s="20"/>
      <c r="U73" s="20"/>
    </row>
    <row r="74" spans="1:21" x14ac:dyDescent="0.3">
      <c r="A74" s="13" t="s">
        <v>9</v>
      </c>
      <c r="B74" s="4">
        <v>45364</v>
      </c>
      <c r="C74" s="3">
        <v>640</v>
      </c>
      <c r="D74" s="3"/>
      <c r="E74" s="3">
        <v>350</v>
      </c>
      <c r="F74" s="3">
        <v>1140</v>
      </c>
      <c r="G74" s="3">
        <v>344</v>
      </c>
      <c r="H74" s="3">
        <f>Table1[[#This Row],[Actual]]-(Table1[[#This Row],[Electric pay]]+Table1[[#This Row],[Gpay]]+Table1[[#This Row],[Plate Amount &amp; Repair]])</f>
        <v>446</v>
      </c>
      <c r="I74" s="5">
        <f t="shared" si="1"/>
        <v>0</v>
      </c>
      <c r="J74" s="6">
        <f>SUM(Table1[[#This Row],[Electric pay]],Table1[[#This Row],[Gpay]],Table1[[#This Row],[Plate Amount &amp; Repair]])</f>
        <v>694</v>
      </c>
      <c r="K74" s="3">
        <f>IF(Table1[[#This Row],[Final]]&gt;0,1,0)</f>
        <v>1</v>
      </c>
      <c r="L74" s="20"/>
      <c r="M74" s="20"/>
      <c r="N74" s="20"/>
      <c r="O74" s="20"/>
      <c r="P74" s="20"/>
      <c r="Q74" s="20"/>
      <c r="R74" s="20"/>
      <c r="S74" s="20"/>
      <c r="T74" s="20"/>
      <c r="U74" s="20"/>
    </row>
    <row r="75" spans="1:21" x14ac:dyDescent="0.3">
      <c r="A75" s="13" t="s">
        <v>9</v>
      </c>
      <c r="B75" s="4">
        <v>45365</v>
      </c>
      <c r="C75" s="3">
        <v>520</v>
      </c>
      <c r="D75" s="3"/>
      <c r="E75" s="3">
        <v>350</v>
      </c>
      <c r="F75" s="3">
        <v>1220</v>
      </c>
      <c r="G75" s="3">
        <v>344</v>
      </c>
      <c r="H75" s="3">
        <f>Table1[[#This Row],[Actual]]-(Table1[[#This Row],[Electric pay]]+Table1[[#This Row],[Gpay]]+Table1[[#This Row],[Plate Amount &amp; Repair]])</f>
        <v>526</v>
      </c>
      <c r="I75" s="5">
        <f t="shared" si="1"/>
        <v>0</v>
      </c>
      <c r="J75" s="6">
        <f>SUM(Table1[[#This Row],[Electric pay]],Table1[[#This Row],[Gpay]],Table1[[#This Row],[Plate Amount &amp; Repair]])</f>
        <v>694</v>
      </c>
      <c r="K75" s="3">
        <f>IF(Table1[[#This Row],[Final]]&gt;0,1,0)</f>
        <v>1</v>
      </c>
      <c r="L75" s="20"/>
      <c r="M75" s="20"/>
      <c r="N75" s="20"/>
      <c r="O75" s="20"/>
      <c r="P75" s="20"/>
      <c r="Q75" s="20"/>
      <c r="R75" s="20"/>
      <c r="S75" s="20"/>
      <c r="T75" s="20"/>
      <c r="U75" s="20"/>
    </row>
    <row r="76" spans="1:21" x14ac:dyDescent="0.3">
      <c r="A76" s="13" t="s">
        <v>9</v>
      </c>
      <c r="B76" s="4">
        <v>45366</v>
      </c>
      <c r="C76" s="3">
        <v>350</v>
      </c>
      <c r="D76" s="3"/>
      <c r="E76" s="3">
        <v>350</v>
      </c>
      <c r="F76" s="3">
        <v>1100</v>
      </c>
      <c r="G76" s="3">
        <v>344</v>
      </c>
      <c r="H76" s="3">
        <f>Table1[[#This Row],[Actual]]-(Table1[[#This Row],[Electric pay]]+Table1[[#This Row],[Gpay]]+Table1[[#This Row],[Plate Amount &amp; Repair]])</f>
        <v>406</v>
      </c>
      <c r="I76" s="5">
        <f t="shared" si="1"/>
        <v>0</v>
      </c>
      <c r="J76" s="6">
        <f>SUM(Table1[[#This Row],[Electric pay]],Table1[[#This Row],[Gpay]],Table1[[#This Row],[Plate Amount &amp; Repair]])</f>
        <v>694</v>
      </c>
      <c r="K76" s="3">
        <f>IF(Table1[[#This Row],[Final]]&gt;0,1,0)</f>
        <v>1</v>
      </c>
      <c r="L76" s="20"/>
      <c r="M76" s="20"/>
      <c r="N76" s="20"/>
      <c r="O76" s="20"/>
      <c r="P76" s="20"/>
      <c r="Q76" s="20"/>
      <c r="R76" s="20"/>
      <c r="S76" s="20"/>
      <c r="T76" s="20"/>
      <c r="U76" s="20"/>
    </row>
    <row r="77" spans="1:21" x14ac:dyDescent="0.3">
      <c r="A77" s="13" t="s">
        <v>9</v>
      </c>
      <c r="B77" s="4">
        <v>45367</v>
      </c>
      <c r="C77" s="3">
        <v>100</v>
      </c>
      <c r="D77" s="3"/>
      <c r="E77" s="3">
        <v>350</v>
      </c>
      <c r="F77" s="3">
        <v>1500</v>
      </c>
      <c r="G77" s="3">
        <v>344</v>
      </c>
      <c r="H77" s="3">
        <f>Table1[[#This Row],[Actual]]-(Table1[[#This Row],[Electric pay]]+Table1[[#This Row],[Gpay]]+Table1[[#This Row],[Plate Amount &amp; Repair]])</f>
        <v>806</v>
      </c>
      <c r="I77" s="5">
        <f t="shared" si="1"/>
        <v>0</v>
      </c>
      <c r="J77" s="6">
        <f>SUM(Table1[[#This Row],[Electric pay]],Table1[[#This Row],[Gpay]],Table1[[#This Row],[Plate Amount &amp; Repair]])</f>
        <v>694</v>
      </c>
      <c r="K77" s="3">
        <f>IF(Table1[[#This Row],[Final]]&gt;0,1,0)</f>
        <v>1</v>
      </c>
      <c r="L77" s="20"/>
      <c r="M77" s="20"/>
      <c r="N77" s="20"/>
      <c r="O77" s="20"/>
      <c r="P77" s="20"/>
      <c r="Q77" s="20"/>
      <c r="R77" s="20"/>
      <c r="S77" s="20"/>
      <c r="T77" s="20"/>
      <c r="U77" s="20"/>
    </row>
    <row r="78" spans="1:21" x14ac:dyDescent="0.3">
      <c r="A78" s="13" t="s">
        <v>9</v>
      </c>
      <c r="B78" s="4">
        <v>45368</v>
      </c>
      <c r="C78" s="3">
        <v>100</v>
      </c>
      <c r="D78" s="3"/>
      <c r="E78" s="3">
        <v>350</v>
      </c>
      <c r="F78" s="3">
        <v>1020</v>
      </c>
      <c r="G78" s="3">
        <v>344</v>
      </c>
      <c r="H78" s="3">
        <f>Table1[[#This Row],[Actual]]-(Table1[[#This Row],[Electric pay]]+Table1[[#This Row],[Gpay]]+Table1[[#This Row],[Plate Amount &amp; Repair]])</f>
        <v>326</v>
      </c>
      <c r="I78" s="5">
        <f t="shared" si="1"/>
        <v>0</v>
      </c>
      <c r="J78" s="6">
        <f>SUM(Table1[[#This Row],[Electric pay]],Table1[[#This Row],[Gpay]],Table1[[#This Row],[Plate Amount &amp; Repair]])</f>
        <v>694</v>
      </c>
      <c r="K78" s="3">
        <f>IF(Table1[[#This Row],[Final]]&gt;0,1,0)</f>
        <v>1</v>
      </c>
      <c r="L78" s="20"/>
      <c r="M78" s="20"/>
      <c r="N78" s="20"/>
      <c r="O78" s="20"/>
      <c r="P78" s="20"/>
      <c r="Q78" s="20"/>
      <c r="R78" s="20"/>
      <c r="S78" s="20"/>
      <c r="T78" s="20"/>
      <c r="U78" s="20"/>
    </row>
    <row r="79" spans="1:21" x14ac:dyDescent="0.3">
      <c r="A79" s="13" t="s">
        <v>9</v>
      </c>
      <c r="B79" s="4">
        <v>45369</v>
      </c>
      <c r="C79" s="3">
        <v>350</v>
      </c>
      <c r="D79" s="3">
        <v>1500</v>
      </c>
      <c r="E79" s="3">
        <v>450</v>
      </c>
      <c r="F79" s="3">
        <v>2550</v>
      </c>
      <c r="G79" s="3">
        <v>344</v>
      </c>
      <c r="H79" s="3">
        <f>Table1[[#This Row],[Actual]]-(Table1[[#This Row],[Electric pay]]+Table1[[#This Row],[Gpay]]+Table1[[#This Row],[Plate Amount &amp; Repair]])</f>
        <v>256</v>
      </c>
      <c r="I79" s="5">
        <f t="shared" si="1"/>
        <v>0</v>
      </c>
      <c r="J79" s="6">
        <f>SUM(Table1[[#This Row],[Electric pay]],Table1[[#This Row],[Gpay]],Table1[[#This Row],[Plate Amount &amp; Repair]])</f>
        <v>2294</v>
      </c>
      <c r="K79" s="3">
        <f>IF(Table1[[#This Row],[Final]]&gt;0,1,0)</f>
        <v>1</v>
      </c>
      <c r="L79" s="20"/>
      <c r="M79" s="20"/>
      <c r="N79" s="20"/>
      <c r="O79" s="20"/>
      <c r="P79" s="20"/>
      <c r="Q79" s="20"/>
      <c r="R79" s="20"/>
      <c r="S79" s="20"/>
      <c r="T79" s="20"/>
      <c r="U79" s="20"/>
    </row>
    <row r="80" spans="1:21" x14ac:dyDescent="0.3">
      <c r="A80" s="13" t="s">
        <v>9</v>
      </c>
      <c r="B80" s="4">
        <v>45370</v>
      </c>
      <c r="C80" s="3">
        <v>150</v>
      </c>
      <c r="D80" s="3">
        <v>1000</v>
      </c>
      <c r="E80" s="3">
        <v>0</v>
      </c>
      <c r="F80" s="3">
        <v>1350</v>
      </c>
      <c r="G80" s="3">
        <v>344</v>
      </c>
      <c r="H80" s="3">
        <f>Table1[[#This Row],[Actual]]-(Table1[[#This Row],[Electric pay]]+Table1[[#This Row],[Gpay]]+Table1[[#This Row],[Plate Amount &amp; Repair]])</f>
        <v>6</v>
      </c>
      <c r="I80" s="5">
        <f t="shared" si="1"/>
        <v>1</v>
      </c>
      <c r="J80" s="6">
        <f>SUM(Table1[[#This Row],[Electric pay]],Table1[[#This Row],[Gpay]],Table1[[#This Row],[Plate Amount &amp; Repair]])</f>
        <v>1344</v>
      </c>
      <c r="K80" s="3">
        <f>IF(Table1[[#This Row],[Final]]&gt;0,1,0)</f>
        <v>1</v>
      </c>
      <c r="L80" s="20"/>
      <c r="M80" s="20"/>
      <c r="N80" s="20"/>
      <c r="O80" s="20"/>
      <c r="P80" s="20"/>
      <c r="Q80" s="20"/>
      <c r="R80" s="20"/>
      <c r="S80" s="20"/>
      <c r="T80" s="20"/>
      <c r="U80" s="20"/>
    </row>
    <row r="81" spans="1:21" x14ac:dyDescent="0.3">
      <c r="A81" s="13" t="s">
        <v>9</v>
      </c>
      <c r="B81" s="4">
        <v>45371</v>
      </c>
      <c r="C81" s="3">
        <v>600</v>
      </c>
      <c r="D81" s="3"/>
      <c r="E81" s="3">
        <v>350</v>
      </c>
      <c r="F81" s="3">
        <v>1400</v>
      </c>
      <c r="G81" s="3">
        <v>344</v>
      </c>
      <c r="H81" s="3">
        <f>Table1[[#This Row],[Actual]]-(Table1[[#This Row],[Electric pay]]+Table1[[#This Row],[Gpay]]+Table1[[#This Row],[Plate Amount &amp; Repair]])</f>
        <v>706</v>
      </c>
      <c r="I81" s="5">
        <f t="shared" si="1"/>
        <v>0</v>
      </c>
      <c r="J81" s="6">
        <f>SUM(Table1[[#This Row],[Electric pay]],Table1[[#This Row],[Gpay]],Table1[[#This Row],[Plate Amount &amp; Repair]])</f>
        <v>694</v>
      </c>
      <c r="K81" s="3">
        <f>IF(Table1[[#This Row],[Final]]&gt;0,1,0)</f>
        <v>1</v>
      </c>
      <c r="L81" s="20"/>
      <c r="M81" s="20"/>
      <c r="N81" s="20"/>
      <c r="O81" s="20"/>
      <c r="P81" s="20"/>
      <c r="Q81" s="20"/>
      <c r="R81" s="20"/>
      <c r="S81" s="20"/>
      <c r="T81" s="20"/>
      <c r="U81" s="20"/>
    </row>
    <row r="82" spans="1:21" x14ac:dyDescent="0.3">
      <c r="A82" s="13" t="s">
        <v>9</v>
      </c>
      <c r="B82" s="4">
        <v>45372</v>
      </c>
      <c r="C82" s="3">
        <v>150</v>
      </c>
      <c r="D82" s="3"/>
      <c r="E82" s="3">
        <v>350</v>
      </c>
      <c r="F82" s="3">
        <v>1410</v>
      </c>
      <c r="G82" s="3">
        <v>344</v>
      </c>
      <c r="H82" s="3">
        <f>Table1[[#This Row],[Actual]]-(Table1[[#This Row],[Electric pay]]+Table1[[#This Row],[Gpay]]+Table1[[#This Row],[Plate Amount &amp; Repair]])</f>
        <v>716</v>
      </c>
      <c r="I82" s="5">
        <f t="shared" si="1"/>
        <v>0</v>
      </c>
      <c r="J82" s="6">
        <f>SUM(Table1[[#This Row],[Electric pay]],Table1[[#This Row],[Gpay]],Table1[[#This Row],[Plate Amount &amp; Repair]])</f>
        <v>694</v>
      </c>
      <c r="K82" s="3">
        <f>IF(Table1[[#This Row],[Final]]&gt;0,1,0)</f>
        <v>1</v>
      </c>
      <c r="L82" s="20"/>
      <c r="M82" s="20"/>
      <c r="N82" s="20"/>
      <c r="O82" s="20"/>
      <c r="P82" s="20"/>
      <c r="Q82" s="20"/>
      <c r="R82" s="20"/>
      <c r="S82" s="20"/>
      <c r="T82" s="20"/>
      <c r="U82" s="20"/>
    </row>
    <row r="83" spans="1:21" x14ac:dyDescent="0.3">
      <c r="A83" s="13" t="s">
        <v>9</v>
      </c>
      <c r="B83" s="4">
        <v>45373</v>
      </c>
      <c r="C83" s="3">
        <v>150</v>
      </c>
      <c r="D83" s="3"/>
      <c r="E83" s="3">
        <v>400</v>
      </c>
      <c r="F83" s="3">
        <v>1950</v>
      </c>
      <c r="G83" s="3">
        <v>344</v>
      </c>
      <c r="H83" s="3">
        <f>Table1[[#This Row],[Actual]]-(Table1[[#This Row],[Electric pay]]+Table1[[#This Row],[Gpay]]+Table1[[#This Row],[Plate Amount &amp; Repair]])</f>
        <v>1206</v>
      </c>
      <c r="I83" s="5">
        <f t="shared" si="1"/>
        <v>0</v>
      </c>
      <c r="J83" s="6">
        <f>SUM(Table1[[#This Row],[Electric pay]],Table1[[#This Row],[Gpay]],Table1[[#This Row],[Plate Amount &amp; Repair]])</f>
        <v>744</v>
      </c>
      <c r="K83" s="3">
        <f>IF(Table1[[#This Row],[Final]]&gt;0,1,0)</f>
        <v>1</v>
      </c>
      <c r="L83" s="20"/>
      <c r="M83" s="20"/>
      <c r="N83" s="20"/>
      <c r="O83" s="20"/>
      <c r="P83" s="20"/>
      <c r="Q83" s="20"/>
      <c r="R83" s="20"/>
      <c r="S83" s="20"/>
      <c r="T83" s="20"/>
      <c r="U83" s="20"/>
    </row>
    <row r="84" spans="1:21" x14ac:dyDescent="0.3">
      <c r="A84" s="13" t="s">
        <v>9</v>
      </c>
      <c r="B84" s="4">
        <v>45374</v>
      </c>
      <c r="C84" s="3">
        <v>260</v>
      </c>
      <c r="D84" s="3">
        <v>450</v>
      </c>
      <c r="E84" s="3">
        <v>350</v>
      </c>
      <c r="F84" s="3">
        <v>1560</v>
      </c>
      <c r="G84" s="3">
        <v>344</v>
      </c>
      <c r="H84" s="3">
        <f>Table1[[#This Row],[Actual]]-(Table1[[#This Row],[Electric pay]]+Table1[[#This Row],[Gpay]]+Table1[[#This Row],[Plate Amount &amp; Repair]])</f>
        <v>416</v>
      </c>
      <c r="I84" s="5">
        <f t="shared" si="1"/>
        <v>0</v>
      </c>
      <c r="J84" s="6">
        <f>SUM(Table1[[#This Row],[Electric pay]],Table1[[#This Row],[Gpay]],Table1[[#This Row],[Plate Amount &amp; Repair]])</f>
        <v>1144</v>
      </c>
      <c r="K84" s="3">
        <f>IF(Table1[[#This Row],[Final]]&gt;0,1,0)</f>
        <v>1</v>
      </c>
      <c r="L84" s="20"/>
      <c r="M84" s="20"/>
      <c r="N84" s="20"/>
      <c r="O84" s="20"/>
      <c r="P84" s="20"/>
      <c r="Q84" s="20"/>
      <c r="R84" s="20"/>
      <c r="S84" s="20"/>
      <c r="T84" s="20"/>
      <c r="U84" s="20"/>
    </row>
    <row r="85" spans="1:21" x14ac:dyDescent="0.3">
      <c r="A85" s="13" t="s">
        <v>9</v>
      </c>
      <c r="B85" s="4">
        <v>45375</v>
      </c>
      <c r="C85" s="3">
        <v>500</v>
      </c>
      <c r="D85" s="3"/>
      <c r="E85" s="3">
        <v>350</v>
      </c>
      <c r="F85" s="3">
        <v>1010</v>
      </c>
      <c r="G85" s="3">
        <v>344</v>
      </c>
      <c r="H85" s="3">
        <f>Table1[[#This Row],[Actual]]-(Table1[[#This Row],[Electric pay]]+Table1[[#This Row],[Gpay]]+Table1[[#This Row],[Plate Amount &amp; Repair]])</f>
        <v>316</v>
      </c>
      <c r="I85" s="5">
        <f t="shared" si="1"/>
        <v>0</v>
      </c>
      <c r="J85" s="6">
        <f>SUM(Table1[[#This Row],[Electric pay]],Table1[[#This Row],[Gpay]],Table1[[#This Row],[Plate Amount &amp; Repair]])</f>
        <v>694</v>
      </c>
      <c r="K85" s="3">
        <f>IF(Table1[[#This Row],[Final]]&gt;0,1,0)</f>
        <v>1</v>
      </c>
      <c r="L85" s="20"/>
      <c r="M85" s="20"/>
      <c r="N85" s="20"/>
      <c r="O85" s="20"/>
      <c r="P85" s="20"/>
      <c r="Q85" s="20"/>
      <c r="R85" s="20"/>
      <c r="S85" s="20"/>
      <c r="T85" s="20"/>
      <c r="U85" s="20"/>
    </row>
    <row r="86" spans="1:21" x14ac:dyDescent="0.3">
      <c r="A86" s="13" t="s">
        <v>9</v>
      </c>
      <c r="B86" s="4">
        <v>45376</v>
      </c>
      <c r="C86" s="3">
        <v>0</v>
      </c>
      <c r="D86" s="3"/>
      <c r="E86" s="3">
        <v>0</v>
      </c>
      <c r="F86" s="3">
        <v>1150</v>
      </c>
      <c r="G86" s="3">
        <v>344</v>
      </c>
      <c r="H86" s="3">
        <f>Table1[[#This Row],[Actual]]-(Table1[[#This Row],[Electric pay]]+Table1[[#This Row],[Gpay]]+Table1[[#This Row],[Plate Amount &amp; Repair]])</f>
        <v>806</v>
      </c>
      <c r="I86" s="5">
        <f t="shared" si="1"/>
        <v>1</v>
      </c>
      <c r="J86" s="6">
        <f>SUM(Table1[[#This Row],[Electric pay]],Table1[[#This Row],[Gpay]],Table1[[#This Row],[Plate Amount &amp; Repair]])</f>
        <v>344</v>
      </c>
      <c r="K86" s="3">
        <f>IF(Table1[[#This Row],[Final]]&gt;0,1,0)</f>
        <v>1</v>
      </c>
      <c r="L86" s="20"/>
      <c r="M86" s="20"/>
      <c r="N86" s="20"/>
      <c r="O86" s="20"/>
      <c r="P86" s="20"/>
      <c r="Q86" s="20"/>
      <c r="R86" s="20"/>
      <c r="S86" s="20"/>
      <c r="T86" s="20"/>
      <c r="U86" s="20"/>
    </row>
    <row r="87" spans="1:21" x14ac:dyDescent="0.3">
      <c r="A87" s="13" t="s">
        <v>9</v>
      </c>
      <c r="B87" s="4">
        <v>45377</v>
      </c>
      <c r="C87" s="3">
        <v>0</v>
      </c>
      <c r="D87" s="3"/>
      <c r="E87" s="3">
        <v>400</v>
      </c>
      <c r="F87" s="3">
        <v>800</v>
      </c>
      <c r="G87" s="3">
        <v>344</v>
      </c>
      <c r="H87" s="3">
        <f>Table1[[#This Row],[Actual]]-(Table1[[#This Row],[Electric pay]]+Table1[[#This Row],[Gpay]]+Table1[[#This Row],[Plate Amount &amp; Repair]])</f>
        <v>56</v>
      </c>
      <c r="I87" s="5">
        <f t="shared" si="1"/>
        <v>0</v>
      </c>
      <c r="J87" s="6">
        <f>SUM(Table1[[#This Row],[Electric pay]],Table1[[#This Row],[Gpay]],Table1[[#This Row],[Plate Amount &amp; Repair]])</f>
        <v>744</v>
      </c>
      <c r="K87" s="3">
        <f>IF(Table1[[#This Row],[Final]]&gt;0,1,0)</f>
        <v>1</v>
      </c>
      <c r="L87" s="20"/>
      <c r="M87" s="20"/>
      <c r="N87" s="20"/>
      <c r="O87" s="20"/>
      <c r="P87" s="20"/>
      <c r="Q87" s="20"/>
      <c r="R87" s="20"/>
      <c r="S87" s="20"/>
      <c r="T87" s="20"/>
      <c r="U87" s="20"/>
    </row>
    <row r="88" spans="1:21" x14ac:dyDescent="0.3">
      <c r="A88" s="13" t="s">
        <v>9</v>
      </c>
      <c r="B88" s="4">
        <v>45378</v>
      </c>
      <c r="C88" s="3">
        <v>0</v>
      </c>
      <c r="D88" s="3"/>
      <c r="E88" s="3">
        <v>0</v>
      </c>
      <c r="F88" s="3">
        <v>1400</v>
      </c>
      <c r="G88" s="3">
        <v>344</v>
      </c>
      <c r="H88" s="3">
        <f>Table1[[#This Row],[Actual]]-(Table1[[#This Row],[Electric pay]]+Table1[[#This Row],[Gpay]]+Table1[[#This Row],[Plate Amount &amp; Repair]])</f>
        <v>1056</v>
      </c>
      <c r="I88" s="5">
        <f t="shared" si="1"/>
        <v>1</v>
      </c>
      <c r="J88" s="6">
        <f>SUM(Table1[[#This Row],[Electric pay]],Table1[[#This Row],[Gpay]],Table1[[#This Row],[Plate Amount &amp; Repair]])</f>
        <v>344</v>
      </c>
      <c r="K88" s="3">
        <f>IF(Table1[[#This Row],[Final]]&gt;0,1,0)</f>
        <v>1</v>
      </c>
      <c r="L88" s="20"/>
      <c r="M88" s="20"/>
      <c r="N88" s="20"/>
      <c r="O88" s="20"/>
      <c r="P88" s="20"/>
      <c r="Q88" s="20"/>
      <c r="R88" s="20"/>
      <c r="S88" s="20"/>
      <c r="T88" s="20"/>
      <c r="U88" s="20"/>
    </row>
    <row r="89" spans="1:21" x14ac:dyDescent="0.3">
      <c r="A89" s="13" t="s">
        <v>9</v>
      </c>
      <c r="B89" s="4">
        <v>45379</v>
      </c>
      <c r="C89" s="3">
        <v>0</v>
      </c>
      <c r="D89" s="3"/>
      <c r="E89" s="3">
        <v>0</v>
      </c>
      <c r="F89" s="3">
        <v>1050</v>
      </c>
      <c r="G89" s="3">
        <v>344</v>
      </c>
      <c r="H89" s="3">
        <f>Table1[[#This Row],[Actual]]-(Table1[[#This Row],[Electric pay]]+Table1[[#This Row],[Gpay]]+Table1[[#This Row],[Plate Amount &amp; Repair]])</f>
        <v>706</v>
      </c>
      <c r="I89" s="5">
        <f t="shared" si="1"/>
        <v>1</v>
      </c>
      <c r="J89" s="6">
        <f>SUM(Table1[[#This Row],[Electric pay]],Table1[[#This Row],[Gpay]],Table1[[#This Row],[Plate Amount &amp; Repair]])</f>
        <v>344</v>
      </c>
      <c r="K89" s="3">
        <f>IF(Table1[[#This Row],[Final]]&gt;0,1,0)</f>
        <v>1</v>
      </c>
      <c r="L89" s="20"/>
      <c r="M89" s="20"/>
      <c r="N89" s="20"/>
      <c r="O89" s="20"/>
      <c r="P89" s="20"/>
      <c r="Q89" s="20"/>
      <c r="R89" s="20"/>
      <c r="S89" s="20"/>
      <c r="T89" s="20"/>
      <c r="U89" s="20"/>
    </row>
    <row r="90" spans="1:21" x14ac:dyDescent="0.3">
      <c r="A90" s="13" t="s">
        <v>9</v>
      </c>
      <c r="B90" s="4">
        <v>45380</v>
      </c>
      <c r="C90" s="3">
        <v>210</v>
      </c>
      <c r="D90" s="3"/>
      <c r="E90" s="3">
        <v>350</v>
      </c>
      <c r="F90" s="3">
        <v>1310</v>
      </c>
      <c r="G90" s="3">
        <v>344</v>
      </c>
      <c r="H90" s="3">
        <f>Table1[[#This Row],[Actual]]-(Table1[[#This Row],[Electric pay]]+Table1[[#This Row],[Gpay]]+Table1[[#This Row],[Plate Amount &amp; Repair]])</f>
        <v>616</v>
      </c>
      <c r="I90" s="5">
        <f t="shared" si="1"/>
        <v>0</v>
      </c>
      <c r="J90" s="6">
        <f>SUM(Table1[[#This Row],[Electric pay]],Table1[[#This Row],[Gpay]],Table1[[#This Row],[Plate Amount &amp; Repair]])</f>
        <v>694</v>
      </c>
      <c r="K90" s="3">
        <f>IF(Table1[[#This Row],[Final]]&gt;0,1,0)</f>
        <v>1</v>
      </c>
      <c r="L90" s="20"/>
      <c r="M90" s="20"/>
      <c r="N90" s="20"/>
      <c r="O90" s="20"/>
      <c r="P90" s="20"/>
      <c r="Q90" s="20"/>
      <c r="R90" s="20"/>
      <c r="S90" s="20"/>
      <c r="T90" s="20"/>
      <c r="U90" s="20"/>
    </row>
    <row r="91" spans="1:21" x14ac:dyDescent="0.3">
      <c r="A91" s="13" t="s">
        <v>9</v>
      </c>
      <c r="B91" s="4">
        <v>45381</v>
      </c>
      <c r="C91" s="3">
        <v>370</v>
      </c>
      <c r="D91" s="3"/>
      <c r="E91" s="3">
        <v>350</v>
      </c>
      <c r="F91" s="3">
        <v>1350</v>
      </c>
      <c r="G91" s="3">
        <v>344</v>
      </c>
      <c r="H91" s="3">
        <f>Table1[[#This Row],[Actual]]-(Table1[[#This Row],[Electric pay]]+Table1[[#This Row],[Gpay]]+Table1[[#This Row],[Plate Amount &amp; Repair]])</f>
        <v>656</v>
      </c>
      <c r="I91" s="5">
        <f t="shared" si="1"/>
        <v>0</v>
      </c>
      <c r="J91" s="6">
        <f>SUM(Table1[[#This Row],[Electric pay]],Table1[[#This Row],[Gpay]],Table1[[#This Row],[Plate Amount &amp; Repair]])</f>
        <v>694</v>
      </c>
      <c r="K91" s="3">
        <f>IF(Table1[[#This Row],[Final]]&gt;0,1,0)</f>
        <v>1</v>
      </c>
      <c r="L91" s="20"/>
      <c r="M91" s="20"/>
      <c r="N91" s="20"/>
      <c r="O91" s="20"/>
      <c r="P91" s="20"/>
      <c r="Q91" s="20"/>
      <c r="R91" s="20"/>
      <c r="S91" s="20"/>
      <c r="T91" s="20"/>
      <c r="U91" s="20"/>
    </row>
    <row r="92" spans="1:21" x14ac:dyDescent="0.3">
      <c r="A92" s="13" t="s">
        <v>9</v>
      </c>
      <c r="B92" s="4">
        <v>45382</v>
      </c>
      <c r="C92" s="3">
        <v>400</v>
      </c>
      <c r="D92" s="3"/>
      <c r="E92" s="3">
        <v>450</v>
      </c>
      <c r="F92" s="3">
        <v>1400</v>
      </c>
      <c r="G92" s="3">
        <v>344</v>
      </c>
      <c r="H92" s="3">
        <f>Table1[[#This Row],[Actual]]-(Table1[[#This Row],[Electric pay]]+Table1[[#This Row],[Gpay]]+Table1[[#This Row],[Plate Amount &amp; Repair]])</f>
        <v>606</v>
      </c>
      <c r="I92" s="5">
        <f t="shared" si="1"/>
        <v>0</v>
      </c>
      <c r="J92" s="6">
        <f>SUM(Table1[[#This Row],[Electric pay]],Table1[[#This Row],[Gpay]],Table1[[#This Row],[Plate Amount &amp; Repair]])</f>
        <v>794</v>
      </c>
      <c r="K92" s="3">
        <f>IF(Table1[[#This Row],[Final]]&gt;0,1,0)</f>
        <v>1</v>
      </c>
      <c r="L92" s="20"/>
      <c r="M92" s="20"/>
      <c r="N92" s="20"/>
      <c r="O92" s="20"/>
      <c r="P92" s="20"/>
      <c r="Q92" s="20"/>
      <c r="R92" s="20"/>
      <c r="S92" s="20"/>
      <c r="T92" s="20"/>
      <c r="U92" s="20"/>
    </row>
    <row r="93" spans="1:21" x14ac:dyDescent="0.3">
      <c r="A93" s="13" t="s">
        <v>14</v>
      </c>
      <c r="B93" s="4">
        <v>45383</v>
      </c>
      <c r="C93" s="3">
        <v>160</v>
      </c>
      <c r="D93" s="3"/>
      <c r="E93" s="3">
        <v>350</v>
      </c>
      <c r="F93" s="3">
        <v>1180</v>
      </c>
      <c r="G93" s="3">
        <v>344</v>
      </c>
      <c r="H93" s="3">
        <f>Table1[[#This Row],[Actual]]-(Table1[[#This Row],[Electric pay]]+Table1[[#This Row],[Gpay]]+Table1[[#This Row],[Plate Amount &amp; Repair]])</f>
        <v>486</v>
      </c>
      <c r="I93" s="5">
        <f t="shared" si="1"/>
        <v>0</v>
      </c>
      <c r="J93" s="6">
        <f>SUM(Table1[[#This Row],[Electric pay]],Table1[[#This Row],[Gpay]],Table1[[#This Row],[Plate Amount &amp; Repair]])</f>
        <v>694</v>
      </c>
      <c r="K93" s="3">
        <f>IF(Table1[[#This Row],[Final]]&gt;0,1,0)</f>
        <v>1</v>
      </c>
      <c r="L93" s="20">
        <v>0.25</v>
      </c>
      <c r="M93" s="20">
        <v>0.38</v>
      </c>
      <c r="N93" s="20">
        <v>0.16</v>
      </c>
      <c r="O93" s="20">
        <v>0.13</v>
      </c>
      <c r="P93" s="20">
        <v>0.08</v>
      </c>
      <c r="Q93" s="20">
        <f ca="1">DAY(EOMONTH(TODAY(),-3))</f>
        <v>31</v>
      </c>
      <c r="R93" s="20">
        <v>27</v>
      </c>
      <c r="S93" s="20">
        <f ca="1">Q93-R93</f>
        <v>4</v>
      </c>
      <c r="T93" s="20">
        <f ca="1">Table1[[#This Row],[Total days]]-U93</f>
        <v>21</v>
      </c>
      <c r="U93" s="20">
        <v>10</v>
      </c>
    </row>
    <row r="94" spans="1:21" x14ac:dyDescent="0.3">
      <c r="A94" s="13" t="s">
        <v>14</v>
      </c>
      <c r="B94" s="4">
        <v>45384</v>
      </c>
      <c r="C94" s="3">
        <v>50</v>
      </c>
      <c r="D94" s="3"/>
      <c r="E94" s="3">
        <v>350</v>
      </c>
      <c r="F94" s="3">
        <v>1550</v>
      </c>
      <c r="G94" s="3">
        <v>344</v>
      </c>
      <c r="H94" s="3">
        <f>Table1[[#This Row],[Actual]]-(Table1[[#This Row],[Electric pay]]+Table1[[#This Row],[Gpay]]+Table1[[#This Row],[Plate Amount &amp; Repair]])</f>
        <v>856</v>
      </c>
      <c r="I94" s="5">
        <f t="shared" si="1"/>
        <v>0</v>
      </c>
      <c r="J94" s="6">
        <f>SUM(Table1[[#This Row],[Electric pay]],Table1[[#This Row],[Gpay]],Table1[[#This Row],[Plate Amount &amp; Repair]])</f>
        <v>694</v>
      </c>
      <c r="K94" s="3">
        <f>IF(Table1[[#This Row],[Final]]&gt;0,1,0)</f>
        <v>1</v>
      </c>
      <c r="L94" s="20"/>
      <c r="M94" s="61"/>
      <c r="N94" s="20"/>
      <c r="O94" s="20"/>
      <c r="P94" s="20"/>
      <c r="Q94" s="20"/>
      <c r="R94" s="20"/>
      <c r="S94" s="20"/>
      <c r="T94" s="20"/>
      <c r="U94" s="20"/>
    </row>
    <row r="95" spans="1:21" x14ac:dyDescent="0.3">
      <c r="A95" s="13" t="s">
        <v>14</v>
      </c>
      <c r="B95" s="4">
        <v>45385</v>
      </c>
      <c r="C95" s="3">
        <v>550</v>
      </c>
      <c r="D95" s="3"/>
      <c r="E95" s="3">
        <v>350</v>
      </c>
      <c r="F95" s="3">
        <v>1250</v>
      </c>
      <c r="G95" s="3">
        <v>344</v>
      </c>
      <c r="H95" s="3">
        <f>Table1[[#This Row],[Actual]]-(Table1[[#This Row],[Electric pay]]+Table1[[#This Row],[Gpay]]+Table1[[#This Row],[Plate Amount &amp; Repair]])</f>
        <v>556</v>
      </c>
      <c r="I95" s="5">
        <f t="shared" si="1"/>
        <v>0</v>
      </c>
      <c r="J95" s="6">
        <f>SUM(Table1[[#This Row],[Electric pay]],Table1[[#This Row],[Gpay]],Table1[[#This Row],[Plate Amount &amp; Repair]])</f>
        <v>694</v>
      </c>
      <c r="K95" s="3">
        <f>IF(Table1[[#This Row],[Final]]&gt;0,1,0)</f>
        <v>1</v>
      </c>
      <c r="L95" s="20"/>
      <c r="M95" s="61"/>
      <c r="N95" s="20"/>
      <c r="O95" s="20"/>
      <c r="P95" s="20"/>
      <c r="Q95" s="20"/>
      <c r="R95" s="20"/>
      <c r="S95" s="20"/>
      <c r="T95" s="20"/>
      <c r="U95" s="20"/>
    </row>
    <row r="96" spans="1:21" x14ac:dyDescent="0.3">
      <c r="A96" s="13" t="s">
        <v>14</v>
      </c>
      <c r="B96" s="4">
        <v>45386</v>
      </c>
      <c r="C96" s="3">
        <v>390</v>
      </c>
      <c r="D96" s="3">
        <v>150</v>
      </c>
      <c r="E96" s="3">
        <v>400</v>
      </c>
      <c r="F96" s="3">
        <v>2340</v>
      </c>
      <c r="G96" s="3">
        <v>344</v>
      </c>
      <c r="H96" s="3">
        <f>Table1[[#This Row],[Actual]]-(Table1[[#This Row],[Electric pay]]+Table1[[#This Row],[Gpay]]+Table1[[#This Row],[Plate Amount &amp; Repair]])</f>
        <v>1446</v>
      </c>
      <c r="I96" s="5">
        <f t="shared" si="1"/>
        <v>0</v>
      </c>
      <c r="J96" s="6">
        <f>SUM(Table1[[#This Row],[Electric pay]],Table1[[#This Row],[Gpay]],Table1[[#This Row],[Plate Amount &amp; Repair]])</f>
        <v>894</v>
      </c>
      <c r="K96" s="3">
        <f>IF(Table1[[#This Row],[Final]]&gt;0,1,0)</f>
        <v>1</v>
      </c>
      <c r="L96" s="20"/>
      <c r="M96" s="20"/>
      <c r="N96" s="20"/>
      <c r="O96" s="20"/>
      <c r="P96" s="20"/>
      <c r="Q96" s="20"/>
      <c r="R96" s="20"/>
      <c r="S96" s="20"/>
      <c r="T96" s="20"/>
      <c r="U96" s="20"/>
    </row>
    <row r="97" spans="1:21" x14ac:dyDescent="0.3">
      <c r="A97" s="13" t="s">
        <v>14</v>
      </c>
      <c r="B97" s="4">
        <v>45387</v>
      </c>
      <c r="C97" s="3">
        <v>270</v>
      </c>
      <c r="D97" s="3"/>
      <c r="E97" s="3">
        <v>350</v>
      </c>
      <c r="F97" s="3">
        <v>770</v>
      </c>
      <c r="G97" s="3">
        <v>344</v>
      </c>
      <c r="H97" s="3">
        <f>Table1[[#This Row],[Actual]]-(Table1[[#This Row],[Electric pay]]+Table1[[#This Row],[Gpay]]+Table1[[#This Row],[Plate Amount &amp; Repair]])</f>
        <v>76</v>
      </c>
      <c r="I97" s="5">
        <f t="shared" si="1"/>
        <v>0</v>
      </c>
      <c r="J97" s="6">
        <f>SUM(Table1[[#This Row],[Electric pay]],Table1[[#This Row],[Gpay]],Table1[[#This Row],[Plate Amount &amp; Repair]])</f>
        <v>694</v>
      </c>
      <c r="K97" s="3">
        <f>IF(Table1[[#This Row],[Final]]&gt;0,1,0)</f>
        <v>1</v>
      </c>
      <c r="L97" s="20"/>
      <c r="M97" s="20"/>
      <c r="N97" s="20"/>
      <c r="O97" s="20"/>
      <c r="P97" s="20"/>
      <c r="Q97" s="20"/>
      <c r="R97" s="20"/>
      <c r="S97" s="20"/>
      <c r="T97" s="20"/>
      <c r="U97" s="20"/>
    </row>
    <row r="98" spans="1:21" x14ac:dyDescent="0.3">
      <c r="A98" s="13" t="s">
        <v>14</v>
      </c>
      <c r="B98" s="4">
        <v>45388</v>
      </c>
      <c r="C98" s="3">
        <v>360</v>
      </c>
      <c r="D98" s="3"/>
      <c r="E98" s="3">
        <v>350</v>
      </c>
      <c r="F98" s="3">
        <v>1360</v>
      </c>
      <c r="G98" s="3">
        <v>344</v>
      </c>
      <c r="H98" s="3">
        <f>Table1[[#This Row],[Actual]]-(Table1[[#This Row],[Electric pay]]+Table1[[#This Row],[Gpay]]+Table1[[#This Row],[Plate Amount &amp; Repair]])</f>
        <v>666</v>
      </c>
      <c r="I98" s="5">
        <f t="shared" si="1"/>
        <v>0</v>
      </c>
      <c r="J98" s="6">
        <f>SUM(Table1[[#This Row],[Electric pay]],Table1[[#This Row],[Gpay]],Table1[[#This Row],[Plate Amount &amp; Repair]])</f>
        <v>694</v>
      </c>
      <c r="K98" s="3">
        <f>IF(Table1[[#This Row],[Final]]&gt;0,1,0)</f>
        <v>1</v>
      </c>
      <c r="L98" s="20"/>
      <c r="M98" s="20"/>
      <c r="N98" s="20"/>
      <c r="O98" s="20"/>
      <c r="P98" s="20"/>
      <c r="Q98" s="20"/>
      <c r="R98" s="20"/>
      <c r="S98" s="20"/>
      <c r="T98" s="20"/>
      <c r="U98" s="20"/>
    </row>
    <row r="99" spans="1:21" x14ac:dyDescent="0.3">
      <c r="A99" s="13" t="s">
        <v>14</v>
      </c>
      <c r="B99" s="4">
        <v>45389</v>
      </c>
      <c r="C99" s="3">
        <v>180</v>
      </c>
      <c r="D99" s="3"/>
      <c r="E99" s="3">
        <v>350</v>
      </c>
      <c r="F99" s="3">
        <v>980</v>
      </c>
      <c r="G99" s="3">
        <v>344</v>
      </c>
      <c r="H99" s="3">
        <f>Table1[[#This Row],[Actual]]-(Table1[[#This Row],[Electric pay]]+Table1[[#This Row],[Gpay]]+Table1[[#This Row],[Plate Amount &amp; Repair]])</f>
        <v>286</v>
      </c>
      <c r="I99" s="5">
        <f t="shared" si="1"/>
        <v>0</v>
      </c>
      <c r="J99" s="6">
        <f>SUM(Table1[[#This Row],[Electric pay]],Table1[[#This Row],[Gpay]],Table1[[#This Row],[Plate Amount &amp; Repair]])</f>
        <v>694</v>
      </c>
      <c r="K99" s="3">
        <f>IF(Table1[[#This Row],[Final]]&gt;0,1,0)</f>
        <v>1</v>
      </c>
      <c r="L99" s="20"/>
      <c r="M99" s="20"/>
      <c r="N99" s="20"/>
      <c r="O99" s="20"/>
      <c r="P99" s="20"/>
      <c r="Q99" s="20"/>
      <c r="R99" s="20"/>
      <c r="S99" s="20"/>
      <c r="T99" s="20"/>
      <c r="U99" s="20"/>
    </row>
    <row r="100" spans="1:21" x14ac:dyDescent="0.3">
      <c r="A100" s="13" t="s">
        <v>14</v>
      </c>
      <c r="B100" s="4">
        <v>45390</v>
      </c>
      <c r="C100" s="3">
        <v>620</v>
      </c>
      <c r="D100" s="3">
        <v>450</v>
      </c>
      <c r="E100" s="3">
        <v>400</v>
      </c>
      <c r="F100" s="3">
        <v>1670</v>
      </c>
      <c r="G100" s="3">
        <v>344</v>
      </c>
      <c r="H100" s="3">
        <f>Table1[[#This Row],[Actual]]-(Table1[[#This Row],[Electric pay]]+Table1[[#This Row],[Gpay]]+Table1[[#This Row],[Plate Amount &amp; Repair]])</f>
        <v>476</v>
      </c>
      <c r="I100" s="5">
        <f t="shared" si="1"/>
        <v>0</v>
      </c>
      <c r="J100" s="6">
        <f>SUM(Table1[[#This Row],[Electric pay]],Table1[[#This Row],[Gpay]],Table1[[#This Row],[Plate Amount &amp; Repair]])</f>
        <v>1194</v>
      </c>
      <c r="K100" s="3">
        <f>IF(Table1[[#This Row],[Final]]&gt;0,1,0)</f>
        <v>1</v>
      </c>
      <c r="L100" s="20"/>
      <c r="M100" s="20"/>
      <c r="N100" s="20"/>
      <c r="O100" s="20"/>
      <c r="P100" s="20"/>
      <c r="Q100" s="20"/>
      <c r="R100" s="20"/>
      <c r="S100" s="20"/>
      <c r="T100" s="20"/>
      <c r="U100" s="20"/>
    </row>
    <row r="101" spans="1:21" x14ac:dyDescent="0.3">
      <c r="A101" s="13" t="s">
        <v>14</v>
      </c>
      <c r="B101" s="4">
        <v>45391</v>
      </c>
      <c r="C101" s="3">
        <v>190</v>
      </c>
      <c r="D101" s="3"/>
      <c r="E101" s="3">
        <v>350</v>
      </c>
      <c r="F101" s="3">
        <v>1500</v>
      </c>
      <c r="G101" s="3">
        <v>344</v>
      </c>
      <c r="H101" s="3">
        <f>Table1[[#This Row],[Actual]]-(Table1[[#This Row],[Electric pay]]+Table1[[#This Row],[Gpay]]+Table1[[#This Row],[Plate Amount &amp; Repair]])</f>
        <v>806</v>
      </c>
      <c r="I101" s="5">
        <f t="shared" si="1"/>
        <v>0</v>
      </c>
      <c r="J101" s="6">
        <f>SUM(Table1[[#This Row],[Electric pay]],Table1[[#This Row],[Gpay]],Table1[[#This Row],[Plate Amount &amp; Repair]])</f>
        <v>694</v>
      </c>
      <c r="K101" s="3">
        <f>IF(Table1[[#This Row],[Final]]&gt;0,1,0)</f>
        <v>1</v>
      </c>
      <c r="L101" s="20"/>
      <c r="M101" s="20"/>
      <c r="N101" s="20"/>
      <c r="O101" s="20"/>
      <c r="P101" s="20"/>
      <c r="Q101" s="20"/>
      <c r="R101" s="20"/>
      <c r="S101" s="20"/>
      <c r="T101" s="20"/>
      <c r="U101" s="20"/>
    </row>
    <row r="102" spans="1:21" x14ac:dyDescent="0.3">
      <c r="A102" s="13" t="s">
        <v>14</v>
      </c>
      <c r="B102" s="4">
        <v>45392</v>
      </c>
      <c r="C102" s="3">
        <v>1030</v>
      </c>
      <c r="D102" s="3"/>
      <c r="E102" s="3">
        <v>400</v>
      </c>
      <c r="F102" s="3">
        <v>2030</v>
      </c>
      <c r="G102" s="3">
        <v>344</v>
      </c>
      <c r="H102" s="3">
        <f>Table1[[#This Row],[Actual]]-(Table1[[#This Row],[Electric pay]]+Table1[[#This Row],[Gpay]]+Table1[[#This Row],[Plate Amount &amp; Repair]])</f>
        <v>1286</v>
      </c>
      <c r="I102" s="5">
        <f t="shared" si="1"/>
        <v>0</v>
      </c>
      <c r="J102" s="6">
        <f>SUM(Table1[[#This Row],[Electric pay]],Table1[[#This Row],[Gpay]],Table1[[#This Row],[Plate Amount &amp; Repair]])</f>
        <v>744</v>
      </c>
      <c r="K102" s="3">
        <f>IF(Table1[[#This Row],[Final]]&gt;0,1,0)</f>
        <v>1</v>
      </c>
      <c r="L102" s="20"/>
      <c r="M102" s="20"/>
      <c r="N102" s="20"/>
      <c r="O102" s="20"/>
      <c r="P102" s="20"/>
      <c r="Q102" s="20"/>
      <c r="R102" s="20"/>
      <c r="S102" s="20"/>
      <c r="T102" s="20"/>
      <c r="U102" s="20"/>
    </row>
    <row r="103" spans="1:21" x14ac:dyDescent="0.3">
      <c r="A103" s="13" t="s">
        <v>14</v>
      </c>
      <c r="B103" s="4">
        <v>45393</v>
      </c>
      <c r="C103" s="3">
        <v>100</v>
      </c>
      <c r="D103" s="3"/>
      <c r="E103" s="3">
        <v>350</v>
      </c>
      <c r="F103" s="3">
        <v>1400</v>
      </c>
      <c r="G103" s="3">
        <v>344</v>
      </c>
      <c r="H103" s="3">
        <f>Table1[[#This Row],[Actual]]-(Table1[[#This Row],[Electric pay]]+Table1[[#This Row],[Gpay]]+Table1[[#This Row],[Plate Amount &amp; Repair]])</f>
        <v>706</v>
      </c>
      <c r="I103" s="5">
        <f t="shared" si="1"/>
        <v>0</v>
      </c>
      <c r="J103" s="6">
        <f>SUM(Table1[[#This Row],[Electric pay]],Table1[[#This Row],[Gpay]],Table1[[#This Row],[Plate Amount &amp; Repair]])</f>
        <v>694</v>
      </c>
      <c r="K103" s="3">
        <f>IF(Table1[[#This Row],[Final]]&gt;0,1,0)</f>
        <v>1</v>
      </c>
      <c r="L103" s="20"/>
      <c r="M103" s="20"/>
      <c r="N103" s="20"/>
      <c r="O103" s="20"/>
      <c r="P103" s="20"/>
      <c r="Q103" s="20"/>
      <c r="R103" s="20"/>
      <c r="S103" s="20"/>
      <c r="T103" s="20"/>
      <c r="U103" s="20"/>
    </row>
    <row r="104" spans="1:21" x14ac:dyDescent="0.3">
      <c r="A104" s="13" t="s">
        <v>14</v>
      </c>
      <c r="B104" s="4">
        <v>45394</v>
      </c>
      <c r="C104" s="3">
        <v>0</v>
      </c>
      <c r="D104" s="3"/>
      <c r="E104" s="3">
        <v>400</v>
      </c>
      <c r="F104" s="3">
        <v>2300</v>
      </c>
      <c r="G104" s="3">
        <v>344</v>
      </c>
      <c r="H104" s="3">
        <f>Table1[[#This Row],[Actual]]-(Table1[[#This Row],[Electric pay]]+Table1[[#This Row],[Gpay]]+Table1[[#This Row],[Plate Amount &amp; Repair]])</f>
        <v>1556</v>
      </c>
      <c r="I104" s="5">
        <f t="shared" si="1"/>
        <v>0</v>
      </c>
      <c r="J104" s="6">
        <f>SUM(Table1[[#This Row],[Electric pay]],Table1[[#This Row],[Gpay]],Table1[[#This Row],[Plate Amount &amp; Repair]])</f>
        <v>744</v>
      </c>
      <c r="K104" s="3">
        <f>IF(Table1[[#This Row],[Final]]&gt;0,1,0)</f>
        <v>1</v>
      </c>
      <c r="L104" s="20"/>
      <c r="M104" s="20"/>
      <c r="N104" s="20"/>
      <c r="O104" s="20"/>
      <c r="P104" s="20"/>
      <c r="Q104" s="20"/>
      <c r="R104" s="20"/>
      <c r="S104" s="20"/>
      <c r="T104" s="20"/>
      <c r="U104" s="20"/>
    </row>
    <row r="105" spans="1:21" x14ac:dyDescent="0.3">
      <c r="A105" s="13" t="s">
        <v>14</v>
      </c>
      <c r="B105" s="4">
        <v>45395</v>
      </c>
      <c r="C105" s="3">
        <v>760</v>
      </c>
      <c r="D105" s="3"/>
      <c r="E105" s="3">
        <v>350</v>
      </c>
      <c r="F105" s="3">
        <v>1230</v>
      </c>
      <c r="G105" s="3">
        <v>344</v>
      </c>
      <c r="H105" s="3">
        <f>Table1[[#This Row],[Actual]]-(Table1[[#This Row],[Electric pay]]+Table1[[#This Row],[Gpay]]+Table1[[#This Row],[Plate Amount &amp; Repair]])</f>
        <v>536</v>
      </c>
      <c r="I105" s="5">
        <f t="shared" si="1"/>
        <v>0</v>
      </c>
      <c r="J105" s="6">
        <f>SUM(Table1[[#This Row],[Electric pay]],Table1[[#This Row],[Gpay]],Table1[[#This Row],[Plate Amount &amp; Repair]])</f>
        <v>694</v>
      </c>
      <c r="K105" s="3">
        <f>IF(Table1[[#This Row],[Final]]&gt;0,1,0)</f>
        <v>1</v>
      </c>
      <c r="L105" s="20"/>
      <c r="M105" s="20"/>
      <c r="N105" s="20"/>
      <c r="O105" s="20"/>
      <c r="P105" s="20"/>
      <c r="Q105" s="20"/>
      <c r="R105" s="20"/>
      <c r="S105" s="20"/>
      <c r="T105" s="20"/>
      <c r="U105" s="20"/>
    </row>
    <row r="106" spans="1:21" x14ac:dyDescent="0.3">
      <c r="A106" s="13" t="s">
        <v>14</v>
      </c>
      <c r="B106" s="4">
        <v>45396</v>
      </c>
      <c r="C106" s="3">
        <v>40</v>
      </c>
      <c r="D106" s="3"/>
      <c r="E106" s="3">
        <v>350</v>
      </c>
      <c r="F106" s="3">
        <v>540</v>
      </c>
      <c r="G106" s="3">
        <v>344</v>
      </c>
      <c r="H106" s="3">
        <f>Table1[[#This Row],[Actual]]-(Table1[[#This Row],[Electric pay]]+Table1[[#This Row],[Gpay]]+Table1[[#This Row],[Plate Amount &amp; Repair]])</f>
        <v>-154</v>
      </c>
      <c r="I106" s="5">
        <f t="shared" si="1"/>
        <v>0</v>
      </c>
      <c r="J106" s="6">
        <f>SUM(Table1[[#This Row],[Electric pay]],Table1[[#This Row],[Gpay]],Table1[[#This Row],[Plate Amount &amp; Repair]])</f>
        <v>694</v>
      </c>
      <c r="K106" s="3">
        <f>IF(Table1[[#This Row],[Final]]&gt;0,1,0)</f>
        <v>0</v>
      </c>
      <c r="L106" s="20"/>
      <c r="M106" s="20"/>
      <c r="N106" s="20"/>
      <c r="O106" s="20"/>
      <c r="P106" s="20"/>
      <c r="Q106" s="20"/>
      <c r="R106" s="20"/>
      <c r="S106" s="20"/>
      <c r="T106" s="20"/>
      <c r="U106" s="20"/>
    </row>
    <row r="107" spans="1:21" x14ac:dyDescent="0.3">
      <c r="A107" s="13" t="s">
        <v>14</v>
      </c>
      <c r="B107" s="4">
        <v>45397</v>
      </c>
      <c r="C107" s="3">
        <v>260</v>
      </c>
      <c r="D107" s="3"/>
      <c r="E107" s="3">
        <v>350</v>
      </c>
      <c r="F107" s="3">
        <v>1460</v>
      </c>
      <c r="G107" s="3">
        <v>344</v>
      </c>
      <c r="H107" s="3">
        <f>Table1[[#This Row],[Actual]]-(Table1[[#This Row],[Electric pay]]+Table1[[#This Row],[Gpay]]+Table1[[#This Row],[Plate Amount &amp; Repair]])</f>
        <v>766</v>
      </c>
      <c r="I107" s="5">
        <f t="shared" si="1"/>
        <v>0</v>
      </c>
      <c r="J107" s="6">
        <f>SUM(Table1[[#This Row],[Electric pay]],Table1[[#This Row],[Gpay]],Table1[[#This Row],[Plate Amount &amp; Repair]])</f>
        <v>694</v>
      </c>
      <c r="K107" s="3">
        <f>IF(Table1[[#This Row],[Final]]&gt;0,1,0)</f>
        <v>1</v>
      </c>
      <c r="L107" s="20"/>
      <c r="M107" s="20"/>
      <c r="N107" s="20"/>
      <c r="O107" s="20"/>
      <c r="P107" s="20"/>
      <c r="Q107" s="20"/>
      <c r="R107" s="20"/>
      <c r="S107" s="20"/>
      <c r="T107" s="20"/>
      <c r="U107" s="20"/>
    </row>
    <row r="108" spans="1:21" x14ac:dyDescent="0.3">
      <c r="A108" s="13" t="s">
        <v>14</v>
      </c>
      <c r="B108" s="4">
        <v>45398</v>
      </c>
      <c r="C108" s="3">
        <v>170</v>
      </c>
      <c r="D108" s="3"/>
      <c r="E108" s="3">
        <v>0</v>
      </c>
      <c r="F108" s="3">
        <v>970</v>
      </c>
      <c r="G108" s="3">
        <v>344</v>
      </c>
      <c r="H108" s="3">
        <f>Table1[[#This Row],[Actual]]-(Table1[[#This Row],[Electric pay]]+Table1[[#This Row],[Gpay]]+Table1[[#This Row],[Plate Amount &amp; Repair]])</f>
        <v>626</v>
      </c>
      <c r="I108" s="5">
        <f t="shared" si="1"/>
        <v>1</v>
      </c>
      <c r="J108" s="6">
        <f>SUM(Table1[[#This Row],[Electric pay]],Table1[[#This Row],[Gpay]],Table1[[#This Row],[Plate Amount &amp; Repair]])</f>
        <v>344</v>
      </c>
      <c r="K108" s="3">
        <f>IF(Table1[[#This Row],[Final]]&gt;0,1,0)</f>
        <v>1</v>
      </c>
      <c r="L108" s="20"/>
      <c r="M108" s="20"/>
      <c r="N108" s="20"/>
      <c r="O108" s="20"/>
      <c r="P108" s="20"/>
      <c r="Q108" s="20"/>
      <c r="R108" s="20"/>
      <c r="S108" s="20"/>
      <c r="T108" s="20"/>
      <c r="U108" s="20"/>
    </row>
    <row r="109" spans="1:21" x14ac:dyDescent="0.3">
      <c r="A109" s="13" t="s">
        <v>14</v>
      </c>
      <c r="B109" s="4">
        <v>45399</v>
      </c>
      <c r="C109" s="3">
        <v>460</v>
      </c>
      <c r="D109" s="3"/>
      <c r="E109" s="3">
        <v>400</v>
      </c>
      <c r="F109" s="3">
        <v>1450</v>
      </c>
      <c r="G109" s="3">
        <v>344</v>
      </c>
      <c r="H109" s="3">
        <f>Table1[[#This Row],[Actual]]-(Table1[[#This Row],[Electric pay]]+Table1[[#This Row],[Gpay]]+Table1[[#This Row],[Plate Amount &amp; Repair]])</f>
        <v>706</v>
      </c>
      <c r="I109" s="5">
        <f t="shared" si="1"/>
        <v>0</v>
      </c>
      <c r="J109" s="6">
        <f>SUM(Table1[[#This Row],[Electric pay]],Table1[[#This Row],[Gpay]],Table1[[#This Row],[Plate Amount &amp; Repair]])</f>
        <v>744</v>
      </c>
      <c r="K109" s="3">
        <f>IF(Table1[[#This Row],[Final]]&gt;0,1,0)</f>
        <v>1</v>
      </c>
      <c r="L109" s="20"/>
      <c r="M109" s="20"/>
      <c r="N109" s="20"/>
      <c r="O109" s="20"/>
      <c r="P109" s="20"/>
      <c r="Q109" s="20"/>
      <c r="R109" s="20"/>
      <c r="S109" s="20"/>
      <c r="T109" s="20"/>
      <c r="U109" s="20"/>
    </row>
    <row r="110" spans="1:21" x14ac:dyDescent="0.3">
      <c r="A110" s="13" t="s">
        <v>14</v>
      </c>
      <c r="B110" s="4">
        <v>45400</v>
      </c>
      <c r="C110" s="3">
        <v>1650</v>
      </c>
      <c r="D110" s="3"/>
      <c r="E110" s="3">
        <v>350</v>
      </c>
      <c r="F110" s="3">
        <v>1650</v>
      </c>
      <c r="G110" s="3">
        <v>344</v>
      </c>
      <c r="H110" s="3">
        <f>Table1[[#This Row],[Actual]]-(Table1[[#This Row],[Electric pay]]+Table1[[#This Row],[Gpay]]+Table1[[#This Row],[Plate Amount &amp; Repair]])</f>
        <v>956</v>
      </c>
      <c r="I110" s="5">
        <f t="shared" si="1"/>
        <v>0</v>
      </c>
      <c r="J110" s="6">
        <f>SUM(Table1[[#This Row],[Electric pay]],Table1[[#This Row],[Gpay]],Table1[[#This Row],[Plate Amount &amp; Repair]])</f>
        <v>694</v>
      </c>
      <c r="K110" s="3">
        <f>IF(Table1[[#This Row],[Final]]&gt;0,1,0)</f>
        <v>1</v>
      </c>
      <c r="L110" s="20"/>
      <c r="M110" s="20"/>
      <c r="N110" s="20"/>
      <c r="O110" s="20"/>
      <c r="P110" s="20"/>
      <c r="Q110" s="20"/>
      <c r="R110" s="20"/>
      <c r="S110" s="20"/>
      <c r="T110" s="20"/>
      <c r="U110" s="20"/>
    </row>
    <row r="111" spans="1:21" x14ac:dyDescent="0.3">
      <c r="A111" s="13" t="s">
        <v>14</v>
      </c>
      <c r="B111" s="4">
        <v>45401</v>
      </c>
      <c r="C111" s="3"/>
      <c r="D111" s="3"/>
      <c r="E111" s="3"/>
      <c r="F111" s="3"/>
      <c r="G111" s="3">
        <v>344</v>
      </c>
      <c r="H111" s="3">
        <f>Table1[[#This Row],[Actual]]-(Table1[[#This Row],[Electric pay]]+Table1[[#This Row],[Gpay]]+Table1[[#This Row],[Plate Amount &amp; Repair]])</f>
        <v>-344</v>
      </c>
      <c r="I111" s="5">
        <f t="shared" si="1"/>
        <v>0</v>
      </c>
      <c r="J111" s="6">
        <f>SUM(Table1[[#This Row],[Electric pay]],Table1[[#This Row],[Gpay]],Table1[[#This Row],[Plate Amount &amp; Repair]])</f>
        <v>344</v>
      </c>
      <c r="K111" s="3">
        <f>IF(Table1[[#This Row],[Final]]&gt;0,1,0)</f>
        <v>0</v>
      </c>
      <c r="L111" s="20"/>
      <c r="M111" s="20"/>
      <c r="N111" s="20"/>
      <c r="O111" s="20"/>
      <c r="P111" s="20"/>
      <c r="Q111" s="20"/>
      <c r="R111" s="20"/>
      <c r="S111" s="20"/>
      <c r="T111" s="20"/>
      <c r="U111" s="20"/>
    </row>
    <row r="112" spans="1:21" x14ac:dyDescent="0.3">
      <c r="A112" s="13" t="s">
        <v>14</v>
      </c>
      <c r="B112" s="4">
        <v>45402</v>
      </c>
      <c r="C112" s="3">
        <v>2400</v>
      </c>
      <c r="D112" s="3">
        <v>500</v>
      </c>
      <c r="E112" s="3">
        <v>500</v>
      </c>
      <c r="F112" s="3">
        <v>2700</v>
      </c>
      <c r="G112" s="3">
        <v>344</v>
      </c>
      <c r="H112" s="3">
        <f>Table1[[#This Row],[Actual]]-(Table1[[#This Row],[Electric pay]]+Table1[[#This Row],[Gpay]]+Table1[[#This Row],[Plate Amount &amp; Repair]])</f>
        <v>1356</v>
      </c>
      <c r="I112" s="5">
        <f t="shared" si="1"/>
        <v>0</v>
      </c>
      <c r="J112" s="6">
        <f>SUM(Table1[[#This Row],[Electric pay]],Table1[[#This Row],[Gpay]],Table1[[#This Row],[Plate Amount &amp; Repair]])</f>
        <v>1344</v>
      </c>
      <c r="K112" s="3">
        <f>IF(Table1[[#This Row],[Final]]&gt;0,1,0)</f>
        <v>1</v>
      </c>
      <c r="L112" s="20"/>
      <c r="M112" s="20"/>
      <c r="N112" s="20"/>
      <c r="O112" s="20"/>
      <c r="P112" s="20"/>
      <c r="Q112" s="20"/>
      <c r="R112" s="20"/>
      <c r="S112" s="20"/>
      <c r="T112" s="20"/>
      <c r="U112" s="20"/>
    </row>
    <row r="113" spans="1:21" x14ac:dyDescent="0.3">
      <c r="A113" s="13" t="s">
        <v>14</v>
      </c>
      <c r="B113" s="4">
        <v>45403</v>
      </c>
      <c r="C113" s="3">
        <v>900</v>
      </c>
      <c r="D113" s="3"/>
      <c r="E113" s="3"/>
      <c r="F113" s="3">
        <v>900</v>
      </c>
      <c r="G113" s="3">
        <v>344</v>
      </c>
      <c r="H113" s="3">
        <f>Table1[[#This Row],[Actual]]-(Table1[[#This Row],[Electric pay]]+Table1[[#This Row],[Gpay]]+Table1[[#This Row],[Plate Amount &amp; Repair]])</f>
        <v>556</v>
      </c>
      <c r="I113" s="5">
        <f t="shared" si="1"/>
        <v>1</v>
      </c>
      <c r="J113" s="6">
        <f>SUM(Table1[[#This Row],[Electric pay]],Table1[[#This Row],[Gpay]],Table1[[#This Row],[Plate Amount &amp; Repair]])</f>
        <v>344</v>
      </c>
      <c r="K113" s="3">
        <f>IF(Table1[[#This Row],[Final]]&gt;0,1,0)</f>
        <v>1</v>
      </c>
      <c r="L113" s="20"/>
      <c r="M113" s="20"/>
      <c r="N113" s="20"/>
      <c r="O113" s="20"/>
      <c r="P113" s="20"/>
      <c r="Q113" s="20"/>
      <c r="R113" s="20"/>
      <c r="S113" s="20"/>
      <c r="T113" s="20"/>
      <c r="U113" s="20"/>
    </row>
    <row r="114" spans="1:21" x14ac:dyDescent="0.3">
      <c r="A114" s="13" t="s">
        <v>14</v>
      </c>
      <c r="B114" s="4">
        <v>45404</v>
      </c>
      <c r="C114" s="3">
        <v>350</v>
      </c>
      <c r="D114" s="3"/>
      <c r="E114" s="3">
        <v>350</v>
      </c>
      <c r="F114" s="3">
        <v>350</v>
      </c>
      <c r="G114" s="3">
        <v>344</v>
      </c>
      <c r="H114" s="3">
        <f>Table1[[#This Row],[Actual]]-(Table1[[#This Row],[Electric pay]]+Table1[[#This Row],[Gpay]]+Table1[[#This Row],[Plate Amount &amp; Repair]])</f>
        <v>-344</v>
      </c>
      <c r="I114" s="5">
        <f t="shared" si="1"/>
        <v>0</v>
      </c>
      <c r="J114" s="6">
        <f>SUM(Table1[[#This Row],[Electric pay]],Table1[[#This Row],[Gpay]],Table1[[#This Row],[Plate Amount &amp; Repair]])</f>
        <v>694</v>
      </c>
      <c r="K114" s="3">
        <f>IF(Table1[[#This Row],[Final]]&gt;0,1,0)</f>
        <v>0</v>
      </c>
      <c r="L114" s="20"/>
      <c r="M114" s="20"/>
      <c r="N114" s="20"/>
      <c r="O114" s="20"/>
      <c r="P114" s="20"/>
      <c r="Q114" s="20"/>
      <c r="R114" s="20"/>
      <c r="S114" s="20"/>
      <c r="T114" s="20"/>
      <c r="U114" s="20"/>
    </row>
    <row r="115" spans="1:21" x14ac:dyDescent="0.3">
      <c r="A115" s="13" t="s">
        <v>14</v>
      </c>
      <c r="B115" s="4">
        <v>45405</v>
      </c>
      <c r="C115" s="3">
        <v>0</v>
      </c>
      <c r="D115" s="3"/>
      <c r="E115" s="3">
        <v>0</v>
      </c>
      <c r="F115" s="3">
        <v>1250</v>
      </c>
      <c r="G115" s="3">
        <v>344</v>
      </c>
      <c r="H115" s="3">
        <f>Table1[[#This Row],[Actual]]-(Table1[[#This Row],[Electric pay]]+Table1[[#This Row],[Gpay]]+Table1[[#This Row],[Plate Amount &amp; Repair]])</f>
        <v>906</v>
      </c>
      <c r="I115" s="5">
        <f t="shared" si="1"/>
        <v>1</v>
      </c>
      <c r="J115" s="6">
        <f>SUM(Table1[[#This Row],[Electric pay]],Table1[[#This Row],[Gpay]],Table1[[#This Row],[Plate Amount &amp; Repair]])</f>
        <v>344</v>
      </c>
      <c r="K115" s="3">
        <f>IF(Table1[[#This Row],[Final]]&gt;0,1,0)</f>
        <v>1</v>
      </c>
      <c r="L115" s="20"/>
      <c r="M115" s="20"/>
      <c r="N115" s="20"/>
      <c r="O115" s="20"/>
      <c r="P115" s="20"/>
      <c r="Q115" s="20"/>
      <c r="R115" s="20"/>
      <c r="S115" s="20"/>
      <c r="T115" s="20"/>
      <c r="U115" s="20"/>
    </row>
    <row r="116" spans="1:21" x14ac:dyDescent="0.3">
      <c r="A116" s="13" t="s">
        <v>14</v>
      </c>
      <c r="B116" s="4">
        <v>45406</v>
      </c>
      <c r="C116" s="3">
        <v>0</v>
      </c>
      <c r="D116" s="3"/>
      <c r="E116" s="3">
        <v>0</v>
      </c>
      <c r="F116" s="3">
        <v>1250</v>
      </c>
      <c r="G116" s="3">
        <v>344</v>
      </c>
      <c r="H116" s="3">
        <f>Table1[[#This Row],[Actual]]-(Table1[[#This Row],[Electric pay]]+Table1[[#This Row],[Gpay]]+Table1[[#This Row],[Plate Amount &amp; Repair]])</f>
        <v>906</v>
      </c>
      <c r="I116" s="5">
        <f t="shared" si="1"/>
        <v>1</v>
      </c>
      <c r="J116" s="6">
        <f>SUM(Table1[[#This Row],[Electric pay]],Table1[[#This Row],[Gpay]],Table1[[#This Row],[Plate Amount &amp; Repair]])</f>
        <v>344</v>
      </c>
      <c r="K116" s="3">
        <f>IF(Table1[[#This Row],[Final]]&gt;0,1,0)</f>
        <v>1</v>
      </c>
      <c r="L116" s="20"/>
      <c r="M116" s="20"/>
      <c r="N116" s="20"/>
      <c r="O116" s="20"/>
      <c r="P116" s="20"/>
      <c r="Q116" s="20"/>
      <c r="R116" s="20"/>
      <c r="S116" s="20"/>
      <c r="T116" s="20"/>
      <c r="U116" s="20"/>
    </row>
    <row r="117" spans="1:21" x14ac:dyDescent="0.3">
      <c r="A117" s="13" t="s">
        <v>14</v>
      </c>
      <c r="B117" s="4">
        <v>45407</v>
      </c>
      <c r="C117" s="3">
        <v>0</v>
      </c>
      <c r="D117" s="3"/>
      <c r="E117" s="3">
        <v>0</v>
      </c>
      <c r="F117" s="3">
        <v>1250</v>
      </c>
      <c r="G117" s="3">
        <v>344</v>
      </c>
      <c r="H117" s="3">
        <f>Table1[[#This Row],[Actual]]-(Table1[[#This Row],[Electric pay]]+Table1[[#This Row],[Gpay]]+Table1[[#This Row],[Plate Amount &amp; Repair]])</f>
        <v>906</v>
      </c>
      <c r="I117" s="5">
        <f t="shared" si="1"/>
        <v>1</v>
      </c>
      <c r="J117" s="6">
        <f>SUM(Table1[[#This Row],[Electric pay]],Table1[[#This Row],[Gpay]],Table1[[#This Row],[Plate Amount &amp; Repair]])</f>
        <v>344</v>
      </c>
      <c r="K117" s="3">
        <f>IF(Table1[[#This Row],[Final]]&gt;0,1,0)</f>
        <v>1</v>
      </c>
      <c r="L117" s="20"/>
      <c r="M117" s="20"/>
      <c r="N117" s="20"/>
      <c r="O117" s="20"/>
      <c r="P117" s="20"/>
      <c r="Q117" s="20"/>
      <c r="R117" s="20"/>
      <c r="S117" s="20"/>
      <c r="T117" s="20"/>
      <c r="U117" s="20"/>
    </row>
    <row r="118" spans="1:21" x14ac:dyDescent="0.3">
      <c r="A118" s="13" t="s">
        <v>14</v>
      </c>
      <c r="B118" s="4">
        <v>45408</v>
      </c>
      <c r="C118" s="3">
        <v>0</v>
      </c>
      <c r="D118" s="3"/>
      <c r="E118" s="3">
        <v>0</v>
      </c>
      <c r="F118" s="3">
        <v>1250</v>
      </c>
      <c r="G118" s="3">
        <v>344</v>
      </c>
      <c r="H118" s="3">
        <f>Table1[[#This Row],[Actual]]-(Table1[[#This Row],[Electric pay]]+Table1[[#This Row],[Gpay]]+Table1[[#This Row],[Plate Amount &amp; Repair]])</f>
        <v>906</v>
      </c>
      <c r="I118" s="5">
        <f t="shared" si="1"/>
        <v>1</v>
      </c>
      <c r="J118" s="6">
        <f>SUM(Table1[[#This Row],[Electric pay]],Table1[[#This Row],[Gpay]],Table1[[#This Row],[Plate Amount &amp; Repair]])</f>
        <v>344</v>
      </c>
      <c r="K118" s="3">
        <f>IF(Table1[[#This Row],[Final]]&gt;0,1,0)</f>
        <v>1</v>
      </c>
      <c r="L118" s="20"/>
      <c r="M118" s="20"/>
      <c r="N118" s="20"/>
      <c r="O118" s="20"/>
      <c r="P118" s="20"/>
      <c r="Q118" s="20"/>
      <c r="R118" s="20"/>
      <c r="S118" s="20"/>
      <c r="T118" s="20"/>
      <c r="U118" s="20"/>
    </row>
    <row r="119" spans="1:21" x14ac:dyDescent="0.3">
      <c r="A119" s="13" t="s">
        <v>14</v>
      </c>
      <c r="B119" s="4">
        <v>45409</v>
      </c>
      <c r="C119" s="3">
        <v>0</v>
      </c>
      <c r="D119" s="3"/>
      <c r="E119" s="3">
        <v>0</v>
      </c>
      <c r="F119" s="3">
        <v>1250</v>
      </c>
      <c r="G119" s="3">
        <v>344</v>
      </c>
      <c r="H119" s="3">
        <f>Table1[[#This Row],[Actual]]-(Table1[[#This Row],[Electric pay]]+Table1[[#This Row],[Gpay]]+Table1[[#This Row],[Plate Amount &amp; Repair]])</f>
        <v>906</v>
      </c>
      <c r="I119" s="5">
        <f t="shared" si="1"/>
        <v>1</v>
      </c>
      <c r="J119" s="6">
        <f>SUM(Table1[[#This Row],[Electric pay]],Table1[[#This Row],[Gpay]],Table1[[#This Row],[Plate Amount &amp; Repair]])</f>
        <v>344</v>
      </c>
      <c r="K119" s="3">
        <f>IF(Table1[[#This Row],[Final]]&gt;0,1,0)</f>
        <v>1</v>
      </c>
      <c r="L119" s="20"/>
      <c r="M119" s="20"/>
      <c r="N119" s="20"/>
      <c r="O119" s="20"/>
      <c r="P119" s="20"/>
      <c r="Q119" s="20"/>
      <c r="R119" s="20"/>
      <c r="S119" s="20"/>
      <c r="T119" s="20"/>
      <c r="U119" s="20"/>
    </row>
    <row r="120" spans="1:21" x14ac:dyDescent="0.3">
      <c r="A120" s="13" t="s">
        <v>14</v>
      </c>
      <c r="B120" s="4">
        <v>45410</v>
      </c>
      <c r="C120" s="3">
        <v>0</v>
      </c>
      <c r="D120" s="3"/>
      <c r="E120" s="3">
        <v>0</v>
      </c>
      <c r="F120" s="3">
        <v>1250</v>
      </c>
      <c r="G120" s="3">
        <v>344</v>
      </c>
      <c r="H120" s="3">
        <f>Table1[[#This Row],[Actual]]-(Table1[[#This Row],[Electric pay]]+Table1[[#This Row],[Gpay]]+Table1[[#This Row],[Plate Amount &amp; Repair]])</f>
        <v>906</v>
      </c>
      <c r="I120" s="5">
        <f t="shared" si="1"/>
        <v>1</v>
      </c>
      <c r="J120" s="6">
        <f>SUM(Table1[[#This Row],[Electric pay]],Table1[[#This Row],[Gpay]],Table1[[#This Row],[Plate Amount &amp; Repair]])</f>
        <v>344</v>
      </c>
      <c r="K120" s="3">
        <f>IF(Table1[[#This Row],[Final]]&gt;0,1,0)</f>
        <v>1</v>
      </c>
      <c r="L120" s="20"/>
      <c r="M120" s="20"/>
      <c r="N120" s="20"/>
      <c r="O120" s="20"/>
      <c r="P120" s="20"/>
      <c r="Q120" s="20"/>
      <c r="R120" s="20"/>
      <c r="S120" s="20"/>
      <c r="T120" s="20"/>
      <c r="U120" s="20"/>
    </row>
    <row r="121" spans="1:21" x14ac:dyDescent="0.3">
      <c r="A121" s="13" t="s">
        <v>14</v>
      </c>
      <c r="B121" s="4">
        <v>45411</v>
      </c>
      <c r="C121" s="3">
        <v>0</v>
      </c>
      <c r="D121" s="3"/>
      <c r="E121" s="3">
        <v>0</v>
      </c>
      <c r="F121" s="3">
        <v>1250</v>
      </c>
      <c r="G121" s="3">
        <v>344</v>
      </c>
      <c r="H121" s="3">
        <f>Table1[[#This Row],[Actual]]-(Table1[[#This Row],[Electric pay]]+Table1[[#This Row],[Gpay]]+Table1[[#This Row],[Plate Amount &amp; Repair]])</f>
        <v>906</v>
      </c>
      <c r="I121" s="5">
        <f t="shared" si="1"/>
        <v>1</v>
      </c>
      <c r="J121" s="6">
        <f>SUM(Table1[[#This Row],[Electric pay]],Table1[[#This Row],[Gpay]],Table1[[#This Row],[Plate Amount &amp; Repair]])</f>
        <v>344</v>
      </c>
      <c r="K121" s="3">
        <f>IF(Table1[[#This Row],[Final]]&gt;0,1,0)</f>
        <v>1</v>
      </c>
      <c r="L121" s="20"/>
      <c r="M121" s="20"/>
      <c r="N121" s="20"/>
      <c r="O121" s="20"/>
      <c r="P121" s="20"/>
      <c r="Q121" s="20"/>
      <c r="R121" s="20"/>
      <c r="S121" s="20"/>
      <c r="T121" s="20"/>
      <c r="U121" s="20"/>
    </row>
    <row r="122" spans="1:21" x14ac:dyDescent="0.3">
      <c r="A122" s="13" t="s">
        <v>14</v>
      </c>
      <c r="B122" s="4">
        <v>45412</v>
      </c>
      <c r="C122" s="3">
        <v>0</v>
      </c>
      <c r="D122" s="3"/>
      <c r="E122" s="3">
        <v>0</v>
      </c>
      <c r="F122" s="3">
        <v>1250</v>
      </c>
      <c r="G122" s="3">
        <v>344</v>
      </c>
      <c r="H122" s="3">
        <f>Table1[[#This Row],[Actual]]-(Table1[[#This Row],[Electric pay]]+Table1[[#This Row],[Gpay]]+Table1[[#This Row],[Plate Amount &amp; Repair]])</f>
        <v>906</v>
      </c>
      <c r="I122" s="5">
        <f t="shared" si="1"/>
        <v>1</v>
      </c>
      <c r="J122" s="6">
        <f>SUM(Table1[[#This Row],[Electric pay]],Table1[[#This Row],[Gpay]],Table1[[#This Row],[Plate Amount &amp; Repair]])</f>
        <v>344</v>
      </c>
      <c r="K122" s="3">
        <f>IF(Table1[[#This Row],[Final]]&gt;0,1,0)</f>
        <v>1</v>
      </c>
      <c r="L122" s="20"/>
      <c r="M122" s="20"/>
      <c r="N122" s="20"/>
      <c r="O122" s="20"/>
      <c r="P122" s="20"/>
      <c r="Q122" s="20"/>
      <c r="R122" s="20"/>
      <c r="S122" s="20"/>
      <c r="T122" s="20"/>
      <c r="U122" s="20"/>
    </row>
    <row r="123" spans="1:21" x14ac:dyDescent="0.3">
      <c r="A123" s="13" t="s">
        <v>10</v>
      </c>
      <c r="B123" s="4">
        <v>45413</v>
      </c>
      <c r="C123" s="3">
        <v>0</v>
      </c>
      <c r="D123" s="3"/>
      <c r="E123" s="3">
        <v>400</v>
      </c>
      <c r="F123" s="3">
        <v>1350</v>
      </c>
      <c r="G123" s="3">
        <v>344</v>
      </c>
      <c r="H123" s="3">
        <f>Table1[[#This Row],[Actual]]-(Table1[[#This Row],[Electric pay]]+Table1[[#This Row],[Gpay]]+Table1[[#This Row],[Plate Amount &amp; Repair]])</f>
        <v>606</v>
      </c>
      <c r="I123" s="5">
        <f t="shared" si="1"/>
        <v>0</v>
      </c>
      <c r="J123" s="6">
        <f>SUM(Table1[[#This Row],[Electric pay]],Table1[[#This Row],[Gpay]],Table1[[#This Row],[Plate Amount &amp; Repair]])</f>
        <v>744</v>
      </c>
      <c r="K123" s="3">
        <f>IF(Table1[[#This Row],[Final]]&gt;0,1,0)</f>
        <v>1</v>
      </c>
      <c r="L123" s="20">
        <v>0.4</v>
      </c>
      <c r="M123" s="20">
        <v>0.25</v>
      </c>
      <c r="N123" s="20">
        <v>0.15</v>
      </c>
      <c r="O123" s="20">
        <v>0.1</v>
      </c>
      <c r="P123" s="20">
        <v>0.1</v>
      </c>
      <c r="Q123" s="20">
        <f ca="1">DAY(EOMONTH(TODAY(),-2))</f>
        <v>30</v>
      </c>
      <c r="R123" s="20">
        <v>30</v>
      </c>
      <c r="S123" s="20">
        <f ca="1">Q123-R123</f>
        <v>0</v>
      </c>
      <c r="T123" s="20">
        <f ca="1">Table1[[#This Row],[Total days]]-U123</f>
        <v>27</v>
      </c>
      <c r="U123" s="20">
        <v>3</v>
      </c>
    </row>
    <row r="124" spans="1:21" x14ac:dyDescent="0.3">
      <c r="A124" s="13" t="s">
        <v>10</v>
      </c>
      <c r="B124" s="4">
        <v>45414</v>
      </c>
      <c r="C124" s="3">
        <v>500</v>
      </c>
      <c r="D124" s="3"/>
      <c r="E124" s="3">
        <v>400</v>
      </c>
      <c r="F124" s="3">
        <v>1500</v>
      </c>
      <c r="G124" s="3">
        <v>344</v>
      </c>
      <c r="H124" s="3">
        <f>Table1[[#This Row],[Actual]]-(Table1[[#This Row],[Electric pay]]+Table1[[#This Row],[Gpay]]+Table1[[#This Row],[Plate Amount &amp; Repair]])</f>
        <v>756</v>
      </c>
      <c r="I124" s="5">
        <f t="shared" si="1"/>
        <v>0</v>
      </c>
      <c r="J124" s="6">
        <f>SUM(Table1[[#This Row],[Electric pay]],Table1[[#This Row],[Gpay]],Table1[[#This Row],[Plate Amount &amp; Repair]])</f>
        <v>744</v>
      </c>
      <c r="K124" s="3">
        <f>IF(Table1[[#This Row],[Final]]&gt;0,1,0)</f>
        <v>1</v>
      </c>
      <c r="L124" s="20"/>
      <c r="M124" s="61"/>
      <c r="N124" s="20"/>
      <c r="O124" s="20"/>
      <c r="P124" s="20"/>
      <c r="Q124" s="20"/>
      <c r="R124" s="20"/>
      <c r="S124" s="20"/>
      <c r="T124" s="20"/>
      <c r="U124" s="20"/>
    </row>
    <row r="125" spans="1:21" x14ac:dyDescent="0.3">
      <c r="A125" s="13" t="s">
        <v>10</v>
      </c>
      <c r="B125" s="4">
        <v>45415</v>
      </c>
      <c r="C125" s="3">
        <v>1000</v>
      </c>
      <c r="D125" s="3"/>
      <c r="E125" s="3">
        <v>400</v>
      </c>
      <c r="F125" s="3">
        <v>1500</v>
      </c>
      <c r="G125" s="3">
        <v>344</v>
      </c>
      <c r="H125" s="3">
        <f>Table1[[#This Row],[Actual]]-(Table1[[#This Row],[Electric pay]]+Table1[[#This Row],[Gpay]]+Table1[[#This Row],[Plate Amount &amp; Repair]])</f>
        <v>756</v>
      </c>
      <c r="I125" s="5">
        <f t="shared" si="1"/>
        <v>0</v>
      </c>
      <c r="J125" s="6">
        <f>SUM(Table1[[#This Row],[Electric pay]],Table1[[#This Row],[Gpay]],Table1[[#This Row],[Plate Amount &amp; Repair]])</f>
        <v>744</v>
      </c>
      <c r="K125" s="3">
        <f>IF(Table1[[#This Row],[Final]]&gt;0,1,0)</f>
        <v>1</v>
      </c>
      <c r="L125" s="20"/>
      <c r="M125" s="20"/>
      <c r="N125" s="20"/>
      <c r="O125" s="20"/>
      <c r="P125" s="20"/>
      <c r="Q125" s="20"/>
      <c r="R125" s="20"/>
      <c r="S125" s="20"/>
      <c r="T125" s="20"/>
      <c r="U125" s="20"/>
    </row>
    <row r="126" spans="1:21" x14ac:dyDescent="0.3">
      <c r="A126" s="13" t="s">
        <v>10</v>
      </c>
      <c r="B126" s="4">
        <v>45416</v>
      </c>
      <c r="C126" s="3">
        <v>500</v>
      </c>
      <c r="D126" s="3">
        <v>400</v>
      </c>
      <c r="E126" s="3">
        <v>400</v>
      </c>
      <c r="F126" s="3">
        <v>1500</v>
      </c>
      <c r="G126" s="3">
        <v>344</v>
      </c>
      <c r="H126" s="3">
        <f>Table1[[#This Row],[Actual]]-(Table1[[#This Row],[Electric pay]]+Table1[[#This Row],[Gpay]]+Table1[[#This Row],[Plate Amount &amp; Repair]])</f>
        <v>356</v>
      </c>
      <c r="I126" s="5">
        <f t="shared" si="1"/>
        <v>0</v>
      </c>
      <c r="J126" s="6">
        <f>SUM(Table1[[#This Row],[Electric pay]],Table1[[#This Row],[Gpay]],Table1[[#This Row],[Plate Amount &amp; Repair]])</f>
        <v>1144</v>
      </c>
      <c r="K126" s="3">
        <f>IF(Table1[[#This Row],[Final]]&gt;0,1,0)</f>
        <v>1</v>
      </c>
      <c r="L126" s="20"/>
      <c r="M126" s="20"/>
      <c r="N126" s="20"/>
      <c r="O126" s="20"/>
      <c r="P126" s="20"/>
      <c r="Q126" s="20"/>
      <c r="R126" s="20"/>
      <c r="S126" s="20"/>
      <c r="T126" s="20"/>
      <c r="U126" s="20"/>
    </row>
    <row r="127" spans="1:21" x14ac:dyDescent="0.3">
      <c r="A127" s="13" t="s">
        <v>10</v>
      </c>
      <c r="B127" s="4">
        <v>45417</v>
      </c>
      <c r="C127" s="3">
        <v>100</v>
      </c>
      <c r="D127" s="3"/>
      <c r="E127" s="3">
        <v>350</v>
      </c>
      <c r="F127" s="3">
        <v>1200</v>
      </c>
      <c r="G127" s="3">
        <v>344</v>
      </c>
      <c r="H127" s="3">
        <f>Table1[[#This Row],[Actual]]-(Table1[[#This Row],[Electric pay]]+Table1[[#This Row],[Gpay]]+Table1[[#This Row],[Plate Amount &amp; Repair]])</f>
        <v>506</v>
      </c>
      <c r="I127" s="5">
        <f t="shared" si="1"/>
        <v>0</v>
      </c>
      <c r="J127" s="6">
        <f>SUM(Table1[[#This Row],[Electric pay]],Table1[[#This Row],[Gpay]],Table1[[#This Row],[Plate Amount &amp; Repair]])</f>
        <v>694</v>
      </c>
      <c r="K127" s="3">
        <f>IF(Table1[[#This Row],[Final]]&gt;0,1,0)</f>
        <v>1</v>
      </c>
      <c r="L127" s="20"/>
      <c r="M127" s="20"/>
      <c r="N127" s="20"/>
      <c r="O127" s="20"/>
      <c r="P127" s="20"/>
      <c r="Q127" s="20"/>
      <c r="R127" s="20"/>
      <c r="S127" s="20"/>
      <c r="T127" s="20"/>
      <c r="U127" s="20"/>
    </row>
    <row r="128" spans="1:21" x14ac:dyDescent="0.3">
      <c r="A128" s="13" t="s">
        <v>10</v>
      </c>
      <c r="B128" s="4">
        <v>45418</v>
      </c>
      <c r="C128" s="3">
        <v>300</v>
      </c>
      <c r="D128" s="3"/>
      <c r="E128" s="3">
        <v>350</v>
      </c>
      <c r="F128" s="3">
        <v>1300</v>
      </c>
      <c r="G128" s="3">
        <v>344</v>
      </c>
      <c r="H128" s="3">
        <f>Table1[[#This Row],[Actual]]-(Table1[[#This Row],[Electric pay]]+Table1[[#This Row],[Gpay]]+Table1[[#This Row],[Plate Amount &amp; Repair]])</f>
        <v>606</v>
      </c>
      <c r="I128" s="5">
        <f t="shared" si="1"/>
        <v>0</v>
      </c>
      <c r="J128" s="6">
        <f>SUM(Table1[[#This Row],[Electric pay]],Table1[[#This Row],[Gpay]],Table1[[#This Row],[Plate Amount &amp; Repair]])</f>
        <v>694</v>
      </c>
      <c r="K128" s="3">
        <f>IF(Table1[[#This Row],[Final]]&gt;0,1,0)</f>
        <v>1</v>
      </c>
      <c r="L128" s="20"/>
      <c r="M128" s="20"/>
      <c r="N128" s="20"/>
      <c r="O128" s="20"/>
      <c r="P128" s="20"/>
      <c r="Q128" s="20"/>
      <c r="R128" s="20"/>
      <c r="S128" s="20"/>
      <c r="T128" s="20"/>
      <c r="U128" s="20"/>
    </row>
    <row r="129" spans="1:21" x14ac:dyDescent="0.3">
      <c r="A129" s="13" t="s">
        <v>10</v>
      </c>
      <c r="B129" s="4">
        <v>45419</v>
      </c>
      <c r="C129" s="3">
        <v>100</v>
      </c>
      <c r="D129" s="3"/>
      <c r="E129" s="3">
        <v>350</v>
      </c>
      <c r="F129" s="3">
        <v>1300</v>
      </c>
      <c r="G129" s="3">
        <v>344</v>
      </c>
      <c r="H129" s="3">
        <f>Table1[[#This Row],[Actual]]-(Table1[[#This Row],[Electric pay]]+Table1[[#This Row],[Gpay]]+Table1[[#This Row],[Plate Amount &amp; Repair]])</f>
        <v>606</v>
      </c>
      <c r="I129" s="5">
        <f t="shared" si="1"/>
        <v>0</v>
      </c>
      <c r="J129" s="6">
        <f>SUM(Table1[[#This Row],[Electric pay]],Table1[[#This Row],[Gpay]],Table1[[#This Row],[Plate Amount &amp; Repair]])</f>
        <v>694</v>
      </c>
      <c r="K129" s="3">
        <f>IF(Table1[[#This Row],[Final]]&gt;0,1,0)</f>
        <v>1</v>
      </c>
      <c r="L129" s="20"/>
      <c r="M129" s="20"/>
      <c r="N129" s="20"/>
      <c r="O129" s="20"/>
      <c r="P129" s="20"/>
      <c r="Q129" s="20"/>
      <c r="R129" s="20"/>
      <c r="S129" s="20"/>
      <c r="T129" s="20"/>
      <c r="U129" s="20"/>
    </row>
    <row r="130" spans="1:21" x14ac:dyDescent="0.3">
      <c r="A130" s="13" t="s">
        <v>10</v>
      </c>
      <c r="B130" s="4">
        <v>45420</v>
      </c>
      <c r="C130" s="3">
        <v>2040</v>
      </c>
      <c r="D130" s="3"/>
      <c r="E130" s="3">
        <v>400</v>
      </c>
      <c r="F130" s="3">
        <v>2040</v>
      </c>
      <c r="G130" s="3">
        <v>344</v>
      </c>
      <c r="H130" s="3">
        <f>Table1[[#This Row],[Actual]]-(Table1[[#This Row],[Electric pay]]+Table1[[#This Row],[Gpay]]+Table1[[#This Row],[Plate Amount &amp; Repair]])</f>
        <v>1296</v>
      </c>
      <c r="I130" s="5">
        <f t="shared" ref="I130:I183" si="2">IF(AND( H130 &gt;0,E130=0),1,0)</f>
        <v>0</v>
      </c>
      <c r="J130" s="6">
        <f>SUM(Table1[[#This Row],[Electric pay]],Table1[[#This Row],[Gpay]],Table1[[#This Row],[Plate Amount &amp; Repair]])</f>
        <v>744</v>
      </c>
      <c r="K130" s="3">
        <f>IF(Table1[[#This Row],[Final]]&gt;0,1,0)</f>
        <v>1</v>
      </c>
      <c r="L130" s="20"/>
      <c r="M130" s="20"/>
      <c r="N130" s="20"/>
      <c r="O130" s="20"/>
      <c r="P130" s="20"/>
      <c r="Q130" s="20"/>
      <c r="R130" s="20"/>
      <c r="S130" s="20"/>
      <c r="T130" s="20"/>
      <c r="U130" s="20"/>
    </row>
    <row r="131" spans="1:21" x14ac:dyDescent="0.3">
      <c r="A131" s="13" t="s">
        <v>10</v>
      </c>
      <c r="B131" s="4">
        <v>45421</v>
      </c>
      <c r="C131" s="3">
        <v>830</v>
      </c>
      <c r="D131" s="3"/>
      <c r="E131" s="3">
        <v>400</v>
      </c>
      <c r="F131" s="3">
        <v>1630</v>
      </c>
      <c r="G131" s="3">
        <v>344</v>
      </c>
      <c r="H131" s="3">
        <f>Table1[[#This Row],[Actual]]-(Table1[[#This Row],[Electric pay]]+Table1[[#This Row],[Gpay]]+Table1[[#This Row],[Plate Amount &amp; Repair]])</f>
        <v>886</v>
      </c>
      <c r="I131" s="5">
        <f t="shared" si="2"/>
        <v>0</v>
      </c>
      <c r="J131" s="6">
        <f>SUM(Table1[[#This Row],[Electric pay]],Table1[[#This Row],[Gpay]],Table1[[#This Row],[Plate Amount &amp; Repair]])</f>
        <v>744</v>
      </c>
      <c r="K131" s="3">
        <f>IF(Table1[[#This Row],[Final]]&gt;0,1,0)</f>
        <v>1</v>
      </c>
      <c r="L131" s="20"/>
      <c r="M131" s="20"/>
      <c r="N131" s="20"/>
      <c r="O131" s="20"/>
      <c r="P131" s="20"/>
      <c r="Q131" s="20"/>
      <c r="R131" s="20"/>
      <c r="S131" s="20"/>
      <c r="T131" s="20"/>
      <c r="U131" s="20"/>
    </row>
    <row r="132" spans="1:21" x14ac:dyDescent="0.3">
      <c r="A132" s="13" t="s">
        <v>10</v>
      </c>
      <c r="B132" s="4">
        <v>45422</v>
      </c>
      <c r="C132" s="3">
        <v>400</v>
      </c>
      <c r="D132" s="3"/>
      <c r="E132" s="3">
        <v>350</v>
      </c>
      <c r="F132" s="3">
        <v>900</v>
      </c>
      <c r="G132" s="3">
        <v>344</v>
      </c>
      <c r="H132" s="3">
        <f>Table1[[#This Row],[Actual]]-(Table1[[#This Row],[Electric pay]]+Table1[[#This Row],[Gpay]]+Table1[[#This Row],[Plate Amount &amp; Repair]])</f>
        <v>206</v>
      </c>
      <c r="I132" s="5">
        <f t="shared" si="2"/>
        <v>0</v>
      </c>
      <c r="J132" s="6">
        <f>SUM(Table1[[#This Row],[Electric pay]],Table1[[#This Row],[Gpay]],Table1[[#This Row],[Plate Amount &amp; Repair]])</f>
        <v>694</v>
      </c>
      <c r="K132" s="3">
        <f>IF(Table1[[#This Row],[Final]]&gt;0,1,0)</f>
        <v>1</v>
      </c>
      <c r="L132" s="20"/>
      <c r="M132" s="20"/>
      <c r="N132" s="20"/>
      <c r="O132" s="20"/>
      <c r="P132" s="20"/>
      <c r="Q132" s="20"/>
      <c r="R132" s="20"/>
      <c r="S132" s="20"/>
      <c r="T132" s="20"/>
      <c r="U132" s="20"/>
    </row>
    <row r="133" spans="1:21" x14ac:dyDescent="0.3">
      <c r="A133" s="13" t="s">
        <v>10</v>
      </c>
      <c r="B133" s="4">
        <v>45423</v>
      </c>
      <c r="C133" s="3">
        <v>1300</v>
      </c>
      <c r="D133" s="3"/>
      <c r="E133" s="3">
        <v>450</v>
      </c>
      <c r="F133" s="3">
        <v>2900</v>
      </c>
      <c r="G133" s="3">
        <v>344</v>
      </c>
      <c r="H133" s="3">
        <f>Table1[[#This Row],[Actual]]-(Table1[[#This Row],[Electric pay]]+Table1[[#This Row],[Gpay]]+Table1[[#This Row],[Plate Amount &amp; Repair]])</f>
        <v>2106</v>
      </c>
      <c r="I133" s="5">
        <f t="shared" si="2"/>
        <v>0</v>
      </c>
      <c r="J133" s="6">
        <f>SUM(Table1[[#This Row],[Electric pay]],Table1[[#This Row],[Gpay]],Table1[[#This Row],[Plate Amount &amp; Repair]])</f>
        <v>794</v>
      </c>
      <c r="K133" s="3">
        <f>IF(Table1[[#This Row],[Final]]&gt;0,1,0)</f>
        <v>1</v>
      </c>
      <c r="L133" s="20"/>
      <c r="M133" s="20"/>
      <c r="N133" s="20"/>
      <c r="O133" s="20"/>
      <c r="P133" s="20"/>
      <c r="Q133" s="20"/>
      <c r="R133" s="20"/>
      <c r="S133" s="20"/>
      <c r="T133" s="20"/>
      <c r="U133" s="20"/>
    </row>
    <row r="134" spans="1:21" x14ac:dyDescent="0.3">
      <c r="A134" s="13" t="s">
        <v>10</v>
      </c>
      <c r="B134" s="4">
        <v>45424</v>
      </c>
      <c r="C134" s="3">
        <v>0</v>
      </c>
      <c r="D134" s="3"/>
      <c r="E134" s="3">
        <v>350</v>
      </c>
      <c r="F134" s="3">
        <v>1000</v>
      </c>
      <c r="G134" s="3">
        <v>344</v>
      </c>
      <c r="H134" s="3">
        <f>Table1[[#This Row],[Actual]]-(Table1[[#This Row],[Electric pay]]+Table1[[#This Row],[Gpay]]+Table1[[#This Row],[Plate Amount &amp; Repair]])</f>
        <v>306</v>
      </c>
      <c r="I134" s="5">
        <f t="shared" si="2"/>
        <v>0</v>
      </c>
      <c r="J134" s="6">
        <f>SUM(Table1[[#This Row],[Electric pay]],Table1[[#This Row],[Gpay]],Table1[[#This Row],[Plate Amount &amp; Repair]])</f>
        <v>694</v>
      </c>
      <c r="K134" s="3">
        <f>IF(Table1[[#This Row],[Final]]&gt;0,1,0)</f>
        <v>1</v>
      </c>
      <c r="L134" s="20"/>
      <c r="M134" s="20"/>
      <c r="N134" s="20"/>
      <c r="O134" s="20"/>
      <c r="P134" s="20"/>
      <c r="Q134" s="20"/>
      <c r="R134" s="20"/>
      <c r="S134" s="20"/>
      <c r="T134" s="20"/>
      <c r="U134" s="20"/>
    </row>
    <row r="135" spans="1:21" x14ac:dyDescent="0.3">
      <c r="A135" s="13" t="s">
        <v>10</v>
      </c>
      <c r="B135" s="4">
        <v>45425</v>
      </c>
      <c r="C135" s="3">
        <v>0</v>
      </c>
      <c r="D135" s="3"/>
      <c r="E135" s="3">
        <v>400</v>
      </c>
      <c r="F135" s="3">
        <v>1800</v>
      </c>
      <c r="G135" s="3">
        <v>344</v>
      </c>
      <c r="H135" s="3">
        <f>Table1[[#This Row],[Actual]]-(Table1[[#This Row],[Electric pay]]+Table1[[#This Row],[Gpay]]+Table1[[#This Row],[Plate Amount &amp; Repair]])</f>
        <v>1056</v>
      </c>
      <c r="I135" s="5">
        <f t="shared" si="2"/>
        <v>0</v>
      </c>
      <c r="J135" s="6">
        <f>SUM(Table1[[#This Row],[Electric pay]],Table1[[#This Row],[Gpay]],Table1[[#This Row],[Plate Amount &amp; Repair]])</f>
        <v>744</v>
      </c>
      <c r="K135" s="3">
        <f>IF(Table1[[#This Row],[Final]]&gt;0,1,0)</f>
        <v>1</v>
      </c>
      <c r="L135" s="20"/>
      <c r="M135" s="20"/>
      <c r="N135" s="20"/>
      <c r="O135" s="20"/>
      <c r="P135" s="20"/>
      <c r="Q135" s="20"/>
      <c r="R135" s="20"/>
      <c r="S135" s="20"/>
      <c r="T135" s="20"/>
      <c r="U135" s="20"/>
    </row>
    <row r="136" spans="1:21" x14ac:dyDescent="0.3">
      <c r="A136" s="13" t="s">
        <v>10</v>
      </c>
      <c r="B136" s="4">
        <v>45426</v>
      </c>
      <c r="C136" s="3">
        <v>260</v>
      </c>
      <c r="D136" s="3"/>
      <c r="E136" s="3">
        <v>350</v>
      </c>
      <c r="F136" s="3">
        <v>760</v>
      </c>
      <c r="G136" s="3">
        <v>344</v>
      </c>
      <c r="H136" s="3">
        <f>Table1[[#This Row],[Actual]]-(Table1[[#This Row],[Electric pay]]+Table1[[#This Row],[Gpay]]+Table1[[#This Row],[Plate Amount &amp; Repair]])</f>
        <v>66</v>
      </c>
      <c r="I136" s="5">
        <f t="shared" si="2"/>
        <v>0</v>
      </c>
      <c r="J136" s="6">
        <f>SUM(Table1[[#This Row],[Electric pay]],Table1[[#This Row],[Gpay]],Table1[[#This Row],[Plate Amount &amp; Repair]])</f>
        <v>694</v>
      </c>
      <c r="K136" s="3">
        <f>IF(Table1[[#This Row],[Final]]&gt;0,1,0)</f>
        <v>1</v>
      </c>
      <c r="L136" s="20"/>
      <c r="M136" s="20"/>
      <c r="N136" s="20"/>
      <c r="O136" s="20"/>
      <c r="P136" s="20"/>
      <c r="Q136" s="20"/>
      <c r="R136" s="20"/>
      <c r="S136" s="20"/>
      <c r="T136" s="20"/>
      <c r="U136" s="20"/>
    </row>
    <row r="137" spans="1:21" x14ac:dyDescent="0.3">
      <c r="A137" s="13" t="s">
        <v>10</v>
      </c>
      <c r="B137" s="4">
        <v>45427</v>
      </c>
      <c r="C137" s="3">
        <v>300</v>
      </c>
      <c r="D137" s="3"/>
      <c r="E137" s="3">
        <v>400</v>
      </c>
      <c r="F137" s="3">
        <v>1800</v>
      </c>
      <c r="G137" s="3">
        <v>344</v>
      </c>
      <c r="H137" s="3">
        <f>Table1[[#This Row],[Actual]]-(Table1[[#This Row],[Electric pay]]+Table1[[#This Row],[Gpay]]+Table1[[#This Row],[Plate Amount &amp; Repair]])</f>
        <v>1056</v>
      </c>
      <c r="I137" s="5">
        <f t="shared" si="2"/>
        <v>0</v>
      </c>
      <c r="J137" s="6">
        <f>SUM(Table1[[#This Row],[Electric pay]],Table1[[#This Row],[Gpay]],Table1[[#This Row],[Plate Amount &amp; Repair]])</f>
        <v>744</v>
      </c>
      <c r="K137" s="3">
        <f>IF(Table1[[#This Row],[Final]]&gt;0,1,0)</f>
        <v>1</v>
      </c>
      <c r="L137" s="20"/>
      <c r="M137" s="20"/>
      <c r="N137" s="20"/>
      <c r="O137" s="20"/>
      <c r="P137" s="20"/>
      <c r="Q137" s="20"/>
      <c r="R137" s="20"/>
      <c r="S137" s="20"/>
      <c r="T137" s="20"/>
      <c r="U137" s="20"/>
    </row>
    <row r="138" spans="1:21" x14ac:dyDescent="0.3">
      <c r="A138" s="13" t="s">
        <v>10</v>
      </c>
      <c r="B138" s="4">
        <v>45428</v>
      </c>
      <c r="C138" s="3">
        <v>100</v>
      </c>
      <c r="D138" s="3">
        <v>900</v>
      </c>
      <c r="E138" s="3">
        <v>350</v>
      </c>
      <c r="F138" s="3">
        <v>1500</v>
      </c>
      <c r="G138" s="3">
        <v>344</v>
      </c>
      <c r="H138" s="3">
        <f>Table1[[#This Row],[Actual]]-(Table1[[#This Row],[Electric pay]]+Table1[[#This Row],[Gpay]]+Table1[[#This Row],[Plate Amount &amp; Repair]])</f>
        <v>-94</v>
      </c>
      <c r="I138" s="5">
        <f t="shared" si="2"/>
        <v>0</v>
      </c>
      <c r="J138" s="6">
        <f>SUM(Table1[[#This Row],[Electric pay]],Table1[[#This Row],[Gpay]],Table1[[#This Row],[Plate Amount &amp; Repair]])</f>
        <v>1594</v>
      </c>
      <c r="K138" s="3">
        <f>IF(Table1[[#This Row],[Final]]&gt;0,1,0)</f>
        <v>0</v>
      </c>
      <c r="L138" s="20"/>
      <c r="M138" s="20"/>
      <c r="N138" s="20"/>
      <c r="O138" s="20"/>
      <c r="P138" s="20"/>
      <c r="Q138" s="20"/>
      <c r="R138" s="20"/>
      <c r="S138" s="20"/>
      <c r="T138" s="20"/>
      <c r="U138" s="20"/>
    </row>
    <row r="139" spans="1:21" x14ac:dyDescent="0.3">
      <c r="A139" s="13" t="s">
        <v>10</v>
      </c>
      <c r="B139" s="4">
        <v>45429</v>
      </c>
      <c r="C139" s="3">
        <v>410</v>
      </c>
      <c r="D139" s="3"/>
      <c r="E139" s="3">
        <v>450</v>
      </c>
      <c r="F139" s="3">
        <v>1810</v>
      </c>
      <c r="G139" s="3">
        <v>344</v>
      </c>
      <c r="H139" s="3">
        <f>Table1[[#This Row],[Actual]]-(Table1[[#This Row],[Electric pay]]+Table1[[#This Row],[Gpay]]+Table1[[#This Row],[Plate Amount &amp; Repair]])</f>
        <v>1016</v>
      </c>
      <c r="I139" s="5">
        <f t="shared" si="2"/>
        <v>0</v>
      </c>
      <c r="J139" s="6">
        <f>SUM(Table1[[#This Row],[Electric pay]],Table1[[#This Row],[Gpay]],Table1[[#This Row],[Plate Amount &amp; Repair]])</f>
        <v>794</v>
      </c>
      <c r="K139" s="3">
        <f>IF(Table1[[#This Row],[Final]]&gt;0,1,0)</f>
        <v>1</v>
      </c>
      <c r="L139" s="20"/>
      <c r="M139" s="20"/>
      <c r="N139" s="20"/>
      <c r="O139" s="20"/>
      <c r="P139" s="20"/>
      <c r="Q139" s="20"/>
      <c r="R139" s="20"/>
      <c r="S139" s="20"/>
      <c r="T139" s="20"/>
      <c r="U139" s="20"/>
    </row>
    <row r="140" spans="1:21" x14ac:dyDescent="0.3">
      <c r="A140" s="13" t="s">
        <v>10</v>
      </c>
      <c r="B140" s="4">
        <v>45430</v>
      </c>
      <c r="C140" s="3">
        <v>200</v>
      </c>
      <c r="D140" s="3"/>
      <c r="E140" s="3">
        <v>0</v>
      </c>
      <c r="F140" s="3">
        <v>2500</v>
      </c>
      <c r="G140" s="3">
        <v>344</v>
      </c>
      <c r="H140" s="3">
        <f>Table1[[#This Row],[Actual]]-(Table1[[#This Row],[Electric pay]]+Table1[[#This Row],[Gpay]]+Table1[[#This Row],[Plate Amount &amp; Repair]])</f>
        <v>2156</v>
      </c>
      <c r="I140" s="5">
        <f t="shared" si="2"/>
        <v>1</v>
      </c>
      <c r="J140" s="6">
        <f>SUM(Table1[[#This Row],[Electric pay]],Table1[[#This Row],[Gpay]],Table1[[#This Row],[Plate Amount &amp; Repair]])</f>
        <v>344</v>
      </c>
      <c r="K140" s="3">
        <f>IF(Table1[[#This Row],[Final]]&gt;0,1,0)</f>
        <v>1</v>
      </c>
      <c r="L140" s="20"/>
      <c r="M140" s="20"/>
      <c r="N140" s="20"/>
      <c r="O140" s="20"/>
      <c r="P140" s="20"/>
      <c r="Q140" s="20"/>
      <c r="R140" s="20"/>
      <c r="S140" s="20"/>
      <c r="T140" s="20"/>
      <c r="U140" s="20"/>
    </row>
    <row r="141" spans="1:21" x14ac:dyDescent="0.3">
      <c r="A141" s="13" t="s">
        <v>10</v>
      </c>
      <c r="B141" s="4">
        <v>45431</v>
      </c>
      <c r="C141" s="3">
        <v>0</v>
      </c>
      <c r="D141" s="3"/>
      <c r="E141" s="3">
        <v>0</v>
      </c>
      <c r="F141" s="3">
        <v>1500</v>
      </c>
      <c r="G141" s="3">
        <v>344</v>
      </c>
      <c r="H141" s="3">
        <f>Table1[[#This Row],[Actual]]-(Table1[[#This Row],[Electric pay]]+Table1[[#This Row],[Gpay]]+Table1[[#This Row],[Plate Amount &amp; Repair]])</f>
        <v>1156</v>
      </c>
      <c r="I141" s="5">
        <f t="shared" si="2"/>
        <v>1</v>
      </c>
      <c r="J141" s="6">
        <f>SUM(Table1[[#This Row],[Electric pay]],Table1[[#This Row],[Gpay]],Table1[[#This Row],[Plate Amount &amp; Repair]])</f>
        <v>344</v>
      </c>
      <c r="K141" s="3">
        <f>IF(Table1[[#This Row],[Final]]&gt;0,1,0)</f>
        <v>1</v>
      </c>
      <c r="L141" s="20"/>
      <c r="M141" s="20"/>
      <c r="N141" s="20"/>
      <c r="O141" s="20"/>
      <c r="P141" s="20"/>
      <c r="Q141" s="20"/>
      <c r="R141" s="20"/>
      <c r="S141" s="20"/>
      <c r="T141" s="20"/>
      <c r="U141" s="20"/>
    </row>
    <row r="142" spans="1:21" x14ac:dyDescent="0.3">
      <c r="A142" s="13" t="s">
        <v>10</v>
      </c>
      <c r="B142" s="4">
        <v>45432</v>
      </c>
      <c r="C142" s="3">
        <v>190</v>
      </c>
      <c r="D142" s="3"/>
      <c r="E142" s="3">
        <v>350</v>
      </c>
      <c r="F142" s="3">
        <v>990</v>
      </c>
      <c r="G142" s="3">
        <v>344</v>
      </c>
      <c r="H142" s="3">
        <f>Table1[[#This Row],[Actual]]-(Table1[[#This Row],[Electric pay]]+Table1[[#This Row],[Gpay]]+Table1[[#This Row],[Plate Amount &amp; Repair]])</f>
        <v>296</v>
      </c>
      <c r="I142" s="5">
        <f t="shared" si="2"/>
        <v>0</v>
      </c>
      <c r="J142" s="6">
        <f>SUM(Table1[[#This Row],[Electric pay]],Table1[[#This Row],[Gpay]],Table1[[#This Row],[Plate Amount &amp; Repair]])</f>
        <v>694</v>
      </c>
      <c r="K142" s="3">
        <f>IF(Table1[[#This Row],[Final]]&gt;0,1,0)</f>
        <v>1</v>
      </c>
      <c r="L142" s="20"/>
      <c r="M142" s="20"/>
      <c r="N142" s="20"/>
      <c r="O142" s="20"/>
      <c r="P142" s="20"/>
      <c r="Q142" s="20"/>
      <c r="R142" s="20"/>
      <c r="S142" s="20"/>
      <c r="T142" s="20"/>
      <c r="U142" s="20"/>
    </row>
    <row r="143" spans="1:21" x14ac:dyDescent="0.3">
      <c r="A143" s="13" t="s">
        <v>10</v>
      </c>
      <c r="B143" s="4">
        <v>45433</v>
      </c>
      <c r="C143" s="3">
        <v>480</v>
      </c>
      <c r="D143" s="3"/>
      <c r="E143" s="3">
        <v>350</v>
      </c>
      <c r="F143" s="3">
        <v>1380</v>
      </c>
      <c r="G143" s="3">
        <v>344</v>
      </c>
      <c r="H143" s="3">
        <f>Table1[[#This Row],[Actual]]-(Table1[[#This Row],[Electric pay]]+Table1[[#This Row],[Gpay]]+Table1[[#This Row],[Plate Amount &amp; Repair]])</f>
        <v>686</v>
      </c>
      <c r="I143" s="5">
        <f t="shared" si="2"/>
        <v>0</v>
      </c>
      <c r="J143" s="6">
        <f>SUM(Table1[[#This Row],[Electric pay]],Table1[[#This Row],[Gpay]],Table1[[#This Row],[Plate Amount &amp; Repair]])</f>
        <v>694</v>
      </c>
      <c r="K143" s="3">
        <f>IF(Table1[[#This Row],[Final]]&gt;0,1,0)</f>
        <v>1</v>
      </c>
      <c r="L143" s="20"/>
      <c r="M143" s="20"/>
      <c r="N143" s="20"/>
      <c r="O143" s="20"/>
      <c r="P143" s="20"/>
      <c r="Q143" s="20"/>
      <c r="R143" s="20"/>
      <c r="S143" s="20"/>
      <c r="T143" s="20"/>
      <c r="U143" s="20"/>
    </row>
    <row r="144" spans="1:21" x14ac:dyDescent="0.3">
      <c r="A144" s="13" t="s">
        <v>10</v>
      </c>
      <c r="B144" s="4">
        <v>45434</v>
      </c>
      <c r="C144" s="3">
        <v>350</v>
      </c>
      <c r="D144" s="3"/>
      <c r="E144" s="3">
        <v>350</v>
      </c>
      <c r="F144" s="3">
        <v>750</v>
      </c>
      <c r="G144" s="3">
        <v>344</v>
      </c>
      <c r="H144" s="3">
        <f>Table1[[#This Row],[Actual]]-(Table1[[#This Row],[Electric pay]]+Table1[[#This Row],[Gpay]]+Table1[[#This Row],[Plate Amount &amp; Repair]])</f>
        <v>56</v>
      </c>
      <c r="I144" s="5">
        <f t="shared" si="2"/>
        <v>0</v>
      </c>
      <c r="J144" s="6">
        <f>SUM(Table1[[#This Row],[Electric pay]],Table1[[#This Row],[Gpay]],Table1[[#This Row],[Plate Amount &amp; Repair]])</f>
        <v>694</v>
      </c>
      <c r="K144" s="3">
        <f>IF(Table1[[#This Row],[Final]]&gt;0,1,0)</f>
        <v>1</v>
      </c>
      <c r="L144" s="20"/>
      <c r="M144" s="20"/>
      <c r="N144" s="20"/>
      <c r="O144" s="20"/>
      <c r="P144" s="20"/>
      <c r="Q144" s="20"/>
      <c r="R144" s="20"/>
      <c r="S144" s="20"/>
      <c r="T144" s="20"/>
      <c r="U144" s="20"/>
    </row>
    <row r="145" spans="1:21" x14ac:dyDescent="0.3">
      <c r="A145" s="13" t="s">
        <v>10</v>
      </c>
      <c r="B145" s="4">
        <v>45435</v>
      </c>
      <c r="C145" s="3">
        <v>150</v>
      </c>
      <c r="D145" s="3"/>
      <c r="E145" s="3">
        <v>0</v>
      </c>
      <c r="F145" s="3">
        <v>1850</v>
      </c>
      <c r="G145" s="3">
        <v>344</v>
      </c>
      <c r="H145" s="3">
        <f>Table1[[#This Row],[Actual]]-(Table1[[#This Row],[Electric pay]]+Table1[[#This Row],[Gpay]]+Table1[[#This Row],[Plate Amount &amp; Repair]])</f>
        <v>1506</v>
      </c>
      <c r="I145" s="5">
        <f t="shared" si="2"/>
        <v>1</v>
      </c>
      <c r="J145" s="6">
        <f>SUM(Table1[[#This Row],[Electric pay]],Table1[[#This Row],[Gpay]],Table1[[#This Row],[Plate Amount &amp; Repair]])</f>
        <v>344</v>
      </c>
      <c r="K145" s="3">
        <f>IF(Table1[[#This Row],[Final]]&gt;0,1,0)</f>
        <v>1</v>
      </c>
      <c r="L145" s="20"/>
      <c r="M145" s="20"/>
      <c r="N145" s="20"/>
      <c r="O145" s="20"/>
      <c r="P145" s="20"/>
      <c r="Q145" s="20"/>
      <c r="R145" s="20"/>
      <c r="S145" s="20"/>
      <c r="T145" s="20"/>
      <c r="U145" s="20"/>
    </row>
    <row r="146" spans="1:21" x14ac:dyDescent="0.3">
      <c r="A146" s="13" t="s">
        <v>10</v>
      </c>
      <c r="B146" s="4">
        <v>45436</v>
      </c>
      <c r="C146" s="3">
        <v>120</v>
      </c>
      <c r="D146" s="3"/>
      <c r="E146" s="3">
        <v>350</v>
      </c>
      <c r="F146" s="3">
        <v>1020</v>
      </c>
      <c r="G146" s="3">
        <v>344</v>
      </c>
      <c r="H146" s="3">
        <f>Table1[[#This Row],[Actual]]-(Table1[[#This Row],[Electric pay]]+Table1[[#This Row],[Gpay]]+Table1[[#This Row],[Plate Amount &amp; Repair]])</f>
        <v>326</v>
      </c>
      <c r="I146" s="5">
        <f t="shared" si="2"/>
        <v>0</v>
      </c>
      <c r="J146" s="6">
        <f>SUM(Table1[[#This Row],[Electric pay]],Table1[[#This Row],[Gpay]],Table1[[#This Row],[Plate Amount &amp; Repair]])</f>
        <v>694</v>
      </c>
      <c r="K146" s="3">
        <f>IF(Table1[[#This Row],[Final]]&gt;0,1,0)</f>
        <v>1</v>
      </c>
      <c r="L146" s="20"/>
      <c r="M146" s="20"/>
      <c r="N146" s="20"/>
      <c r="O146" s="20"/>
      <c r="P146" s="20"/>
      <c r="Q146" s="20"/>
      <c r="R146" s="20"/>
      <c r="S146" s="20"/>
      <c r="T146" s="20"/>
      <c r="U146" s="20"/>
    </row>
    <row r="147" spans="1:21" x14ac:dyDescent="0.3">
      <c r="A147" s="13" t="s">
        <v>10</v>
      </c>
      <c r="B147" s="4">
        <v>45437</v>
      </c>
      <c r="C147" s="3">
        <v>760</v>
      </c>
      <c r="D147" s="3"/>
      <c r="E147" s="3">
        <v>350</v>
      </c>
      <c r="F147" s="3">
        <v>1160</v>
      </c>
      <c r="G147" s="3">
        <v>344</v>
      </c>
      <c r="H147" s="3">
        <f>Table1[[#This Row],[Actual]]-(Table1[[#This Row],[Electric pay]]+Table1[[#This Row],[Gpay]]+Table1[[#This Row],[Plate Amount &amp; Repair]])</f>
        <v>466</v>
      </c>
      <c r="I147" s="5">
        <f t="shared" si="2"/>
        <v>0</v>
      </c>
      <c r="J147" s="6">
        <f>SUM(Table1[[#This Row],[Electric pay]],Table1[[#This Row],[Gpay]],Table1[[#This Row],[Plate Amount &amp; Repair]])</f>
        <v>694</v>
      </c>
      <c r="K147" s="3">
        <f>IF(Table1[[#This Row],[Final]]&gt;0,1,0)</f>
        <v>1</v>
      </c>
      <c r="L147" s="20"/>
      <c r="M147" s="20"/>
      <c r="N147" s="20"/>
      <c r="O147" s="20"/>
      <c r="P147" s="20"/>
      <c r="Q147" s="20"/>
      <c r="R147" s="20"/>
      <c r="S147" s="20"/>
      <c r="T147" s="20"/>
      <c r="U147" s="20"/>
    </row>
    <row r="148" spans="1:21" x14ac:dyDescent="0.3">
      <c r="A148" s="13" t="s">
        <v>10</v>
      </c>
      <c r="B148" s="4">
        <v>45438</v>
      </c>
      <c r="C148" s="3">
        <v>100</v>
      </c>
      <c r="D148" s="3"/>
      <c r="E148" s="3">
        <v>350</v>
      </c>
      <c r="F148" s="3">
        <v>900</v>
      </c>
      <c r="G148" s="3">
        <v>344</v>
      </c>
      <c r="H148" s="3">
        <f>Table1[[#This Row],[Actual]]-(Table1[[#This Row],[Electric pay]]+Table1[[#This Row],[Gpay]]+Table1[[#This Row],[Plate Amount &amp; Repair]])</f>
        <v>206</v>
      </c>
      <c r="I148" s="5">
        <f t="shared" si="2"/>
        <v>0</v>
      </c>
      <c r="J148" s="6">
        <f>SUM(Table1[[#This Row],[Electric pay]],Table1[[#This Row],[Gpay]],Table1[[#This Row],[Plate Amount &amp; Repair]])</f>
        <v>694</v>
      </c>
      <c r="K148" s="3">
        <f>IF(Table1[[#This Row],[Final]]&gt;0,1,0)</f>
        <v>1</v>
      </c>
      <c r="L148" s="20"/>
      <c r="M148" s="20"/>
      <c r="N148" s="20"/>
      <c r="O148" s="20"/>
      <c r="P148" s="20"/>
      <c r="Q148" s="20"/>
      <c r="R148" s="20"/>
      <c r="S148" s="20"/>
      <c r="T148" s="20"/>
      <c r="U148" s="20"/>
    </row>
    <row r="149" spans="1:21" x14ac:dyDescent="0.3">
      <c r="A149" s="13" t="s">
        <v>10</v>
      </c>
      <c r="B149" s="4">
        <v>45439</v>
      </c>
      <c r="C149" s="3">
        <v>860</v>
      </c>
      <c r="D149" s="3"/>
      <c r="E149" s="3">
        <v>400</v>
      </c>
      <c r="F149" s="3">
        <v>1860</v>
      </c>
      <c r="G149" s="3">
        <v>344</v>
      </c>
      <c r="H149" s="3">
        <f>Table1[[#This Row],[Actual]]-(Table1[[#This Row],[Electric pay]]+Table1[[#This Row],[Gpay]]+Table1[[#This Row],[Plate Amount &amp; Repair]])</f>
        <v>1116</v>
      </c>
      <c r="I149" s="5">
        <f t="shared" si="2"/>
        <v>0</v>
      </c>
      <c r="J149" s="6">
        <f>SUM(Table1[[#This Row],[Electric pay]],Table1[[#This Row],[Gpay]],Table1[[#This Row],[Plate Amount &amp; Repair]])</f>
        <v>744</v>
      </c>
      <c r="K149" s="3">
        <f>IF(Table1[[#This Row],[Final]]&gt;0,1,0)</f>
        <v>1</v>
      </c>
      <c r="L149" s="20"/>
      <c r="M149" s="20"/>
      <c r="N149" s="20"/>
      <c r="O149" s="20"/>
      <c r="P149" s="20"/>
      <c r="Q149" s="20"/>
      <c r="R149" s="20"/>
      <c r="S149" s="20"/>
      <c r="T149" s="20"/>
      <c r="U149" s="20"/>
    </row>
    <row r="150" spans="1:21" x14ac:dyDescent="0.3">
      <c r="A150" s="13" t="s">
        <v>10</v>
      </c>
      <c r="B150" s="4">
        <v>45440</v>
      </c>
      <c r="C150" s="3">
        <v>0</v>
      </c>
      <c r="D150" s="3"/>
      <c r="E150" s="3">
        <v>350</v>
      </c>
      <c r="F150" s="3">
        <v>1700</v>
      </c>
      <c r="G150" s="3">
        <v>344</v>
      </c>
      <c r="H150" s="3">
        <f>Table1[[#This Row],[Actual]]-(Table1[[#This Row],[Electric pay]]+Table1[[#This Row],[Gpay]]+Table1[[#This Row],[Plate Amount &amp; Repair]])</f>
        <v>1006</v>
      </c>
      <c r="I150" s="5">
        <f t="shared" si="2"/>
        <v>0</v>
      </c>
      <c r="J150" s="6">
        <f>SUM(Table1[[#This Row],[Electric pay]],Table1[[#This Row],[Gpay]],Table1[[#This Row],[Plate Amount &amp; Repair]])</f>
        <v>694</v>
      </c>
      <c r="K150" s="3">
        <f>IF(Table1[[#This Row],[Final]]&gt;0,1,0)</f>
        <v>1</v>
      </c>
      <c r="L150" s="20"/>
      <c r="M150" s="20"/>
      <c r="N150" s="20"/>
      <c r="O150" s="20"/>
      <c r="P150" s="20"/>
      <c r="Q150" s="20"/>
      <c r="R150" s="20"/>
      <c r="S150" s="20"/>
      <c r="T150" s="20"/>
      <c r="U150" s="20"/>
    </row>
    <row r="151" spans="1:21" x14ac:dyDescent="0.3">
      <c r="A151" s="13" t="s">
        <v>10</v>
      </c>
      <c r="B151" s="4">
        <v>45441</v>
      </c>
      <c r="C151" s="3">
        <v>400</v>
      </c>
      <c r="D151" s="3"/>
      <c r="E151" s="3">
        <v>450</v>
      </c>
      <c r="F151" s="3">
        <v>1800</v>
      </c>
      <c r="G151" s="3">
        <v>344</v>
      </c>
      <c r="H151" s="3">
        <f>Table1[[#This Row],[Actual]]-(Table1[[#This Row],[Electric pay]]+Table1[[#This Row],[Gpay]]+Table1[[#This Row],[Plate Amount &amp; Repair]])</f>
        <v>1006</v>
      </c>
      <c r="I151" s="5">
        <f t="shared" si="2"/>
        <v>0</v>
      </c>
      <c r="J151" s="6">
        <f>SUM(Table1[[#This Row],[Electric pay]],Table1[[#This Row],[Gpay]],Table1[[#This Row],[Plate Amount &amp; Repair]])</f>
        <v>794</v>
      </c>
      <c r="K151" s="3">
        <f>IF(Table1[[#This Row],[Final]]&gt;0,1,0)</f>
        <v>1</v>
      </c>
      <c r="L151" s="20"/>
      <c r="M151" s="20"/>
      <c r="N151" s="20"/>
      <c r="O151" s="20"/>
      <c r="P151" s="20"/>
      <c r="Q151" s="20"/>
      <c r="R151" s="20"/>
      <c r="S151" s="20"/>
      <c r="T151" s="20"/>
      <c r="U151" s="20"/>
    </row>
    <row r="152" spans="1:21" x14ac:dyDescent="0.3">
      <c r="A152" s="13" t="s">
        <v>10</v>
      </c>
      <c r="B152" s="4">
        <v>45442</v>
      </c>
      <c r="C152" s="3">
        <v>70</v>
      </c>
      <c r="D152" s="3"/>
      <c r="E152" s="3">
        <v>350</v>
      </c>
      <c r="F152" s="3">
        <v>1070</v>
      </c>
      <c r="G152" s="3">
        <v>344</v>
      </c>
      <c r="H152" s="3">
        <f>Table1[[#This Row],[Actual]]-(Table1[[#This Row],[Electric pay]]+Table1[[#This Row],[Gpay]]+Table1[[#This Row],[Plate Amount &amp; Repair]])</f>
        <v>376</v>
      </c>
      <c r="I152" s="5">
        <f t="shared" si="2"/>
        <v>0</v>
      </c>
      <c r="J152" s="6">
        <f>SUM(Table1[[#This Row],[Electric pay]],Table1[[#This Row],[Gpay]],Table1[[#This Row],[Plate Amount &amp; Repair]])</f>
        <v>694</v>
      </c>
      <c r="K152" s="3">
        <f>IF(Table1[[#This Row],[Final]]&gt;0,1,0)</f>
        <v>1</v>
      </c>
      <c r="L152" s="20"/>
      <c r="M152" s="20"/>
      <c r="N152" s="20"/>
      <c r="O152" s="20"/>
      <c r="P152" s="20"/>
      <c r="Q152" s="20"/>
      <c r="R152" s="20"/>
      <c r="S152" s="20"/>
      <c r="T152" s="20"/>
      <c r="U152" s="20"/>
    </row>
    <row r="153" spans="1:21" x14ac:dyDescent="0.3">
      <c r="A153" s="13" t="s">
        <v>10</v>
      </c>
      <c r="B153" s="4">
        <v>45443</v>
      </c>
      <c r="C153" s="3">
        <v>420</v>
      </c>
      <c r="D153" s="3"/>
      <c r="E153" s="3">
        <v>150</v>
      </c>
      <c r="F153" s="3">
        <v>920</v>
      </c>
      <c r="G153" s="3">
        <v>344</v>
      </c>
      <c r="H153" s="3">
        <f>Table1[[#This Row],[Actual]]-(Table1[[#This Row],[Electric pay]]+Table1[[#This Row],[Gpay]]+Table1[[#This Row],[Plate Amount &amp; Repair]])</f>
        <v>426</v>
      </c>
      <c r="I153" s="5">
        <f t="shared" si="2"/>
        <v>0</v>
      </c>
      <c r="J153" s="6">
        <f>SUM(Table1[[#This Row],[Electric pay]],Table1[[#This Row],[Gpay]],Table1[[#This Row],[Plate Amount &amp; Repair]])</f>
        <v>494</v>
      </c>
      <c r="K153" s="3">
        <f>IF(Table1[[#This Row],[Final]]&gt;0,1,0)</f>
        <v>1</v>
      </c>
      <c r="L153" s="20"/>
      <c r="M153" s="20"/>
      <c r="N153" s="20"/>
      <c r="O153" s="20"/>
      <c r="P153" s="20"/>
      <c r="Q153" s="20"/>
      <c r="R153" s="20"/>
      <c r="S153" s="20"/>
      <c r="T153" s="20"/>
      <c r="U153" s="20"/>
    </row>
    <row r="154" spans="1:21" x14ac:dyDescent="0.3">
      <c r="A154" s="13" t="s">
        <v>13</v>
      </c>
      <c r="B154" s="4">
        <v>45444</v>
      </c>
      <c r="C154" s="3">
        <v>190</v>
      </c>
      <c r="D154" s="3"/>
      <c r="E154" s="3">
        <v>0</v>
      </c>
      <c r="F154" s="3">
        <v>990</v>
      </c>
      <c r="G154" s="3">
        <v>344</v>
      </c>
      <c r="H154" s="3">
        <f>Table1[[#This Row],[Actual]]-(Table1[[#This Row],[Electric pay]]+Table1[[#This Row],[Gpay]]+Table1[[#This Row],[Plate Amount &amp; Repair]])</f>
        <v>646</v>
      </c>
      <c r="I154" s="5">
        <f t="shared" si="2"/>
        <v>1</v>
      </c>
      <c r="J154" s="6">
        <f>SUM(Table1[[#This Row],[Electric pay]],Table1[[#This Row],[Gpay]],Table1[[#This Row],[Plate Amount &amp; Repair]])</f>
        <v>344</v>
      </c>
      <c r="K154" s="62">
        <f>IF(Table1[[#This Row],[Final]]&gt;0,1,0)</f>
        <v>1</v>
      </c>
      <c r="L154" s="20">
        <v>0.32</v>
      </c>
      <c r="M154" s="20">
        <v>0.25</v>
      </c>
      <c r="N154" s="20">
        <v>0.18</v>
      </c>
      <c r="O154" s="20">
        <v>0.1</v>
      </c>
      <c r="P154" s="20">
        <v>0.09</v>
      </c>
      <c r="Q154" s="20">
        <f ca="1">DAY(EOMONTH(TODAY(),-1))</f>
        <v>31</v>
      </c>
      <c r="R154" s="20">
        <v>30</v>
      </c>
      <c r="S154" s="20">
        <f ca="1">Q154-R154</f>
        <v>1</v>
      </c>
      <c r="T154" s="20">
        <f ca="1">Table1[[#This Row],[Total days]]-U154</f>
        <v>24</v>
      </c>
      <c r="U154" s="20">
        <v>7</v>
      </c>
    </row>
    <row r="155" spans="1:21" x14ac:dyDescent="0.3">
      <c r="A155" s="13" t="s">
        <v>13</v>
      </c>
      <c r="B155" s="4">
        <v>45445</v>
      </c>
      <c r="C155" s="3">
        <v>400</v>
      </c>
      <c r="D155" s="3"/>
      <c r="E155" s="3">
        <v>0</v>
      </c>
      <c r="F155" s="3">
        <v>1700</v>
      </c>
      <c r="G155" s="3">
        <v>344</v>
      </c>
      <c r="H155" s="3">
        <f>Table1[[#This Row],[Actual]]-(Table1[[#This Row],[Electric pay]]+Table1[[#This Row],[Gpay]]+Table1[[#This Row],[Plate Amount &amp; Repair]])</f>
        <v>1356</v>
      </c>
      <c r="I155" s="5">
        <f t="shared" si="2"/>
        <v>1</v>
      </c>
      <c r="J155" s="6">
        <f>SUM(Table1[[#This Row],[Electric pay]],Table1[[#This Row],[Gpay]],Table1[[#This Row],[Plate Amount &amp; Repair]])</f>
        <v>344</v>
      </c>
      <c r="K155" s="3">
        <f>IF(Table1[[#This Row],[Final]]&gt;0,1,0)</f>
        <v>1</v>
      </c>
      <c r="L155" s="20"/>
      <c r="M155" s="20"/>
      <c r="N155" s="20"/>
      <c r="O155" s="20"/>
      <c r="P155" s="20"/>
      <c r="Q155" s="20"/>
      <c r="R155" s="20"/>
      <c r="S155" s="20"/>
      <c r="T155" s="20"/>
      <c r="U155" s="20"/>
    </row>
    <row r="156" spans="1:21" x14ac:dyDescent="0.3">
      <c r="A156" s="13" t="s">
        <v>13</v>
      </c>
      <c r="B156" s="4">
        <v>45446</v>
      </c>
      <c r="C156" s="3">
        <v>300</v>
      </c>
      <c r="D156" s="3"/>
      <c r="E156" s="3">
        <v>350</v>
      </c>
      <c r="F156" s="3">
        <v>1400</v>
      </c>
      <c r="G156" s="3">
        <v>344</v>
      </c>
      <c r="H156" s="3">
        <f>Table1[[#This Row],[Actual]]-(Table1[[#This Row],[Electric pay]]+Table1[[#This Row],[Gpay]]+Table1[[#This Row],[Plate Amount &amp; Repair]])</f>
        <v>706</v>
      </c>
      <c r="I156" s="5">
        <f t="shared" si="2"/>
        <v>0</v>
      </c>
      <c r="J156" s="6">
        <f>SUM(Table1[[#This Row],[Electric pay]],Table1[[#This Row],[Gpay]],Table1[[#This Row],[Plate Amount &amp; Repair]])</f>
        <v>694</v>
      </c>
      <c r="K156" s="3">
        <f>IF(Table1[[#This Row],[Final]]&gt;0,1,0)</f>
        <v>1</v>
      </c>
      <c r="L156" s="20"/>
      <c r="M156" s="20"/>
      <c r="N156" s="20"/>
      <c r="O156" s="20"/>
      <c r="P156" s="20"/>
      <c r="Q156" s="20"/>
      <c r="R156" s="20"/>
      <c r="S156" s="20"/>
      <c r="T156" s="20"/>
      <c r="U156" s="20"/>
    </row>
    <row r="157" spans="1:21" x14ac:dyDescent="0.3">
      <c r="A157" s="13" t="s">
        <v>13</v>
      </c>
      <c r="B157" s="4">
        <v>45447</v>
      </c>
      <c r="C157" s="3">
        <v>720</v>
      </c>
      <c r="D157" s="3"/>
      <c r="E157" s="3">
        <v>500</v>
      </c>
      <c r="F157" s="3">
        <v>2300</v>
      </c>
      <c r="G157" s="3">
        <v>344</v>
      </c>
      <c r="H157" s="3">
        <f>Table1[[#This Row],[Actual]]-(Table1[[#This Row],[Electric pay]]+Table1[[#This Row],[Gpay]]+Table1[[#This Row],[Plate Amount &amp; Repair]])</f>
        <v>1456</v>
      </c>
      <c r="I157" s="5">
        <f t="shared" si="2"/>
        <v>0</v>
      </c>
      <c r="J157" s="6">
        <f>SUM(Table1[[#This Row],[Electric pay]],Table1[[#This Row],[Gpay]],Table1[[#This Row],[Plate Amount &amp; Repair]])</f>
        <v>844</v>
      </c>
      <c r="K157" s="3">
        <f>IF(Table1[[#This Row],[Final]]&gt;0,1,0)</f>
        <v>1</v>
      </c>
      <c r="L157" s="20"/>
      <c r="M157" s="20"/>
      <c r="N157" s="20"/>
      <c r="O157" s="20"/>
      <c r="P157" s="20"/>
      <c r="Q157" s="20"/>
      <c r="R157" s="20"/>
      <c r="S157" s="20"/>
      <c r="T157" s="20"/>
      <c r="U157" s="20"/>
    </row>
    <row r="158" spans="1:21" x14ac:dyDescent="0.3">
      <c r="A158" s="13" t="s">
        <v>13</v>
      </c>
      <c r="B158" s="4">
        <v>45448</v>
      </c>
      <c r="C158" s="3">
        <v>210</v>
      </c>
      <c r="D158" s="3"/>
      <c r="E158" s="3">
        <v>350</v>
      </c>
      <c r="F158" s="3">
        <v>1210</v>
      </c>
      <c r="G158" s="3">
        <v>344</v>
      </c>
      <c r="H158" s="3">
        <f>Table1[[#This Row],[Actual]]-(Table1[[#This Row],[Electric pay]]+Table1[[#This Row],[Gpay]]+Table1[[#This Row],[Plate Amount &amp; Repair]])</f>
        <v>516</v>
      </c>
      <c r="I158" s="5">
        <f t="shared" si="2"/>
        <v>0</v>
      </c>
      <c r="J158" s="6">
        <f>SUM(Table1[[#This Row],[Electric pay]],Table1[[#This Row],[Gpay]],Table1[[#This Row],[Plate Amount &amp; Repair]])</f>
        <v>694</v>
      </c>
      <c r="K158" s="3">
        <f>IF(Table1[[#This Row],[Final]]&gt;0,1,0)</f>
        <v>1</v>
      </c>
      <c r="L158" s="20"/>
      <c r="M158" s="20"/>
      <c r="N158" s="20"/>
      <c r="O158" s="20"/>
      <c r="P158" s="20"/>
      <c r="Q158" s="20"/>
      <c r="R158" s="20"/>
      <c r="S158" s="20"/>
      <c r="T158" s="20"/>
      <c r="U158" s="20"/>
    </row>
    <row r="159" spans="1:21" x14ac:dyDescent="0.3">
      <c r="A159" s="13" t="s">
        <v>13</v>
      </c>
      <c r="B159" s="4">
        <v>45449</v>
      </c>
      <c r="C159" s="3">
        <v>230</v>
      </c>
      <c r="D159" s="3"/>
      <c r="E159" s="3">
        <v>350</v>
      </c>
      <c r="F159" s="3">
        <v>1430</v>
      </c>
      <c r="G159" s="3">
        <v>344</v>
      </c>
      <c r="H159" s="3">
        <f>Table1[[#This Row],[Actual]]-(Table1[[#This Row],[Electric pay]]+Table1[[#This Row],[Gpay]]+Table1[[#This Row],[Plate Amount &amp; Repair]])</f>
        <v>736</v>
      </c>
      <c r="I159" s="5">
        <f t="shared" si="2"/>
        <v>0</v>
      </c>
      <c r="J159" s="6">
        <f>SUM(Table1[[#This Row],[Electric pay]],Table1[[#This Row],[Gpay]],Table1[[#This Row],[Plate Amount &amp; Repair]])</f>
        <v>694</v>
      </c>
      <c r="K159" s="3">
        <f>IF(Table1[[#This Row],[Final]]&gt;0,1,0)</f>
        <v>1</v>
      </c>
      <c r="L159" s="20"/>
      <c r="M159" s="20"/>
      <c r="N159" s="20"/>
      <c r="O159" s="20"/>
      <c r="P159" s="20"/>
      <c r="Q159" s="20"/>
      <c r="R159" s="20"/>
      <c r="S159" s="20"/>
      <c r="T159" s="20"/>
      <c r="U159" s="20"/>
    </row>
    <row r="160" spans="1:21" x14ac:dyDescent="0.3">
      <c r="A160" s="13" t="s">
        <v>13</v>
      </c>
      <c r="B160" s="4">
        <v>45450</v>
      </c>
      <c r="C160" s="3">
        <v>520</v>
      </c>
      <c r="D160" s="3"/>
      <c r="E160" s="3">
        <v>400</v>
      </c>
      <c r="F160" s="3">
        <v>820</v>
      </c>
      <c r="G160" s="3">
        <v>344</v>
      </c>
      <c r="H160" s="3">
        <f>Table1[[#This Row],[Actual]]-(Table1[[#This Row],[Electric pay]]+Table1[[#This Row],[Gpay]]+Table1[[#This Row],[Plate Amount &amp; Repair]])</f>
        <v>76</v>
      </c>
      <c r="I160" s="5">
        <f t="shared" si="2"/>
        <v>0</v>
      </c>
      <c r="J160" s="6">
        <f>SUM(Table1[[#This Row],[Electric pay]],Table1[[#This Row],[Gpay]],Table1[[#This Row],[Plate Amount &amp; Repair]])</f>
        <v>744</v>
      </c>
      <c r="K160" s="3">
        <f>IF(Table1[[#This Row],[Final]]&gt;0,1,0)</f>
        <v>1</v>
      </c>
      <c r="L160" s="20"/>
      <c r="M160" s="20"/>
      <c r="N160" s="20"/>
      <c r="O160" s="20"/>
      <c r="P160" s="20"/>
      <c r="Q160" s="20"/>
      <c r="R160" s="20"/>
      <c r="S160" s="20"/>
      <c r="T160" s="20"/>
      <c r="U160" s="20"/>
    </row>
    <row r="161" spans="1:21" x14ac:dyDescent="0.3">
      <c r="A161" s="13" t="s">
        <v>13</v>
      </c>
      <c r="B161" s="4">
        <v>45451</v>
      </c>
      <c r="C161" s="3">
        <v>720</v>
      </c>
      <c r="D161" s="3"/>
      <c r="E161" s="3">
        <v>400</v>
      </c>
      <c r="F161" s="3">
        <v>1720</v>
      </c>
      <c r="G161" s="3">
        <v>344</v>
      </c>
      <c r="H161" s="3">
        <f>Table1[[#This Row],[Actual]]-(Table1[[#This Row],[Electric pay]]+Table1[[#This Row],[Gpay]]+Table1[[#This Row],[Plate Amount &amp; Repair]])</f>
        <v>976</v>
      </c>
      <c r="I161" s="5">
        <f t="shared" si="2"/>
        <v>0</v>
      </c>
      <c r="J161" s="6">
        <f>SUM(Table1[[#This Row],[Electric pay]],Table1[[#This Row],[Gpay]],Table1[[#This Row],[Plate Amount &amp; Repair]])</f>
        <v>744</v>
      </c>
      <c r="K161" s="3">
        <f>IF(Table1[[#This Row],[Final]]&gt;0,1,0)</f>
        <v>1</v>
      </c>
      <c r="L161" s="20"/>
      <c r="M161" s="20"/>
      <c r="N161" s="20"/>
      <c r="O161" s="20"/>
      <c r="P161" s="20"/>
      <c r="Q161" s="20"/>
      <c r="R161" s="20"/>
      <c r="S161" s="20"/>
      <c r="T161" s="20"/>
      <c r="U161" s="20"/>
    </row>
    <row r="162" spans="1:21" x14ac:dyDescent="0.3">
      <c r="A162" s="13" t="s">
        <v>13</v>
      </c>
      <c r="B162" s="4">
        <v>45452</v>
      </c>
      <c r="C162" s="3">
        <v>140</v>
      </c>
      <c r="D162" s="3"/>
      <c r="E162" s="3">
        <v>0</v>
      </c>
      <c r="F162" s="3">
        <v>840</v>
      </c>
      <c r="G162" s="3">
        <v>344</v>
      </c>
      <c r="H162" s="3">
        <f>Table1[[#This Row],[Actual]]-(Table1[[#This Row],[Electric pay]]+Table1[[#This Row],[Gpay]]+Table1[[#This Row],[Plate Amount &amp; Repair]])</f>
        <v>496</v>
      </c>
      <c r="I162" s="5">
        <f t="shared" si="2"/>
        <v>1</v>
      </c>
      <c r="J162" s="6">
        <f>SUM(Table1[[#This Row],[Electric pay]],Table1[[#This Row],[Gpay]],Table1[[#This Row],[Plate Amount &amp; Repair]])</f>
        <v>344</v>
      </c>
      <c r="K162" s="3">
        <f>IF(Table1[[#This Row],[Final]]&gt;0,1,0)</f>
        <v>1</v>
      </c>
      <c r="L162" s="20"/>
      <c r="M162" s="20"/>
      <c r="N162" s="20"/>
      <c r="O162" s="20"/>
      <c r="P162" s="20"/>
      <c r="Q162" s="20"/>
      <c r="R162" s="20"/>
      <c r="S162" s="20"/>
      <c r="T162" s="20"/>
      <c r="U162" s="20"/>
    </row>
    <row r="163" spans="1:21" x14ac:dyDescent="0.3">
      <c r="A163" s="13" t="s">
        <v>13</v>
      </c>
      <c r="B163" s="4">
        <v>45453</v>
      </c>
      <c r="C163" s="3">
        <v>0</v>
      </c>
      <c r="D163" s="3"/>
      <c r="E163" s="3">
        <v>0</v>
      </c>
      <c r="F163" s="3">
        <v>1300</v>
      </c>
      <c r="G163" s="3">
        <v>344</v>
      </c>
      <c r="H163" s="3">
        <f>Table1[[#This Row],[Actual]]-(Table1[[#This Row],[Electric pay]]+Table1[[#This Row],[Gpay]]+Table1[[#This Row],[Plate Amount &amp; Repair]])</f>
        <v>956</v>
      </c>
      <c r="I163" s="5">
        <f t="shared" si="2"/>
        <v>1</v>
      </c>
      <c r="J163" s="6">
        <f>SUM(Table1[[#This Row],[Electric pay]],Table1[[#This Row],[Gpay]],Table1[[#This Row],[Plate Amount &amp; Repair]])</f>
        <v>344</v>
      </c>
      <c r="K163" s="3">
        <f>IF(Table1[[#This Row],[Final]]&gt;0,1,0)</f>
        <v>1</v>
      </c>
      <c r="L163" s="20"/>
      <c r="M163" s="20"/>
      <c r="N163" s="20"/>
      <c r="O163" s="20"/>
      <c r="P163" s="20"/>
      <c r="Q163" s="20"/>
      <c r="R163" s="20"/>
      <c r="S163" s="20"/>
      <c r="T163" s="20"/>
      <c r="U163" s="20"/>
    </row>
    <row r="164" spans="1:21" x14ac:dyDescent="0.3">
      <c r="A164" s="13" t="s">
        <v>13</v>
      </c>
      <c r="B164" s="4">
        <v>45454</v>
      </c>
      <c r="C164" s="3">
        <v>0</v>
      </c>
      <c r="D164" s="3">
        <v>450</v>
      </c>
      <c r="E164" s="3">
        <v>400</v>
      </c>
      <c r="F164" s="3">
        <v>2050</v>
      </c>
      <c r="G164" s="3">
        <v>344</v>
      </c>
      <c r="H164" s="3">
        <f>Table1[[#This Row],[Actual]]-(Table1[[#This Row],[Electric pay]]+Table1[[#This Row],[Gpay]]+Table1[[#This Row],[Plate Amount &amp; Repair]])</f>
        <v>856</v>
      </c>
      <c r="I164" s="5">
        <f t="shared" si="2"/>
        <v>0</v>
      </c>
      <c r="J164" s="6">
        <f>SUM(Table1[[#This Row],[Electric pay]],Table1[[#This Row],[Gpay]],Table1[[#This Row],[Plate Amount &amp; Repair]])</f>
        <v>1194</v>
      </c>
      <c r="K164" s="3">
        <f>IF(Table1[[#This Row],[Final]]&gt;0,1,0)</f>
        <v>1</v>
      </c>
      <c r="L164" s="20"/>
      <c r="M164" s="20"/>
      <c r="N164" s="20"/>
      <c r="O164" s="20"/>
      <c r="P164" s="20"/>
      <c r="Q164" s="20"/>
      <c r="R164" s="20"/>
      <c r="S164" s="20"/>
      <c r="T164" s="20"/>
      <c r="U164" s="20"/>
    </row>
    <row r="165" spans="1:21" x14ac:dyDescent="0.3">
      <c r="A165" s="13" t="s">
        <v>13</v>
      </c>
      <c r="B165" s="4">
        <v>45455</v>
      </c>
      <c r="C165" s="3">
        <v>260</v>
      </c>
      <c r="D165" s="3"/>
      <c r="E165" s="3">
        <v>400</v>
      </c>
      <c r="F165" s="3">
        <v>1860</v>
      </c>
      <c r="G165" s="3">
        <v>344</v>
      </c>
      <c r="H165" s="3">
        <f>Table1[[#This Row],[Actual]]-(Table1[[#This Row],[Electric pay]]+Table1[[#This Row],[Gpay]]+Table1[[#This Row],[Plate Amount &amp; Repair]])</f>
        <v>1116</v>
      </c>
      <c r="I165" s="5">
        <f t="shared" si="2"/>
        <v>0</v>
      </c>
      <c r="J165" s="6">
        <f>SUM(Table1[[#This Row],[Electric pay]],Table1[[#This Row],[Gpay]],Table1[[#This Row],[Plate Amount &amp; Repair]])</f>
        <v>744</v>
      </c>
      <c r="K165" s="3">
        <f>IF(Table1[[#This Row],[Final]]&gt;0,1,0)</f>
        <v>1</v>
      </c>
      <c r="L165" s="20"/>
      <c r="M165" s="20"/>
      <c r="N165" s="20"/>
      <c r="O165" s="20"/>
      <c r="P165" s="20"/>
      <c r="Q165" s="20"/>
      <c r="R165" s="20"/>
      <c r="S165" s="20"/>
      <c r="T165" s="20"/>
      <c r="U165" s="20"/>
    </row>
    <row r="166" spans="1:21" x14ac:dyDescent="0.3">
      <c r="A166" s="13" t="s">
        <v>13</v>
      </c>
      <c r="B166" s="4">
        <v>45456</v>
      </c>
      <c r="C166" s="3">
        <v>20</v>
      </c>
      <c r="D166" s="3"/>
      <c r="E166" s="3">
        <v>350</v>
      </c>
      <c r="F166" s="3">
        <v>1520</v>
      </c>
      <c r="G166" s="3">
        <v>344</v>
      </c>
      <c r="H166" s="3">
        <f>Table1[[#This Row],[Actual]]-(Table1[[#This Row],[Electric pay]]+Table1[[#This Row],[Gpay]]+Table1[[#This Row],[Plate Amount &amp; Repair]])</f>
        <v>826</v>
      </c>
      <c r="I166" s="5">
        <f t="shared" si="2"/>
        <v>0</v>
      </c>
      <c r="J166" s="6">
        <f>SUM(Table1[[#This Row],[Electric pay]],Table1[[#This Row],[Gpay]],Table1[[#This Row],[Plate Amount &amp; Repair]])</f>
        <v>694</v>
      </c>
      <c r="K166" s="3">
        <f>IF(Table1[[#This Row],[Final]]&gt;0,1,0)</f>
        <v>1</v>
      </c>
      <c r="L166" s="20"/>
      <c r="M166" s="20"/>
      <c r="N166" s="20"/>
      <c r="O166" s="20"/>
      <c r="P166" s="20"/>
      <c r="Q166" s="20"/>
      <c r="R166" s="20"/>
      <c r="S166" s="20"/>
      <c r="T166" s="20"/>
      <c r="U166" s="20"/>
    </row>
    <row r="167" spans="1:21" x14ac:dyDescent="0.3">
      <c r="A167" s="13" t="s">
        <v>13</v>
      </c>
      <c r="B167" s="4">
        <v>45457</v>
      </c>
      <c r="C167" s="3">
        <v>0</v>
      </c>
      <c r="D167" s="3"/>
      <c r="E167" s="3">
        <v>350</v>
      </c>
      <c r="F167" s="3">
        <v>1190</v>
      </c>
      <c r="G167" s="3">
        <v>344</v>
      </c>
      <c r="H167" s="3">
        <f>Table1[[#This Row],[Actual]]-(Table1[[#This Row],[Electric pay]]+Table1[[#This Row],[Gpay]]+Table1[[#This Row],[Plate Amount &amp; Repair]])</f>
        <v>496</v>
      </c>
      <c r="I167" s="5">
        <f t="shared" si="2"/>
        <v>0</v>
      </c>
      <c r="J167" s="6">
        <f>SUM(Table1[[#This Row],[Electric pay]],Table1[[#This Row],[Gpay]],Table1[[#This Row],[Plate Amount &amp; Repair]])</f>
        <v>694</v>
      </c>
      <c r="K167" s="3">
        <f>IF(Table1[[#This Row],[Final]]&gt;0,1,0)</f>
        <v>1</v>
      </c>
      <c r="L167" s="20"/>
      <c r="M167" s="20"/>
      <c r="N167" s="20"/>
      <c r="O167" s="20"/>
      <c r="P167" s="20"/>
      <c r="Q167" s="20"/>
      <c r="R167" s="20"/>
      <c r="S167" s="20"/>
      <c r="T167" s="20"/>
      <c r="U167" s="20"/>
    </row>
    <row r="168" spans="1:21" x14ac:dyDescent="0.3">
      <c r="A168" s="13" t="s">
        <v>13</v>
      </c>
      <c r="B168" s="4">
        <v>45458</v>
      </c>
      <c r="C168" s="3">
        <v>810</v>
      </c>
      <c r="D168" s="3"/>
      <c r="E168" s="3">
        <v>350</v>
      </c>
      <c r="F168" s="3">
        <v>810</v>
      </c>
      <c r="G168" s="3">
        <v>344</v>
      </c>
      <c r="H168" s="3">
        <f>Table1[[#This Row],[Actual]]-(Table1[[#This Row],[Electric pay]]+Table1[[#This Row],[Gpay]]+Table1[[#This Row],[Plate Amount &amp; Repair]])</f>
        <v>116</v>
      </c>
      <c r="I168" s="5">
        <f t="shared" si="2"/>
        <v>0</v>
      </c>
      <c r="J168" s="6">
        <f>SUM(Table1[[#This Row],[Electric pay]],Table1[[#This Row],[Gpay]],Table1[[#This Row],[Plate Amount &amp; Repair]])</f>
        <v>694</v>
      </c>
      <c r="K168" s="3">
        <f>IF(Table1[[#This Row],[Final]]&gt;0,1,0)</f>
        <v>1</v>
      </c>
      <c r="L168" s="20"/>
      <c r="M168" s="20"/>
      <c r="N168" s="20"/>
      <c r="O168" s="20"/>
      <c r="P168" s="20"/>
      <c r="Q168" s="20"/>
      <c r="R168" s="20"/>
      <c r="S168" s="20"/>
      <c r="T168" s="20"/>
      <c r="U168" s="20"/>
    </row>
    <row r="169" spans="1:21" x14ac:dyDescent="0.3">
      <c r="A169" s="13" t="s">
        <v>13</v>
      </c>
      <c r="B169" s="4">
        <v>45459</v>
      </c>
      <c r="C169" s="3">
        <v>1020</v>
      </c>
      <c r="D169" s="3"/>
      <c r="E169" s="3">
        <v>300</v>
      </c>
      <c r="F169" s="3">
        <v>1020</v>
      </c>
      <c r="G169" s="3">
        <v>344</v>
      </c>
      <c r="H169" s="3">
        <f>Table1[[#This Row],[Actual]]-(Table1[[#This Row],[Electric pay]]+Table1[[#This Row],[Gpay]]+Table1[[#This Row],[Plate Amount &amp; Repair]])</f>
        <v>376</v>
      </c>
      <c r="I169" s="5">
        <f t="shared" si="2"/>
        <v>0</v>
      </c>
      <c r="J169" s="6">
        <f>SUM(Table1[[#This Row],[Electric pay]],Table1[[#This Row],[Gpay]],Table1[[#This Row],[Plate Amount &amp; Repair]])</f>
        <v>644</v>
      </c>
      <c r="K169" s="3">
        <f>IF(Table1[[#This Row],[Final]]&gt;0,1,0)</f>
        <v>1</v>
      </c>
      <c r="L169" s="20"/>
      <c r="M169" s="20"/>
      <c r="N169" s="20"/>
      <c r="O169" s="20"/>
      <c r="P169" s="20"/>
      <c r="Q169" s="20"/>
      <c r="R169" s="20"/>
      <c r="S169" s="20"/>
      <c r="T169" s="20"/>
      <c r="U169" s="20"/>
    </row>
    <row r="170" spans="1:21" x14ac:dyDescent="0.3">
      <c r="A170" s="13" t="s">
        <v>13</v>
      </c>
      <c r="B170" s="4">
        <v>45460</v>
      </c>
      <c r="C170" s="3">
        <v>350</v>
      </c>
      <c r="D170" s="3"/>
      <c r="E170" s="3">
        <v>450</v>
      </c>
      <c r="F170" s="3">
        <v>2950</v>
      </c>
      <c r="G170" s="3">
        <v>344</v>
      </c>
      <c r="H170" s="3">
        <f>Table1[[#This Row],[Actual]]-(Table1[[#This Row],[Electric pay]]+Table1[[#This Row],[Gpay]]+Table1[[#This Row],[Plate Amount &amp; Repair]])</f>
        <v>2156</v>
      </c>
      <c r="I170" s="5">
        <f t="shared" si="2"/>
        <v>0</v>
      </c>
      <c r="J170" s="6">
        <f>SUM(Table1[[#This Row],[Electric pay]],Table1[[#This Row],[Gpay]],Table1[[#This Row],[Plate Amount &amp; Repair]])</f>
        <v>794</v>
      </c>
      <c r="K170" s="3">
        <f>IF(Table1[[#This Row],[Final]]&gt;0,1,0)</f>
        <v>1</v>
      </c>
      <c r="L170" s="20"/>
      <c r="M170" s="20"/>
      <c r="N170" s="20"/>
      <c r="O170" s="20"/>
      <c r="P170" s="20"/>
      <c r="Q170" s="20"/>
      <c r="R170" s="20"/>
      <c r="S170" s="20"/>
      <c r="T170" s="20"/>
      <c r="U170" s="20"/>
    </row>
    <row r="171" spans="1:21" x14ac:dyDescent="0.3">
      <c r="A171" s="13" t="s">
        <v>13</v>
      </c>
      <c r="B171" s="4">
        <v>45461</v>
      </c>
      <c r="C171" s="3">
        <v>250</v>
      </c>
      <c r="D171" s="3"/>
      <c r="E171" s="3">
        <v>350</v>
      </c>
      <c r="F171" s="3">
        <v>1250</v>
      </c>
      <c r="G171" s="3">
        <v>344</v>
      </c>
      <c r="H171" s="3">
        <f>Table1[[#This Row],[Actual]]-(Table1[[#This Row],[Electric pay]]+Table1[[#This Row],[Gpay]]+Table1[[#This Row],[Plate Amount &amp; Repair]])</f>
        <v>556</v>
      </c>
      <c r="I171" s="5">
        <f t="shared" si="2"/>
        <v>0</v>
      </c>
      <c r="J171" s="6">
        <f>SUM(Table1[[#This Row],[Electric pay]],Table1[[#This Row],[Gpay]],Table1[[#This Row],[Plate Amount &amp; Repair]])</f>
        <v>694</v>
      </c>
      <c r="K171" s="3">
        <f>IF(Table1[[#This Row],[Final]]&gt;0,1,0)</f>
        <v>1</v>
      </c>
      <c r="L171" s="20"/>
      <c r="M171" s="20"/>
      <c r="N171" s="20"/>
      <c r="O171" s="20"/>
      <c r="P171" s="20"/>
      <c r="Q171" s="20"/>
      <c r="R171" s="20"/>
      <c r="S171" s="20"/>
      <c r="T171" s="20"/>
      <c r="U171" s="20"/>
    </row>
    <row r="172" spans="1:21" x14ac:dyDescent="0.3">
      <c r="A172" s="13" t="s">
        <v>13</v>
      </c>
      <c r="B172" s="4">
        <v>45462</v>
      </c>
      <c r="C172" s="3">
        <v>760</v>
      </c>
      <c r="D172" s="3"/>
      <c r="E172" s="3">
        <v>350</v>
      </c>
      <c r="F172" s="3">
        <v>1310</v>
      </c>
      <c r="G172" s="3">
        <v>344</v>
      </c>
      <c r="H172" s="3">
        <f>Table1[[#This Row],[Actual]]-(Table1[[#This Row],[Electric pay]]+Table1[[#This Row],[Gpay]]+Table1[[#This Row],[Plate Amount &amp; Repair]])</f>
        <v>616</v>
      </c>
      <c r="I172" s="5">
        <f t="shared" si="2"/>
        <v>0</v>
      </c>
      <c r="J172" s="6">
        <f>SUM(Table1[[#This Row],[Electric pay]],Table1[[#This Row],[Gpay]],Table1[[#This Row],[Plate Amount &amp; Repair]])</f>
        <v>694</v>
      </c>
      <c r="K172" s="3">
        <f>IF(Table1[[#This Row],[Final]]&gt;0,1,0)</f>
        <v>1</v>
      </c>
      <c r="L172" s="20"/>
      <c r="M172" s="20"/>
      <c r="N172" s="20"/>
      <c r="O172" s="20"/>
      <c r="P172" s="20"/>
      <c r="Q172" s="20"/>
      <c r="R172" s="20"/>
      <c r="S172" s="20"/>
      <c r="T172" s="20"/>
      <c r="U172" s="20"/>
    </row>
    <row r="173" spans="1:21" x14ac:dyDescent="0.3">
      <c r="A173" s="13" t="s">
        <v>13</v>
      </c>
      <c r="B173" s="4">
        <v>45463</v>
      </c>
      <c r="C173" s="3">
        <v>180</v>
      </c>
      <c r="D173" s="3"/>
      <c r="E173" s="3">
        <v>350</v>
      </c>
      <c r="F173" s="3">
        <v>1080</v>
      </c>
      <c r="G173" s="3">
        <v>344</v>
      </c>
      <c r="H173" s="3">
        <f>Table1[[#This Row],[Actual]]-(Table1[[#This Row],[Electric pay]]+Table1[[#This Row],[Gpay]]+Table1[[#This Row],[Plate Amount &amp; Repair]])</f>
        <v>386</v>
      </c>
      <c r="I173" s="5">
        <f t="shared" si="2"/>
        <v>0</v>
      </c>
      <c r="J173" s="6">
        <f>SUM(Table1[[#This Row],[Electric pay]],Table1[[#This Row],[Gpay]],Table1[[#This Row],[Plate Amount &amp; Repair]])</f>
        <v>694</v>
      </c>
      <c r="K173" s="3">
        <f>IF(Table1[[#This Row],[Final]]&gt;0,1,0)</f>
        <v>1</v>
      </c>
      <c r="L173" s="20"/>
      <c r="M173" s="20"/>
      <c r="N173" s="20"/>
      <c r="O173" s="20"/>
      <c r="P173" s="20"/>
      <c r="Q173" s="20"/>
      <c r="R173" s="20"/>
      <c r="S173" s="20"/>
      <c r="T173" s="20"/>
      <c r="U173" s="20"/>
    </row>
    <row r="174" spans="1:21" x14ac:dyDescent="0.3">
      <c r="A174" s="13" t="s">
        <v>13</v>
      </c>
      <c r="B174" s="4">
        <v>45464</v>
      </c>
      <c r="C174" s="3">
        <v>50</v>
      </c>
      <c r="D174" s="3"/>
      <c r="E174" s="3">
        <v>0</v>
      </c>
      <c r="F174" s="3">
        <v>550</v>
      </c>
      <c r="G174" s="3">
        <v>344</v>
      </c>
      <c r="H174" s="3">
        <f>Table1[[#This Row],[Actual]]-(Table1[[#This Row],[Electric pay]]+Table1[[#This Row],[Gpay]]+Table1[[#This Row],[Plate Amount &amp; Repair]])</f>
        <v>206</v>
      </c>
      <c r="I174" s="5">
        <f t="shared" si="2"/>
        <v>1</v>
      </c>
      <c r="J174" s="6">
        <f>SUM(Table1[[#This Row],[Electric pay]],Table1[[#This Row],[Gpay]],Table1[[#This Row],[Plate Amount &amp; Repair]])</f>
        <v>344</v>
      </c>
      <c r="K174" s="3">
        <f>IF(Table1[[#This Row],[Final]]&gt;0,1,0)</f>
        <v>1</v>
      </c>
      <c r="L174" s="20"/>
      <c r="M174" s="20"/>
      <c r="N174" s="20"/>
      <c r="O174" s="20"/>
      <c r="P174" s="20"/>
      <c r="Q174" s="20"/>
      <c r="R174" s="20"/>
      <c r="S174" s="20"/>
      <c r="T174" s="20"/>
      <c r="U174" s="20"/>
    </row>
    <row r="175" spans="1:21" x14ac:dyDescent="0.3">
      <c r="A175" s="13" t="s">
        <v>13</v>
      </c>
      <c r="B175" s="4">
        <v>45465</v>
      </c>
      <c r="C175" s="3">
        <v>290</v>
      </c>
      <c r="D175" s="3">
        <v>450</v>
      </c>
      <c r="E175" s="3">
        <v>450</v>
      </c>
      <c r="F175" s="3">
        <v>1420</v>
      </c>
      <c r="G175" s="3">
        <v>344</v>
      </c>
      <c r="H175" s="3">
        <f>Table1[[#This Row],[Actual]]-(Table1[[#This Row],[Electric pay]]+Table1[[#This Row],[Gpay]]+Table1[[#This Row],[Plate Amount &amp; Repair]])</f>
        <v>176</v>
      </c>
      <c r="I175" s="5">
        <f t="shared" si="2"/>
        <v>0</v>
      </c>
      <c r="J175" s="6">
        <f>SUM(Table1[[#This Row],[Electric pay]],Table1[[#This Row],[Gpay]],Table1[[#This Row],[Plate Amount &amp; Repair]])</f>
        <v>1244</v>
      </c>
      <c r="K175" s="3">
        <f>IF(Table1[[#This Row],[Final]]&gt;0,1,0)</f>
        <v>1</v>
      </c>
      <c r="L175" s="20"/>
      <c r="M175" s="20"/>
      <c r="N175" s="20"/>
      <c r="O175" s="20"/>
      <c r="P175" s="20"/>
      <c r="Q175" s="20"/>
      <c r="R175" s="20"/>
      <c r="S175" s="20"/>
      <c r="T175" s="20"/>
      <c r="U175" s="20"/>
    </row>
    <row r="176" spans="1:21" x14ac:dyDescent="0.3">
      <c r="A176" s="13" t="s">
        <v>13</v>
      </c>
      <c r="B176" s="4">
        <v>45466</v>
      </c>
      <c r="C176" s="3">
        <v>720</v>
      </c>
      <c r="D176" s="3"/>
      <c r="E176" s="3">
        <v>350</v>
      </c>
      <c r="F176" s="3">
        <v>1320</v>
      </c>
      <c r="G176" s="3">
        <v>344</v>
      </c>
      <c r="H176" s="3">
        <f>Table1[[#This Row],[Actual]]-(Table1[[#This Row],[Electric pay]]+Table1[[#This Row],[Gpay]]+Table1[[#This Row],[Plate Amount &amp; Repair]])</f>
        <v>626</v>
      </c>
      <c r="I176" s="5">
        <f t="shared" si="2"/>
        <v>0</v>
      </c>
      <c r="J176" s="6">
        <f>SUM(Table1[[#This Row],[Electric pay]],Table1[[#This Row],[Gpay]],Table1[[#This Row],[Plate Amount &amp; Repair]])</f>
        <v>694</v>
      </c>
      <c r="K176" s="3">
        <f>IF(Table1[[#This Row],[Final]]&gt;0,1,0)</f>
        <v>1</v>
      </c>
      <c r="L176" s="20"/>
      <c r="M176" s="20"/>
      <c r="N176" s="20"/>
      <c r="O176" s="20"/>
      <c r="P176" s="20"/>
      <c r="Q176" s="20"/>
      <c r="R176" s="20"/>
      <c r="S176" s="20"/>
      <c r="T176" s="20"/>
      <c r="U176" s="20"/>
    </row>
    <row r="177" spans="1:21" x14ac:dyDescent="0.3">
      <c r="A177" s="13" t="s">
        <v>13</v>
      </c>
      <c r="B177" s="4">
        <v>45467</v>
      </c>
      <c r="C177" s="3">
        <v>260</v>
      </c>
      <c r="D177" s="3"/>
      <c r="E177" s="3">
        <v>450</v>
      </c>
      <c r="F177" s="3">
        <v>1840</v>
      </c>
      <c r="G177" s="3">
        <v>344</v>
      </c>
      <c r="H177" s="3">
        <f>Table1[[#This Row],[Actual]]-(Table1[[#This Row],[Electric pay]]+Table1[[#This Row],[Gpay]]+Table1[[#This Row],[Plate Amount &amp; Repair]])</f>
        <v>1046</v>
      </c>
      <c r="I177" s="5">
        <f t="shared" si="2"/>
        <v>0</v>
      </c>
      <c r="J177" s="6">
        <f>SUM(Table1[[#This Row],[Electric pay]],Table1[[#This Row],[Gpay]],Table1[[#This Row],[Plate Amount &amp; Repair]])</f>
        <v>794</v>
      </c>
      <c r="K177" s="3">
        <f>IF(Table1[[#This Row],[Final]]&gt;0,1,0)</f>
        <v>1</v>
      </c>
      <c r="L177" s="20"/>
      <c r="M177" s="20"/>
      <c r="N177" s="20"/>
      <c r="O177" s="20"/>
      <c r="P177" s="20"/>
      <c r="Q177" s="20"/>
      <c r="R177" s="20"/>
      <c r="S177" s="20"/>
      <c r="T177" s="20"/>
      <c r="U177" s="20"/>
    </row>
    <row r="178" spans="1:21" x14ac:dyDescent="0.3">
      <c r="A178" s="13" t="s">
        <v>13</v>
      </c>
      <c r="B178" s="4">
        <v>45468</v>
      </c>
      <c r="C178" s="3">
        <v>80</v>
      </c>
      <c r="D178" s="3"/>
      <c r="E178" s="3">
        <v>400</v>
      </c>
      <c r="F178" s="3">
        <v>1680</v>
      </c>
      <c r="G178" s="3">
        <v>344</v>
      </c>
      <c r="H178" s="3">
        <f>Table1[[#This Row],[Actual]]-(Table1[[#This Row],[Electric pay]]+Table1[[#This Row],[Gpay]]+Table1[[#This Row],[Plate Amount &amp; Repair]])</f>
        <v>936</v>
      </c>
      <c r="I178" s="5">
        <f t="shared" si="2"/>
        <v>0</v>
      </c>
      <c r="J178" s="6">
        <f>SUM(Table1[[#This Row],[Electric pay]],Table1[[#This Row],[Gpay]],Table1[[#This Row],[Plate Amount &amp; Repair]])</f>
        <v>744</v>
      </c>
      <c r="K178" s="3">
        <f>IF(Table1[[#This Row],[Final]]&gt;0,1,0)</f>
        <v>1</v>
      </c>
      <c r="L178" s="20"/>
      <c r="M178" s="20"/>
      <c r="N178" s="20"/>
      <c r="O178" s="20"/>
      <c r="P178" s="20"/>
      <c r="Q178" s="20"/>
      <c r="R178" s="20"/>
      <c r="S178" s="20"/>
      <c r="T178" s="20"/>
      <c r="U178" s="20"/>
    </row>
    <row r="179" spans="1:21" x14ac:dyDescent="0.3">
      <c r="A179" s="13" t="s">
        <v>13</v>
      </c>
      <c r="B179" s="4">
        <v>45469</v>
      </c>
      <c r="C179" s="3">
        <v>220</v>
      </c>
      <c r="D179" s="3"/>
      <c r="E179" s="3">
        <v>0</v>
      </c>
      <c r="F179" s="3">
        <v>2020</v>
      </c>
      <c r="G179" s="3">
        <v>344</v>
      </c>
      <c r="H179" s="3">
        <f>Table1[[#This Row],[Actual]]-(Table1[[#This Row],[Electric pay]]+Table1[[#This Row],[Gpay]]+Table1[[#This Row],[Plate Amount &amp; Repair]])</f>
        <v>1676</v>
      </c>
      <c r="I179" s="5">
        <f t="shared" si="2"/>
        <v>1</v>
      </c>
      <c r="J179" s="6">
        <f>SUM(Table1[[#This Row],[Electric pay]],Table1[[#This Row],[Gpay]],Table1[[#This Row],[Plate Amount &amp; Repair]])</f>
        <v>344</v>
      </c>
      <c r="K179" s="3">
        <f>IF(Table1[[#This Row],[Final]]&gt;0,1,0)</f>
        <v>1</v>
      </c>
      <c r="L179" s="20"/>
      <c r="M179" s="20"/>
      <c r="N179" s="20"/>
      <c r="O179" s="20"/>
      <c r="P179" s="20"/>
      <c r="Q179" s="20"/>
      <c r="R179" s="20"/>
      <c r="S179" s="20"/>
      <c r="T179" s="20"/>
      <c r="U179" s="20"/>
    </row>
    <row r="180" spans="1:21" x14ac:dyDescent="0.3">
      <c r="A180" s="13" t="s">
        <v>13</v>
      </c>
      <c r="B180" s="4">
        <v>45470</v>
      </c>
      <c r="C180" s="3">
        <v>300</v>
      </c>
      <c r="D180" s="3"/>
      <c r="E180" s="3">
        <v>350</v>
      </c>
      <c r="F180" s="3">
        <v>1100</v>
      </c>
      <c r="G180" s="3">
        <v>344</v>
      </c>
      <c r="H180" s="3">
        <f>Table1[[#This Row],[Actual]]-(Table1[[#This Row],[Electric pay]]+Table1[[#This Row],[Gpay]]+Table1[[#This Row],[Plate Amount &amp; Repair]])</f>
        <v>406</v>
      </c>
      <c r="I180" s="5">
        <f t="shared" si="2"/>
        <v>0</v>
      </c>
      <c r="J180" s="6">
        <f>SUM(Table1[[#This Row],[Electric pay]],Table1[[#This Row],[Gpay]],Table1[[#This Row],[Plate Amount &amp; Repair]])</f>
        <v>694</v>
      </c>
      <c r="K180" s="3">
        <f>IF(Table1[[#This Row],[Final]]&gt;0,1,0)</f>
        <v>1</v>
      </c>
      <c r="L180" s="20"/>
      <c r="M180" s="20"/>
      <c r="N180" s="20"/>
      <c r="O180" s="20"/>
      <c r="P180" s="20"/>
      <c r="Q180" s="20"/>
      <c r="R180" s="20"/>
      <c r="S180" s="20"/>
      <c r="T180" s="20"/>
      <c r="U180" s="20"/>
    </row>
    <row r="181" spans="1:21" x14ac:dyDescent="0.3">
      <c r="A181" s="13" t="s">
        <v>13</v>
      </c>
      <c r="B181" s="4">
        <v>45471</v>
      </c>
      <c r="C181" s="3">
        <v>110</v>
      </c>
      <c r="D181" s="3"/>
      <c r="E181" s="3">
        <v>350</v>
      </c>
      <c r="F181" s="3">
        <v>1010</v>
      </c>
      <c r="G181" s="3">
        <v>344</v>
      </c>
      <c r="H181" s="3">
        <f>Table1[[#This Row],[Actual]]-(Table1[[#This Row],[Electric pay]]+Table1[[#This Row],[Gpay]]+Table1[[#This Row],[Plate Amount &amp; Repair]])</f>
        <v>316</v>
      </c>
      <c r="I181" s="5">
        <f t="shared" si="2"/>
        <v>0</v>
      </c>
      <c r="J181" s="6">
        <f>SUM(Table1[[#This Row],[Electric pay]],Table1[[#This Row],[Gpay]],Table1[[#This Row],[Plate Amount &amp; Repair]])</f>
        <v>694</v>
      </c>
      <c r="K181" s="3">
        <f>IF(Table1[[#This Row],[Final]]&gt;0,1,0)</f>
        <v>1</v>
      </c>
      <c r="L181" s="20"/>
      <c r="M181" s="20"/>
      <c r="N181" s="20"/>
      <c r="O181" s="20"/>
      <c r="P181" s="20"/>
      <c r="Q181" s="20"/>
      <c r="R181" s="20"/>
      <c r="S181" s="20"/>
      <c r="T181" s="20"/>
      <c r="U181" s="20"/>
    </row>
    <row r="182" spans="1:21" x14ac:dyDescent="0.3">
      <c r="A182" s="13" t="s">
        <v>13</v>
      </c>
      <c r="B182" s="4">
        <v>45472</v>
      </c>
      <c r="C182" s="3">
        <v>560</v>
      </c>
      <c r="D182" s="3"/>
      <c r="E182" s="3">
        <v>350</v>
      </c>
      <c r="F182" s="3">
        <v>1660</v>
      </c>
      <c r="G182" s="3">
        <v>344</v>
      </c>
      <c r="H182" s="3">
        <f>Table1[[#This Row],[Actual]]-(Table1[[#This Row],[Electric pay]]+Table1[[#This Row],[Gpay]]+Table1[[#This Row],[Plate Amount &amp; Repair]])</f>
        <v>966</v>
      </c>
      <c r="I182" s="5">
        <f t="shared" si="2"/>
        <v>0</v>
      </c>
      <c r="J182" s="6">
        <f>SUM(Table1[[#This Row],[Electric pay]],Table1[[#This Row],[Gpay]],Table1[[#This Row],[Plate Amount &amp; Repair]])</f>
        <v>694</v>
      </c>
      <c r="K182" s="3">
        <f>IF(Table1[[#This Row],[Final]]&gt;0,1,0)</f>
        <v>1</v>
      </c>
      <c r="L182" s="20"/>
      <c r="M182" s="20"/>
      <c r="N182" s="20"/>
      <c r="O182" s="20"/>
      <c r="P182" s="20"/>
      <c r="Q182" s="20"/>
      <c r="R182" s="20"/>
      <c r="S182" s="20"/>
      <c r="T182" s="20"/>
      <c r="U182" s="20"/>
    </row>
    <row r="183" spans="1:21" x14ac:dyDescent="0.3">
      <c r="A183" s="16" t="s">
        <v>13</v>
      </c>
      <c r="B183" s="9">
        <v>45473</v>
      </c>
      <c r="C183" s="10">
        <v>110</v>
      </c>
      <c r="D183" s="10"/>
      <c r="E183" s="10">
        <v>0</v>
      </c>
      <c r="F183" s="10">
        <v>2110</v>
      </c>
      <c r="G183" s="10">
        <v>344</v>
      </c>
      <c r="H183" s="10">
        <f>Table1[[#This Row],[Actual]]-(Table1[[#This Row],[Electric pay]]+Table1[[#This Row],[Gpay]]+Table1[[#This Row],[Plate Amount &amp; Repair]])</f>
        <v>1766</v>
      </c>
      <c r="I183" s="11">
        <f t="shared" si="2"/>
        <v>1</v>
      </c>
      <c r="J183" s="12">
        <f>SUM(Table1[[#This Row],[Electric pay]],Table1[[#This Row],[Gpay]],Table1[[#This Row],[Plate Amount &amp; Repair]])</f>
        <v>344</v>
      </c>
      <c r="K183" s="3">
        <f>IF(Table1[[#This Row],[Final]]&gt;0,1,0)</f>
        <v>1</v>
      </c>
      <c r="L183" s="20"/>
      <c r="M183" s="20"/>
      <c r="N183" s="20"/>
      <c r="O183" s="20"/>
      <c r="P183" s="20"/>
      <c r="Q183" s="20"/>
      <c r="R183" s="20"/>
      <c r="S183" s="20"/>
      <c r="T183" s="20"/>
      <c r="U183" s="2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79B5-251F-4A5C-BD06-D05856E558D2}">
  <dimension ref="A2:AO184"/>
  <sheetViews>
    <sheetView showGridLines="0" zoomScale="91" zoomScaleNormal="115" workbookViewId="0">
      <selection activeCell="AB4" sqref="AB4:AG29"/>
    </sheetView>
  </sheetViews>
  <sheetFormatPr defaultRowHeight="14.4" x14ac:dyDescent="0.3"/>
  <cols>
    <col min="1" max="1" width="12.5546875" bestFit="1" customWidth="1"/>
    <col min="2" max="2" width="24" bestFit="1" customWidth="1"/>
    <col min="3" max="3" width="11.5546875" bestFit="1" customWidth="1"/>
    <col min="4" max="4" width="12.88671875" bestFit="1" customWidth="1"/>
    <col min="5" max="5" width="12" bestFit="1" customWidth="1"/>
    <col min="6" max="6" width="27.44140625" bestFit="1" customWidth="1"/>
    <col min="7" max="7" width="12.44140625" bestFit="1" customWidth="1"/>
    <col min="8" max="8" width="4" bestFit="1" customWidth="1"/>
    <col min="9" max="9" width="11.77734375" bestFit="1" customWidth="1"/>
    <col min="10" max="10" width="12" bestFit="1" customWidth="1"/>
    <col min="11" max="11" width="27.44140625" bestFit="1" customWidth="1"/>
    <col min="12" max="12" width="17.33203125" bestFit="1" customWidth="1"/>
    <col min="13" max="13" width="10.77734375" bestFit="1" customWidth="1"/>
    <col min="14" max="14" width="8.6640625" bestFit="1" customWidth="1"/>
    <col min="15" max="15" width="12.88671875" bestFit="1" customWidth="1"/>
    <col min="16" max="16" width="11.5546875" bestFit="1" customWidth="1"/>
    <col min="17" max="17" width="15.33203125" bestFit="1" customWidth="1"/>
    <col min="18" max="18" width="8.6640625" bestFit="1" customWidth="1"/>
    <col min="19" max="19" width="6" bestFit="1" customWidth="1"/>
    <col min="20" max="20" width="12.88671875" bestFit="1" customWidth="1"/>
    <col min="21" max="21" width="19.44140625" bestFit="1" customWidth="1"/>
    <col min="22" max="22" width="17.5546875" bestFit="1" customWidth="1"/>
    <col min="23" max="23" width="11.109375" bestFit="1" customWidth="1"/>
    <col min="24" max="24" width="13.21875" bestFit="1" customWidth="1"/>
    <col min="25" max="25" width="13.33203125" bestFit="1" customWidth="1"/>
    <col min="26" max="27" width="4" bestFit="1" customWidth="1"/>
    <col min="28" max="28" width="12.88671875" bestFit="1" customWidth="1"/>
    <col min="29" max="29" width="12.33203125" bestFit="1" customWidth="1"/>
    <col min="30" max="30" width="11.21875" bestFit="1" customWidth="1"/>
    <col min="31" max="31" width="11" bestFit="1" customWidth="1"/>
    <col min="32" max="32" width="8.33203125" customWidth="1"/>
    <col min="33" max="33" width="9.44140625" customWidth="1"/>
    <col min="34" max="34" width="7" bestFit="1" customWidth="1"/>
    <col min="35" max="35" width="8.6640625" bestFit="1" customWidth="1"/>
    <col min="36" max="36" width="12.88671875" bestFit="1" customWidth="1"/>
    <col min="37" max="37" width="14.77734375" bestFit="1" customWidth="1"/>
    <col min="38" max="38" width="13.5546875" bestFit="1" customWidth="1"/>
    <col min="39" max="39" width="7" bestFit="1" customWidth="1"/>
    <col min="40" max="40" width="14" bestFit="1" customWidth="1"/>
    <col min="41" max="41" width="13.5546875" bestFit="1" customWidth="1"/>
    <col min="42" max="42" width="7" bestFit="1" customWidth="1"/>
    <col min="43" max="44" width="8.6640625" bestFit="1" customWidth="1"/>
    <col min="45" max="45" width="9" bestFit="1" customWidth="1"/>
    <col min="46" max="46" width="8.6640625" bestFit="1" customWidth="1"/>
    <col min="47" max="47" width="11.6640625" bestFit="1" customWidth="1"/>
    <col min="48" max="48" width="10.77734375" bestFit="1" customWidth="1"/>
  </cols>
  <sheetData>
    <row r="2" spans="2:39" x14ac:dyDescent="0.3">
      <c r="G2" s="18"/>
      <c r="H2" s="18"/>
    </row>
    <row r="3" spans="2:39" x14ac:dyDescent="0.3">
      <c r="G3" s="20"/>
    </row>
    <row r="4" spans="2:39" x14ac:dyDescent="0.3">
      <c r="C4" s="72" t="s">
        <v>30</v>
      </c>
      <c r="D4" s="72"/>
      <c r="E4" s="72"/>
      <c r="F4" s="72"/>
      <c r="G4" s="72"/>
      <c r="J4" s="45" t="s">
        <v>0</v>
      </c>
      <c r="K4" s="46" t="s">
        <v>59</v>
      </c>
      <c r="O4" s="39" t="s">
        <v>17</v>
      </c>
      <c r="P4" s="40" t="s">
        <v>19</v>
      </c>
      <c r="Q4" s="41" t="s">
        <v>31</v>
      </c>
      <c r="T4" s="39" t="s">
        <v>17</v>
      </c>
      <c r="U4" s="40" t="s">
        <v>39</v>
      </c>
      <c r="V4" s="44" t="s">
        <v>40</v>
      </c>
      <c r="W4" s="44" t="s">
        <v>41</v>
      </c>
      <c r="X4" s="44" t="s">
        <v>42</v>
      </c>
      <c r="Y4" s="41" t="s">
        <v>44</v>
      </c>
      <c r="AB4" s="39" t="s">
        <v>17</v>
      </c>
      <c r="AC4" s="47" t="s">
        <v>46</v>
      </c>
    </row>
    <row r="5" spans="2:39" x14ac:dyDescent="0.3">
      <c r="C5" s="58">
        <f>GETPIVOTDATA("Sum of Final",$B$8)</f>
        <v>43940</v>
      </c>
      <c r="D5" s="59">
        <f>GETPIVOTDATA("Sum of Actual",$B$8)</f>
        <v>88280</v>
      </c>
      <c r="E5" s="59">
        <f>GETPIVOTDATA("Sum of Gpay",$B$8)</f>
        <v>19600</v>
      </c>
      <c r="F5" s="59">
        <f>GETPIVOTDATA("Sum of Plate Amount &amp; Repair",$B$8)</f>
        <v>4100</v>
      </c>
      <c r="G5" s="59">
        <f>GETPIVOTDATA("Sum of Spent",$B$8)</f>
        <v>15300</v>
      </c>
      <c r="O5" s="42" t="s">
        <v>8</v>
      </c>
      <c r="P5" s="40">
        <v>25474</v>
      </c>
      <c r="Q5" s="41">
        <v>21026</v>
      </c>
      <c r="T5" s="42" t="s">
        <v>8</v>
      </c>
      <c r="U5" s="40">
        <v>0.35</v>
      </c>
      <c r="V5" s="44">
        <v>0.2</v>
      </c>
      <c r="W5" s="44">
        <v>0.17</v>
      </c>
      <c r="X5" s="44">
        <v>0.15</v>
      </c>
      <c r="Y5" s="41">
        <v>0.13</v>
      </c>
      <c r="AB5" s="42" t="s">
        <v>8</v>
      </c>
      <c r="AC5" s="47">
        <v>27</v>
      </c>
      <c r="AJ5" s="39" t="s">
        <v>17</v>
      </c>
      <c r="AK5" s="47" t="s">
        <v>54</v>
      </c>
    </row>
    <row r="6" spans="2:39" x14ac:dyDescent="0.3">
      <c r="C6" s="15"/>
      <c r="D6" s="20"/>
      <c r="E6" s="20"/>
      <c r="F6" s="20"/>
      <c r="G6" s="20"/>
      <c r="J6" s="40" t="s">
        <v>22</v>
      </c>
      <c r="K6" s="44" t="s">
        <v>23</v>
      </c>
      <c r="L6" s="41" t="s">
        <v>24</v>
      </c>
      <c r="O6" s="63" t="s">
        <v>9</v>
      </c>
      <c r="P6" s="67">
        <v>18466</v>
      </c>
      <c r="Q6" s="68">
        <v>23314</v>
      </c>
      <c r="T6" s="63" t="s">
        <v>9</v>
      </c>
      <c r="U6" s="67">
        <v>0.45</v>
      </c>
      <c r="V6" s="70">
        <v>0.28000000000000003</v>
      </c>
      <c r="W6" s="70">
        <v>0.15</v>
      </c>
      <c r="X6" s="70">
        <v>0.08</v>
      </c>
      <c r="Y6" s="68">
        <v>0.04</v>
      </c>
      <c r="AB6" s="63" t="s">
        <v>9</v>
      </c>
      <c r="AC6" s="69">
        <v>30</v>
      </c>
      <c r="AJ6" s="42" t="s">
        <v>8</v>
      </c>
      <c r="AK6" s="47">
        <v>1</v>
      </c>
    </row>
    <row r="7" spans="2:39" x14ac:dyDescent="0.3">
      <c r="C7" s="15"/>
      <c r="D7" s="20"/>
      <c r="E7" s="20"/>
      <c r="F7" s="20"/>
      <c r="G7" s="20"/>
      <c r="J7" s="64">
        <v>19600</v>
      </c>
      <c r="K7" s="66">
        <v>4100</v>
      </c>
      <c r="L7" s="65">
        <v>20640</v>
      </c>
      <c r="O7" s="43" t="s">
        <v>18</v>
      </c>
      <c r="P7" s="64">
        <v>43940</v>
      </c>
      <c r="Q7" s="65">
        <v>44340</v>
      </c>
      <c r="T7" s="43" t="s">
        <v>18</v>
      </c>
      <c r="U7" s="64">
        <v>0.8</v>
      </c>
      <c r="V7" s="66">
        <v>0.48000000000000004</v>
      </c>
      <c r="W7" s="66">
        <v>0.32</v>
      </c>
      <c r="X7" s="66">
        <v>0.22999999999999998</v>
      </c>
      <c r="Y7" s="65">
        <v>0.17</v>
      </c>
      <c r="AB7" s="43" t="s">
        <v>18</v>
      </c>
      <c r="AC7" s="46">
        <v>57</v>
      </c>
      <c r="AJ7" s="63" t="s">
        <v>9</v>
      </c>
      <c r="AK7" s="69">
        <v>5</v>
      </c>
    </row>
    <row r="8" spans="2:39" x14ac:dyDescent="0.3">
      <c r="B8" s="39" t="s">
        <v>17</v>
      </c>
      <c r="C8" s="40" t="s">
        <v>19</v>
      </c>
      <c r="D8" s="44" t="s">
        <v>21</v>
      </c>
      <c r="E8" s="44" t="s">
        <v>22</v>
      </c>
      <c r="F8" s="44" t="s">
        <v>23</v>
      </c>
      <c r="G8" s="41" t="s">
        <v>20</v>
      </c>
      <c r="AJ8" s="43" t="s">
        <v>18</v>
      </c>
      <c r="AK8" s="46">
        <v>6</v>
      </c>
    </row>
    <row r="9" spans="2:39" x14ac:dyDescent="0.3">
      <c r="B9" s="42" t="s">
        <v>8</v>
      </c>
      <c r="C9" s="40">
        <v>25474</v>
      </c>
      <c r="D9" s="44">
        <v>46500</v>
      </c>
      <c r="E9" s="44">
        <v>10350</v>
      </c>
      <c r="F9" s="44">
        <v>700</v>
      </c>
      <c r="G9" s="41">
        <v>7310</v>
      </c>
    </row>
    <row r="10" spans="2:39" x14ac:dyDescent="0.3">
      <c r="B10" s="63" t="s">
        <v>9</v>
      </c>
      <c r="C10" s="67">
        <v>18466</v>
      </c>
      <c r="D10" s="70">
        <v>41780</v>
      </c>
      <c r="E10" s="70">
        <v>9250</v>
      </c>
      <c r="F10" s="70">
        <v>3400</v>
      </c>
      <c r="G10" s="68">
        <v>7990</v>
      </c>
    </row>
    <row r="11" spans="2:39" x14ac:dyDescent="0.3">
      <c r="B11" s="43" t="s">
        <v>18</v>
      </c>
      <c r="C11" s="64">
        <v>43940</v>
      </c>
      <c r="D11" s="66">
        <v>88280</v>
      </c>
      <c r="E11" s="66">
        <v>19600</v>
      </c>
      <c r="F11" s="66">
        <v>4100</v>
      </c>
      <c r="G11" s="65">
        <v>15300</v>
      </c>
      <c r="J11" s="71" t="s">
        <v>32</v>
      </c>
      <c r="K11" s="71"/>
    </row>
    <row r="12" spans="2:39" x14ac:dyDescent="0.3">
      <c r="J12" t="s">
        <v>25</v>
      </c>
      <c r="K12" t="s">
        <v>26</v>
      </c>
    </row>
    <row r="13" spans="2:39" ht="15" thickBot="1" x14ac:dyDescent="0.35">
      <c r="J13" t="s">
        <v>27</v>
      </c>
      <c r="K13">
        <f>GETPIVOTDATA("Sum of Plate Amount &amp; Repair",$J$6)</f>
        <v>4100</v>
      </c>
    </row>
    <row r="14" spans="2:39" ht="15" thickBot="1" x14ac:dyDescent="0.35">
      <c r="J14" t="s">
        <v>28</v>
      </c>
      <c r="K14">
        <f>GETPIVOTDATA("Sum of Gpay",$J$6)</f>
        <v>19600</v>
      </c>
      <c r="O14" s="39" t="s">
        <v>17</v>
      </c>
      <c r="P14" s="40" t="s">
        <v>33</v>
      </c>
      <c r="Q14" s="41" t="s">
        <v>34</v>
      </c>
      <c r="AB14" s="37" t="s">
        <v>0</v>
      </c>
      <c r="AC14" s="38" t="s">
        <v>47</v>
      </c>
      <c r="AD14" s="38" t="s">
        <v>48</v>
      </c>
      <c r="AE14" s="23" t="s">
        <v>49</v>
      </c>
    </row>
    <row r="15" spans="2:39" ht="15" thickBot="1" x14ac:dyDescent="0.35">
      <c r="J15" t="s">
        <v>29</v>
      </c>
      <c r="K15">
        <f>GETPIVOTDATA("Sum of Electric pay",$J$6)</f>
        <v>20640</v>
      </c>
      <c r="O15" s="42" t="s">
        <v>8</v>
      </c>
      <c r="P15" s="40">
        <v>2076</v>
      </c>
      <c r="Q15" s="41">
        <v>1144</v>
      </c>
      <c r="AB15" s="33" t="s">
        <v>7</v>
      </c>
      <c r="AC15" s="35">
        <f ca="1">DAY(EOMONTH(TODAY(),-6))</f>
        <v>29</v>
      </c>
      <c r="AD15" s="35">
        <v>29</v>
      </c>
      <c r="AE15" s="31">
        <f ca="1">AC15-AD15</f>
        <v>0</v>
      </c>
      <c r="AJ15" s="37" t="s">
        <v>0</v>
      </c>
      <c r="AK15" s="38" t="s">
        <v>47</v>
      </c>
      <c r="AL15" s="38" t="s">
        <v>55</v>
      </c>
      <c r="AM15" s="23" t="s">
        <v>56</v>
      </c>
    </row>
    <row r="16" spans="2:39" x14ac:dyDescent="0.3">
      <c r="O16" s="63" t="s">
        <v>9</v>
      </c>
      <c r="P16" s="67">
        <v>1686</v>
      </c>
      <c r="Q16" s="68">
        <v>2294</v>
      </c>
      <c r="AB16" s="33" t="s">
        <v>8</v>
      </c>
      <c r="AC16" s="35">
        <f ca="1">DAY(EOMONTH(TODAY(),-5))</f>
        <v>31</v>
      </c>
      <c r="AD16" s="35">
        <v>27</v>
      </c>
      <c r="AE16" s="31">
        <f t="shared" ref="AE16:AE20" ca="1" si="0">AC16-AD16</f>
        <v>4</v>
      </c>
      <c r="AJ16" s="33" t="s">
        <v>7</v>
      </c>
      <c r="AK16" s="35">
        <f ca="1">DAY(EOMONTH(TODAY(),-6))</f>
        <v>29</v>
      </c>
      <c r="AL16" s="35">
        <f ca="1">AK16-AM16</f>
        <v>23</v>
      </c>
      <c r="AM16" s="31">
        <v>6</v>
      </c>
    </row>
    <row r="17" spans="2:41" ht="15" thickBot="1" x14ac:dyDescent="0.35">
      <c r="O17" s="43" t="s">
        <v>18</v>
      </c>
      <c r="P17" s="64">
        <v>2076</v>
      </c>
      <c r="Q17" s="65">
        <v>2294</v>
      </c>
      <c r="AB17" s="33" t="s">
        <v>9</v>
      </c>
      <c r="AC17" s="35">
        <f ca="1">DAY(EOMONTH(TODAY(),-4))</f>
        <v>30</v>
      </c>
      <c r="AD17" s="35">
        <v>30</v>
      </c>
      <c r="AE17" s="31">
        <f t="shared" ca="1" si="0"/>
        <v>0</v>
      </c>
      <c r="AJ17" s="33" t="s">
        <v>8</v>
      </c>
      <c r="AK17" s="35">
        <f ca="1">DAY(EOMONTH(TODAY(),-5))</f>
        <v>31</v>
      </c>
      <c r="AL17" s="35">
        <f t="shared" ref="AL17:AL21" ca="1" si="1">AK17-AM17</f>
        <v>30</v>
      </c>
      <c r="AM17" s="31">
        <v>1</v>
      </c>
    </row>
    <row r="18" spans="2:41" x14ac:dyDescent="0.3">
      <c r="B18" s="54" t="s">
        <v>45</v>
      </c>
      <c r="AB18" s="33" t="s">
        <v>14</v>
      </c>
      <c r="AC18" s="35">
        <f ca="1">DAY(EOMONTH(TODAY(),-3))</f>
        <v>31</v>
      </c>
      <c r="AD18" s="35">
        <v>27</v>
      </c>
      <c r="AE18" s="31">
        <f t="shared" ca="1" si="0"/>
        <v>4</v>
      </c>
      <c r="AJ18" s="33" t="s">
        <v>9</v>
      </c>
      <c r="AK18" s="35">
        <f ca="1">DAY(EOMONTH(TODAY(),-4))</f>
        <v>30</v>
      </c>
      <c r="AL18" s="35">
        <f t="shared" ca="1" si="1"/>
        <v>25</v>
      </c>
      <c r="AM18" s="31">
        <v>5</v>
      </c>
    </row>
    <row r="19" spans="2:41" ht="15" thickBot="1" x14ac:dyDescent="0.35">
      <c r="B19" s="55">
        <f ca="1">TODAY()</f>
        <v>45528</v>
      </c>
      <c r="AB19" s="33" t="s">
        <v>10</v>
      </c>
      <c r="AC19" s="35">
        <f ca="1">DAY(EOMONTH(TODAY(),-2))</f>
        <v>30</v>
      </c>
      <c r="AD19" s="35">
        <v>30</v>
      </c>
      <c r="AE19" s="31">
        <f t="shared" ca="1" si="0"/>
        <v>0</v>
      </c>
      <c r="AJ19" s="33" t="s">
        <v>14</v>
      </c>
      <c r="AK19" s="35">
        <f ca="1">DAY(EOMONTH(TODAY(),-3))</f>
        <v>31</v>
      </c>
      <c r="AL19" s="35">
        <f t="shared" ca="1" si="1"/>
        <v>21</v>
      </c>
      <c r="AM19" s="31">
        <v>10</v>
      </c>
    </row>
    <row r="20" spans="2:41" ht="15" thickBot="1" x14ac:dyDescent="0.35">
      <c r="AB20" s="34" t="s">
        <v>13</v>
      </c>
      <c r="AC20" s="36">
        <f ca="1">DAY(EOMONTH(TODAY(),-1))</f>
        <v>31</v>
      </c>
      <c r="AD20" s="36">
        <v>30</v>
      </c>
      <c r="AE20" s="32">
        <f t="shared" ca="1" si="0"/>
        <v>1</v>
      </c>
      <c r="AJ20" s="33" t="s">
        <v>10</v>
      </c>
      <c r="AK20" s="35">
        <f ca="1">DAY(EOMONTH(TODAY(),-2))</f>
        <v>30</v>
      </c>
      <c r="AL20" s="35">
        <f t="shared" ca="1" si="1"/>
        <v>27</v>
      </c>
      <c r="AM20" s="31">
        <v>3</v>
      </c>
    </row>
    <row r="21" spans="2:41" ht="15" thickBot="1" x14ac:dyDescent="0.35">
      <c r="B21" s="56" t="s">
        <v>53</v>
      </c>
      <c r="AJ21" s="34" t="s">
        <v>13</v>
      </c>
      <c r="AK21" s="36">
        <f ca="1">DAY(EOMONTH(TODAY(),-1))</f>
        <v>31</v>
      </c>
      <c r="AL21" s="36">
        <f t="shared" ca="1" si="1"/>
        <v>24</v>
      </c>
      <c r="AM21" s="32">
        <v>7</v>
      </c>
    </row>
    <row r="22" spans="2:41" ht="15" thickBot="1" x14ac:dyDescent="0.35">
      <c r="B22" s="57">
        <v>10500</v>
      </c>
    </row>
    <row r="23" spans="2:41" x14ac:dyDescent="0.3">
      <c r="AB23" s="39" t="s">
        <v>17</v>
      </c>
      <c r="AC23" s="40" t="s">
        <v>50</v>
      </c>
      <c r="AD23" s="41" t="s">
        <v>51</v>
      </c>
      <c r="AF23" s="48" t="s">
        <v>52</v>
      </c>
      <c r="AG23" s="48" t="s">
        <v>49</v>
      </c>
    </row>
    <row r="24" spans="2:41" ht="15" thickBot="1" x14ac:dyDescent="0.35">
      <c r="AB24" s="42" t="s">
        <v>8</v>
      </c>
      <c r="AC24" s="40">
        <v>27</v>
      </c>
      <c r="AD24" s="41">
        <v>2</v>
      </c>
      <c r="AF24" s="49">
        <f>GETPIVOTDATA("Sum of Profit",$AB$23)</f>
        <v>57</v>
      </c>
      <c r="AG24" s="49">
        <f>GETPIVOTDATA("Sum of Loss",$AB$23)</f>
        <v>3</v>
      </c>
      <c r="AJ24" s="39" t="s">
        <v>17</v>
      </c>
      <c r="AK24" s="40" t="s">
        <v>57</v>
      </c>
      <c r="AL24" s="41" t="s">
        <v>58</v>
      </c>
      <c r="AN24" s="48" t="s">
        <v>57</v>
      </c>
      <c r="AO24" s="48" t="s">
        <v>58</v>
      </c>
    </row>
    <row r="25" spans="2:41" x14ac:dyDescent="0.3">
      <c r="P25" s="50" t="s">
        <v>33</v>
      </c>
      <c r="Q25" s="51" t="s">
        <v>34</v>
      </c>
      <c r="AB25" s="63" t="s">
        <v>9</v>
      </c>
      <c r="AC25" s="67">
        <v>30</v>
      </c>
      <c r="AD25" s="68">
        <v>1</v>
      </c>
      <c r="AJ25" s="42" t="s">
        <v>8</v>
      </c>
      <c r="AK25" s="40">
        <v>28</v>
      </c>
      <c r="AL25" s="41">
        <v>1</v>
      </c>
      <c r="AN25" s="49">
        <f>GETPIVOTDATA("Sum of Present",$AJ$24)</f>
        <v>54</v>
      </c>
      <c r="AO25" s="49">
        <f>GETPIVOTDATA("Sum of Absent",$AJ$24)</f>
        <v>6</v>
      </c>
    </row>
    <row r="26" spans="2:41" ht="15" thickBot="1" x14ac:dyDescent="0.35">
      <c r="P26" s="52">
        <f>GETPIVOTDATA("Max of Final",$O$14)</f>
        <v>2076</v>
      </c>
      <c r="Q26" s="53">
        <f>GETPIVOTDATA("Max of Expenses",$O$14)</f>
        <v>2294</v>
      </c>
      <c r="AB26" s="43" t="s">
        <v>18</v>
      </c>
      <c r="AC26" s="64">
        <v>57</v>
      </c>
      <c r="AD26" s="65">
        <v>3</v>
      </c>
      <c r="AJ26" s="63" t="s">
        <v>9</v>
      </c>
      <c r="AK26" s="67">
        <v>26</v>
      </c>
      <c r="AL26" s="68">
        <v>5</v>
      </c>
    </row>
    <row r="27" spans="2:41" x14ac:dyDescent="0.3">
      <c r="D27" s="20"/>
      <c r="E27" s="20"/>
      <c r="F27" s="20"/>
      <c r="G27" s="20"/>
      <c r="AJ27" s="43" t="s">
        <v>18</v>
      </c>
      <c r="AK27" s="64">
        <v>54</v>
      </c>
      <c r="AL27" s="65">
        <v>6</v>
      </c>
    </row>
    <row r="28" spans="2:41" x14ac:dyDescent="0.3">
      <c r="D28" s="20"/>
      <c r="E28" s="20"/>
      <c r="F28" s="20"/>
      <c r="G28" s="20"/>
    </row>
    <row r="29" spans="2:41" x14ac:dyDescent="0.3">
      <c r="D29" s="20"/>
      <c r="E29" s="20"/>
      <c r="F29" s="20"/>
      <c r="G29" s="20"/>
    </row>
    <row r="30" spans="2:41" x14ac:dyDescent="0.3">
      <c r="D30" s="20"/>
      <c r="E30" s="20"/>
      <c r="F30" s="20"/>
      <c r="G30" s="20"/>
    </row>
    <row r="31" spans="2:41" x14ac:dyDescent="0.3">
      <c r="D31" s="20"/>
      <c r="E31" s="20"/>
      <c r="F31" s="20"/>
      <c r="G31" s="20"/>
    </row>
    <row r="32" spans="2:41" x14ac:dyDescent="0.3">
      <c r="D32" s="20"/>
      <c r="E32" s="20"/>
      <c r="F32" s="20"/>
      <c r="G32" s="20"/>
    </row>
    <row r="33" spans="2:7" x14ac:dyDescent="0.3">
      <c r="D33" s="20"/>
      <c r="E33" s="20"/>
      <c r="F33" s="20"/>
      <c r="G33" s="20"/>
    </row>
    <row r="46" spans="2:7" x14ac:dyDescent="0.3">
      <c r="B46" s="15"/>
      <c r="C46" s="20"/>
      <c r="D46" s="20"/>
      <c r="E46" s="20"/>
      <c r="F46" s="20"/>
      <c r="G46" s="20"/>
    </row>
    <row r="47" spans="2:7" x14ac:dyDescent="0.3">
      <c r="B47" s="15"/>
      <c r="C47" s="20"/>
      <c r="D47" s="20"/>
      <c r="E47" s="20"/>
      <c r="F47" s="20"/>
      <c r="G47" s="20"/>
    </row>
    <row r="48" spans="2:7" x14ac:dyDescent="0.3">
      <c r="B48" s="15"/>
      <c r="C48" s="20"/>
      <c r="D48" s="20"/>
      <c r="E48" s="20"/>
      <c r="F48" s="20"/>
      <c r="G48" s="20"/>
    </row>
    <row r="49" spans="1:7" x14ac:dyDescent="0.3">
      <c r="B49" s="15"/>
      <c r="C49" s="20"/>
      <c r="D49" s="20"/>
      <c r="E49" s="20"/>
      <c r="F49" s="20"/>
      <c r="G49" s="20"/>
    </row>
    <row r="50" spans="1:7" x14ac:dyDescent="0.3">
      <c r="B50" s="15"/>
      <c r="C50" s="20"/>
      <c r="D50" s="20"/>
      <c r="E50" s="20"/>
      <c r="F50" s="20"/>
      <c r="G50" s="20"/>
    </row>
    <row r="51" spans="1:7" x14ac:dyDescent="0.3">
      <c r="B51" s="15"/>
      <c r="C51" s="20"/>
      <c r="D51" s="20"/>
      <c r="E51" s="20"/>
      <c r="F51" s="20"/>
      <c r="G51" s="20"/>
    </row>
    <row r="52" spans="1:7" x14ac:dyDescent="0.3">
      <c r="B52" s="15"/>
      <c r="C52" s="20"/>
      <c r="D52" s="20"/>
      <c r="E52" s="20"/>
      <c r="F52" s="20"/>
      <c r="G52" s="20"/>
    </row>
    <row r="53" spans="1:7" x14ac:dyDescent="0.3">
      <c r="B53" s="15"/>
      <c r="C53" s="20"/>
      <c r="D53" s="20"/>
      <c r="E53" s="20"/>
      <c r="F53" s="20"/>
      <c r="G53" s="20"/>
    </row>
    <row r="54" spans="1:7" x14ac:dyDescent="0.3">
      <c r="B54" s="15"/>
      <c r="C54" s="20"/>
      <c r="D54" s="20"/>
      <c r="E54" s="20"/>
      <c r="F54" s="20"/>
      <c r="G54" s="20"/>
    </row>
    <row r="55" spans="1:7" x14ac:dyDescent="0.3">
      <c r="B55" s="15"/>
      <c r="C55" s="20"/>
      <c r="D55" s="20"/>
      <c r="E55" s="20"/>
      <c r="F55" s="20"/>
      <c r="G55" s="20"/>
    </row>
    <row r="56" spans="1:7" x14ac:dyDescent="0.3">
      <c r="B56" s="15"/>
      <c r="C56" s="20"/>
      <c r="D56" s="20"/>
      <c r="E56" s="20"/>
      <c r="F56" s="20"/>
      <c r="G56" s="20"/>
    </row>
    <row r="57" spans="1:7" x14ac:dyDescent="0.3">
      <c r="B57" s="15"/>
      <c r="C57" s="20"/>
      <c r="D57" s="20"/>
      <c r="E57" s="20"/>
      <c r="F57" s="20"/>
      <c r="G57" s="20"/>
    </row>
    <row r="58" spans="1:7" x14ac:dyDescent="0.3">
      <c r="B58" s="15"/>
      <c r="C58" s="20"/>
      <c r="D58" s="20"/>
      <c r="E58" s="20"/>
      <c r="F58" s="20"/>
      <c r="G58" s="20"/>
    </row>
    <row r="59" spans="1:7" x14ac:dyDescent="0.3">
      <c r="B59" s="15"/>
      <c r="C59" s="20"/>
      <c r="D59" s="20"/>
      <c r="E59" s="20"/>
      <c r="F59" s="20"/>
      <c r="G59" s="20"/>
    </row>
    <row r="60" spans="1:7" x14ac:dyDescent="0.3">
      <c r="A60" s="19"/>
      <c r="B60" s="15"/>
      <c r="C60" s="20"/>
      <c r="D60" s="20"/>
      <c r="E60" s="20"/>
      <c r="F60" s="20"/>
      <c r="G60" s="20"/>
    </row>
    <row r="61" spans="1:7" x14ac:dyDescent="0.3">
      <c r="A61" s="19"/>
      <c r="B61" s="15"/>
      <c r="C61" s="20"/>
      <c r="D61" s="20"/>
      <c r="E61" s="20"/>
      <c r="F61" s="20"/>
      <c r="G61" s="20"/>
    </row>
    <row r="62" spans="1:7" x14ac:dyDescent="0.3">
      <c r="A62" s="19"/>
      <c r="B62" s="15"/>
      <c r="C62" s="20"/>
      <c r="D62" s="20"/>
      <c r="E62" s="20"/>
      <c r="F62" s="20"/>
      <c r="G62" s="20"/>
    </row>
    <row r="63" spans="1:7" x14ac:dyDescent="0.3">
      <c r="A63" s="19"/>
      <c r="B63" s="15"/>
      <c r="C63" s="20"/>
      <c r="D63" s="20"/>
      <c r="E63" s="20"/>
      <c r="F63" s="20"/>
      <c r="G63" s="20"/>
    </row>
    <row r="64" spans="1:7" x14ac:dyDescent="0.3">
      <c r="A64" s="19"/>
      <c r="B64" s="15"/>
      <c r="C64" s="20"/>
      <c r="D64" s="20"/>
      <c r="E64" s="20"/>
      <c r="F64" s="20"/>
      <c r="G64" s="20"/>
    </row>
    <row r="65" spans="1:7" x14ac:dyDescent="0.3">
      <c r="A65" s="19"/>
      <c r="B65" s="15"/>
      <c r="C65" s="20"/>
      <c r="D65" s="20"/>
      <c r="E65" s="20"/>
      <c r="F65" s="20"/>
      <c r="G65" s="20"/>
    </row>
    <row r="66" spans="1:7" x14ac:dyDescent="0.3">
      <c r="A66" s="19"/>
      <c r="B66" s="15"/>
      <c r="C66" s="20"/>
      <c r="D66" s="20"/>
      <c r="E66" s="20"/>
      <c r="F66" s="20"/>
      <c r="G66" s="20"/>
    </row>
    <row r="67" spans="1:7" x14ac:dyDescent="0.3">
      <c r="A67" s="19"/>
      <c r="B67" s="15"/>
      <c r="C67" s="20"/>
      <c r="D67" s="20"/>
      <c r="E67" s="20"/>
      <c r="F67" s="20"/>
      <c r="G67" s="20"/>
    </row>
    <row r="68" spans="1:7" x14ac:dyDescent="0.3">
      <c r="A68" s="19"/>
      <c r="B68" s="15"/>
      <c r="C68" s="20"/>
      <c r="D68" s="20"/>
      <c r="E68" s="20"/>
      <c r="F68" s="20"/>
      <c r="G68" s="20"/>
    </row>
    <row r="69" spans="1:7" x14ac:dyDescent="0.3">
      <c r="A69" s="19"/>
      <c r="B69" s="15"/>
      <c r="C69" s="20"/>
      <c r="D69" s="20"/>
      <c r="E69" s="20"/>
      <c r="F69" s="20"/>
      <c r="G69" s="20"/>
    </row>
    <row r="70" spans="1:7" x14ac:dyDescent="0.3">
      <c r="A70" s="19"/>
      <c r="B70" s="15"/>
      <c r="C70" s="20"/>
      <c r="D70" s="20"/>
      <c r="E70" s="20"/>
      <c r="F70" s="20"/>
      <c r="G70" s="20"/>
    </row>
    <row r="71" spans="1:7" x14ac:dyDescent="0.3">
      <c r="A71" s="19"/>
      <c r="B71" s="15"/>
      <c r="C71" s="20"/>
      <c r="D71" s="20"/>
      <c r="E71" s="20"/>
      <c r="F71" s="20"/>
      <c r="G71" s="20"/>
    </row>
    <row r="72" spans="1:7" x14ac:dyDescent="0.3">
      <c r="A72" s="19"/>
      <c r="B72" s="15"/>
      <c r="C72" s="20"/>
      <c r="D72" s="20"/>
      <c r="E72" s="20"/>
      <c r="F72" s="20"/>
      <c r="G72" s="20"/>
    </row>
    <row r="73" spans="1:7" x14ac:dyDescent="0.3">
      <c r="A73" s="19"/>
      <c r="B73" s="15"/>
      <c r="C73" s="20"/>
      <c r="D73" s="20"/>
      <c r="E73" s="20"/>
      <c r="F73" s="20"/>
      <c r="G73" s="20"/>
    </row>
    <row r="74" spans="1:7" x14ac:dyDescent="0.3">
      <c r="A74" s="19"/>
      <c r="B74" s="15"/>
      <c r="C74" s="20"/>
      <c r="D74" s="20"/>
      <c r="E74" s="20"/>
      <c r="F74" s="20"/>
      <c r="G74" s="20"/>
    </row>
    <row r="75" spans="1:7" x14ac:dyDescent="0.3">
      <c r="A75" s="19"/>
      <c r="B75" s="15"/>
      <c r="C75" s="20"/>
      <c r="D75" s="20"/>
      <c r="E75" s="20"/>
      <c r="F75" s="20"/>
      <c r="G75" s="20"/>
    </row>
    <row r="76" spans="1:7" x14ac:dyDescent="0.3">
      <c r="A76" s="19"/>
      <c r="B76" s="15"/>
      <c r="C76" s="20"/>
      <c r="D76" s="20"/>
      <c r="E76" s="20"/>
      <c r="F76" s="20"/>
      <c r="G76" s="20"/>
    </row>
    <row r="77" spans="1:7" x14ac:dyDescent="0.3">
      <c r="A77" s="19"/>
      <c r="B77" s="15"/>
      <c r="C77" s="20"/>
      <c r="D77" s="20"/>
      <c r="E77" s="20"/>
      <c r="F77" s="20"/>
      <c r="G77" s="20"/>
    </row>
    <row r="78" spans="1:7" x14ac:dyDescent="0.3">
      <c r="A78" s="19"/>
      <c r="B78" s="15"/>
      <c r="C78" s="20"/>
      <c r="D78" s="20"/>
      <c r="E78" s="20"/>
      <c r="F78" s="20"/>
      <c r="G78" s="20"/>
    </row>
    <row r="79" spans="1:7" x14ac:dyDescent="0.3">
      <c r="A79" s="19"/>
      <c r="B79" s="15"/>
      <c r="C79" s="20"/>
      <c r="D79" s="20"/>
      <c r="E79" s="20"/>
      <c r="F79" s="20"/>
      <c r="G79" s="20"/>
    </row>
    <row r="80" spans="1:7" x14ac:dyDescent="0.3">
      <c r="A80" s="19"/>
      <c r="B80" s="15"/>
      <c r="C80" s="20"/>
      <c r="D80" s="20"/>
      <c r="E80" s="20"/>
      <c r="F80" s="20"/>
      <c r="G80" s="20"/>
    </row>
    <row r="81" spans="1:7" x14ac:dyDescent="0.3">
      <c r="A81" s="19"/>
      <c r="B81" s="15"/>
      <c r="C81" s="20"/>
      <c r="D81" s="20"/>
      <c r="E81" s="20"/>
      <c r="F81" s="20"/>
      <c r="G81" s="20"/>
    </row>
    <row r="82" spans="1:7" x14ac:dyDescent="0.3">
      <c r="A82" s="19"/>
      <c r="B82" s="15"/>
      <c r="C82" s="20"/>
      <c r="D82" s="20"/>
      <c r="E82" s="20"/>
      <c r="F82" s="20"/>
      <c r="G82" s="20"/>
    </row>
    <row r="83" spans="1:7" x14ac:dyDescent="0.3">
      <c r="A83" s="19"/>
      <c r="B83" s="15"/>
      <c r="C83" s="20"/>
      <c r="D83" s="20"/>
      <c r="E83" s="20"/>
      <c r="F83" s="20"/>
      <c r="G83" s="20"/>
    </row>
    <row r="84" spans="1:7" x14ac:dyDescent="0.3">
      <c r="A84" s="19"/>
      <c r="B84" s="15"/>
      <c r="C84" s="20"/>
      <c r="D84" s="20"/>
      <c r="E84" s="20"/>
      <c r="F84" s="20"/>
      <c r="G84" s="20"/>
    </row>
    <row r="85" spans="1:7" x14ac:dyDescent="0.3">
      <c r="A85" s="19"/>
      <c r="B85" s="15"/>
      <c r="C85" s="20"/>
      <c r="D85" s="20"/>
      <c r="E85" s="20"/>
      <c r="F85" s="20"/>
      <c r="G85" s="20"/>
    </row>
    <row r="86" spans="1:7" x14ac:dyDescent="0.3">
      <c r="A86" s="19"/>
      <c r="B86" s="15"/>
      <c r="C86" s="20"/>
      <c r="D86" s="20"/>
      <c r="E86" s="20"/>
      <c r="F86" s="20"/>
      <c r="G86" s="20"/>
    </row>
    <row r="87" spans="1:7" x14ac:dyDescent="0.3">
      <c r="A87" s="19"/>
      <c r="B87" s="15"/>
      <c r="C87" s="20"/>
      <c r="D87" s="20"/>
      <c r="E87" s="20"/>
      <c r="F87" s="20"/>
      <c r="G87" s="20"/>
    </row>
    <row r="88" spans="1:7" x14ac:dyDescent="0.3">
      <c r="A88" s="19"/>
      <c r="B88" s="15"/>
      <c r="C88" s="20"/>
      <c r="D88" s="20"/>
      <c r="E88" s="20"/>
      <c r="F88" s="20"/>
      <c r="G88" s="20"/>
    </row>
    <row r="89" spans="1:7" x14ac:dyDescent="0.3">
      <c r="A89" s="19"/>
      <c r="B89" s="15"/>
      <c r="C89" s="20"/>
      <c r="D89" s="20"/>
      <c r="E89" s="20"/>
      <c r="F89" s="20"/>
      <c r="G89" s="20"/>
    </row>
    <row r="90" spans="1:7" x14ac:dyDescent="0.3">
      <c r="A90" s="19"/>
      <c r="B90" s="15"/>
      <c r="C90" s="20"/>
      <c r="D90" s="20"/>
      <c r="E90" s="20"/>
      <c r="F90" s="20"/>
      <c r="G90" s="20"/>
    </row>
    <row r="91" spans="1:7" x14ac:dyDescent="0.3">
      <c r="A91" s="19"/>
      <c r="B91" s="15"/>
      <c r="C91" s="20"/>
      <c r="D91" s="20"/>
      <c r="E91" s="20"/>
      <c r="F91" s="20"/>
      <c r="G91" s="20"/>
    </row>
    <row r="92" spans="1:7" x14ac:dyDescent="0.3">
      <c r="A92" s="19"/>
      <c r="B92" s="15"/>
      <c r="C92" s="20"/>
      <c r="D92" s="20"/>
      <c r="E92" s="20"/>
      <c r="F92" s="20"/>
      <c r="G92" s="20"/>
    </row>
    <row r="93" spans="1:7" x14ac:dyDescent="0.3">
      <c r="A93" s="19"/>
      <c r="B93" s="15"/>
      <c r="C93" s="20"/>
      <c r="D93" s="20"/>
      <c r="E93" s="20"/>
      <c r="F93" s="20"/>
      <c r="G93" s="20"/>
    </row>
    <row r="94" spans="1:7" x14ac:dyDescent="0.3">
      <c r="A94" s="19"/>
      <c r="B94" s="15"/>
      <c r="C94" s="20"/>
      <c r="D94" s="20"/>
      <c r="E94" s="20"/>
      <c r="F94" s="20"/>
      <c r="G94" s="20"/>
    </row>
    <row r="95" spans="1:7" x14ac:dyDescent="0.3">
      <c r="A95" s="19"/>
      <c r="B95" s="15"/>
      <c r="C95" s="20"/>
      <c r="D95" s="20"/>
      <c r="E95" s="20"/>
      <c r="F95" s="20"/>
      <c r="G95" s="20"/>
    </row>
    <row r="96" spans="1:7" x14ac:dyDescent="0.3">
      <c r="A96" s="19"/>
      <c r="B96" s="15"/>
      <c r="C96" s="20"/>
      <c r="D96" s="20"/>
      <c r="E96" s="20"/>
      <c r="F96" s="20"/>
      <c r="G96" s="20"/>
    </row>
    <row r="97" spans="1:7" x14ac:dyDescent="0.3">
      <c r="A97" s="19"/>
      <c r="B97" s="15"/>
      <c r="C97" s="20"/>
      <c r="D97" s="20"/>
      <c r="E97" s="20"/>
      <c r="F97" s="20"/>
      <c r="G97" s="20"/>
    </row>
    <row r="98" spans="1:7" x14ac:dyDescent="0.3">
      <c r="A98" s="19"/>
      <c r="B98" s="15"/>
      <c r="C98" s="20"/>
      <c r="D98" s="20"/>
      <c r="E98" s="20"/>
      <c r="F98" s="20"/>
      <c r="G98" s="20"/>
    </row>
    <row r="99" spans="1:7" x14ac:dyDescent="0.3">
      <c r="A99" s="19"/>
      <c r="B99" s="15"/>
      <c r="C99" s="20"/>
      <c r="D99" s="20"/>
      <c r="E99" s="20"/>
      <c r="F99" s="20"/>
      <c r="G99" s="20"/>
    </row>
    <row r="100" spans="1:7" x14ac:dyDescent="0.3">
      <c r="A100" s="19"/>
      <c r="B100" s="15"/>
      <c r="C100" s="20"/>
      <c r="D100" s="20"/>
      <c r="E100" s="20"/>
      <c r="F100" s="20"/>
      <c r="G100" s="20"/>
    </row>
    <row r="101" spans="1:7" x14ac:dyDescent="0.3">
      <c r="A101" s="19"/>
      <c r="B101" s="15"/>
      <c r="C101" s="20"/>
      <c r="D101" s="20"/>
      <c r="E101" s="20"/>
      <c r="F101" s="20"/>
      <c r="G101" s="20"/>
    </row>
    <row r="102" spans="1:7" x14ac:dyDescent="0.3">
      <c r="A102" s="19"/>
      <c r="B102" s="15"/>
      <c r="C102" s="20"/>
      <c r="D102" s="20"/>
      <c r="E102" s="20"/>
      <c r="F102" s="20"/>
      <c r="G102" s="20"/>
    </row>
    <row r="103" spans="1:7" x14ac:dyDescent="0.3">
      <c r="A103" s="19"/>
      <c r="B103" s="15"/>
      <c r="C103" s="20"/>
      <c r="D103" s="20"/>
      <c r="E103" s="20"/>
      <c r="F103" s="20"/>
      <c r="G103" s="20"/>
    </row>
    <row r="104" spans="1:7" x14ac:dyDescent="0.3">
      <c r="A104" s="19"/>
      <c r="B104" s="15"/>
      <c r="C104" s="20"/>
      <c r="D104" s="20"/>
      <c r="E104" s="20"/>
      <c r="F104" s="20"/>
      <c r="G104" s="20"/>
    </row>
    <row r="105" spans="1:7" x14ac:dyDescent="0.3">
      <c r="A105" s="19"/>
      <c r="B105" s="15"/>
      <c r="C105" s="20"/>
      <c r="D105" s="20"/>
      <c r="E105" s="20"/>
      <c r="F105" s="20"/>
      <c r="G105" s="20"/>
    </row>
    <row r="106" spans="1:7" x14ac:dyDescent="0.3">
      <c r="A106" s="19"/>
      <c r="B106" s="15"/>
      <c r="C106" s="20"/>
      <c r="D106" s="20"/>
      <c r="E106" s="20"/>
      <c r="F106" s="20"/>
      <c r="G106" s="20"/>
    </row>
    <row r="107" spans="1:7" x14ac:dyDescent="0.3">
      <c r="A107" s="19"/>
      <c r="B107" s="15"/>
      <c r="C107" s="20"/>
      <c r="D107" s="20"/>
      <c r="E107" s="20"/>
      <c r="F107" s="20"/>
      <c r="G107" s="20"/>
    </row>
    <row r="108" spans="1:7" x14ac:dyDescent="0.3">
      <c r="A108" s="19"/>
      <c r="B108" s="15"/>
      <c r="C108" s="20"/>
      <c r="D108" s="20"/>
      <c r="E108" s="20"/>
      <c r="F108" s="20"/>
      <c r="G108" s="20"/>
    </row>
    <row r="109" spans="1:7" x14ac:dyDescent="0.3">
      <c r="A109" s="19"/>
      <c r="B109" s="15"/>
      <c r="C109" s="20"/>
      <c r="D109" s="20"/>
      <c r="E109" s="20"/>
      <c r="F109" s="20"/>
      <c r="G109" s="20"/>
    </row>
    <row r="110" spans="1:7" x14ac:dyDescent="0.3">
      <c r="A110" s="19"/>
      <c r="B110" s="15"/>
      <c r="C110" s="20"/>
      <c r="D110" s="20"/>
      <c r="E110" s="20"/>
      <c r="F110" s="20"/>
      <c r="G110" s="20"/>
    </row>
    <row r="111" spans="1:7" x14ac:dyDescent="0.3">
      <c r="A111" s="19"/>
      <c r="B111" s="15"/>
      <c r="C111" s="20"/>
      <c r="D111" s="20"/>
      <c r="E111" s="20"/>
      <c r="F111" s="20"/>
      <c r="G111" s="20"/>
    </row>
    <row r="112" spans="1:7" x14ac:dyDescent="0.3">
      <c r="A112" s="19"/>
      <c r="B112" s="15"/>
      <c r="C112" s="20"/>
      <c r="D112" s="20"/>
      <c r="E112" s="20"/>
      <c r="F112" s="20"/>
      <c r="G112" s="20"/>
    </row>
    <row r="113" spans="1:7" x14ac:dyDescent="0.3">
      <c r="A113" s="19"/>
      <c r="B113" s="15"/>
      <c r="C113" s="20"/>
      <c r="D113" s="20"/>
      <c r="E113" s="20"/>
      <c r="F113" s="20"/>
      <c r="G113" s="20"/>
    </row>
    <row r="114" spans="1:7" x14ac:dyDescent="0.3">
      <c r="A114" s="19"/>
      <c r="B114" s="15"/>
      <c r="C114" s="20"/>
      <c r="D114" s="20"/>
      <c r="E114" s="20"/>
      <c r="F114" s="20"/>
      <c r="G114" s="20"/>
    </row>
    <row r="115" spans="1:7" x14ac:dyDescent="0.3">
      <c r="A115" s="19"/>
      <c r="B115" s="15"/>
      <c r="C115" s="20"/>
      <c r="D115" s="20"/>
      <c r="E115" s="20"/>
      <c r="F115" s="20"/>
      <c r="G115" s="20"/>
    </row>
    <row r="116" spans="1:7" x14ac:dyDescent="0.3">
      <c r="A116" s="19"/>
      <c r="B116" s="15"/>
      <c r="C116" s="20"/>
      <c r="D116" s="20"/>
      <c r="E116" s="20"/>
      <c r="F116" s="20"/>
      <c r="G116" s="20"/>
    </row>
    <row r="117" spans="1:7" x14ac:dyDescent="0.3">
      <c r="A117" s="19"/>
      <c r="B117" s="15"/>
      <c r="C117" s="20"/>
      <c r="D117" s="20"/>
      <c r="E117" s="20"/>
      <c r="F117" s="20"/>
      <c r="G117" s="20"/>
    </row>
    <row r="118" spans="1:7" x14ac:dyDescent="0.3">
      <c r="A118" s="19"/>
      <c r="B118" s="15"/>
      <c r="C118" s="20"/>
      <c r="D118" s="20"/>
      <c r="E118" s="20"/>
      <c r="F118" s="20"/>
      <c r="G118" s="20"/>
    </row>
    <row r="119" spans="1:7" x14ac:dyDescent="0.3">
      <c r="A119" s="19"/>
      <c r="B119" s="15"/>
      <c r="C119" s="20"/>
      <c r="D119" s="20"/>
      <c r="E119" s="20"/>
      <c r="F119" s="20"/>
      <c r="G119" s="20"/>
    </row>
    <row r="120" spans="1:7" x14ac:dyDescent="0.3">
      <c r="A120" s="19"/>
      <c r="B120" s="15"/>
      <c r="C120" s="20"/>
      <c r="D120" s="20"/>
      <c r="E120" s="20"/>
      <c r="F120" s="20"/>
      <c r="G120" s="20"/>
    </row>
    <row r="121" spans="1:7" x14ac:dyDescent="0.3">
      <c r="A121" s="19"/>
      <c r="B121" s="15"/>
      <c r="C121" s="20"/>
      <c r="D121" s="20"/>
      <c r="E121" s="20"/>
      <c r="F121" s="20"/>
      <c r="G121" s="20"/>
    </row>
    <row r="122" spans="1:7" x14ac:dyDescent="0.3">
      <c r="A122" s="19"/>
      <c r="B122" s="15"/>
      <c r="C122" s="20"/>
      <c r="D122" s="20"/>
      <c r="E122" s="20"/>
      <c r="F122" s="20"/>
      <c r="G122" s="20"/>
    </row>
    <row r="123" spans="1:7" x14ac:dyDescent="0.3">
      <c r="A123" s="19"/>
      <c r="B123" s="15"/>
      <c r="C123" s="20"/>
      <c r="D123" s="20"/>
      <c r="E123" s="20"/>
      <c r="F123" s="20"/>
      <c r="G123" s="20"/>
    </row>
    <row r="124" spans="1:7" x14ac:dyDescent="0.3">
      <c r="A124" s="19"/>
      <c r="B124" s="15"/>
      <c r="C124" s="20"/>
      <c r="D124" s="20"/>
      <c r="E124" s="20"/>
      <c r="F124" s="20"/>
      <c r="G124" s="20"/>
    </row>
    <row r="125" spans="1:7" x14ac:dyDescent="0.3">
      <c r="A125" s="19"/>
      <c r="B125" s="15"/>
      <c r="C125" s="20"/>
      <c r="D125" s="20"/>
      <c r="E125" s="20"/>
      <c r="F125" s="20"/>
      <c r="G125" s="20"/>
    </row>
    <row r="126" spans="1:7" x14ac:dyDescent="0.3">
      <c r="A126" s="19"/>
      <c r="B126" s="15"/>
      <c r="C126" s="20"/>
      <c r="D126" s="20"/>
      <c r="E126" s="20"/>
      <c r="F126" s="20"/>
      <c r="G126" s="20"/>
    </row>
    <row r="127" spans="1:7" x14ac:dyDescent="0.3">
      <c r="A127" s="19"/>
      <c r="B127" s="15"/>
      <c r="C127" s="20"/>
      <c r="D127" s="20"/>
      <c r="E127" s="20"/>
      <c r="F127" s="20"/>
      <c r="G127" s="20"/>
    </row>
    <row r="128" spans="1:7" x14ac:dyDescent="0.3">
      <c r="A128" s="19"/>
      <c r="B128" s="15"/>
      <c r="C128" s="20"/>
      <c r="D128" s="20"/>
      <c r="E128" s="20"/>
      <c r="F128" s="20"/>
      <c r="G128" s="20"/>
    </row>
    <row r="129" spans="1:7" x14ac:dyDescent="0.3">
      <c r="A129" s="19"/>
      <c r="B129" s="15"/>
      <c r="C129" s="20"/>
      <c r="D129" s="20"/>
      <c r="E129" s="20"/>
      <c r="F129" s="20"/>
      <c r="G129" s="20"/>
    </row>
    <row r="130" spans="1:7" x14ac:dyDescent="0.3">
      <c r="A130" s="19"/>
      <c r="B130" s="15"/>
      <c r="C130" s="20"/>
      <c r="D130" s="20"/>
      <c r="E130" s="20"/>
      <c r="F130" s="20"/>
      <c r="G130" s="20"/>
    </row>
    <row r="131" spans="1:7" x14ac:dyDescent="0.3">
      <c r="A131" s="19"/>
      <c r="B131" s="15"/>
      <c r="C131" s="20"/>
      <c r="D131" s="20"/>
      <c r="E131" s="20"/>
      <c r="F131" s="20"/>
      <c r="G131" s="20"/>
    </row>
    <row r="132" spans="1:7" x14ac:dyDescent="0.3">
      <c r="A132" s="19"/>
      <c r="B132" s="15"/>
      <c r="C132" s="20"/>
      <c r="D132" s="20"/>
      <c r="E132" s="20"/>
      <c r="F132" s="20"/>
      <c r="G132" s="20"/>
    </row>
    <row r="133" spans="1:7" x14ac:dyDescent="0.3">
      <c r="A133" s="19"/>
      <c r="B133" s="15"/>
      <c r="C133" s="20"/>
      <c r="D133" s="20"/>
      <c r="E133" s="20"/>
      <c r="F133" s="20"/>
      <c r="G133" s="20"/>
    </row>
    <row r="134" spans="1:7" x14ac:dyDescent="0.3">
      <c r="A134" s="19"/>
      <c r="B134" s="15"/>
      <c r="C134" s="20"/>
      <c r="D134" s="20"/>
      <c r="E134" s="20"/>
      <c r="F134" s="20"/>
      <c r="G134" s="20"/>
    </row>
    <row r="135" spans="1:7" x14ac:dyDescent="0.3">
      <c r="A135" s="19"/>
      <c r="B135" s="15"/>
      <c r="C135" s="20"/>
      <c r="D135" s="20"/>
      <c r="E135" s="20"/>
      <c r="F135" s="20"/>
      <c r="G135" s="20"/>
    </row>
    <row r="136" spans="1:7" x14ac:dyDescent="0.3">
      <c r="A136" s="19"/>
      <c r="B136" s="15"/>
      <c r="C136" s="20"/>
      <c r="D136" s="20"/>
      <c r="E136" s="20"/>
      <c r="F136" s="20"/>
      <c r="G136" s="20"/>
    </row>
    <row r="137" spans="1:7" x14ac:dyDescent="0.3">
      <c r="A137" s="19"/>
      <c r="B137" s="15"/>
      <c r="C137" s="20"/>
      <c r="D137" s="20"/>
      <c r="E137" s="20"/>
      <c r="F137" s="20"/>
      <c r="G137" s="20"/>
    </row>
    <row r="138" spans="1:7" x14ac:dyDescent="0.3">
      <c r="A138" s="19"/>
      <c r="B138" s="15"/>
      <c r="C138" s="20"/>
      <c r="D138" s="20"/>
      <c r="E138" s="20"/>
      <c r="F138" s="20"/>
      <c r="G138" s="20"/>
    </row>
    <row r="139" spans="1:7" x14ac:dyDescent="0.3">
      <c r="A139" s="19"/>
      <c r="B139" s="15"/>
      <c r="C139" s="20"/>
      <c r="D139" s="20"/>
      <c r="E139" s="20"/>
      <c r="F139" s="20"/>
      <c r="G139" s="20"/>
    </row>
    <row r="140" spans="1:7" x14ac:dyDescent="0.3">
      <c r="A140" s="19"/>
      <c r="B140" s="15"/>
      <c r="C140" s="20"/>
      <c r="D140" s="20"/>
      <c r="E140" s="20"/>
      <c r="F140" s="20"/>
      <c r="G140" s="20"/>
    </row>
    <row r="141" spans="1:7" x14ac:dyDescent="0.3">
      <c r="A141" s="19"/>
      <c r="B141" s="15"/>
      <c r="C141" s="20"/>
      <c r="D141" s="20"/>
      <c r="E141" s="20"/>
      <c r="F141" s="20"/>
      <c r="G141" s="20"/>
    </row>
    <row r="142" spans="1:7" x14ac:dyDescent="0.3">
      <c r="A142" s="19"/>
      <c r="B142" s="15"/>
      <c r="C142" s="20"/>
      <c r="D142" s="20"/>
      <c r="E142" s="20"/>
      <c r="F142" s="20"/>
      <c r="G142" s="20"/>
    </row>
    <row r="143" spans="1:7" x14ac:dyDescent="0.3">
      <c r="A143" s="19"/>
      <c r="B143" s="15"/>
      <c r="C143" s="20"/>
      <c r="D143" s="20"/>
      <c r="E143" s="20"/>
      <c r="F143" s="20"/>
      <c r="G143" s="20"/>
    </row>
    <row r="144" spans="1:7" x14ac:dyDescent="0.3">
      <c r="A144" s="19"/>
      <c r="B144" s="15"/>
      <c r="C144" s="20"/>
      <c r="D144" s="20"/>
      <c r="E144" s="20"/>
      <c r="F144" s="20"/>
      <c r="G144" s="20"/>
    </row>
    <row r="145" spans="1:7" x14ac:dyDescent="0.3">
      <c r="A145" s="19"/>
      <c r="B145" s="15"/>
      <c r="C145" s="20"/>
      <c r="D145" s="20"/>
      <c r="E145" s="20"/>
      <c r="F145" s="20"/>
      <c r="G145" s="20"/>
    </row>
    <row r="146" spans="1:7" x14ac:dyDescent="0.3">
      <c r="A146" s="19"/>
      <c r="B146" s="15"/>
      <c r="C146" s="20"/>
      <c r="D146" s="20"/>
      <c r="E146" s="20"/>
      <c r="F146" s="20"/>
      <c r="G146" s="20"/>
    </row>
    <row r="147" spans="1:7" x14ac:dyDescent="0.3">
      <c r="A147" s="19"/>
      <c r="B147" s="15"/>
      <c r="C147" s="20"/>
      <c r="D147" s="20"/>
      <c r="E147" s="20"/>
      <c r="F147" s="20"/>
      <c r="G147" s="20"/>
    </row>
    <row r="148" spans="1:7" x14ac:dyDescent="0.3">
      <c r="A148" s="19"/>
      <c r="B148" s="15"/>
      <c r="C148" s="20"/>
      <c r="D148" s="20"/>
      <c r="E148" s="20"/>
      <c r="F148" s="20"/>
      <c r="G148" s="20"/>
    </row>
    <row r="149" spans="1:7" x14ac:dyDescent="0.3">
      <c r="A149" s="19"/>
      <c r="B149" s="15"/>
      <c r="C149" s="20"/>
      <c r="D149" s="20"/>
      <c r="E149" s="20"/>
      <c r="F149" s="20"/>
      <c r="G149" s="20"/>
    </row>
    <row r="150" spans="1:7" x14ac:dyDescent="0.3">
      <c r="A150" s="19"/>
      <c r="B150" s="15"/>
      <c r="C150" s="20"/>
      <c r="D150" s="20"/>
      <c r="E150" s="20"/>
      <c r="F150" s="20"/>
      <c r="G150" s="20"/>
    </row>
    <row r="151" spans="1:7" x14ac:dyDescent="0.3">
      <c r="A151" s="19"/>
      <c r="B151" s="15"/>
      <c r="C151" s="20"/>
      <c r="D151" s="20"/>
      <c r="E151" s="20"/>
      <c r="F151" s="20"/>
      <c r="G151" s="20"/>
    </row>
    <row r="152" spans="1:7" x14ac:dyDescent="0.3">
      <c r="A152" s="19"/>
      <c r="B152" s="15"/>
      <c r="C152" s="20"/>
      <c r="D152" s="20"/>
      <c r="E152" s="20"/>
      <c r="F152" s="20"/>
      <c r="G152" s="20"/>
    </row>
    <row r="153" spans="1:7" x14ac:dyDescent="0.3">
      <c r="A153" s="19"/>
      <c r="B153" s="15"/>
      <c r="C153" s="20"/>
      <c r="D153" s="20"/>
      <c r="E153" s="20"/>
      <c r="F153" s="20"/>
      <c r="G153" s="20"/>
    </row>
    <row r="154" spans="1:7" x14ac:dyDescent="0.3">
      <c r="A154" s="19"/>
      <c r="B154" s="15"/>
      <c r="C154" s="20"/>
      <c r="D154" s="20"/>
      <c r="E154" s="20"/>
      <c r="F154" s="20"/>
      <c r="G154" s="20"/>
    </row>
    <row r="155" spans="1:7" x14ac:dyDescent="0.3">
      <c r="A155" s="19"/>
      <c r="B155" s="15"/>
      <c r="C155" s="20"/>
      <c r="D155" s="20"/>
      <c r="E155" s="20"/>
      <c r="F155" s="20"/>
      <c r="G155" s="20"/>
    </row>
    <row r="156" spans="1:7" x14ac:dyDescent="0.3">
      <c r="A156" s="19"/>
      <c r="B156" s="15"/>
      <c r="C156" s="20"/>
      <c r="D156" s="20"/>
      <c r="E156" s="20"/>
      <c r="F156" s="20"/>
      <c r="G156" s="20"/>
    </row>
    <row r="157" spans="1:7" x14ac:dyDescent="0.3">
      <c r="A157" s="19"/>
      <c r="B157" s="15"/>
      <c r="C157" s="20"/>
      <c r="D157" s="20"/>
      <c r="E157" s="20"/>
      <c r="F157" s="20"/>
      <c r="G157" s="20"/>
    </row>
    <row r="158" spans="1:7" x14ac:dyDescent="0.3">
      <c r="A158" s="19"/>
      <c r="B158" s="15"/>
      <c r="C158" s="20"/>
      <c r="D158" s="20"/>
      <c r="E158" s="20"/>
      <c r="F158" s="20"/>
      <c r="G158" s="20"/>
    </row>
    <row r="159" spans="1:7" x14ac:dyDescent="0.3">
      <c r="A159" s="19"/>
      <c r="B159" s="15"/>
      <c r="C159" s="20"/>
      <c r="D159" s="20"/>
      <c r="E159" s="20"/>
      <c r="F159" s="20"/>
      <c r="G159" s="20"/>
    </row>
    <row r="160" spans="1:7" x14ac:dyDescent="0.3">
      <c r="A160" s="19"/>
      <c r="B160" s="15"/>
      <c r="C160" s="20"/>
      <c r="D160" s="20"/>
      <c r="E160" s="20"/>
      <c r="F160" s="20"/>
      <c r="G160" s="20"/>
    </row>
    <row r="161" spans="1:7" x14ac:dyDescent="0.3">
      <c r="A161" s="19"/>
      <c r="B161" s="15"/>
      <c r="C161" s="20"/>
      <c r="D161" s="20"/>
      <c r="E161" s="20"/>
      <c r="F161" s="20"/>
      <c r="G161" s="20"/>
    </row>
    <row r="162" spans="1:7" x14ac:dyDescent="0.3">
      <c r="A162" s="19"/>
      <c r="B162" s="15"/>
      <c r="C162" s="20"/>
      <c r="D162" s="20"/>
      <c r="E162" s="20"/>
      <c r="F162" s="20"/>
      <c r="G162" s="20"/>
    </row>
    <row r="163" spans="1:7" x14ac:dyDescent="0.3">
      <c r="A163" s="19"/>
      <c r="B163" s="15"/>
      <c r="C163" s="20"/>
      <c r="D163" s="20"/>
      <c r="E163" s="20"/>
      <c r="F163" s="20"/>
      <c r="G163" s="20"/>
    </row>
    <row r="164" spans="1:7" x14ac:dyDescent="0.3">
      <c r="A164" s="19"/>
      <c r="B164" s="15"/>
      <c r="C164" s="20"/>
      <c r="D164" s="20"/>
      <c r="E164" s="20"/>
      <c r="F164" s="20"/>
      <c r="G164" s="20"/>
    </row>
    <row r="165" spans="1:7" x14ac:dyDescent="0.3">
      <c r="A165" s="19"/>
      <c r="B165" s="15"/>
      <c r="C165" s="20"/>
      <c r="D165" s="20"/>
      <c r="E165" s="20"/>
      <c r="F165" s="20"/>
      <c r="G165" s="20"/>
    </row>
    <row r="166" spans="1:7" x14ac:dyDescent="0.3">
      <c r="A166" s="19"/>
      <c r="B166" s="15"/>
      <c r="C166" s="20"/>
      <c r="D166" s="20"/>
      <c r="E166" s="20"/>
      <c r="F166" s="20"/>
      <c r="G166" s="20"/>
    </row>
    <row r="167" spans="1:7" x14ac:dyDescent="0.3">
      <c r="A167" s="19"/>
      <c r="B167" s="15"/>
      <c r="C167" s="20"/>
      <c r="D167" s="20"/>
      <c r="E167" s="20"/>
      <c r="F167" s="20"/>
      <c r="G167" s="20"/>
    </row>
    <row r="168" spans="1:7" x14ac:dyDescent="0.3">
      <c r="A168" s="19"/>
      <c r="B168" s="15"/>
      <c r="C168" s="20"/>
      <c r="D168" s="20"/>
      <c r="E168" s="20"/>
      <c r="F168" s="20"/>
      <c r="G168" s="20"/>
    </row>
    <row r="169" spans="1:7" x14ac:dyDescent="0.3">
      <c r="A169" s="19"/>
      <c r="B169" s="15"/>
      <c r="C169" s="20"/>
      <c r="D169" s="20"/>
      <c r="E169" s="20"/>
      <c r="F169" s="20"/>
      <c r="G169" s="20"/>
    </row>
    <row r="170" spans="1:7" x14ac:dyDescent="0.3">
      <c r="A170" s="19"/>
      <c r="B170" s="15"/>
      <c r="C170" s="20"/>
      <c r="D170" s="20"/>
      <c r="E170" s="20"/>
      <c r="F170" s="20"/>
      <c r="G170" s="20"/>
    </row>
    <row r="171" spans="1:7" x14ac:dyDescent="0.3">
      <c r="A171" s="19"/>
      <c r="B171" s="15"/>
      <c r="C171" s="20"/>
      <c r="D171" s="20"/>
      <c r="E171" s="20"/>
      <c r="F171" s="20"/>
      <c r="G171" s="20"/>
    </row>
    <row r="172" spans="1:7" x14ac:dyDescent="0.3">
      <c r="A172" s="19"/>
      <c r="B172" s="15"/>
      <c r="C172" s="20"/>
      <c r="D172" s="20"/>
      <c r="E172" s="20"/>
      <c r="F172" s="20"/>
      <c r="G172" s="20"/>
    </row>
    <row r="173" spans="1:7" x14ac:dyDescent="0.3">
      <c r="A173" s="19"/>
      <c r="B173" s="15"/>
      <c r="C173" s="20"/>
      <c r="D173" s="20"/>
      <c r="E173" s="20"/>
      <c r="F173" s="20"/>
      <c r="G173" s="20"/>
    </row>
    <row r="174" spans="1:7" x14ac:dyDescent="0.3">
      <c r="A174" s="19"/>
      <c r="B174" s="15"/>
      <c r="C174" s="20"/>
      <c r="D174" s="20"/>
      <c r="E174" s="20"/>
      <c r="F174" s="20"/>
      <c r="G174" s="20"/>
    </row>
    <row r="175" spans="1:7" x14ac:dyDescent="0.3">
      <c r="A175" s="19"/>
      <c r="B175" s="15"/>
      <c r="C175" s="20"/>
      <c r="D175" s="20"/>
      <c r="E175" s="20"/>
      <c r="F175" s="20"/>
      <c r="G175" s="20"/>
    </row>
    <row r="176" spans="1:7" x14ac:dyDescent="0.3">
      <c r="A176" s="19"/>
      <c r="B176" s="15"/>
      <c r="C176" s="20"/>
      <c r="D176" s="20"/>
      <c r="E176" s="20"/>
      <c r="F176" s="20"/>
      <c r="G176" s="20"/>
    </row>
    <row r="177" spans="1:7" x14ac:dyDescent="0.3">
      <c r="A177" s="19"/>
      <c r="B177" s="15"/>
      <c r="C177" s="20"/>
      <c r="D177" s="20"/>
      <c r="E177" s="20"/>
      <c r="F177" s="20"/>
      <c r="G177" s="20"/>
    </row>
    <row r="178" spans="1:7" x14ac:dyDescent="0.3">
      <c r="A178" s="19"/>
      <c r="B178" s="15"/>
      <c r="C178" s="20"/>
      <c r="D178" s="20"/>
      <c r="E178" s="20"/>
      <c r="F178" s="20"/>
      <c r="G178" s="20"/>
    </row>
    <row r="179" spans="1:7" x14ac:dyDescent="0.3">
      <c r="A179" s="19"/>
      <c r="B179" s="15"/>
      <c r="C179" s="20"/>
      <c r="D179" s="20"/>
      <c r="E179" s="20"/>
      <c r="F179" s="20"/>
      <c r="G179" s="20"/>
    </row>
    <row r="180" spans="1:7" x14ac:dyDescent="0.3">
      <c r="A180" s="19"/>
      <c r="B180" s="15"/>
      <c r="C180" s="20"/>
      <c r="D180" s="20"/>
      <c r="E180" s="20"/>
      <c r="F180" s="20"/>
      <c r="G180" s="20"/>
    </row>
    <row r="181" spans="1:7" x14ac:dyDescent="0.3">
      <c r="A181" s="19"/>
      <c r="B181" s="15"/>
      <c r="C181" s="20"/>
      <c r="D181" s="20"/>
      <c r="E181" s="20"/>
      <c r="F181" s="20"/>
      <c r="G181" s="20"/>
    </row>
    <row r="182" spans="1:7" x14ac:dyDescent="0.3">
      <c r="A182" s="19"/>
      <c r="B182" s="15"/>
      <c r="C182" s="20"/>
      <c r="D182" s="20"/>
      <c r="E182" s="20"/>
      <c r="F182" s="20"/>
      <c r="G182" s="20"/>
    </row>
    <row r="183" spans="1:7" x14ac:dyDescent="0.3">
      <c r="A183" s="19"/>
      <c r="B183" s="15"/>
      <c r="C183" s="20"/>
      <c r="D183" s="20"/>
      <c r="E183" s="20"/>
      <c r="F183" s="20"/>
      <c r="G183" s="20"/>
    </row>
    <row r="184" spans="1:7" x14ac:dyDescent="0.3">
      <c r="A184" s="19"/>
      <c r="B184" s="15"/>
      <c r="C184" s="20"/>
      <c r="D184" s="20"/>
      <c r="E184" s="20"/>
      <c r="F184" s="20"/>
      <c r="G184" s="20"/>
    </row>
  </sheetData>
  <mergeCells count="2">
    <mergeCell ref="J11:K11"/>
    <mergeCell ref="C4:G4"/>
  </mergeCells>
  <phoneticPr fontId="2" type="noConversion"/>
  <pageMargins left="0.7" right="0.7" top="0.75" bottom="0.75" header="0.3" footer="0.3"/>
  <pageSetup orientation="portrait" r:id="rId10"/>
  <drawing r:id="rId11"/>
  <tableParts count="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Data_ori</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Lakshmi</dc:creator>
  <cp:lastModifiedBy>Priya Lakshmi</cp:lastModifiedBy>
  <dcterms:created xsi:type="dcterms:W3CDTF">2024-07-03T11:25:15Z</dcterms:created>
  <dcterms:modified xsi:type="dcterms:W3CDTF">2024-08-24T17:44:11Z</dcterms:modified>
</cp:coreProperties>
</file>