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0D3621C-7FEA-4347-BBED-D4BBDAE148C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Task 1" sheetId="2" r:id="rId2"/>
    <sheet name="Sheet3" sheetId="3" r:id="rId3"/>
  </sheets>
  <definedNames>
    <definedName name="_xlnm._FilterDatabase" localSheetId="0" hidden="1">Sheet1!$A$1:$L$46</definedName>
    <definedName name="_xlchart.v1.0" hidden="1">'Task 1'!$A$4:$A$7</definedName>
    <definedName name="_xlchart.v1.1" hidden="1">'Task 1'!$C$4:$C$8</definedName>
    <definedName name="_xlchart.v1.10" hidden="1">Sheet3!#REF!</definedName>
    <definedName name="_xlchart.v1.11" hidden="1">Sheet3!$B$2</definedName>
    <definedName name="_xlchart.v1.12" hidden="1">Sheet3!$B$3:$B$22</definedName>
    <definedName name="_xlchart.v1.13" hidden="1">Sheet3!$B$3:$B$26</definedName>
    <definedName name="_xlchart.v1.14" hidden="1">Sheet3!$C$2</definedName>
    <definedName name="_xlchart.v1.15" hidden="1">Sheet3!$C$3:$C$26</definedName>
    <definedName name="_xlchart.v1.16" hidden="1">Sheet3!$D$2</definedName>
    <definedName name="_xlchart.v1.17" hidden="1">Sheet3!$D$3:$D$22</definedName>
    <definedName name="_xlchart.v1.18" hidden="1">Sheet3!$D$3:$D$26</definedName>
    <definedName name="_xlchart.v1.19" hidden="1">Sheet3!$E$2</definedName>
    <definedName name="_xlchart.v1.2" hidden="1">'Task 1'!$E$4:$E$9</definedName>
    <definedName name="_xlchart.v1.20" hidden="1">Sheet3!$E$3:$E$22</definedName>
    <definedName name="_xlchart.v1.21" hidden="1">Sheet3!$E$3:$E$26</definedName>
    <definedName name="_xlchart.v1.3" hidden="1">'Task 1'!$D$4:$D$7</definedName>
    <definedName name="_xlchart.v1.4" hidden="1">'Task 1'!$B$4:$B$8</definedName>
    <definedName name="_xlchart.v1.5" hidden="1">'Task 1'!$G$4:$G$10</definedName>
    <definedName name="_xlchart.v1.6" hidden="1">'Task 1'!$G$4:$G$10</definedName>
    <definedName name="_xlchart.v1.7" hidden="1">'Task 1'!$F$4:$F$8</definedName>
    <definedName name="_xlchart.v1.8" hidden="1">'Task 1'!$H$4:$H$12</definedName>
    <definedName name="_xlchart.v1.9" hidden="1">Sheet3!#REF!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I14" i="3"/>
  <c r="I7" i="3"/>
  <c r="I6" i="3"/>
  <c r="I5" i="3"/>
  <c r="H7" i="3"/>
  <c r="H6" i="3"/>
  <c r="H5" i="3"/>
  <c r="J14" i="3"/>
  <c r="K14" i="3"/>
  <c r="J15" i="3"/>
  <c r="K15" i="3"/>
  <c r="J16" i="3"/>
  <c r="K16" i="3"/>
  <c r="I20" i="3"/>
  <c r="J20" i="3"/>
  <c r="K20" i="3"/>
  <c r="I21" i="3"/>
  <c r="J21" i="3"/>
  <c r="K21" i="3"/>
  <c r="I22" i="3"/>
  <c r="J22" i="3"/>
  <c r="K22" i="3"/>
  <c r="I23" i="3"/>
  <c r="J23" i="3"/>
  <c r="K23" i="3"/>
  <c r="H23" i="3"/>
  <c r="H22" i="3"/>
  <c r="H21" i="3"/>
  <c r="H20" i="3"/>
  <c r="H16" i="3"/>
  <c r="H15" i="3"/>
  <c r="H14" i="3"/>
  <c r="O12" i="2"/>
  <c r="N12" i="2"/>
  <c r="M12" i="2"/>
  <c r="L12" i="2"/>
  <c r="P12" i="2"/>
  <c r="Q12" i="2"/>
  <c r="R12" i="2"/>
  <c r="S12" i="2"/>
  <c r="S11" i="2"/>
  <c r="S10" i="2"/>
  <c r="S9" i="2"/>
  <c r="S5" i="2"/>
  <c r="S4" i="2"/>
  <c r="S3" i="2"/>
  <c r="R11" i="2"/>
  <c r="R10" i="2"/>
  <c r="R9" i="2"/>
  <c r="R5" i="2"/>
  <c r="R4" i="2"/>
  <c r="R3" i="2"/>
  <c r="Q3" i="2"/>
  <c r="P11" i="2"/>
  <c r="P10" i="2"/>
  <c r="P9" i="2"/>
  <c r="P5" i="2"/>
  <c r="P4" i="2"/>
  <c r="P3" i="2"/>
  <c r="O3" i="2"/>
  <c r="O4" i="2"/>
  <c r="Q4" i="2"/>
  <c r="O5" i="2"/>
  <c r="Q5" i="2"/>
  <c r="O9" i="2"/>
  <c r="Q9" i="2"/>
  <c r="O10" i="2"/>
  <c r="Q10" i="2"/>
  <c r="O11" i="2"/>
  <c r="Q11" i="2"/>
  <c r="N11" i="2"/>
  <c r="N10" i="2"/>
  <c r="N9" i="2"/>
  <c r="N5" i="2"/>
  <c r="N4" i="2"/>
  <c r="N3" i="2"/>
  <c r="M11" i="2"/>
  <c r="M10" i="2"/>
  <c r="M9" i="2"/>
  <c r="M5" i="2"/>
  <c r="M4" i="2"/>
  <c r="M3" i="2"/>
  <c r="L11" i="2"/>
  <c r="L10" i="2"/>
  <c r="L9" i="2"/>
  <c r="L5" i="2"/>
  <c r="L4" i="2"/>
  <c r="L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3" i="1"/>
  <c r="J7" i="3"/>
  <c r="J6" i="3"/>
  <c r="J5" i="3"/>
  <c r="K5" i="3"/>
  <c r="K6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" i="1"/>
  <c r="H17" i="3" l="1"/>
  <c r="H18" i="3" s="1"/>
  <c r="K17" i="3"/>
  <c r="K19" i="3" s="1"/>
  <c r="Q6" i="2"/>
  <c r="Q7" i="2" s="1"/>
  <c r="L6" i="2"/>
  <c r="L8" i="2" s="1"/>
  <c r="K18" i="3"/>
  <c r="I17" i="3"/>
  <c r="I18" i="3" s="1"/>
  <c r="J17" i="3"/>
  <c r="J19" i="3" s="1"/>
  <c r="S6" i="2"/>
  <c r="S7" i="2" s="1"/>
  <c r="R6" i="2"/>
  <c r="R7" i="2" s="1"/>
  <c r="O6" i="2"/>
  <c r="O7" i="2" s="1"/>
  <c r="P6" i="2"/>
  <c r="P7" i="2" s="1"/>
  <c r="N6" i="2"/>
  <c r="N7" i="2" s="1"/>
  <c r="M6" i="2"/>
  <c r="M7" i="2" s="1"/>
  <c r="I11" i="3"/>
  <c r="R8" i="2" l="1"/>
  <c r="Q8" i="2"/>
  <c r="L7" i="2"/>
  <c r="H19" i="3"/>
  <c r="I19" i="3"/>
  <c r="J18" i="3"/>
  <c r="S8" i="2"/>
  <c r="O8" i="2"/>
  <c r="P8" i="2"/>
  <c r="N8" i="2"/>
  <c r="M8" i="2"/>
</calcChain>
</file>

<file path=xl/sharedStrings.xml><?xml version="1.0" encoding="utf-8"?>
<sst xmlns="http://schemas.openxmlformats.org/spreadsheetml/2006/main" count="352" uniqueCount="132">
  <si>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</si>
  <si>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</si>
  <si>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</si>
  <si>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</si>
  <si>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</si>
  <si>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</si>
  <si>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</si>
  <si>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</si>
  <si>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</si>
  <si>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</si>
  <si>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</si>
  <si>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</si>
  <si>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</si>
  <si>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</si>
  <si>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</si>
  <si>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</si>
  <si>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</si>
  <si>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</si>
  <si>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</si>
  <si>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</si>
  <si>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</si>
  <si>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</si>
  <si>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</si>
  <si>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</si>
  <si>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</si>
  <si>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</si>
  <si>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</si>
  <si>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</si>
  <si>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</si>
  <si>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</si>
  <si>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</si>
  <si>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</si>
  <si>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</si>
  <si>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</si>
  <si>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</si>
  <si>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</si>
  <si>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</si>
  <si>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</si>
  <si>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</si>
  <si>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</si>
  <si>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</si>
  <si>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</si>
  <si>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</si>
  <si>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</si>
  <si>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</si>
  <si>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</si>
  <si>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</si>
  <si>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</si>
  <si>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</si>
  <si>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</si>
  <si>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</si>
  <si>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</si>
  <si>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</si>
  <si>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</si>
  <si>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</si>
  <si>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</si>
  <si>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</si>
  <si>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</si>
  <si>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</si>
  <si>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</si>
  <si>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</si>
  <si>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</si>
  <si>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</si>
  <si>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</si>
  <si>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</si>
  <si>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</si>
  <si>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</si>
  <si>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</si>
  <si>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</si>
  <si>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</si>
  <si>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</si>
  <si>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</si>
  <si>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</si>
  <si>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</si>
  <si>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</si>
  <si>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</si>
  <si>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</si>
  <si>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</si>
  <si>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</si>
  <si>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</si>
  <si>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</si>
  <si>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</si>
  <si>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</si>
  <si>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</si>
  <si>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</si>
  <si>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</si>
  <si>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</si>
  <si>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</si>
  <si>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</si>
  <si>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</si>
  <si>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</si>
  <si>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</si>
  <si>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</si>
  <si>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quartile 1</t>
  </si>
  <si>
    <t>quartile 2</t>
  </si>
  <si>
    <t>quartile 3</t>
  </si>
  <si>
    <t>IQR</t>
  </si>
  <si>
    <t>UF</t>
  </si>
  <si>
    <t>LF</t>
  </si>
  <si>
    <t>Harvard</t>
  </si>
  <si>
    <t>mean</t>
  </si>
  <si>
    <t>maximum</t>
  </si>
  <si>
    <t>minimum</t>
  </si>
  <si>
    <t>median</t>
  </si>
  <si>
    <t>age when joined</t>
  </si>
  <si>
    <t>20-25</t>
  </si>
  <si>
    <t>25-30</t>
  </si>
  <si>
    <t>30-35</t>
  </si>
  <si>
    <t>35-40</t>
  </si>
  <si>
    <t>Column1</t>
  </si>
  <si>
    <t>Column2</t>
  </si>
  <si>
    <t>Column3</t>
  </si>
  <si>
    <t>Column4</t>
  </si>
  <si>
    <t>Column5</t>
  </si>
  <si>
    <t>mode</t>
  </si>
  <si>
    <t>Pharm</t>
  </si>
  <si>
    <t>Column6</t>
  </si>
  <si>
    <t>Column7</t>
  </si>
  <si>
    <t>Column8</t>
  </si>
  <si>
    <t>month of placement</t>
  </si>
  <si>
    <t>Finance2</t>
  </si>
  <si>
    <t>IT3</t>
  </si>
  <si>
    <t>Pharm4</t>
  </si>
  <si>
    <t>Finance5</t>
  </si>
  <si>
    <t>IT6</t>
  </si>
  <si>
    <t>skew</t>
  </si>
  <si>
    <t>L</t>
  </si>
  <si>
    <t>R</t>
  </si>
  <si>
    <t>Task 2:</t>
  </si>
  <si>
    <t>Task 3</t>
  </si>
  <si>
    <t>Maximum age: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</si>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</sst>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165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4" fillId="0" borderId="0" xfId="1" applyNumberFormat="1" applyFont="1"/>
    <xf numFmtId="0" fontId="0" fillId="3" borderId="0" xfId="0" applyFill="1"/>
    <xf numFmtId="165" fontId="0" fillId="0" borderId="0" xfId="0" applyNumberFormat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_(&quot;$&quot;* #,##0_);_(&quot;$&quot;* \(#,##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Boston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Boston Finance</a:t>
          </a:r>
        </a:p>
      </cx:txPr>
    </cx:title>
    <cx:plotArea>
      <cx:plotAreaRegion>
        <cx:series layoutId="boxWhisker" uniqueId="{3ECF8043-82F6-46A6-90A6-D22D20CDF1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Boston 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Boston IT</a:t>
          </a:r>
        </a:p>
      </cx:txPr>
    </cx:title>
    <cx:plotArea>
      <cx:plotAreaRegion>
        <cx:series layoutId="boxWhisker" uniqueId="{59C349CB-7BF3-426A-8EF2-49DE24EB312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Boston pharm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Boston pharm</a:t>
          </a:r>
        </a:p>
      </cx:txPr>
    </cx:title>
    <cx:plotArea>
      <cx:plotAreaRegion>
        <cx:series layoutId="boxWhisker" uniqueId="{01E75D3D-94F3-4BE2-9DE7-573B374D4E4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Harvard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Harvard Finance</a:t>
          </a:r>
        </a:p>
      </cx:txPr>
    </cx:title>
    <cx:plotArea>
      <cx:plotAreaRegion>
        <cx:series layoutId="boxWhisker" uniqueId="{EDE1AD79-1D18-4D44-AE7D-4F08312CC19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Harvard 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Harvard IT</a:t>
          </a:r>
        </a:p>
      </cx:txPr>
    </cx:title>
    <cx:plotArea>
      <cx:plotAreaRegion>
        <cx:series layoutId="boxWhisker" uniqueId="{0D0E636A-2213-4090-9E70-ABE63765C7A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Harvard Pharm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Harvard Pharm</a:t>
          </a:r>
        </a:p>
      </cx:txPr>
    </cx:title>
    <cx:plotArea>
      <cx:plotAreaRegion>
        <cx:series layoutId="boxWhisker" uniqueId="{D652E28B-1ABC-4304-A5CF-44B3A254CF5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Washington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Washington Finance</a:t>
          </a:r>
        </a:p>
      </cx:txPr>
    </cx:title>
    <cx:plotArea>
      <cx:plotAreaRegion>
        <cx:series layoutId="boxWhisker" uniqueId="{2195B25E-4B36-4F98-99C6-1CA10F37624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Washinton 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Washinton IT</a:t>
          </a:r>
        </a:p>
      </cx:txPr>
    </cx:title>
    <cx:plotArea>
      <cx:plotAreaRegion>
        <cx:series layoutId="boxWhisker" uniqueId="{21CCC70A-757E-47F6-B9F4-2522934D4FB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_xlchart.v1.18</cx:f>
      </cx:numDim>
    </cx:data>
    <cx:data id="3">
      <cx:numDim type="val">
        <cx:f>_xlchart.v1.21</cx:f>
      </cx:numDim>
    </cx:data>
  </cx:chartData>
  <cx:chart>
    <cx:title pos="t" align="ctr" overlay="0">
      <cx:tx>
        <cx:txData>
          <cx:v>Age range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 range salary</a:t>
          </a:r>
        </a:p>
      </cx:txPr>
    </cx:title>
    <cx:plotArea>
      <cx:plotAreaRegion>
        <cx:series layoutId="boxWhisker" uniqueId="{4F693A7E-20F0-4FC0-90BC-E1A32C1A5823}" formatIdx="0">
          <cx:tx>
            <cx:txData>
              <cx:f>_xlchart.v1.11</cx:f>
              <cx:v>20-25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EE3E2A2-2F46-4C9D-8C96-48AA61599C2A}" formatIdx="2">
          <cx:tx>
            <cx:txData>
              <cx:f>_xlchart.v1.14</cx:f>
              <cx:v>25-30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534C60-1A56-4A1F-B1BF-B4A5F9F2C370}" formatIdx="3">
          <cx:tx>
            <cx:txData>
              <cx:f>_xlchart.v1.16</cx:f>
              <cx:v>30-35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896B7C2-4CA2-4690-A4CE-74FE3732BB75}">
          <cx:tx>
            <cx:txData>
              <cx:f>_xlchart.v1.19</cx:f>
              <cx:v>35-40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104775</xdr:rowOff>
    </xdr:from>
    <xdr:to>
      <xdr:col>2</xdr:col>
      <xdr:colOff>819150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C1B445-67CB-46B9-A1D8-0192DE3A5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1775"/>
              <a:ext cx="262890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314326</xdr:colOff>
      <xdr:row>14</xdr:row>
      <xdr:rowOff>157162</xdr:rowOff>
    </xdr:from>
    <xdr:to>
      <xdr:col>6</xdr:col>
      <xdr:colOff>457201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D1BDFB-DF0E-413E-9E22-19B496868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6" y="2824162"/>
              <a:ext cx="2343150" cy="2795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142875</xdr:colOff>
      <xdr:row>12</xdr:row>
      <xdr:rowOff>171450</xdr:rowOff>
    </xdr:from>
    <xdr:to>
      <xdr:col>11</xdr:col>
      <xdr:colOff>28574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4C4636-C10F-49DE-AE49-760E9CA99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9775" y="2457450"/>
              <a:ext cx="2571749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61912</xdr:rowOff>
    </xdr:from>
    <xdr:to>
      <xdr:col>2</xdr:col>
      <xdr:colOff>809625</xdr:colOff>
      <xdr:row>44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2D81B94-37F0-49BA-96B5-2DA397A28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76912"/>
              <a:ext cx="26193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66676</xdr:colOff>
      <xdr:row>30</xdr:row>
      <xdr:rowOff>47625</xdr:rowOff>
    </xdr:from>
    <xdr:to>
      <xdr:col>6</xdr:col>
      <xdr:colOff>571500</xdr:colOff>
      <xdr:row>45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9FEE823-3A03-4832-A162-CEB9193A4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9876" y="5762625"/>
              <a:ext cx="2705099" cy="2938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47625</xdr:colOff>
      <xdr:row>30</xdr:row>
      <xdr:rowOff>157162</xdr:rowOff>
    </xdr:from>
    <xdr:to>
      <xdr:col>11</xdr:col>
      <xdr:colOff>152400</xdr:colOff>
      <xdr:row>45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F12B484-9D33-4047-B134-99D54F732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5" y="5872162"/>
              <a:ext cx="2790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47</xdr:row>
      <xdr:rowOff>23812</xdr:rowOff>
    </xdr:from>
    <xdr:to>
      <xdr:col>3</xdr:col>
      <xdr:colOff>47625</xdr:colOff>
      <xdr:row>61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DE6A5A-EDA1-40DC-B9A1-3CAC14F29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977312"/>
              <a:ext cx="2790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685801</xdr:colOff>
      <xdr:row>47</xdr:row>
      <xdr:rowOff>61912</xdr:rowOff>
    </xdr:from>
    <xdr:to>
      <xdr:col>8</xdr:col>
      <xdr:colOff>57150</xdr:colOff>
      <xdr:row>61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1B1CBC9-53DA-4FD9-AB18-872420B65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1" y="9015412"/>
              <a:ext cx="30384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16</xdr:row>
      <xdr:rowOff>38100</xdr:rowOff>
    </xdr:from>
    <xdr:to>
      <xdr:col>16</xdr:col>
      <xdr:colOff>657225</xdr:colOff>
      <xdr:row>23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6EDAF0-54A0-414F-98CC-6E0A1E78E16B}"/>
            </a:ext>
          </a:extLst>
        </xdr:cNvPr>
        <xdr:cNvSpPr txBox="1"/>
      </xdr:nvSpPr>
      <xdr:spPr>
        <a:xfrm>
          <a:off x="8143875" y="3086100"/>
          <a:ext cx="3390900" cy="13811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Boston:</a:t>
          </a:r>
        </a:p>
        <a:p>
          <a:r>
            <a:rPr lang="en-IN" sz="1100"/>
            <a:t>In</a:t>
          </a:r>
          <a:r>
            <a:rPr lang="en-IN" sz="1100" baseline="0"/>
            <a:t> IQR, IT &amp; pharm are similar &amp; greater than finance.</a:t>
          </a:r>
        </a:p>
        <a:p>
          <a:r>
            <a:rPr lang="en-IN" sz="1100" baseline="0"/>
            <a:t>Finance salary also ranges from 45k to 90k while pharm from 40k to 110k.</a:t>
          </a:r>
        </a:p>
        <a:p>
          <a:r>
            <a:rPr lang="en-IN" sz="1100" baseline="0"/>
            <a:t>Both finance &amp; pharm are left skewed while IT right skewed.</a:t>
          </a:r>
        </a:p>
        <a:p>
          <a:r>
            <a:rPr lang="en-IN" sz="1100" baseline="0"/>
            <a:t>No outliers in any domain of Boston.</a:t>
          </a:r>
        </a:p>
      </xdr:txBody>
    </xdr:sp>
    <xdr:clientData/>
  </xdr:twoCellAnchor>
  <xdr:twoCellAnchor>
    <xdr:from>
      <xdr:col>12</xdr:col>
      <xdr:colOff>219075</xdr:colOff>
      <xdr:row>31</xdr:row>
      <xdr:rowOff>19050</xdr:rowOff>
    </xdr:from>
    <xdr:to>
      <xdr:col>17</xdr:col>
      <xdr:colOff>209550</xdr:colOff>
      <xdr:row>38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B3F6432-8C6B-4BDA-838A-D4F3182A88B4}"/>
            </a:ext>
          </a:extLst>
        </xdr:cNvPr>
        <xdr:cNvSpPr txBox="1"/>
      </xdr:nvSpPr>
      <xdr:spPr>
        <a:xfrm>
          <a:off x="8343900" y="5924550"/>
          <a:ext cx="3448050" cy="14859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Harvard:</a:t>
          </a:r>
        </a:p>
        <a:p>
          <a:r>
            <a:rPr lang="en-IN" sz="1100"/>
            <a:t>In IQR, finance &gt;</a:t>
          </a:r>
          <a:r>
            <a:rPr lang="en-IN" sz="1100" baseline="0"/>
            <a:t> IT &gt; Pharm.</a:t>
          </a:r>
        </a:p>
        <a:p>
          <a:r>
            <a:rPr lang="en-IN" sz="1100" baseline="0"/>
            <a:t>Finance is left skewed while both IT &amp; pharm are right skewed. </a:t>
          </a:r>
        </a:p>
        <a:p>
          <a:r>
            <a:rPr lang="en-IN" sz="1100" baseline="0"/>
            <a:t>minimum: finance&lt;pharm&lt;IT</a:t>
          </a:r>
        </a:p>
        <a:p>
          <a:r>
            <a:rPr lang="en-IN" sz="1100" baseline="0"/>
            <a:t>Pharm dept has 2 outliers, 1 low as 45k &amp; 1 high as 150k</a:t>
          </a:r>
        </a:p>
        <a:p>
          <a:endParaRPr lang="en-IN" sz="1100"/>
        </a:p>
      </xdr:txBody>
    </xdr:sp>
    <xdr:clientData/>
  </xdr:twoCellAnchor>
  <xdr:twoCellAnchor>
    <xdr:from>
      <xdr:col>9</xdr:col>
      <xdr:colOff>295275</xdr:colOff>
      <xdr:row>46</xdr:row>
      <xdr:rowOff>85725</xdr:rowOff>
    </xdr:from>
    <xdr:to>
      <xdr:col>15</xdr:col>
      <xdr:colOff>142875</xdr:colOff>
      <xdr:row>52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0F9649-5B1A-48BF-A24D-915AD78C5DD4}"/>
            </a:ext>
          </a:extLst>
        </xdr:cNvPr>
        <xdr:cNvSpPr txBox="1"/>
      </xdr:nvSpPr>
      <xdr:spPr>
        <a:xfrm>
          <a:off x="6467475" y="8848725"/>
          <a:ext cx="3848100" cy="1152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Washington:</a:t>
          </a:r>
        </a:p>
        <a:p>
          <a:r>
            <a:rPr lang="en-IN" sz="1100"/>
            <a:t>In</a:t>
          </a:r>
          <a:r>
            <a:rPr lang="en-IN" sz="1100" baseline="0"/>
            <a:t> IQR, finance &gt; IT. with no placements in pharm dept.</a:t>
          </a:r>
        </a:p>
        <a:p>
          <a:r>
            <a:rPr lang="en-IN" sz="1100" baseline="0"/>
            <a:t>IT is left skewed &amp; finance is right skewed.</a:t>
          </a:r>
        </a:p>
        <a:p>
          <a:r>
            <a:rPr lang="en-IN" sz="1100" baseline="0"/>
            <a:t>1 upper outlier in finance with 150k.</a:t>
          </a:r>
        </a:p>
        <a:p>
          <a:r>
            <a:rPr lang="en-IN" sz="1100" baseline="0"/>
            <a:t>here finance is very much skewed on right  eventhough IT has minimum salary package of 10k</a:t>
          </a:r>
        </a:p>
        <a:p>
          <a:endParaRPr lang="en-IN" sz="1100"/>
        </a:p>
      </xdr:txBody>
    </xdr:sp>
    <xdr:clientData/>
  </xdr:twoCellAnchor>
  <xdr:twoCellAnchor>
    <xdr:from>
      <xdr:col>9</xdr:col>
      <xdr:colOff>371475</xdr:colOff>
      <xdr:row>53</xdr:row>
      <xdr:rowOff>133350</xdr:rowOff>
    </xdr:from>
    <xdr:to>
      <xdr:col>16</xdr:col>
      <xdr:colOff>304800</xdr:colOff>
      <xdr:row>59</xdr:row>
      <xdr:rowOff>142875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D7BB54E-C229-4B05-82A7-D4B06E67C1A1}"/>
            </a:ext>
          </a:extLst>
        </xdr:cNvPr>
        <xdr:cNvSpPr txBox="1"/>
      </xdr:nvSpPr>
      <xdr:spPr>
        <a:xfrm>
          <a:off x="6543675" y="10229850"/>
          <a:ext cx="4638675" cy="1152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</a:t>
          </a:r>
          <a:r>
            <a:rPr lang="en-IN" sz="1100" baseline="0"/>
            <a:t> general,</a:t>
          </a:r>
        </a:p>
        <a:p>
          <a:r>
            <a:rPr lang="en-IN" sz="1100" baseline="0"/>
            <a:t> Finance is much better in Harvard or Boston than Washington; </a:t>
          </a:r>
        </a:p>
        <a:p>
          <a:r>
            <a:rPr lang="en-IN" sz="1100" baseline="0"/>
            <a:t>Also pharmacy is better in Boston since it is left skewed;  </a:t>
          </a:r>
        </a:p>
        <a:p>
          <a:r>
            <a:rPr lang="en-IN" sz="1100" baseline="0"/>
            <a:t>It is better in Harvard since both left skewed &amp; has range from 80k to 140k. eventhough Washington is left skewed, range is from 10k to 90k.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7</xdr:row>
      <xdr:rowOff>166687</xdr:rowOff>
    </xdr:from>
    <xdr:to>
      <xdr:col>18</xdr:col>
      <xdr:colOff>495300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5C8985-D114-4396-869E-63BA5FCD75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7624" y="1500187"/>
              <a:ext cx="4305301" cy="4376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457200</xdr:colOff>
      <xdr:row>1</xdr:row>
      <xdr:rowOff>9525</xdr:rowOff>
    </xdr:from>
    <xdr:to>
      <xdr:col>18</xdr:col>
      <xdr:colOff>219075</xdr:colOff>
      <xdr:row>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40FDC11-4017-4801-A7C9-B574068311EF}"/>
            </a:ext>
          </a:extLst>
        </xdr:cNvPr>
        <xdr:cNvSpPr txBox="1"/>
      </xdr:nvSpPr>
      <xdr:spPr>
        <a:xfrm>
          <a:off x="7572375" y="200025"/>
          <a:ext cx="41243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task 2: average &amp; median are greater in the age group 25-30; both the range 20-25 &amp; 25-30 has the same mode</a:t>
          </a:r>
        </a:p>
        <a:p>
          <a:r>
            <a:rPr lang="en-IN" sz="1100"/>
            <a:t>task 3: 3 upper outliers for</a:t>
          </a:r>
          <a:r>
            <a:rPr lang="en-IN" sz="1100" baseline="0"/>
            <a:t> the age group 25-30 while 1 upper outlier for the group 30-35</a:t>
          </a:r>
        </a:p>
        <a:p>
          <a:endParaRPr lang="en-IN" sz="1100"/>
        </a:p>
      </xdr:txBody>
    </xdr:sp>
    <xdr:clientData/>
  </xdr:twoCellAnchor>
  <xdr:twoCellAnchor>
    <xdr:from>
      <xdr:col>0</xdr:col>
      <xdr:colOff>95250</xdr:colOff>
      <xdr:row>27</xdr:row>
      <xdr:rowOff>47625</xdr:rowOff>
    </xdr:from>
    <xdr:to>
      <xdr:col>5</xdr:col>
      <xdr:colOff>361950</xdr:colOff>
      <xdr:row>30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BB2E68-2F6F-4B9E-A795-C5CDF256EE92}"/>
            </a:ext>
          </a:extLst>
        </xdr:cNvPr>
        <xdr:cNvSpPr txBox="1"/>
      </xdr:nvSpPr>
      <xdr:spPr>
        <a:xfrm>
          <a:off x="95250" y="5191125"/>
          <a:ext cx="3600450" cy="6762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Task 4: The</a:t>
          </a:r>
          <a:r>
            <a:rPr lang="en-IN" sz="1100" baseline="0"/>
            <a:t> highest number of graduates were placed in the month of january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:H12" totalsRowShown="0" headerRowDxfId="19">
  <autoFilter ref="A2:H12" xr:uid="{00000000-0009-0000-0100-000004000000}"/>
  <tableColumns count="8">
    <tableColumn id="1" xr3:uid="{00000000-0010-0000-0000-000001000000}" name="Column1" dataDxfId="18" dataCellStyle="Currency"/>
    <tableColumn id="2" xr3:uid="{00000000-0010-0000-0000-000002000000}" name="Column2" dataDxfId="17" dataCellStyle="Currency"/>
    <tableColumn id="3" xr3:uid="{00000000-0010-0000-0000-000003000000}" name="Column3" dataDxfId="16" dataCellStyle="Currency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15"/>
    <tableColumn id="7" xr3:uid="{00000000-0010-0000-0000-000007000000}" name="Column7" dataDxfId="14" dataCellStyle="Currency"/>
    <tableColumn id="8" xr3:uid="{00000000-0010-0000-0000-000008000000}" name="Column8" dataDxfId="1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K2:S13" totalsRowShown="0">
  <autoFilter ref="K2:S13" xr:uid="{00000000-0009-0000-0100-000006000000}"/>
  <tableColumns count="9">
    <tableColumn id="1" xr3:uid="{00000000-0010-0000-0100-000001000000}" name="Column1"/>
    <tableColumn id="2" xr3:uid="{00000000-0010-0000-0100-000002000000}" name="Finance" dataDxfId="12"/>
    <tableColumn id="3" xr3:uid="{00000000-0010-0000-0100-000003000000}" name="IT"/>
    <tableColumn id="4" xr3:uid="{00000000-0010-0000-0100-000004000000}" name="Pharm"/>
    <tableColumn id="5" xr3:uid="{00000000-0010-0000-0100-000005000000}" name="Finance2"/>
    <tableColumn id="6" xr3:uid="{00000000-0010-0000-0100-000006000000}" name="IT3"/>
    <tableColumn id="7" xr3:uid="{00000000-0010-0000-0100-000007000000}" name="Pharm4"/>
    <tableColumn id="8" xr3:uid="{00000000-0010-0000-0100-000008000000}" name="Finance5"/>
    <tableColumn id="9" xr3:uid="{00000000-0010-0000-0100-000009000000}" name="IT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G4:K8" totalsRowShown="0">
  <autoFilter ref="G4:K8" xr:uid="{00000000-0009-0000-0100-000002000000}"/>
  <tableColumns count="5">
    <tableColumn id="1" xr3:uid="{00000000-0010-0000-0200-000001000000}" name="Column1"/>
    <tableColumn id="2" xr3:uid="{00000000-0010-0000-0200-000002000000}" name="20-25" dataDxfId="11">
      <calculatedColumnFormula>MODE(B1:B20)</calculatedColumnFormula>
    </tableColumn>
    <tableColumn id="3" xr3:uid="{00000000-0010-0000-0200-000003000000}" name="25-30"/>
    <tableColumn id="4" xr3:uid="{00000000-0010-0000-0200-000004000000}" name="30-35"/>
    <tableColumn id="5" xr3:uid="{00000000-0010-0000-0200-000005000000}" name="35-4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2:E26" totalsRowShown="0">
  <autoFilter ref="B2:E26" xr:uid="{00000000-0009-0000-0100-000005000000}"/>
  <tableColumns count="4">
    <tableColumn id="1" xr3:uid="{00000000-0010-0000-0300-000001000000}" name="20-25" dataDxfId="8" dataCellStyle="Currency"/>
    <tableColumn id="2" xr3:uid="{00000000-0010-0000-0300-000002000000}" name="25-30" dataDxfId="7" dataCellStyle="Currency"/>
    <tableColumn id="3" xr3:uid="{00000000-0010-0000-0300-000003000000}" name="30-35"/>
    <tableColumn id="4" xr3:uid="{00000000-0010-0000-0300-000004000000}" name="35-4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G13:K24" totalsRowShown="0">
  <autoFilter ref="G13:K24" xr:uid="{00000000-0009-0000-0100-000007000000}"/>
  <tableColumns count="5">
    <tableColumn id="1" xr3:uid="{00000000-0010-0000-0400-000001000000}" name="Column1" dataDxfId="10"/>
    <tableColumn id="2" xr3:uid="{00000000-0010-0000-0400-000002000000}" name="20-25" dataDxfId="9"/>
    <tableColumn id="3" xr3:uid="{00000000-0010-0000-0400-000003000000}" name="25-30"/>
    <tableColumn id="4" xr3:uid="{00000000-0010-0000-0400-000004000000}" name="30-35"/>
    <tableColumn id="5" xr3:uid="{00000000-0010-0000-0400-000005000000}" name="35-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:C46"/>
    </sheetView>
  </sheetViews>
  <sheetFormatPr defaultRowHeight="15" x14ac:dyDescent="0.25"/>
  <cols>
    <col min="1" max="1" width="22.5703125" customWidth="1"/>
    <col min="2" max="2" width="28.5703125" customWidth="1"/>
    <col min="3" max="3" width="22.42578125" customWidth="1"/>
    <col min="4" max="4" width="29.5703125" customWidth="1"/>
    <col min="5" max="5" width="23.140625" customWidth="1"/>
    <col min="6" max="6" width="22.42578125" customWidth="1"/>
    <col min="7" max="7" width="21.85546875" customWidth="1"/>
    <col min="8" max="10" width="13.85546875" style="4" customWidth="1"/>
    <col min="11" max="11" width="15.140625" customWidth="1"/>
    <col min="12" max="12" width="10.85546875" customWidth="1"/>
    <col min="13" max="13" width="10.5703125" customWidth="1"/>
  </cols>
  <sheetData>
    <row r="1" spans="1:13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104</v>
      </c>
      <c r="M1" s="1" t="s">
        <v>119</v>
      </c>
    </row>
    <row r="2" spans="1:13" x14ac:dyDescent="0.25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v>28</v>
      </c>
      <c r="M2">
        <f>MONTH(K2)</f>
        <v>12</v>
      </c>
    </row>
    <row r="3" spans="1:13" x14ac:dyDescent="0.25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v>30</v>
      </c>
      <c r="M3">
        <f t="shared" ref="M3:M22" si="0">MONTH(K3)</f>
        <v>10</v>
      </c>
    </row>
    <row r="4" spans="1:13" x14ac:dyDescent="0.25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ref="L4:L46" si="1">YEAR(K4)-YEAR(I4)</f>
        <v>28</v>
      </c>
      <c r="M4">
        <f t="shared" si="0"/>
        <v>1</v>
      </c>
    </row>
    <row r="5" spans="1:13" x14ac:dyDescent="0.25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1"/>
        <v>31</v>
      </c>
      <c r="M5">
        <f t="shared" si="0"/>
        <v>3</v>
      </c>
    </row>
    <row r="6" spans="1:13" x14ac:dyDescent="0.25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1"/>
        <v>30</v>
      </c>
      <c r="M6">
        <f t="shared" si="0"/>
        <v>6</v>
      </c>
    </row>
    <row r="7" spans="1:13" x14ac:dyDescent="0.25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1"/>
        <v>27</v>
      </c>
      <c r="M7">
        <f t="shared" si="0"/>
        <v>8</v>
      </c>
    </row>
    <row r="8" spans="1:13" x14ac:dyDescent="0.25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1"/>
        <v>23</v>
      </c>
      <c r="M8">
        <f t="shared" si="0"/>
        <v>7</v>
      </c>
    </row>
    <row r="9" spans="1:13" x14ac:dyDescent="0.25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1"/>
        <v>28</v>
      </c>
      <c r="M9">
        <f t="shared" si="0"/>
        <v>12</v>
      </c>
    </row>
    <row r="10" spans="1:13" x14ac:dyDescent="0.25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1"/>
        <v>25</v>
      </c>
      <c r="M10">
        <f t="shared" si="0"/>
        <v>9</v>
      </c>
    </row>
    <row r="11" spans="1:13" x14ac:dyDescent="0.25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1"/>
        <v>33</v>
      </c>
      <c r="M11">
        <f t="shared" si="0"/>
        <v>10</v>
      </c>
    </row>
    <row r="12" spans="1:13" x14ac:dyDescent="0.25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1"/>
        <v>28</v>
      </c>
      <c r="M12">
        <f t="shared" si="0"/>
        <v>8</v>
      </c>
    </row>
    <row r="13" spans="1:13" x14ac:dyDescent="0.25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1"/>
        <v>30</v>
      </c>
      <c r="M13">
        <f t="shared" si="0"/>
        <v>6</v>
      </c>
    </row>
    <row r="14" spans="1:13" x14ac:dyDescent="0.25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1"/>
        <v>27</v>
      </c>
      <c r="M14">
        <f t="shared" si="0"/>
        <v>9</v>
      </c>
    </row>
    <row r="15" spans="1:13" x14ac:dyDescent="0.25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1"/>
        <v>28</v>
      </c>
      <c r="M15">
        <f t="shared" si="0"/>
        <v>11</v>
      </c>
    </row>
    <row r="16" spans="1:13" x14ac:dyDescent="0.25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1"/>
        <v>28</v>
      </c>
      <c r="M16">
        <f t="shared" si="0"/>
        <v>12</v>
      </c>
    </row>
    <row r="17" spans="1:13" x14ac:dyDescent="0.25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1"/>
        <v>27</v>
      </c>
      <c r="M17">
        <f t="shared" si="0"/>
        <v>12</v>
      </c>
    </row>
    <row r="18" spans="1:13" x14ac:dyDescent="0.25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1"/>
        <v>25</v>
      </c>
      <c r="M18">
        <f t="shared" si="0"/>
        <v>1</v>
      </c>
    </row>
    <row r="19" spans="1:13" x14ac:dyDescent="0.25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1"/>
        <v>29</v>
      </c>
      <c r="M19">
        <f t="shared" si="0"/>
        <v>5</v>
      </c>
    </row>
    <row r="20" spans="1:13" x14ac:dyDescent="0.25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1"/>
        <v>31</v>
      </c>
      <c r="M20">
        <f t="shared" si="0"/>
        <v>7</v>
      </c>
    </row>
    <row r="21" spans="1:13" x14ac:dyDescent="0.25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1"/>
        <v>24</v>
      </c>
      <c r="M21">
        <f t="shared" si="0"/>
        <v>2</v>
      </c>
    </row>
    <row r="22" spans="1:13" x14ac:dyDescent="0.25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1"/>
        <v>26</v>
      </c>
      <c r="M22">
        <f t="shared" si="0"/>
        <v>1</v>
      </c>
    </row>
    <row r="23" spans="1:13" x14ac:dyDescent="0.25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1"/>
        <v>24</v>
      </c>
      <c r="M23">
        <f>MONTH(K23)</f>
        <v>7</v>
      </c>
    </row>
    <row r="24" spans="1:13" x14ac:dyDescent="0.25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1"/>
        <v>24</v>
      </c>
      <c r="M24">
        <f t="shared" ref="M24:M46" si="2">MONTH(K24)</f>
        <v>7</v>
      </c>
    </row>
    <row r="25" spans="1:13" x14ac:dyDescent="0.25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1"/>
        <v>23</v>
      </c>
      <c r="M25">
        <f t="shared" si="2"/>
        <v>1</v>
      </c>
    </row>
    <row r="26" spans="1:13" x14ac:dyDescent="0.25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1"/>
        <v>34</v>
      </c>
      <c r="M26">
        <f t="shared" si="2"/>
        <v>7</v>
      </c>
    </row>
    <row r="27" spans="1:13" x14ac:dyDescent="0.25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1"/>
        <v>25</v>
      </c>
      <c r="M27">
        <f t="shared" si="2"/>
        <v>11</v>
      </c>
    </row>
    <row r="28" spans="1:13" x14ac:dyDescent="0.25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1"/>
        <v>22</v>
      </c>
      <c r="M28">
        <f t="shared" si="2"/>
        <v>1</v>
      </c>
    </row>
    <row r="29" spans="1:13" x14ac:dyDescent="0.25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1"/>
        <v>22</v>
      </c>
      <c r="M29">
        <f t="shared" si="2"/>
        <v>4</v>
      </c>
    </row>
    <row r="30" spans="1:13" x14ac:dyDescent="0.25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1"/>
        <v>22</v>
      </c>
      <c r="M30">
        <f t="shared" si="2"/>
        <v>4</v>
      </c>
    </row>
    <row r="31" spans="1:13" x14ac:dyDescent="0.25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1"/>
        <v>22</v>
      </c>
      <c r="M31">
        <f t="shared" si="2"/>
        <v>9</v>
      </c>
    </row>
    <row r="32" spans="1:13" x14ac:dyDescent="0.25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1"/>
        <v>25</v>
      </c>
      <c r="M32">
        <f t="shared" si="2"/>
        <v>8</v>
      </c>
    </row>
    <row r="33" spans="1:13" x14ac:dyDescent="0.25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>
        <f t="shared" si="1"/>
        <v>39</v>
      </c>
      <c r="M33">
        <f t="shared" si="2"/>
        <v>1</v>
      </c>
    </row>
    <row r="34" spans="1:13" x14ac:dyDescent="0.25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1"/>
        <v>26</v>
      </c>
      <c r="M34">
        <f t="shared" si="2"/>
        <v>4</v>
      </c>
    </row>
    <row r="35" spans="1:13" x14ac:dyDescent="0.25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1"/>
        <v>25</v>
      </c>
      <c r="M35">
        <f t="shared" si="2"/>
        <v>9</v>
      </c>
    </row>
    <row r="36" spans="1:13" x14ac:dyDescent="0.25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1"/>
        <v>23</v>
      </c>
      <c r="M36">
        <f t="shared" si="2"/>
        <v>10</v>
      </c>
    </row>
    <row r="37" spans="1:13" x14ac:dyDescent="0.25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1"/>
        <v>23</v>
      </c>
      <c r="M37">
        <f t="shared" si="2"/>
        <v>5</v>
      </c>
    </row>
    <row r="38" spans="1:13" x14ac:dyDescent="0.25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1"/>
        <v>33</v>
      </c>
      <c r="M38">
        <f t="shared" si="2"/>
        <v>2</v>
      </c>
    </row>
    <row r="39" spans="1:13" x14ac:dyDescent="0.25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1"/>
        <v>25</v>
      </c>
      <c r="M39">
        <f t="shared" si="2"/>
        <v>8</v>
      </c>
    </row>
    <row r="40" spans="1:13" x14ac:dyDescent="0.25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1"/>
        <v>22</v>
      </c>
      <c r="M40">
        <f t="shared" si="2"/>
        <v>11</v>
      </c>
    </row>
    <row r="41" spans="1:13" x14ac:dyDescent="0.25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1"/>
        <v>26</v>
      </c>
      <c r="M41">
        <f t="shared" si="2"/>
        <v>2</v>
      </c>
    </row>
    <row r="42" spans="1:13" x14ac:dyDescent="0.25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1"/>
        <v>24</v>
      </c>
      <c r="M42">
        <f t="shared" si="2"/>
        <v>10</v>
      </c>
    </row>
    <row r="43" spans="1:13" x14ac:dyDescent="0.25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1"/>
        <v>26</v>
      </c>
      <c r="M43">
        <f t="shared" si="2"/>
        <v>3</v>
      </c>
    </row>
    <row r="44" spans="1:13" x14ac:dyDescent="0.25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1"/>
        <v>25</v>
      </c>
      <c r="M44">
        <f t="shared" si="2"/>
        <v>12</v>
      </c>
    </row>
    <row r="45" spans="1:13" x14ac:dyDescent="0.25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1"/>
        <v>33</v>
      </c>
      <c r="M45">
        <f t="shared" si="2"/>
        <v>3</v>
      </c>
    </row>
    <row r="46" spans="1:13" x14ac:dyDescent="0.25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 t="shared" si="1"/>
        <v>31</v>
      </c>
      <c r="M46">
        <f t="shared" si="2"/>
        <v>12</v>
      </c>
    </row>
    <row r="47" spans="1:13" x14ac:dyDescent="0.25">
      <c r="C47" s="5"/>
    </row>
    <row r="49" spans="3:6" x14ac:dyDescent="0.25">
      <c r="D49" s="2"/>
    </row>
    <row r="50" spans="3:6" x14ac:dyDescent="0.25">
      <c r="C50" s="5"/>
      <c r="D50" s="2"/>
      <c r="F50" s="2"/>
    </row>
    <row r="51" spans="3:6" x14ac:dyDescent="0.25">
      <c r="C51" s="5"/>
      <c r="D51" s="2"/>
      <c r="F51" s="2"/>
    </row>
    <row r="52" spans="3:6" x14ac:dyDescent="0.25">
      <c r="D52" s="2"/>
      <c r="F52" s="2"/>
    </row>
    <row r="53" spans="3:6" x14ac:dyDescent="0.25">
      <c r="D53" s="2"/>
      <c r="F53" s="2"/>
    </row>
    <row r="54" spans="3:6" x14ac:dyDescent="0.25">
      <c r="D54" s="2"/>
      <c r="F54" s="2"/>
    </row>
    <row r="55" spans="3:6" x14ac:dyDescent="0.25">
      <c r="D55" s="2"/>
      <c r="F55" s="2"/>
    </row>
    <row r="56" spans="3:6" x14ac:dyDescent="0.25">
      <c r="D56" s="5"/>
      <c r="F56" s="2"/>
    </row>
    <row r="57" spans="3:6" x14ac:dyDescent="0.25">
      <c r="D57" s="2"/>
      <c r="F57" s="2"/>
    </row>
    <row r="58" spans="3:6" x14ac:dyDescent="0.25">
      <c r="D58" s="2"/>
      <c r="F58" s="2"/>
    </row>
    <row r="59" spans="3:6" x14ac:dyDescent="0.25">
      <c r="D59" s="2"/>
      <c r="F59" s="2"/>
    </row>
    <row r="60" spans="3:6" x14ac:dyDescent="0.25">
      <c r="D60" s="2"/>
      <c r="F60" s="2"/>
    </row>
    <row r="61" spans="3:6" x14ac:dyDescent="0.25">
      <c r="D61" s="2"/>
      <c r="F61" s="2"/>
    </row>
    <row r="62" spans="3:6" x14ac:dyDescent="0.25">
      <c r="D62" s="2"/>
      <c r="F62" s="2"/>
    </row>
    <row r="63" spans="3:6" x14ac:dyDescent="0.25">
      <c r="C63" s="5"/>
      <c r="F63" s="2"/>
    </row>
  </sheetData>
  <autoFilter ref="A1:L46" xr:uid="{00000000-0009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selection sqref="A1:C1"/>
    </sheetView>
  </sheetViews>
  <sheetFormatPr defaultRowHeight="15" x14ac:dyDescent="0.25"/>
  <cols>
    <col min="1" max="1" width="9.42578125" customWidth="1"/>
    <col min="2" max="2" width="10.42578125" customWidth="1"/>
    <col min="3" max="4" width="10.7109375" customWidth="1"/>
    <col min="5" max="5" width="10.85546875" customWidth="1"/>
    <col min="6" max="6" width="10.42578125" customWidth="1"/>
    <col min="7" max="7" width="10.7109375" customWidth="1"/>
    <col min="8" max="8" width="10.140625" customWidth="1"/>
    <col min="11" max="11" width="10.140625" customWidth="1"/>
    <col min="12" max="12" width="10" customWidth="1"/>
    <col min="14" max="14" width="10.5703125" bestFit="1" customWidth="1"/>
    <col min="15" max="15" width="11" customWidth="1"/>
    <col min="16" max="17" width="10.5703125" bestFit="1" customWidth="1"/>
    <col min="18" max="18" width="11" customWidth="1"/>
    <col min="20" max="20" width="9.85546875" customWidth="1"/>
  </cols>
  <sheetData>
    <row r="1" spans="1:20" x14ac:dyDescent="0.25">
      <c r="A1" s="13" t="s">
        <v>17</v>
      </c>
      <c r="B1" s="13"/>
      <c r="C1" s="13"/>
      <c r="D1" s="13" t="s">
        <v>99</v>
      </c>
      <c r="E1" s="13"/>
      <c r="F1" s="13"/>
      <c r="G1" s="13" t="s">
        <v>21</v>
      </c>
      <c r="H1" s="13"/>
      <c r="I1" s="8"/>
      <c r="L1" s="13" t="s">
        <v>17</v>
      </c>
      <c r="M1" s="13"/>
      <c r="N1" s="13"/>
      <c r="O1" s="13" t="s">
        <v>99</v>
      </c>
      <c r="P1" s="13"/>
      <c r="Q1" s="13"/>
      <c r="R1" s="13" t="s">
        <v>21</v>
      </c>
      <c r="S1" s="13"/>
      <c r="T1" s="13"/>
    </row>
    <row r="2" spans="1:20" x14ac:dyDescent="0.25">
      <c r="A2" s="1" t="s">
        <v>109</v>
      </c>
      <c r="B2" s="1" t="s">
        <v>110</v>
      </c>
      <c r="C2" s="1" t="s">
        <v>111</v>
      </c>
      <c r="D2" s="1" t="s">
        <v>112</v>
      </c>
      <c r="E2" s="1" t="s">
        <v>113</v>
      </c>
      <c r="F2" s="1" t="s">
        <v>116</v>
      </c>
      <c r="G2" s="1" t="s">
        <v>117</v>
      </c>
      <c r="H2" s="1" t="s">
        <v>118</v>
      </c>
      <c r="I2" s="1"/>
      <c r="K2" t="s">
        <v>109</v>
      </c>
      <c r="L2" t="s">
        <v>13</v>
      </c>
      <c r="M2" t="s">
        <v>22</v>
      </c>
      <c r="N2" t="s">
        <v>115</v>
      </c>
      <c r="O2" t="s">
        <v>120</v>
      </c>
      <c r="P2" t="s">
        <v>121</v>
      </c>
      <c r="Q2" t="s">
        <v>122</v>
      </c>
      <c r="R2" t="s">
        <v>123</v>
      </c>
      <c r="S2" t="s">
        <v>124</v>
      </c>
    </row>
    <row r="3" spans="1:20" x14ac:dyDescent="0.25">
      <c r="A3" s="1" t="s">
        <v>13</v>
      </c>
      <c r="B3" s="1" t="s">
        <v>22</v>
      </c>
      <c r="C3" s="1" t="s">
        <v>115</v>
      </c>
      <c r="D3" s="1" t="s">
        <v>13</v>
      </c>
      <c r="E3" s="1" t="s">
        <v>22</v>
      </c>
      <c r="F3" s="1" t="s">
        <v>115</v>
      </c>
      <c r="G3" s="1" t="s">
        <v>13</v>
      </c>
      <c r="H3" s="1" t="s">
        <v>22</v>
      </c>
      <c r="K3" t="s">
        <v>93</v>
      </c>
      <c r="L3">
        <f>QUARTILE(A4:A7,1)</f>
        <v>63750</v>
      </c>
      <c r="M3">
        <f>QUARTILE(B4:B8,1)</f>
        <v>50000</v>
      </c>
      <c r="N3">
        <f>QUARTILE(C4:C8,1)</f>
        <v>55000</v>
      </c>
      <c r="O3">
        <f>QUARTILE(D4:D7,1)</f>
        <v>43750</v>
      </c>
      <c r="P3">
        <f>QUARTILE(E4:E9,1)</f>
        <v>89700</v>
      </c>
      <c r="Q3">
        <f>QUARTILE(F4:F8,1)</f>
        <v>80000</v>
      </c>
      <c r="R3">
        <f>QUARTILE(G4:G10,1)</f>
        <v>50000</v>
      </c>
      <c r="S3">
        <f>QUARTILE(H4:H12,1)</f>
        <v>45000</v>
      </c>
    </row>
    <row r="4" spans="1:20" x14ac:dyDescent="0.25">
      <c r="A4" s="2">
        <v>45000</v>
      </c>
      <c r="B4" s="2">
        <v>45000</v>
      </c>
      <c r="C4" s="2">
        <v>40000</v>
      </c>
      <c r="D4" s="2">
        <v>230000</v>
      </c>
      <c r="E4" s="2">
        <v>89700</v>
      </c>
      <c r="F4" s="2">
        <v>45000</v>
      </c>
      <c r="G4" s="2">
        <v>89700</v>
      </c>
      <c r="H4" s="2">
        <v>80000</v>
      </c>
      <c r="K4" t="s">
        <v>94</v>
      </c>
      <c r="L4">
        <f>QUARTILE(A4:A7,2)</f>
        <v>75000</v>
      </c>
      <c r="M4">
        <f>QUARTILE(B4:B8,2)</f>
        <v>55000</v>
      </c>
      <c r="N4">
        <f>QUARTILE(C4:C8,2)</f>
        <v>85000</v>
      </c>
      <c r="O4">
        <f t="shared" ref="O4" si="0">QUARTILE(D4:D7,2)</f>
        <v>97500</v>
      </c>
      <c r="P4">
        <f>QUARTILE(E4:E9,2)</f>
        <v>109850</v>
      </c>
      <c r="Q4">
        <f t="shared" ref="Q4" si="1">QUARTILE(F4:F8,2)</f>
        <v>89700</v>
      </c>
      <c r="R4">
        <f>QUARTILE(G4:G10,2)</f>
        <v>55000</v>
      </c>
      <c r="S4">
        <f>QUARTILE(H4:H12,2)</f>
        <v>60000</v>
      </c>
    </row>
    <row r="5" spans="1:20" x14ac:dyDescent="0.25">
      <c r="A5" s="2">
        <v>90000</v>
      </c>
      <c r="B5" s="2">
        <v>50000</v>
      </c>
      <c r="C5" s="2">
        <v>85000</v>
      </c>
      <c r="D5" s="2">
        <v>150000</v>
      </c>
      <c r="E5" s="2">
        <v>80000</v>
      </c>
      <c r="F5" s="2">
        <v>89700</v>
      </c>
      <c r="G5" s="2">
        <v>89700</v>
      </c>
      <c r="H5" s="2">
        <v>89700</v>
      </c>
      <c r="K5" t="s">
        <v>95</v>
      </c>
      <c r="L5">
        <f>QUARTILE(A4:A7,3)</f>
        <v>82500</v>
      </c>
      <c r="M5">
        <f>QUARTILE(B4:B8,3)</f>
        <v>80000</v>
      </c>
      <c r="N5">
        <f>QUARTILE(C4:C8,3)</f>
        <v>85000</v>
      </c>
      <c r="O5">
        <f t="shared" ref="O5" si="2">QUARTILE(D4:D7,3)</f>
        <v>170000</v>
      </c>
      <c r="P5">
        <f>QUARTILE(E4:E9,3)</f>
        <v>130000</v>
      </c>
      <c r="Q5">
        <f t="shared" ref="Q5" si="3">QUARTILE(F4:F8,3)</f>
        <v>89700</v>
      </c>
      <c r="R5">
        <f>QUARTILE(G4:G10,3)</f>
        <v>89700</v>
      </c>
      <c r="S5">
        <f>QUARTILE(H4:H12,3)</f>
        <v>70000</v>
      </c>
    </row>
    <row r="6" spans="1:20" x14ac:dyDescent="0.25">
      <c r="A6" s="2">
        <v>80000</v>
      </c>
      <c r="B6" s="2">
        <v>89000</v>
      </c>
      <c r="C6" s="2">
        <v>55000</v>
      </c>
      <c r="D6" s="2">
        <v>40000</v>
      </c>
      <c r="E6" s="2">
        <v>89700</v>
      </c>
      <c r="F6" s="2">
        <v>150000</v>
      </c>
      <c r="G6" s="2">
        <v>150000</v>
      </c>
      <c r="H6" s="2">
        <v>65000</v>
      </c>
      <c r="K6" t="s">
        <v>96</v>
      </c>
      <c r="L6">
        <f>L5-L3</f>
        <v>18750</v>
      </c>
      <c r="M6">
        <f t="shared" ref="M6:O6" si="4">M5-M3</f>
        <v>30000</v>
      </c>
      <c r="N6">
        <f t="shared" si="4"/>
        <v>30000</v>
      </c>
      <c r="O6">
        <f t="shared" si="4"/>
        <v>126250</v>
      </c>
      <c r="P6">
        <f t="shared" ref="P6" si="5">P5-P3</f>
        <v>40300</v>
      </c>
      <c r="Q6">
        <f t="shared" ref="Q6:R6" si="6">Q5-Q3</f>
        <v>9700</v>
      </c>
      <c r="R6">
        <f t="shared" si="6"/>
        <v>39700</v>
      </c>
      <c r="S6">
        <f t="shared" ref="S6" si="7">S5-S3</f>
        <v>25000</v>
      </c>
    </row>
    <row r="7" spans="1:20" x14ac:dyDescent="0.25">
      <c r="A7" s="2">
        <v>70000</v>
      </c>
      <c r="B7" s="2">
        <v>55000</v>
      </c>
      <c r="C7" s="5">
        <v>110000</v>
      </c>
      <c r="D7" s="5">
        <v>45000</v>
      </c>
      <c r="E7" s="2">
        <v>130000</v>
      </c>
      <c r="F7" s="2">
        <v>80000</v>
      </c>
      <c r="G7" s="2">
        <v>40000</v>
      </c>
      <c r="H7" s="2">
        <v>70000</v>
      </c>
      <c r="K7" t="s">
        <v>97</v>
      </c>
      <c r="L7">
        <f>L5+1.5*L6</f>
        <v>110625</v>
      </c>
      <c r="M7">
        <f t="shared" ref="M7:O7" si="8">M5+1.5*M6</f>
        <v>125000</v>
      </c>
      <c r="N7">
        <f t="shared" si="8"/>
        <v>130000</v>
      </c>
      <c r="O7">
        <f t="shared" si="8"/>
        <v>359375</v>
      </c>
      <c r="P7">
        <f t="shared" ref="P7" si="9">P5+1.5*P6</f>
        <v>190450</v>
      </c>
      <c r="Q7">
        <f t="shared" ref="Q7:R7" si="10">Q5+1.5*Q6</f>
        <v>104250</v>
      </c>
      <c r="R7">
        <f t="shared" si="10"/>
        <v>149250</v>
      </c>
      <c r="S7">
        <f t="shared" ref="S7" si="11">S5+1.5*S6</f>
        <v>107500</v>
      </c>
    </row>
    <row r="8" spans="1:20" x14ac:dyDescent="0.25">
      <c r="A8" s="2"/>
      <c r="B8" s="2">
        <v>80000</v>
      </c>
      <c r="C8" s="2">
        <v>85000</v>
      </c>
      <c r="E8" s="2">
        <v>130000</v>
      </c>
      <c r="F8" s="2">
        <v>89700</v>
      </c>
      <c r="G8" s="2">
        <v>55000</v>
      </c>
      <c r="H8" s="2">
        <v>45000</v>
      </c>
      <c r="K8" t="s">
        <v>98</v>
      </c>
      <c r="L8">
        <f>L3-1.5*L6</f>
        <v>35625</v>
      </c>
      <c r="M8">
        <f t="shared" ref="M8:O8" si="12">M3-1.5*M6</f>
        <v>5000</v>
      </c>
      <c r="N8">
        <f t="shared" si="12"/>
        <v>10000</v>
      </c>
      <c r="O8">
        <f t="shared" si="12"/>
        <v>-145625</v>
      </c>
      <c r="P8">
        <f t="shared" ref="P8:S8" si="13">P3-1.5*P6</f>
        <v>29250</v>
      </c>
      <c r="Q8">
        <f t="shared" si="13"/>
        <v>65450</v>
      </c>
      <c r="R8">
        <f t="shared" si="13"/>
        <v>-9550</v>
      </c>
      <c r="S8">
        <f t="shared" si="13"/>
        <v>7500</v>
      </c>
    </row>
    <row r="9" spans="1:20" x14ac:dyDescent="0.25">
      <c r="A9" s="2"/>
      <c r="B9" s="2"/>
      <c r="C9" s="2"/>
      <c r="E9" s="2">
        <v>140000</v>
      </c>
      <c r="G9" s="2">
        <v>50000</v>
      </c>
      <c r="H9" s="2">
        <v>10000</v>
      </c>
      <c r="K9" t="s">
        <v>101</v>
      </c>
      <c r="L9" s="5">
        <f>MAX(A4:A7)</f>
        <v>90000</v>
      </c>
      <c r="M9" s="5">
        <f>MAX(B4:B8)</f>
        <v>89000</v>
      </c>
      <c r="N9" s="5">
        <f>MAX(C4:C8)</f>
        <v>110000</v>
      </c>
      <c r="O9" s="5">
        <f t="shared" ref="O9" si="14">MAX(D4:D7)</f>
        <v>230000</v>
      </c>
      <c r="P9" s="5">
        <f>MAX(E4:E9)</f>
        <v>140000</v>
      </c>
      <c r="Q9" s="5">
        <f t="shared" ref="Q9" si="15">MAX(F4:F8)</f>
        <v>150000</v>
      </c>
      <c r="R9" s="5">
        <f>MAX(G4:G10)</f>
        <v>150000</v>
      </c>
      <c r="S9" s="5">
        <f>MAX(H4:H12)</f>
        <v>89700</v>
      </c>
    </row>
    <row r="10" spans="1:20" x14ac:dyDescent="0.25">
      <c r="A10" s="5"/>
      <c r="B10" s="2"/>
      <c r="C10" s="2"/>
      <c r="F10" s="5"/>
      <c r="G10" s="2">
        <v>50000</v>
      </c>
      <c r="H10" s="2">
        <v>60000</v>
      </c>
      <c r="K10" t="s">
        <v>102</v>
      </c>
      <c r="L10" s="5">
        <f>MIN(A4:A7)</f>
        <v>45000</v>
      </c>
      <c r="M10" s="5">
        <f>MIN(B4:B8)</f>
        <v>45000</v>
      </c>
      <c r="N10" s="5">
        <f>MIN(C4:C8)</f>
        <v>40000</v>
      </c>
      <c r="O10" s="5">
        <f t="shared" ref="O10" si="16">MIN(D4:D7)</f>
        <v>40000</v>
      </c>
      <c r="P10" s="5">
        <f>MIN(E4:E9)</f>
        <v>80000</v>
      </c>
      <c r="Q10" s="5">
        <f t="shared" ref="Q10" si="17">MIN(F4:F8)</f>
        <v>45000</v>
      </c>
      <c r="R10" s="5">
        <f>MIN(G4:G10)</f>
        <v>40000</v>
      </c>
      <c r="S10" s="5">
        <f>MIN(H4:H12)</f>
        <v>10000</v>
      </c>
    </row>
    <row r="11" spans="1:20" x14ac:dyDescent="0.25">
      <c r="A11" s="2"/>
      <c r="B11" s="2"/>
      <c r="C11" s="2"/>
      <c r="F11" s="5"/>
      <c r="G11" s="5"/>
      <c r="H11" s="2">
        <v>45000</v>
      </c>
      <c r="K11" t="s">
        <v>103</v>
      </c>
      <c r="L11" s="5">
        <f>MEDIAN(A4:A7)</f>
        <v>75000</v>
      </c>
      <c r="M11" s="5">
        <f>MEDIAN(B4:B8)</f>
        <v>55000</v>
      </c>
      <c r="N11" s="5">
        <f>MEDIAN(C4:C8)</f>
        <v>85000</v>
      </c>
      <c r="O11" s="5">
        <f t="shared" ref="O11" si="18">MEDIAN(D4:D7)</f>
        <v>97500</v>
      </c>
      <c r="P11" s="5">
        <f>MEDIAN(E4:E9)</f>
        <v>109850</v>
      </c>
      <c r="Q11" s="5">
        <f t="shared" ref="Q11" si="19">MEDIAN(F4:F8)</f>
        <v>89700</v>
      </c>
      <c r="R11" s="5">
        <f>MEDIAN(G4:G10)</f>
        <v>55000</v>
      </c>
      <c r="S11" s="5">
        <f>MEDIAN(H4:H12)</f>
        <v>60000</v>
      </c>
    </row>
    <row r="12" spans="1:20" x14ac:dyDescent="0.25">
      <c r="A12" s="2"/>
      <c r="B12" s="2"/>
      <c r="C12" s="2"/>
      <c r="F12" s="5"/>
      <c r="G12" s="5"/>
      <c r="H12" s="5">
        <v>50000</v>
      </c>
      <c r="K12" t="s">
        <v>100</v>
      </c>
      <c r="L12" s="5">
        <f>AVERAGE(A4:A8)</f>
        <v>71250</v>
      </c>
      <c r="M12" s="5">
        <f>AVERAGE(B4:B8)</f>
        <v>63800</v>
      </c>
      <c r="N12" s="5">
        <f>AVERAGE(C4:C8)</f>
        <v>75000</v>
      </c>
      <c r="O12" s="5">
        <f>AVERAGE(D4:D8)</f>
        <v>116250</v>
      </c>
      <c r="P12" s="5">
        <f t="shared" ref="P12:S12" si="20">AVERAGE(E4:E12)</f>
        <v>109900</v>
      </c>
      <c r="Q12" s="5">
        <f t="shared" si="20"/>
        <v>90880</v>
      </c>
      <c r="R12" s="5">
        <f t="shared" si="20"/>
        <v>74914.28571428571</v>
      </c>
      <c r="S12" s="5">
        <f t="shared" si="20"/>
        <v>57188.888888888891</v>
      </c>
    </row>
    <row r="13" spans="1:20" x14ac:dyDescent="0.25">
      <c r="A13" s="2"/>
      <c r="B13" s="2"/>
      <c r="C13" s="2"/>
      <c r="K13" t="s">
        <v>125</v>
      </c>
      <c r="L13" s="12" t="s">
        <v>126</v>
      </c>
      <c r="M13" s="11" t="s">
        <v>127</v>
      </c>
      <c r="N13" s="11" t="s">
        <v>126</v>
      </c>
      <c r="O13" s="11" t="s">
        <v>127</v>
      </c>
      <c r="P13" s="11" t="s">
        <v>127</v>
      </c>
      <c r="Q13" s="11" t="s">
        <v>127</v>
      </c>
      <c r="R13" s="11" t="s">
        <v>127</v>
      </c>
      <c r="S13" s="11" t="s">
        <v>126</v>
      </c>
    </row>
    <row r="14" spans="1:20" x14ac:dyDescent="0.25">
      <c r="A14" s="2"/>
      <c r="B14" s="2"/>
      <c r="C14" s="2"/>
    </row>
    <row r="15" spans="1:20" x14ac:dyDescent="0.25">
      <c r="A15" s="2"/>
      <c r="B15" s="2"/>
      <c r="C15" s="2"/>
    </row>
    <row r="16" spans="1:20" x14ac:dyDescent="0.25">
      <c r="A16" s="2"/>
      <c r="B16" s="2"/>
      <c r="C16" s="2"/>
    </row>
    <row r="17" spans="2:3" x14ac:dyDescent="0.25">
      <c r="B17" s="5"/>
      <c r="C17" s="2"/>
    </row>
  </sheetData>
  <mergeCells count="6">
    <mergeCell ref="L1:N1"/>
    <mergeCell ref="O1:Q1"/>
    <mergeCell ref="R1:T1"/>
    <mergeCell ref="A1:C1"/>
    <mergeCell ref="D1:F1"/>
    <mergeCell ref="G1:H1"/>
  </mergeCells>
  <conditionalFormatting sqref="F4:F8">
    <cfRule type="cellIs" dxfId="6" priority="2" operator="lessThan">
      <formula>65450</formula>
    </cfRule>
    <cfRule type="cellIs" dxfId="5" priority="3" operator="greaterThan">
      <formula>104250</formula>
    </cfRule>
  </conditionalFormatting>
  <conditionalFormatting sqref="G4:G10">
    <cfRule type="cellIs" dxfId="4" priority="1" operator="greaterThan">
      <formula>149250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tabSelected="1" workbookViewId="0">
      <selection activeCell="H27" sqref="H27"/>
    </sheetView>
  </sheetViews>
  <sheetFormatPr defaultRowHeight="15" x14ac:dyDescent="0.25"/>
  <cols>
    <col min="2" max="4" width="10.5703125" bestFit="1" customWidth="1"/>
    <col min="7" max="7" width="11" customWidth="1"/>
    <col min="18" max="18" width="10.5703125" bestFit="1" customWidth="1"/>
  </cols>
  <sheetData>
    <row r="1" spans="1:19" x14ac:dyDescent="0.25">
      <c r="A1" t="s">
        <v>128</v>
      </c>
    </row>
    <row r="2" spans="1:19" x14ac:dyDescent="0.25">
      <c r="B2" t="s">
        <v>105</v>
      </c>
      <c r="C2" t="s">
        <v>106</v>
      </c>
      <c r="D2" t="s">
        <v>107</v>
      </c>
      <c r="E2" t="s">
        <v>108</v>
      </c>
    </row>
    <row r="3" spans="1:19" x14ac:dyDescent="0.25">
      <c r="B3" s="2">
        <v>89700</v>
      </c>
      <c r="C3" s="2">
        <v>230000</v>
      </c>
      <c r="D3" s="2">
        <v>40000</v>
      </c>
      <c r="E3" s="2">
        <v>50000</v>
      </c>
      <c r="S3" s="2"/>
    </row>
    <row r="4" spans="1:19" x14ac:dyDescent="0.25">
      <c r="B4" s="2">
        <v>89700</v>
      </c>
      <c r="C4" s="2">
        <v>40000</v>
      </c>
      <c r="D4" s="2">
        <v>45000</v>
      </c>
      <c r="G4" t="s">
        <v>109</v>
      </c>
      <c r="H4" t="s">
        <v>105</v>
      </c>
      <c r="I4" t="s">
        <v>106</v>
      </c>
      <c r="J4" t="s">
        <v>107</v>
      </c>
      <c r="K4" t="s">
        <v>108</v>
      </c>
      <c r="S4" s="2"/>
    </row>
    <row r="5" spans="1:19" x14ac:dyDescent="0.25">
      <c r="B5" s="5">
        <v>110000</v>
      </c>
      <c r="C5" s="2">
        <v>80000</v>
      </c>
      <c r="D5" s="2">
        <v>90000</v>
      </c>
      <c r="G5" t="s">
        <v>100</v>
      </c>
      <c r="H5" s="5">
        <f>AVERAGE(B3:B26)</f>
        <v>74190</v>
      </c>
      <c r="I5" s="5">
        <f>AVERAGE(Table5[25-30])</f>
        <v>87616.666666666672</v>
      </c>
      <c r="J5" s="5">
        <f>AVERAGE(D3:D12)</f>
        <v>79000</v>
      </c>
      <c r="K5" s="5">
        <f t="shared" ref="K5" si="0">AVERAGE(E3:E22)</f>
        <v>50000</v>
      </c>
      <c r="S5" s="2"/>
    </row>
    <row r="6" spans="1:19" x14ac:dyDescent="0.25">
      <c r="B6" s="2">
        <v>65000</v>
      </c>
      <c r="C6" s="2">
        <v>90000</v>
      </c>
      <c r="D6" s="2">
        <v>80000</v>
      </c>
      <c r="G6" t="s">
        <v>103</v>
      </c>
      <c r="H6" s="5">
        <f>MEDIAN(B3:B26)</f>
        <v>62500</v>
      </c>
      <c r="I6" s="5">
        <f>MEDIAN(Table5[25-30])</f>
        <v>82500</v>
      </c>
      <c r="J6" s="5">
        <f>MEDIAN(D3:D12)</f>
        <v>75000</v>
      </c>
      <c r="K6" s="5">
        <f t="shared" ref="K6" si="1">MEDIAN(E3:E22)</f>
        <v>50000</v>
      </c>
      <c r="S6" s="2"/>
    </row>
    <row r="7" spans="1:19" x14ac:dyDescent="0.25">
      <c r="B7" s="2">
        <v>45000</v>
      </c>
      <c r="C7" s="2">
        <v>89700</v>
      </c>
      <c r="D7" s="2">
        <v>150000</v>
      </c>
      <c r="G7" t="s">
        <v>114</v>
      </c>
      <c r="H7" s="5">
        <f>MODE(B3:B26)</f>
        <v>89700</v>
      </c>
      <c r="I7" s="5">
        <f>MODE(Table5[25-30])</f>
        <v>89700</v>
      </c>
      <c r="J7" s="5">
        <f>MODE(D3:D12)</f>
        <v>80000</v>
      </c>
      <c r="K7" s="5"/>
      <c r="S7" s="2"/>
    </row>
    <row r="8" spans="1:19" x14ac:dyDescent="0.25">
      <c r="B8" s="2">
        <v>10000</v>
      </c>
      <c r="C8" s="2">
        <v>89700</v>
      </c>
      <c r="D8" s="2">
        <v>70000</v>
      </c>
      <c r="G8" t="s">
        <v>131</v>
      </c>
      <c r="H8" s="16" t="s">
        <v>127</v>
      </c>
      <c r="I8" s="11" t="s">
        <v>126</v>
      </c>
      <c r="J8" s="11" t="s">
        <v>126</v>
      </c>
      <c r="S8" s="2"/>
    </row>
    <row r="9" spans="1:19" x14ac:dyDescent="0.25">
      <c r="B9" s="2">
        <v>130000</v>
      </c>
      <c r="C9" s="2">
        <v>89700</v>
      </c>
      <c r="D9" s="2">
        <v>130000</v>
      </c>
      <c r="S9" s="2"/>
    </row>
    <row r="10" spans="1:19" x14ac:dyDescent="0.25">
      <c r="B10" s="2">
        <v>140000</v>
      </c>
      <c r="C10" s="2">
        <v>150000</v>
      </c>
      <c r="D10" s="2">
        <v>55000</v>
      </c>
      <c r="G10" s="2" t="s">
        <v>129</v>
      </c>
      <c r="S10" s="2"/>
    </row>
    <row r="11" spans="1:19" x14ac:dyDescent="0.25">
      <c r="B11" s="2">
        <v>45000</v>
      </c>
      <c r="C11" s="2">
        <v>150000</v>
      </c>
      <c r="D11" s="5">
        <v>50000</v>
      </c>
      <c r="G11" s="13" t="s">
        <v>130</v>
      </c>
      <c r="H11" s="13"/>
      <c r="I11" s="15">
        <f>MAX(Sheet1!L2:L46)</f>
        <v>39</v>
      </c>
      <c r="S11" s="5"/>
    </row>
    <row r="12" spans="1:19" x14ac:dyDescent="0.25">
      <c r="B12" s="2">
        <v>89700</v>
      </c>
      <c r="C12" s="2">
        <v>89700</v>
      </c>
      <c r="D12" s="2">
        <v>80000</v>
      </c>
      <c r="S12" s="2"/>
    </row>
    <row r="13" spans="1:19" x14ac:dyDescent="0.25">
      <c r="B13" s="2">
        <v>150000</v>
      </c>
      <c r="C13" s="2">
        <v>85000</v>
      </c>
      <c r="G13" t="s">
        <v>109</v>
      </c>
      <c r="H13" t="s">
        <v>105</v>
      </c>
      <c r="I13" t="s">
        <v>106</v>
      </c>
      <c r="J13" t="s">
        <v>107</v>
      </c>
      <c r="K13" t="s">
        <v>108</v>
      </c>
    </row>
    <row r="14" spans="1:19" x14ac:dyDescent="0.25">
      <c r="B14" s="2">
        <v>85000</v>
      </c>
      <c r="C14" s="2">
        <v>55000</v>
      </c>
      <c r="G14" s="9" t="s">
        <v>93</v>
      </c>
      <c r="H14">
        <f>QUARTILE(Table5[20-25],1)</f>
        <v>45000</v>
      </c>
      <c r="I14">
        <f>QUARTILE(Table5[25-30],1)</f>
        <v>55000</v>
      </c>
      <c r="J14">
        <f>QUARTILE(Table5[30-35],1)</f>
        <v>51250</v>
      </c>
      <c r="K14">
        <f>QUARTILE(Table5[35-40],1)</f>
        <v>50000</v>
      </c>
    </row>
    <row r="15" spans="1:19" x14ac:dyDescent="0.25">
      <c r="B15" s="2">
        <v>60000</v>
      </c>
      <c r="C15" s="2">
        <v>45000</v>
      </c>
      <c r="G15" s="10" t="s">
        <v>94</v>
      </c>
      <c r="H15">
        <f>QUARTILE(Table5[20-25],2)</f>
        <v>62500</v>
      </c>
      <c r="I15">
        <f>QUARTILE(Table5[25-30],2)</f>
        <v>82500</v>
      </c>
      <c r="J15">
        <f>QUARTILE(Table5[30-35],2)</f>
        <v>75000</v>
      </c>
      <c r="K15">
        <f>QUARTILE(Table5[35-40],2)</f>
        <v>50000</v>
      </c>
    </row>
    <row r="16" spans="1:19" x14ac:dyDescent="0.25">
      <c r="B16" s="2">
        <v>55000</v>
      </c>
      <c r="C16" s="5">
        <v>110000</v>
      </c>
      <c r="G16" s="9" t="s">
        <v>95</v>
      </c>
      <c r="H16">
        <f>QUARTILE(Table5[20-25],3)</f>
        <v>89700</v>
      </c>
      <c r="I16">
        <f>QUARTILE(Table5[25-30],3)</f>
        <v>89775</v>
      </c>
      <c r="J16">
        <f>QUARTILE(Table5[30-35],3)</f>
        <v>87500</v>
      </c>
      <c r="K16">
        <f>QUARTILE(Table5[35-40],3)</f>
        <v>50000</v>
      </c>
    </row>
    <row r="17" spans="1:11" x14ac:dyDescent="0.25">
      <c r="B17" s="2">
        <v>45000</v>
      </c>
      <c r="C17" s="2">
        <v>80000</v>
      </c>
      <c r="G17" s="10" t="s">
        <v>96</v>
      </c>
      <c r="H17">
        <f>H16-H14</f>
        <v>44700</v>
      </c>
      <c r="I17">
        <f t="shared" ref="I17:K17" si="2">I16-I14</f>
        <v>34775</v>
      </c>
      <c r="J17">
        <f t="shared" si="2"/>
        <v>36250</v>
      </c>
      <c r="K17">
        <f t="shared" si="2"/>
        <v>0</v>
      </c>
    </row>
    <row r="18" spans="1:11" x14ac:dyDescent="0.25">
      <c r="B18" s="2">
        <v>40000</v>
      </c>
      <c r="C18" s="2">
        <v>70000</v>
      </c>
      <c r="G18" s="9" t="s">
        <v>97</v>
      </c>
      <c r="H18">
        <f>H16+1.5*H17</f>
        <v>156750</v>
      </c>
      <c r="I18">
        <f t="shared" ref="I18:K18" si="3">I16+1.5*I17</f>
        <v>141937.5</v>
      </c>
      <c r="J18">
        <f t="shared" si="3"/>
        <v>141875</v>
      </c>
      <c r="K18">
        <f t="shared" si="3"/>
        <v>50000</v>
      </c>
    </row>
    <row r="19" spans="1:11" x14ac:dyDescent="0.25">
      <c r="B19" s="2">
        <v>50000</v>
      </c>
      <c r="C19" s="2">
        <v>140000</v>
      </c>
      <c r="G19" s="10" t="s">
        <v>98</v>
      </c>
      <c r="H19">
        <f>H14-1.5*H17</f>
        <v>-22050</v>
      </c>
      <c r="I19">
        <f t="shared" ref="I19:K19" si="4">I14-1.5*I17</f>
        <v>2837.5</v>
      </c>
      <c r="J19">
        <f t="shared" si="4"/>
        <v>-3125</v>
      </c>
      <c r="K19">
        <f t="shared" si="4"/>
        <v>50000</v>
      </c>
    </row>
    <row r="20" spans="1:11" x14ac:dyDescent="0.25">
      <c r="B20" s="2">
        <v>50000</v>
      </c>
      <c r="C20" s="2">
        <v>60000</v>
      </c>
      <c r="G20" s="9" t="s">
        <v>101</v>
      </c>
      <c r="H20">
        <f>MAX(Table5[20-25])</f>
        <v>150000</v>
      </c>
      <c r="I20">
        <f>MAX(Table5[25-30])</f>
        <v>230000</v>
      </c>
      <c r="J20">
        <f>MAX(Table5[30-35])</f>
        <v>150000</v>
      </c>
      <c r="K20">
        <f>MAX(Table5[35-40])</f>
        <v>50000</v>
      </c>
    </row>
    <row r="21" spans="1:11" x14ac:dyDescent="0.25">
      <c r="B21" s="2">
        <v>89700</v>
      </c>
      <c r="C21" s="2">
        <v>89000</v>
      </c>
      <c r="G21" s="10" t="s">
        <v>102</v>
      </c>
      <c r="H21">
        <f>MIN(Table5[20-25])</f>
        <v>10000</v>
      </c>
      <c r="I21">
        <f>MIN(Table5[25-30])</f>
        <v>40000</v>
      </c>
      <c r="J21">
        <f>MIN(Table5[30-35])</f>
        <v>40000</v>
      </c>
      <c r="K21">
        <f>MIN(Table5[35-40])</f>
        <v>50000</v>
      </c>
    </row>
    <row r="22" spans="1:11" x14ac:dyDescent="0.25">
      <c r="B22" s="5">
        <v>45000</v>
      </c>
      <c r="C22" s="2">
        <v>55000</v>
      </c>
      <c r="G22" s="9" t="s">
        <v>103</v>
      </c>
      <c r="H22">
        <f>MEDIAN(Table5[20-25])</f>
        <v>62500</v>
      </c>
      <c r="I22">
        <f>MEDIAN(Table5[25-30])</f>
        <v>82500</v>
      </c>
      <c r="J22">
        <f>MEDIAN(Table5[30-35])</f>
        <v>75000</v>
      </c>
      <c r="K22">
        <f>MEDIAN(Table5[35-40])</f>
        <v>50000</v>
      </c>
    </row>
    <row r="23" spans="1:11" x14ac:dyDescent="0.25">
      <c r="B23" s="14"/>
      <c r="C23" s="2">
        <v>50000</v>
      </c>
      <c r="G23" s="10" t="s">
        <v>100</v>
      </c>
      <c r="H23">
        <f>AVERAGE(Table5[20-25])</f>
        <v>74190</v>
      </c>
      <c r="I23">
        <f>AVERAGE(Table5[25-30])</f>
        <v>87616.666666666672</v>
      </c>
      <c r="J23">
        <f>AVERAGE(Table5[30-35])</f>
        <v>79000</v>
      </c>
      <c r="K23">
        <f>AVERAGE(Table5[35-40])</f>
        <v>50000</v>
      </c>
    </row>
    <row r="24" spans="1:11" x14ac:dyDescent="0.25">
      <c r="B24" s="14"/>
      <c r="C24" s="2">
        <v>80000</v>
      </c>
      <c r="G24" s="9" t="s">
        <v>125</v>
      </c>
      <c r="H24" s="11" t="s">
        <v>127</v>
      </c>
      <c r="I24" s="11" t="s">
        <v>127</v>
      </c>
      <c r="J24" s="11" t="s">
        <v>127</v>
      </c>
    </row>
    <row r="25" spans="1:11" x14ac:dyDescent="0.25">
      <c r="B25" s="14"/>
      <c r="C25" s="2">
        <v>40000</v>
      </c>
    </row>
    <row r="26" spans="1:11" x14ac:dyDescent="0.25">
      <c r="B26" s="14"/>
      <c r="C26" s="5">
        <v>45000</v>
      </c>
    </row>
    <row r="28" spans="1:11" x14ac:dyDescent="0.25">
      <c r="A28" s="17"/>
      <c r="B28" s="18"/>
      <c r="C28" s="18"/>
      <c r="D28" s="17"/>
      <c r="E28" s="17"/>
    </row>
  </sheetData>
  <mergeCells count="2">
    <mergeCell ref="G11:H11"/>
    <mergeCell ref="B28:C28"/>
  </mergeCells>
  <conditionalFormatting sqref="B3:B26">
    <cfRule type="cellIs" dxfId="3" priority="6" operator="greaterThan">
      <formula>156750</formula>
    </cfRule>
  </conditionalFormatting>
  <conditionalFormatting sqref="D3:D12">
    <cfRule type="cellIs" dxfId="2" priority="3" operator="greaterThan">
      <formula>141875</formula>
    </cfRule>
  </conditionalFormatting>
  <conditionalFormatting sqref="C3:C26">
    <cfRule type="cellIs" dxfId="1" priority="1" operator="lessThan">
      <formula>2837.5</formula>
    </cfRule>
    <cfRule type="cellIs" dxfId="0" priority="2" operator="greaterThan">
      <formula>141937.5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13922-848E-4938-B6DD-2026B82FF2B2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b18f8198-02fb-408b-a649-baf04150ea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f01b7b4-d4b6-47da-93c5-cffa90a406b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04AA7A-29E7-4D72-991B-FC6A6B03C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 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Windows User</cp:lastModifiedBy>
  <cp:revision/>
  <dcterms:created xsi:type="dcterms:W3CDTF">2021-05-24T07:11:16Z</dcterms:created>
  <dcterms:modified xsi:type="dcterms:W3CDTF">2024-08-29T14:37:43Z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