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166925"/>
  <mc:AlternateContent xmlns:mc="http://schemas.openxmlformats.org/markup-compatibility/2006">
    <mc:Choice Requires="x15">
      <x15ac:absPath xmlns:x15ac="http://schemas.microsoft.com/office/spreadsheetml/2010/11/ac" url="C:\Users\HP\OneDrive\Desktop\"/>
    </mc:Choice>
  </mc:AlternateContent>
  <xr:revisionPtr revIDLastSave="0" documentId="13_ncr:1_{25BFF59C-6A93-489F-92EC-D95C671BF67C}" xr6:coauthVersionLast="47" xr6:coauthVersionMax="47" xr10:uidLastSave="{00000000-0000-0000-0000-000000000000}"/>
  <bookViews>
    <workbookView xWindow="-108" yWindow="-108" windowWidth="23256" windowHeight="12456" firstSheet="2" activeTab="19" xr2:uid="{78A388A7-5EB0-4D62-9EC8-366E3E8112D0}"/>
  </bookViews>
  <sheets>
    <sheet name="1" sheetId="1" r:id="rId1"/>
    <sheet name="2" sheetId="9" r:id="rId2"/>
    <sheet name="3-4" sheetId="10" r:id="rId3"/>
    <sheet name="5" sheetId="11" r:id="rId4"/>
    <sheet name="6" sheetId="13" r:id="rId5"/>
    <sheet name="7" sheetId="12" r:id="rId6"/>
    <sheet name="8-9" sheetId="5" r:id="rId7"/>
    <sheet name="10-11" sheetId="6" r:id="rId8"/>
    <sheet name="12" sheetId="15" r:id="rId9"/>
    <sheet name="13" sheetId="7" r:id="rId10"/>
    <sheet name="14-15-16" sheetId="8" r:id="rId11"/>
    <sheet name="17" sheetId="16" r:id="rId12"/>
    <sheet name="18" sheetId="17" r:id="rId13"/>
    <sheet name="19-20" sheetId="18" r:id="rId14"/>
    <sheet name="21" sheetId="19" r:id="rId15"/>
    <sheet name="22" sheetId="20" r:id="rId16"/>
    <sheet name="23" sheetId="21" r:id="rId17"/>
    <sheet name="24" sheetId="22" r:id="rId18"/>
    <sheet name="25" sheetId="23" r:id="rId19"/>
    <sheet name="26" sheetId="24" r:id="rId20"/>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37" i="23" l="1"/>
  <c r="C36" i="23"/>
  <c r="C35" i="23"/>
  <c r="C30" i="23"/>
  <c r="C28" i="23"/>
  <c r="C29" i="23"/>
  <c r="E23" i="23"/>
  <c r="E21" i="23"/>
  <c r="F9" i="24"/>
  <c r="F10" i="24"/>
  <c r="C32" i="24" s="1"/>
  <c r="F11" i="24"/>
  <c r="F12" i="24"/>
  <c r="F13" i="24"/>
  <c r="F14" i="24"/>
  <c r="F15" i="24"/>
  <c r="F16" i="24"/>
  <c r="F17" i="24"/>
  <c r="F8" i="24"/>
  <c r="C28" i="24"/>
  <c r="C24" i="24"/>
  <c r="B15" i="22"/>
  <c r="B14" i="22"/>
  <c r="B13" i="22"/>
  <c r="C23" i="21"/>
  <c r="C31" i="21"/>
  <c r="C27" i="21"/>
  <c r="H25" i="20"/>
  <c r="H26" i="20"/>
  <c r="H23" i="20"/>
  <c r="H20" i="20"/>
  <c r="H21" i="20"/>
  <c r="C25" i="19"/>
  <c r="C24" i="19"/>
  <c r="C21" i="19"/>
  <c r="C18" i="19"/>
  <c r="C15" i="19"/>
  <c r="C12" i="19"/>
  <c r="C9" i="19"/>
  <c r="B99" i="18"/>
  <c r="B20" i="17"/>
  <c r="C12" i="16"/>
  <c r="C13" i="16"/>
  <c r="C14" i="16"/>
  <c r="C11" i="16"/>
  <c r="D20" i="15"/>
  <c r="D19" i="15"/>
  <c r="D18" i="15"/>
  <c r="D17" i="15"/>
  <c r="D16" i="15"/>
  <c r="D15" i="15"/>
  <c r="D14" i="15"/>
  <c r="C25" i="12"/>
  <c r="C20" i="12"/>
  <c r="C16" i="12"/>
  <c r="B22" i="13"/>
  <c r="B25" i="13"/>
  <c r="B28" i="13"/>
  <c r="B31" i="13"/>
  <c r="B28" i="11"/>
  <c r="B25" i="11"/>
  <c r="B20" i="10"/>
  <c r="B23" i="10"/>
  <c r="C20" i="9"/>
  <c r="C21" i="9"/>
  <c r="C19" i="9"/>
  <c r="C26" i="9"/>
  <c r="C25" i="9"/>
  <c r="H30" i="8"/>
  <c r="K12" i="8"/>
  <c r="K13" i="8"/>
  <c r="K14" i="8"/>
  <c r="K15" i="8"/>
  <c r="C18" i="8"/>
  <c r="C16" i="8"/>
  <c r="C17" i="8"/>
  <c r="D28" i="7"/>
  <c r="D27" i="7"/>
  <c r="D21" i="7"/>
  <c r="D23" i="7"/>
  <c r="D22" i="7"/>
  <c r="D18" i="7"/>
  <c r="D17" i="7"/>
  <c r="D16" i="7"/>
  <c r="D15" i="7"/>
  <c r="H11" i="5"/>
  <c r="E15" i="6"/>
  <c r="E16" i="6"/>
  <c r="E17" i="6"/>
  <c r="E18" i="6"/>
  <c r="E19" i="6"/>
  <c r="E20" i="6"/>
  <c r="E21" i="6"/>
  <c r="E14" i="6"/>
  <c r="D15" i="6"/>
  <c r="D16" i="6"/>
  <c r="D17" i="6"/>
  <c r="D18" i="6"/>
  <c r="D19" i="6"/>
  <c r="D20" i="6"/>
  <c r="D21" i="6"/>
  <c r="D14" i="6"/>
  <c r="H12" i="5"/>
  <c r="H13" i="5"/>
  <c r="H14" i="5"/>
  <c r="C12" i="5"/>
  <c r="C13" i="5"/>
  <c r="C14" i="5"/>
  <c r="C11" i="5"/>
  <c r="D25" i="1"/>
  <c r="D23" i="1"/>
  <c r="D21" i="1"/>
  <c r="D19" i="1"/>
</calcChain>
</file>

<file path=xl/sharedStrings.xml><?xml version="1.0" encoding="utf-8"?>
<sst xmlns="http://schemas.openxmlformats.org/spreadsheetml/2006/main" count="847" uniqueCount="564">
  <si>
    <t>Category</t>
  </si>
  <si>
    <t>Name</t>
  </si>
  <si>
    <t>Weight</t>
  </si>
  <si>
    <t>Light Weight</t>
  </si>
  <si>
    <t>A</t>
  </si>
  <si>
    <t>B</t>
  </si>
  <si>
    <t>C</t>
  </si>
  <si>
    <t>Medium Weight</t>
  </si>
  <si>
    <t>D</t>
  </si>
  <si>
    <t>E</t>
  </si>
  <si>
    <t>F</t>
  </si>
  <si>
    <t>Heavy Weight</t>
  </si>
  <si>
    <t>G</t>
  </si>
  <si>
    <t>H</t>
  </si>
  <si>
    <t>I</t>
  </si>
  <si>
    <t>Use only Average function for the following excercises</t>
  </si>
  <si>
    <t>Average Weight of "Light Weight" category</t>
  </si>
  <si>
    <t>Average Weight of "Medium Weight" category</t>
  </si>
  <si>
    <t>Average Weight of "Heavey Weight" category</t>
  </si>
  <si>
    <t xml:space="preserve">Average for all categories </t>
  </si>
  <si>
    <t>Sample</t>
  </si>
  <si>
    <t>Month</t>
  </si>
  <si>
    <t>Rainfall (mm)</t>
  </si>
  <si>
    <t>Sample 1</t>
  </si>
  <si>
    <t>Sample 2</t>
  </si>
  <si>
    <t>Sample 3</t>
  </si>
  <si>
    <t>Sample 4</t>
  </si>
  <si>
    <t>Sample 5</t>
  </si>
  <si>
    <t>Sample 6</t>
  </si>
  <si>
    <t>Sample 7</t>
  </si>
  <si>
    <t>Sample 8</t>
  </si>
  <si>
    <t>Sample 9</t>
  </si>
  <si>
    <t>What was the average precipitation for each month?</t>
  </si>
  <si>
    <t>Now, calculate the average of the following numbers only with formulas SUM and COUNT (don't use Average formula)</t>
  </si>
  <si>
    <t>What is the average of all of the samples?</t>
  </si>
  <si>
    <t>Now get the same result with Average function</t>
  </si>
  <si>
    <t>The table below shows survey responses; the respondents could use any value for their answers.</t>
  </si>
  <si>
    <t>How many times do you eat breakfast in a week?</t>
  </si>
  <si>
    <t>Name:</t>
  </si>
  <si>
    <t>Answer</t>
  </si>
  <si>
    <t>Avery</t>
  </si>
  <si>
    <t>Ron</t>
  </si>
  <si>
    <t>Avi</t>
  </si>
  <si>
    <t>Ravi</t>
  </si>
  <si>
    <t>Ricky</t>
  </si>
  <si>
    <t>Three</t>
  </si>
  <si>
    <t>Nate</t>
  </si>
  <si>
    <t xml:space="preserve">I don't know </t>
  </si>
  <si>
    <t>David</t>
  </si>
  <si>
    <t>Solve by using COUNT and COUNTA formulas, and use only column B (Grey) to answer the questions:</t>
  </si>
  <si>
    <t>Question</t>
  </si>
  <si>
    <t>How many numerical (with numbers only) responses are in the range?</t>
  </si>
  <si>
    <t>How many responses in total are in the range?</t>
  </si>
  <si>
    <t>Account Number</t>
  </si>
  <si>
    <t>Currency</t>
  </si>
  <si>
    <t>Amount</t>
  </si>
  <si>
    <t>USD - United States</t>
  </si>
  <si>
    <t>£ - United Kingdom</t>
  </si>
  <si>
    <t>Wine - Japan</t>
  </si>
  <si>
    <t>Error</t>
  </si>
  <si>
    <t>Euro - EMU</t>
  </si>
  <si>
    <t>Dollar - Australia</t>
  </si>
  <si>
    <t>USD - Canada</t>
  </si>
  <si>
    <t>Crown - Denmark</t>
  </si>
  <si>
    <t>Crown - Norway</t>
  </si>
  <si>
    <t>Rand - South Africa</t>
  </si>
  <si>
    <t>Crown - Sweden</t>
  </si>
  <si>
    <t>Frank - Switzerland</t>
  </si>
  <si>
    <t>Diner - Jordan banknotes</t>
  </si>
  <si>
    <t>Pound - Lebanese bills</t>
  </si>
  <si>
    <t>Pound - Egyptian banknotes</t>
  </si>
  <si>
    <t>Answer by using functions COUNT and COUNTA</t>
  </si>
  <si>
    <t>How many numerical answers appear in column C - Amount?</t>
  </si>
  <si>
    <t>How many non-blank answers (numbers and letters) appear in column C?</t>
  </si>
  <si>
    <t>Answer using the following range:</t>
  </si>
  <si>
    <t>Orange</t>
  </si>
  <si>
    <t>L</t>
  </si>
  <si>
    <t>AAA</t>
  </si>
  <si>
    <t>Apple1234</t>
  </si>
  <si>
    <t>Solve by using formulas COUNT, COUNTA and COUNTBLANK:</t>
  </si>
  <si>
    <t>How many cells with a number value are in the grey range (cells B3 to B13)?</t>
  </si>
  <si>
    <t>How many empty cells are in the grey range?</t>
  </si>
  <si>
    <t>How many non number cells are in  the grey range?</t>
  </si>
  <si>
    <t>How many cells in total are in the range?</t>
  </si>
  <si>
    <t>Data</t>
  </si>
  <si>
    <t>Employee ID</t>
  </si>
  <si>
    <t>Employee Name</t>
  </si>
  <si>
    <t>John Doe</t>
  </si>
  <si>
    <t>Jane Smith</t>
  </si>
  <si>
    <t>Bob Johnson</t>
  </si>
  <si>
    <t>Sarah Lee</t>
  </si>
  <si>
    <t>Tom Davis</t>
  </si>
  <si>
    <t>Emily Brown</t>
  </si>
  <si>
    <t>Michael Wilson</t>
  </si>
  <si>
    <t>Jessica Davis</t>
  </si>
  <si>
    <t>David Martin</t>
  </si>
  <si>
    <t>Rachel Green</t>
  </si>
  <si>
    <t>Department</t>
  </si>
  <si>
    <t>HR</t>
  </si>
  <si>
    <t>Marketing</t>
  </si>
  <si>
    <t>IT</t>
  </si>
  <si>
    <t>Finance</t>
  </si>
  <si>
    <t>Salary</t>
  </si>
  <si>
    <t>Bonus</t>
  </si>
  <si>
    <t>Total Pay</t>
  </si>
  <si>
    <t>What is the department of employee with ID 102?</t>
  </si>
  <si>
    <t>Enter function here:</t>
  </si>
  <si>
    <t>What is the salary of employee with ID 105?</t>
  </si>
  <si>
    <t xml:space="preserve">What is the total pay of employee with ID 107? </t>
  </si>
  <si>
    <t>Grade 60 or higher = Pass</t>
  </si>
  <si>
    <t>Grade less than 60 = Fail</t>
  </si>
  <si>
    <t>Grade</t>
  </si>
  <si>
    <t>Pass/Fail</t>
  </si>
  <si>
    <t>Adi</t>
  </si>
  <si>
    <t>Beni</t>
  </si>
  <si>
    <t>Charlie</t>
  </si>
  <si>
    <t>Dani</t>
  </si>
  <si>
    <t>Check if column A's cells match column B's cell</t>
  </si>
  <si>
    <t>if they match - return "match", otherwise return "no match"</t>
  </si>
  <si>
    <t>Debit</t>
  </si>
  <si>
    <t>Credit</t>
  </si>
  <si>
    <t>Same value?</t>
  </si>
  <si>
    <t>Journal Entry 1</t>
  </si>
  <si>
    <t>Journal Entry 2</t>
  </si>
  <si>
    <t>Journal Entry 3</t>
  </si>
  <si>
    <t>Journal Entry 4</t>
  </si>
  <si>
    <t>Column D</t>
  </si>
  <si>
    <t>Column E</t>
  </si>
  <si>
    <t>Number</t>
  </si>
  <si>
    <t>Age</t>
  </si>
  <si>
    <t>Driver Licence</t>
  </si>
  <si>
    <t>Minor/Adult?</t>
  </si>
  <si>
    <t>Arik</t>
  </si>
  <si>
    <t>Ben</t>
  </si>
  <si>
    <t>Cermit</t>
  </si>
  <si>
    <t>Dan</t>
  </si>
  <si>
    <t>Eliko</t>
  </si>
  <si>
    <t>Fage</t>
  </si>
  <si>
    <t>George</t>
  </si>
  <si>
    <t>Herzl</t>
  </si>
  <si>
    <t>An A+ student gets 100% scholarship and non A+ gets 50% scholarship as shown in the table below:</t>
  </si>
  <si>
    <t>A+</t>
  </si>
  <si>
    <t>A-</t>
  </si>
  <si>
    <t>GPA</t>
  </si>
  <si>
    <t>Tuition</t>
  </si>
  <si>
    <t>Scholarship</t>
  </si>
  <si>
    <t>Sam</t>
  </si>
  <si>
    <t>Ari</t>
  </si>
  <si>
    <t>Xena</t>
  </si>
  <si>
    <t>Gabe</t>
  </si>
  <si>
    <t>Daniela</t>
  </si>
  <si>
    <t>Rotem</t>
  </si>
  <si>
    <t>In this module, we will focus on learning  how to make basic arithmetic operations using excel</t>
  </si>
  <si>
    <t>Use the following guidelines to calculate the statements below:</t>
  </si>
  <si>
    <t>=</t>
  </si>
  <si>
    <t>equals, use = sign before the formula to calculate a formula</t>
  </si>
  <si>
    <t>+</t>
  </si>
  <si>
    <t>plus</t>
  </si>
  <si>
    <t>-</t>
  </si>
  <si>
    <t>minus</t>
  </si>
  <si>
    <t>/</t>
  </si>
  <si>
    <t>divide</t>
  </si>
  <si>
    <t>*</t>
  </si>
  <si>
    <t>multiply</t>
  </si>
  <si>
    <t>%</t>
  </si>
  <si>
    <t>percentage sign (will divide the number by 100 if added after a value)</t>
  </si>
  <si>
    <t>Arithmertics</t>
  </si>
  <si>
    <t>Plus</t>
  </si>
  <si>
    <t>Minus</t>
  </si>
  <si>
    <t>Times</t>
  </si>
  <si>
    <t>Divided by</t>
  </si>
  <si>
    <t>Percentages using division of numbers</t>
  </si>
  <si>
    <t>Out of</t>
  </si>
  <si>
    <t>Calculate percentage of change</t>
  </si>
  <si>
    <t>Stock</t>
  </si>
  <si>
    <t>Price 2015</t>
  </si>
  <si>
    <t>Price 2016</t>
  </si>
  <si>
    <t>Year over Year % change</t>
  </si>
  <si>
    <t>Stock A</t>
  </si>
  <si>
    <t>Stock B</t>
  </si>
  <si>
    <t>ANSWER</t>
  </si>
  <si>
    <t>Sumo wrestlers contest - Names and Weights</t>
  </si>
  <si>
    <t>Use max, min and average formulas to answer the following questions.</t>
  </si>
  <si>
    <t>Ishaymoto</t>
  </si>
  <si>
    <t>Solomoto</t>
  </si>
  <si>
    <t>Greenko</t>
  </si>
  <si>
    <t>Dinamito</t>
  </si>
  <si>
    <t>Shlomtzi</t>
  </si>
  <si>
    <t>Oveidyudo</t>
  </si>
  <si>
    <t>What is the maximum weight of a wrestler?</t>
  </si>
  <si>
    <t>What is the minimum weight of a wrestler?</t>
  </si>
  <si>
    <t>What is the average between the maximum and the minimum? (mid range)</t>
  </si>
  <si>
    <t>1. if the lowest score is lower than 50 - return "fail"</t>
  </si>
  <si>
    <t>2. else - return "pass"</t>
  </si>
  <si>
    <t>Test 1</t>
  </si>
  <si>
    <t>Test 2</t>
  </si>
  <si>
    <t>Test 3</t>
  </si>
  <si>
    <t>Test 4</t>
  </si>
  <si>
    <t>Johnny</t>
  </si>
  <si>
    <t>Georgy</t>
  </si>
  <si>
    <t>Ofri</t>
  </si>
  <si>
    <t>Johny</t>
  </si>
  <si>
    <t>Lev</t>
  </si>
  <si>
    <t>Yoav</t>
  </si>
  <si>
    <t>Chen</t>
  </si>
  <si>
    <t>Student name</t>
  </si>
  <si>
    <t>Failed/Good/Excellent</t>
  </si>
  <si>
    <t>John</t>
  </si>
  <si>
    <t>Sarah</t>
  </si>
  <si>
    <t>Michael</t>
  </si>
  <si>
    <t>Deborah</t>
  </si>
  <si>
    <t>NOTE: I Have Excel 2016 So I haven't IFS function that why I used this logic.</t>
  </si>
  <si>
    <t>Revenue in $MM</t>
  </si>
  <si>
    <t>January</t>
  </si>
  <si>
    <t>February</t>
  </si>
  <si>
    <t>March</t>
  </si>
  <si>
    <t>April</t>
  </si>
  <si>
    <t>May</t>
  </si>
  <si>
    <t>June</t>
  </si>
  <si>
    <t>July</t>
  </si>
  <si>
    <t>August</t>
  </si>
  <si>
    <t>September</t>
  </si>
  <si>
    <t>October</t>
  </si>
  <si>
    <t>November</t>
  </si>
  <si>
    <t>December</t>
  </si>
  <si>
    <t>Total Year</t>
  </si>
  <si>
    <t>&lt;&lt;Enter value here</t>
  </si>
  <si>
    <t>Date</t>
  </si>
  <si>
    <t>Costs</t>
  </si>
  <si>
    <t>12/13/2015</t>
  </si>
  <si>
    <t>1/13/2015</t>
  </si>
  <si>
    <t>1/14/2015</t>
  </si>
  <si>
    <t>1/15/2015</t>
  </si>
  <si>
    <t>1/16/2015</t>
  </si>
  <si>
    <t>1/17/2015</t>
  </si>
  <si>
    <t>1/18/2015</t>
  </si>
  <si>
    <t>1/19/2015</t>
  </si>
  <si>
    <t>1/20/2015</t>
  </si>
  <si>
    <t>1/21/2015</t>
  </si>
  <si>
    <t>1/22/2015</t>
  </si>
  <si>
    <t>1/23/2015</t>
  </si>
  <si>
    <t>1/24/2015</t>
  </si>
  <si>
    <t>1/25/2015</t>
  </si>
  <si>
    <t>1/27/2015</t>
  </si>
  <si>
    <t>1/28/2015</t>
  </si>
  <si>
    <t>1/29/2015</t>
  </si>
  <si>
    <t>1/30/2015</t>
  </si>
  <si>
    <t>1/31/2015</t>
  </si>
  <si>
    <t>8/14/2015</t>
  </si>
  <si>
    <t>2/13/2015</t>
  </si>
  <si>
    <t>2/14/2015</t>
  </si>
  <si>
    <t>2/15/2015</t>
  </si>
  <si>
    <t>2/16/2015</t>
  </si>
  <si>
    <t>2/17/2015</t>
  </si>
  <si>
    <t>2/18/2015</t>
  </si>
  <si>
    <t>2/19/2015</t>
  </si>
  <si>
    <t>2/20/2015</t>
  </si>
  <si>
    <t>2/21/2015</t>
  </si>
  <si>
    <t>2/22/2015</t>
  </si>
  <si>
    <t>2/23/2015</t>
  </si>
  <si>
    <t>2/24/2015</t>
  </si>
  <si>
    <t>2/25/2015</t>
  </si>
  <si>
    <t>2/26/2015</t>
  </si>
  <si>
    <t>2/27/2015</t>
  </si>
  <si>
    <t>2/28/2015</t>
  </si>
  <si>
    <t>3/13/2015</t>
  </si>
  <si>
    <t>3/14/2015</t>
  </si>
  <si>
    <t>3/15/2015</t>
  </si>
  <si>
    <t>3/16/2015</t>
  </si>
  <si>
    <t>3/18/2015</t>
  </si>
  <si>
    <t>3/19/2015</t>
  </si>
  <si>
    <t>3/20/2015</t>
  </si>
  <si>
    <t>3/21/2015</t>
  </si>
  <si>
    <t>3/22/2015</t>
  </si>
  <si>
    <t>3/23/2015</t>
  </si>
  <si>
    <t>3/24/2015</t>
  </si>
  <si>
    <t>3/25/2015</t>
  </si>
  <si>
    <t>3/27/2015</t>
  </si>
  <si>
    <t>3/28/2015</t>
  </si>
  <si>
    <t>3/29/2015</t>
  </si>
  <si>
    <t>3/30/2015</t>
  </si>
  <si>
    <t>3/31/2015</t>
  </si>
  <si>
    <t>Find the number of residents for each of the following groups from the table below:</t>
  </si>
  <si>
    <t>Age group</t>
  </si>
  <si>
    <t>0-19</t>
  </si>
  <si>
    <t>Number of residents</t>
  </si>
  <si>
    <t>25-49</t>
  </si>
  <si>
    <t>50-75+</t>
  </si>
  <si>
    <t>What is the total number of residents in region 3 (green) for all group ages?</t>
  </si>
  <si>
    <t>What is the total number of users in regions 1-20 for all groups?</t>
  </si>
  <si>
    <t>Total number of residents of ages 0-19 and 50-75+</t>
  </si>
  <si>
    <t>Option 1:</t>
  </si>
  <si>
    <t>Option 2:</t>
  </si>
  <si>
    <t>City</t>
  </si>
  <si>
    <t>Region</t>
  </si>
  <si>
    <t>Tel Aviv</t>
  </si>
  <si>
    <t>Region 1</t>
  </si>
  <si>
    <t>Region 2</t>
  </si>
  <si>
    <t>Region 3</t>
  </si>
  <si>
    <t>Region 4</t>
  </si>
  <si>
    <t>Region 5</t>
  </si>
  <si>
    <t>Region 6</t>
  </si>
  <si>
    <t>Region 7</t>
  </si>
  <si>
    <t>Region 8</t>
  </si>
  <si>
    <t>Region 9</t>
  </si>
  <si>
    <t>Region 10</t>
  </si>
  <si>
    <t>Region 11</t>
  </si>
  <si>
    <t>Region 12</t>
  </si>
  <si>
    <t>Region 13</t>
  </si>
  <si>
    <t>Region 14</t>
  </si>
  <si>
    <t>Region 15</t>
  </si>
  <si>
    <t>Region 16</t>
  </si>
  <si>
    <t>Region 17</t>
  </si>
  <si>
    <t>Region 18</t>
  </si>
  <si>
    <t>Region 19</t>
  </si>
  <si>
    <t>Region 20</t>
  </si>
  <si>
    <t>Region 21</t>
  </si>
  <si>
    <t>Region 22</t>
  </si>
  <si>
    <t>Region 23</t>
  </si>
  <si>
    <t>Region 24</t>
  </si>
  <si>
    <t>Region 25</t>
  </si>
  <si>
    <t>Region 26</t>
  </si>
  <si>
    <t>Region 27</t>
  </si>
  <si>
    <t>Region 28</t>
  </si>
  <si>
    <t>Region 29</t>
  </si>
  <si>
    <t>Region 30</t>
  </si>
  <si>
    <t>Region 31</t>
  </si>
  <si>
    <t>Region 32</t>
  </si>
  <si>
    <t>Region 33</t>
  </si>
  <si>
    <t>Region 34</t>
  </si>
  <si>
    <t>Region 35</t>
  </si>
  <si>
    <t>Region 36</t>
  </si>
  <si>
    <t>Region 37</t>
  </si>
  <si>
    <t>Region 38</t>
  </si>
  <si>
    <t>Region 39</t>
  </si>
  <si>
    <t>Region 40</t>
  </si>
  <si>
    <t>Region 41</t>
  </si>
  <si>
    <t>Region 42</t>
  </si>
  <si>
    <t>Region 43</t>
  </si>
  <si>
    <t>Region 44</t>
  </si>
  <si>
    <t>Region 45</t>
  </si>
  <si>
    <t>Region 46</t>
  </si>
  <si>
    <t>Region 47</t>
  </si>
  <si>
    <t>Region 48</t>
  </si>
  <si>
    <t>Region 49</t>
  </si>
  <si>
    <t>Region 50</t>
  </si>
  <si>
    <t>Region 51</t>
  </si>
  <si>
    <t>Region 52</t>
  </si>
  <si>
    <t>Region 53</t>
  </si>
  <si>
    <t>Region 54</t>
  </si>
  <si>
    <t>Region 55</t>
  </si>
  <si>
    <t>Region 56</t>
  </si>
  <si>
    <t>Region 57</t>
  </si>
  <si>
    <t>Region 58</t>
  </si>
  <si>
    <t>Region 59</t>
  </si>
  <si>
    <t>Region 60</t>
  </si>
  <si>
    <t>Region 61</t>
  </si>
  <si>
    <t>Region 62</t>
  </si>
  <si>
    <t>Region 63</t>
  </si>
  <si>
    <t>Region 64</t>
  </si>
  <si>
    <t>Region 65</t>
  </si>
  <si>
    <t>Region 66</t>
  </si>
  <si>
    <t>Region 67</t>
  </si>
  <si>
    <t>Region 68</t>
  </si>
  <si>
    <t>Region 69</t>
  </si>
  <si>
    <t>Region 70</t>
  </si>
  <si>
    <t>Region 71</t>
  </si>
  <si>
    <t>Region 72</t>
  </si>
  <si>
    <t>Region 73</t>
  </si>
  <si>
    <t>Region 74</t>
  </si>
  <si>
    <t>Region 75</t>
  </si>
  <si>
    <t>Region 76</t>
  </si>
  <si>
    <t>Region 77</t>
  </si>
  <si>
    <t>Region 78</t>
  </si>
  <si>
    <t>Region 79</t>
  </si>
  <si>
    <t>Region 80</t>
  </si>
  <si>
    <t>Region 81</t>
  </si>
  <si>
    <t>Region 82</t>
  </si>
  <si>
    <t>Region 83</t>
  </si>
  <si>
    <t>Region 84</t>
  </si>
  <si>
    <t>Region 85</t>
  </si>
  <si>
    <t>Region 86</t>
  </si>
  <si>
    <t>Region 87</t>
  </si>
  <si>
    <t>Region 88</t>
  </si>
  <si>
    <t>Region 89</t>
  </si>
  <si>
    <t>Region 90</t>
  </si>
  <si>
    <t>Region 91</t>
  </si>
  <si>
    <t>Region 92</t>
  </si>
  <si>
    <t>Region 93</t>
  </si>
  <si>
    <t>Region 94</t>
  </si>
  <si>
    <t>Region 95</t>
  </si>
  <si>
    <t>Region 96</t>
  </si>
  <si>
    <t>Region 97</t>
  </si>
  <si>
    <t>Region 98</t>
  </si>
  <si>
    <t>Region 99</t>
  </si>
  <si>
    <t>Region 100</t>
  </si>
  <si>
    <t>Region 101</t>
  </si>
  <si>
    <t>Region 102</t>
  </si>
  <si>
    <t>Region 103</t>
  </si>
  <si>
    <t>Region 104</t>
  </si>
  <si>
    <t>Region 105</t>
  </si>
  <si>
    <t>Region 106</t>
  </si>
  <si>
    <t>Region 107</t>
  </si>
  <si>
    <t>Region 108</t>
  </si>
  <si>
    <t>Region 109</t>
  </si>
  <si>
    <t>Region 110</t>
  </si>
  <si>
    <t>Region 111</t>
  </si>
  <si>
    <t>Region 112</t>
  </si>
  <si>
    <t>Region 113</t>
  </si>
  <si>
    <t>Region 114</t>
  </si>
  <si>
    <t>Region 115</t>
  </si>
  <si>
    <t>Region 116</t>
  </si>
  <si>
    <t>Region 117</t>
  </si>
  <si>
    <t>Region 118</t>
  </si>
  <si>
    <t>Region 119</t>
  </si>
  <si>
    <t>Region 120</t>
  </si>
  <si>
    <t>Region 121</t>
  </si>
  <si>
    <t>Region 122</t>
  </si>
  <si>
    <t>Region 123</t>
  </si>
  <si>
    <t>Region 124</t>
  </si>
  <si>
    <t>Region 125</t>
  </si>
  <si>
    <t>Region 126</t>
  </si>
  <si>
    <t>Region 127</t>
  </si>
  <si>
    <t>Region 128</t>
  </si>
  <si>
    <t>Region 129</t>
  </si>
  <si>
    <t>Region 130</t>
  </si>
  <si>
    <t>Region 131</t>
  </si>
  <si>
    <t>Region 132</t>
  </si>
  <si>
    <t>Region 133</t>
  </si>
  <si>
    <t>Region 134</t>
  </si>
  <si>
    <t>Region 135</t>
  </si>
  <si>
    <t>Region 136</t>
  </si>
  <si>
    <t>Region 137</t>
  </si>
  <si>
    <t>Region 138</t>
  </si>
  <si>
    <t>Region 139</t>
  </si>
  <si>
    <t>Region 140</t>
  </si>
  <si>
    <t>Region 141</t>
  </si>
  <si>
    <t>Region 142</t>
  </si>
  <si>
    <t>Region 143</t>
  </si>
  <si>
    <t>Region 144</t>
  </si>
  <si>
    <t>Region 145</t>
  </si>
  <si>
    <t>Region 146</t>
  </si>
  <si>
    <t>Region 147</t>
  </si>
  <si>
    <t>Region 148</t>
  </si>
  <si>
    <t>Region 149</t>
  </si>
  <si>
    <t>Region 150</t>
  </si>
  <si>
    <t>Region 151</t>
  </si>
  <si>
    <t>Region 152</t>
  </si>
  <si>
    <t>Region 153</t>
  </si>
  <si>
    <t>Region 154</t>
  </si>
  <si>
    <t>Region 155</t>
  </si>
  <si>
    <t>Region 156</t>
  </si>
  <si>
    <t>Region 157</t>
  </si>
  <si>
    <t>Region 158</t>
  </si>
  <si>
    <t>Client #</t>
  </si>
  <si>
    <t>Balance</t>
  </si>
  <si>
    <t>VIP Account?</t>
  </si>
  <si>
    <t>Total commisions</t>
  </si>
  <si>
    <t>Yes</t>
  </si>
  <si>
    <t>No</t>
  </si>
  <si>
    <t>SUMIF</t>
  </si>
  <si>
    <t>What is the total amout of money in VIP Accounts?</t>
  </si>
  <si>
    <t>What is the total amout of money in Non-VIP Accounts?</t>
  </si>
  <si>
    <t>What is the total amount of commisions from accounts that are over $10,000?</t>
  </si>
  <si>
    <t>What is the total amout of money in accounts over $10,000?</t>
  </si>
  <si>
    <t>What is the total amout of money in accounts under $9,500?</t>
  </si>
  <si>
    <t>Data - SUMIF</t>
  </si>
  <si>
    <t>Sport</t>
  </si>
  <si>
    <t>Country</t>
  </si>
  <si>
    <t>Medals Won</t>
  </si>
  <si>
    <t>Michael Phelps</t>
  </si>
  <si>
    <t>Swimming</t>
  </si>
  <si>
    <t>USA</t>
  </si>
  <si>
    <t>Usain Bolt</t>
  </si>
  <si>
    <t>Athletics</t>
  </si>
  <si>
    <t>Jamaica</t>
  </si>
  <si>
    <t>Simone Biles</t>
  </si>
  <si>
    <t>Gymnastics</t>
  </si>
  <si>
    <t>Katarina Witt</t>
  </si>
  <si>
    <t>Figure Skating</t>
  </si>
  <si>
    <t>Germany</t>
  </si>
  <si>
    <t>Nadia Comaneci</t>
  </si>
  <si>
    <t>Romania</t>
  </si>
  <si>
    <t>Carl Lewis</t>
  </si>
  <si>
    <t>Larisa Latynina</t>
  </si>
  <si>
    <t>USSR</t>
  </si>
  <si>
    <t>Mark Spitz</t>
  </si>
  <si>
    <t>Sonja Henie</t>
  </si>
  <si>
    <t>Norway</t>
  </si>
  <si>
    <t>Yelena Isinbayeva</t>
  </si>
  <si>
    <t>Russia</t>
  </si>
  <si>
    <t>Questions</t>
  </si>
  <si>
    <t>What is the total number of medals won by athletes from USA?</t>
  </si>
  <si>
    <t>Result:</t>
  </si>
  <si>
    <t>What is the total number of medals won by figure skaters?</t>
  </si>
  <si>
    <t>What is the total number of medals won by both USA and Jamaica? (Hard)</t>
  </si>
  <si>
    <t>GBP:USD Exchange rates:</t>
  </si>
  <si>
    <t>Exchange Rate</t>
  </si>
  <si>
    <t>1/15/2021</t>
  </si>
  <si>
    <t>1/24/2021</t>
  </si>
  <si>
    <t>1/13/2021</t>
  </si>
  <si>
    <t>1/14/2021</t>
  </si>
  <si>
    <t>1/18/2021</t>
  </si>
  <si>
    <t>1/19/2021</t>
  </si>
  <si>
    <t>1/20/2021</t>
  </si>
  <si>
    <t>1/21/2021</t>
  </si>
  <si>
    <t>1/22/2021</t>
  </si>
  <si>
    <t>1/25/2021</t>
  </si>
  <si>
    <t>1/26/2021</t>
  </si>
  <si>
    <t>1/27/2021</t>
  </si>
  <si>
    <t>1/28/2021</t>
  </si>
  <si>
    <t>1/29/2021</t>
  </si>
  <si>
    <t>Location</t>
  </si>
  <si>
    <t>Garry Manship</t>
  </si>
  <si>
    <t>Hong Kong</t>
  </si>
  <si>
    <t>William Johnson</t>
  </si>
  <si>
    <t>Berlin</t>
  </si>
  <si>
    <t>Thomas Bettle</t>
  </si>
  <si>
    <t>Bangkok</t>
  </si>
  <si>
    <t>Ian Nash</t>
  </si>
  <si>
    <t>Cairo</t>
  </si>
  <si>
    <t>Margaret Turley</t>
  </si>
  <si>
    <t>Shanghai</t>
  </si>
  <si>
    <t>Michael Kaye</t>
  </si>
  <si>
    <t>Capetown</t>
  </si>
  <si>
    <t>Paul Bell</t>
  </si>
  <si>
    <t>Thomas Davies</t>
  </si>
  <si>
    <t>Eric Green</t>
  </si>
  <si>
    <t>Warsaw</t>
  </si>
  <si>
    <t>Williamr Black</t>
  </si>
  <si>
    <t>Estelle Cormack</t>
  </si>
  <si>
    <t>Christopher Fallon</t>
  </si>
  <si>
    <t>Delhi</t>
  </si>
  <si>
    <t>What is the name of Employee ID 58369?</t>
  </si>
  <si>
    <t>What's the age of Estelle Cormack?</t>
  </si>
  <si>
    <t>Return the Location of the following employees:</t>
  </si>
  <si>
    <t>Find the Salary of the following employees:</t>
  </si>
  <si>
    <t>Johnny Slash</t>
  </si>
  <si>
    <t>VLOOKUP Exercise - Data:</t>
  </si>
  <si>
    <t>Gender</t>
  </si>
  <si>
    <t>Occupation</t>
  </si>
  <si>
    <t>John Smith</t>
  </si>
  <si>
    <t>Male</t>
  </si>
  <si>
    <t>Software Eng</t>
  </si>
  <si>
    <t>Jane Doe</t>
  </si>
  <si>
    <t>Female</t>
  </si>
  <si>
    <t>Data Scientist</t>
  </si>
  <si>
    <t>Accountant</t>
  </si>
  <si>
    <t>Emily Chen</t>
  </si>
  <si>
    <t>Sam Lee</t>
  </si>
  <si>
    <t>Alice Kim</t>
  </si>
  <si>
    <t>Sales</t>
  </si>
  <si>
    <t>Yoav Ishay</t>
  </si>
  <si>
    <t>Lawyer</t>
  </si>
  <si>
    <t>Sue Kim</t>
  </si>
  <si>
    <t>Doctor</t>
  </si>
  <si>
    <t>Mike Lee</t>
  </si>
  <si>
    <t>CEO</t>
  </si>
  <si>
    <t>Lily Chen</t>
  </si>
  <si>
    <t>Engineer</t>
  </si>
  <si>
    <t>Create a VLOOKUP formula to find the occupation of Jane Doe.</t>
  </si>
  <si>
    <t>Create a VLOOKUP formula to find the age of Mike Lee.</t>
  </si>
  <si>
    <t>Create a VLOOKUP formula to find the occupation of a person whose name starts with "B" (Challenging!)</t>
  </si>
  <si>
    <t>Search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</si>
</sst>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8" formatCode="&quot;$&quot;#,##0.00_);[Red]\(&quot;$&quot;#,##0.00\)"/>
    <numFmt numFmtId="164" formatCode="0.000"/>
    <numFmt numFmtId="165" formatCode="mm/dd/yy;@"/>
  </numFmts>
  <fonts count="35" x14ac:knownFonts="1">
    <font>
      <sz val="11"/>
      <color theme="1"/>
      <name val="Calibri"/>
      <family val="2"/>
      <scheme val="minor"/>
    </font>
    <font>
      <sz val="11"/>
      <color theme="1"/>
      <name val="Calibri"/>
      <family val="2"/>
    </font>
    <font>
      <b/>
      <sz val="11"/>
      <color theme="1"/>
      <name val="Calibri"/>
      <family val="2"/>
    </font>
    <font>
      <sz val="11"/>
      <color rgb="FF000000"/>
      <name val="Calibri"/>
      <family val="2"/>
      <scheme val="minor"/>
    </font>
    <font>
      <sz val="11"/>
      <color rgb="FF000000"/>
      <name val="Calibri"/>
      <family val="2"/>
      <charset val="177"/>
      <scheme val="minor"/>
    </font>
    <font>
      <b/>
      <sz val="11"/>
      <color rgb="FF000000"/>
      <name val="Calibri"/>
      <family val="2"/>
      <scheme val="minor"/>
    </font>
    <font>
      <b/>
      <sz val="11"/>
      <name val="Calibri"/>
      <family val="2"/>
      <charset val="177"/>
      <scheme val="minor"/>
    </font>
    <font>
      <sz val="11"/>
      <name val="Arial"/>
      <family val="2"/>
    </font>
    <font>
      <sz val="11"/>
      <name val="Calibri"/>
      <family val="2"/>
      <charset val="177"/>
      <scheme val="minor"/>
    </font>
    <font>
      <b/>
      <u/>
      <sz val="11"/>
      <name val="Calibri"/>
      <family val="2"/>
      <charset val="177"/>
      <scheme val="minor"/>
    </font>
    <font>
      <b/>
      <sz val="11"/>
      <name val="Calibri"/>
      <family val="2"/>
      <scheme val="minor"/>
    </font>
    <font>
      <u/>
      <sz val="11"/>
      <name val="Calibri"/>
      <family val="2"/>
      <charset val="177"/>
      <scheme val="minor"/>
    </font>
    <font>
      <b/>
      <u/>
      <sz val="11"/>
      <name val="Calibri"/>
      <family val="2"/>
      <scheme val="minor"/>
    </font>
    <font>
      <sz val="11"/>
      <name val="Calibri"/>
      <family val="2"/>
      <scheme val="minor"/>
    </font>
    <font>
      <b/>
      <sz val="9"/>
      <name val="Calibri"/>
      <family val="2"/>
      <scheme val="minor"/>
    </font>
    <font>
      <sz val="9"/>
      <name val="Calibri"/>
      <family val="2"/>
      <scheme val="minor"/>
    </font>
    <font>
      <sz val="11"/>
      <name val="Calibri"/>
      <family val="2"/>
      <charset val="177"/>
    </font>
    <font>
      <b/>
      <sz val="11"/>
      <name val="Calibri"/>
      <family val="2"/>
    </font>
    <font>
      <u/>
      <sz val="11"/>
      <color theme="10"/>
      <name val="Calibri"/>
      <family val="2"/>
      <scheme val="minor"/>
    </font>
    <font>
      <sz val="11"/>
      <color rgb="FF0E101A"/>
      <name val="Calibri"/>
      <family val="2"/>
      <scheme val="minor"/>
    </font>
    <font>
      <u/>
      <sz val="11"/>
      <color rgb="FF000000"/>
      <name val="Calibri"/>
      <family val="2"/>
      <scheme val="minor"/>
    </font>
    <font>
      <b/>
      <u/>
      <sz val="11"/>
      <color rgb="FF000000"/>
      <name val="Calibri"/>
      <family val="2"/>
      <scheme val="minor"/>
    </font>
    <font>
      <sz val="8"/>
      <name val="Calibri"/>
      <family val="2"/>
      <scheme val="minor"/>
    </font>
    <font>
      <b/>
      <sz val="10"/>
      <color rgb="FF000000"/>
      <name val="Arial"/>
      <family val="2"/>
    </font>
    <font>
      <sz val="11"/>
      <color rgb="FF000000"/>
      <name val="Roboto"/>
    </font>
    <font>
      <b/>
      <sz val="11"/>
      <color rgb="FF000000"/>
      <name val="Calibri"/>
      <family val="2"/>
      <charset val="177"/>
      <scheme val="minor"/>
    </font>
    <font>
      <sz val="10"/>
      <color rgb="FF000000"/>
      <name val="Calibri"/>
      <family val="2"/>
      <scheme val="minor"/>
    </font>
    <font>
      <b/>
      <sz val="10"/>
      <color rgb="FF000000"/>
      <name val="Calibri"/>
      <family val="2"/>
      <scheme val="minor"/>
    </font>
    <font>
      <b/>
      <u/>
      <sz val="10"/>
      <color rgb="FF374151"/>
      <name val="Calibri"/>
      <family val="2"/>
      <scheme val="minor"/>
    </font>
    <font>
      <sz val="10"/>
      <color rgb="FF374151"/>
      <name val="Calibri"/>
      <family val="2"/>
      <scheme val="minor"/>
    </font>
    <font>
      <b/>
      <u/>
      <sz val="10"/>
      <name val="Calibri"/>
      <family val="2"/>
      <scheme val="minor"/>
    </font>
    <font>
      <b/>
      <sz val="10"/>
      <name val="Calibri"/>
      <family val="2"/>
      <scheme val="minor"/>
    </font>
    <font>
      <sz val="10"/>
      <name val="Calibri"/>
      <family val="2"/>
      <scheme val="minor"/>
    </font>
    <font>
      <b/>
      <sz val="11"/>
      <color rgb="FF000000"/>
      <name val="Calibri"/>
      <family val="2"/>
    </font>
    <font>
      <sz val="11"/>
      <color rgb="FF000000"/>
      <name val="Calibri"/>
      <family val="2"/>
    </font>
  </fonts>
  <fills count="17">
    <fill>
      <patternFill patternType="none"/>
    </fill>
    <fill>
      <patternFill patternType="gray125"/>
    </fill>
    <fill>
      <patternFill patternType="solid">
        <fgColor rgb="FFDEEAF6"/>
        <bgColor rgb="FFDEEAF6"/>
      </patternFill>
    </fill>
    <fill>
      <patternFill patternType="solid">
        <fgColor rgb="FFFBE4D5"/>
        <bgColor rgb="FFFBE4D5"/>
      </patternFill>
    </fill>
    <fill>
      <patternFill patternType="solid">
        <fgColor rgb="FFE2EFD9"/>
        <bgColor rgb="FFE2EFD9"/>
      </patternFill>
    </fill>
    <fill>
      <patternFill patternType="solid">
        <fgColor rgb="FFFFFF00"/>
        <bgColor rgb="FFFFFF00"/>
      </patternFill>
    </fill>
    <fill>
      <patternFill patternType="solid">
        <fgColor rgb="FFCCCCCC"/>
        <bgColor rgb="FFCCCCCC"/>
      </patternFill>
    </fill>
    <fill>
      <patternFill patternType="solid">
        <fgColor rgb="FFFFFFFF"/>
        <bgColor rgb="FFFFFFFF"/>
      </patternFill>
    </fill>
    <fill>
      <patternFill patternType="solid">
        <fgColor theme="9" tint="0.59999389629810485"/>
        <bgColor indexed="64"/>
      </patternFill>
    </fill>
    <fill>
      <patternFill patternType="solid">
        <fgColor rgb="FFECECEC"/>
        <bgColor rgb="FFECECEC"/>
      </patternFill>
    </fill>
    <fill>
      <patternFill patternType="solid">
        <fgColor rgb="FFFFFF00"/>
        <bgColor rgb="FF000000"/>
      </patternFill>
    </fill>
    <fill>
      <patternFill patternType="solid">
        <fgColor rgb="FFFF0000"/>
        <bgColor indexed="64"/>
      </patternFill>
    </fill>
    <fill>
      <patternFill patternType="solid">
        <fgColor rgb="FFC5E0B3"/>
        <bgColor rgb="FFC5E0B3"/>
      </patternFill>
    </fill>
    <fill>
      <patternFill patternType="solid">
        <fgColor rgb="FFC0C0C0"/>
        <bgColor rgb="FFC0C0C0"/>
      </patternFill>
    </fill>
    <fill>
      <patternFill patternType="solid">
        <fgColor rgb="FFBFBFBF"/>
        <bgColor rgb="FFBFBFBF"/>
      </patternFill>
    </fill>
    <fill>
      <patternFill patternType="solid">
        <fgColor rgb="FF92D050"/>
        <bgColor rgb="FF92D050"/>
      </patternFill>
    </fill>
    <fill>
      <patternFill patternType="solid">
        <fgColor theme="9" tint="0.39997558519241921"/>
        <bgColor indexed="64"/>
      </patternFill>
    </fill>
  </fills>
  <borders count="17">
    <border>
      <left/>
      <right/>
      <top/>
      <bottom/>
      <diagonal/>
    </border>
    <border>
      <left style="thin">
        <color rgb="FF000000"/>
      </left>
      <right style="thin">
        <color rgb="FF000000"/>
      </right>
      <top style="thin">
        <color rgb="FF000000"/>
      </top>
      <bottom style="thin">
        <color rgb="FF000000"/>
      </bottom>
      <diagonal/>
    </border>
    <border>
      <left style="medium">
        <color rgb="FF000000"/>
      </left>
      <right style="medium">
        <color rgb="FF000000"/>
      </right>
      <top style="medium">
        <color rgb="FF000000"/>
      </top>
      <bottom style="medium">
        <color rgb="FF000000"/>
      </bottom>
      <diagonal/>
    </border>
    <border>
      <left/>
      <right/>
      <top/>
      <bottom style="thin">
        <color indexed="64"/>
      </bottom>
      <diagonal/>
    </border>
    <border>
      <left/>
      <right/>
      <top style="thin">
        <color indexed="64"/>
      </top>
      <bottom style="thin">
        <color indexed="64"/>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thin">
        <color indexed="64"/>
      </left>
      <right style="thin">
        <color indexed="64"/>
      </right>
      <top style="thin">
        <color indexed="64"/>
      </top>
      <bottom style="thin">
        <color indexed="64"/>
      </bottom>
      <diagonal/>
    </border>
    <border>
      <left style="thin">
        <color rgb="FF000000"/>
      </left>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right/>
      <top style="thin">
        <color rgb="FF000000"/>
      </top>
      <bottom style="thin">
        <color rgb="FF000000"/>
      </bottom>
      <diagonal/>
    </border>
    <border>
      <left/>
      <right style="thin">
        <color rgb="FF000000"/>
      </right>
      <top/>
      <bottom/>
      <diagonal/>
    </border>
    <border>
      <left style="medium">
        <color indexed="64"/>
      </left>
      <right style="medium">
        <color indexed="64"/>
      </right>
      <top style="medium">
        <color indexed="64"/>
      </top>
      <bottom style="medium">
        <color indexed="64"/>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s>
  <cellStyleXfs count="2">
    <xf numFmtId="0" fontId="0" fillId="0" borderId="0"/>
    <xf numFmtId="0" fontId="18" fillId="0" borderId="0" applyNumberFormat="0" applyFill="0" applyBorder="0" applyAlignment="0" applyProtection="0"/>
  </cellStyleXfs>
  <cellXfs count="145">
    <xf numFmtId="0" fontId="0" fillId="0" borderId="0" xfId="0"/>
    <xf numFmtId="0" fontId="1" fillId="0" borderId="1" xfId="0" applyFont="1" applyBorder="1"/>
    <xf numFmtId="0" fontId="1" fillId="2" borderId="1" xfId="0" applyFont="1" applyFill="1" applyBorder="1"/>
    <xf numFmtId="0" fontId="1" fillId="3" borderId="1" xfId="0" applyFont="1" applyFill="1" applyBorder="1"/>
    <xf numFmtId="0" fontId="1" fillId="4" borderId="1" xfId="0" applyFont="1" applyFill="1" applyBorder="1"/>
    <xf numFmtId="0" fontId="1" fillId="0" borderId="0" xfId="0" applyFont="1"/>
    <xf numFmtId="0" fontId="1" fillId="5" borderId="2" xfId="0" applyFont="1" applyFill="1" applyBorder="1" applyProtection="1">
      <protection locked="0"/>
    </xf>
    <xf numFmtId="0" fontId="3" fillId="0" borderId="0" xfId="0" applyFont="1"/>
    <xf numFmtId="0" fontId="4" fillId="0" borderId="0" xfId="0" applyFont="1"/>
    <xf numFmtId="0" fontId="5" fillId="0" borderId="0" xfId="0" applyFont="1"/>
    <xf numFmtId="17" fontId="3" fillId="0" borderId="0" xfId="0" applyNumberFormat="1" applyFont="1"/>
    <xf numFmtId="164" fontId="1" fillId="5" borderId="2" xfId="0" applyNumberFormat="1" applyFont="1" applyFill="1" applyBorder="1"/>
    <xf numFmtId="0" fontId="1" fillId="5" borderId="2" xfId="0" applyFont="1" applyFill="1" applyBorder="1"/>
    <xf numFmtId="0" fontId="2" fillId="5" borderId="2" xfId="0" applyFont="1" applyFill="1" applyBorder="1"/>
    <xf numFmtId="0" fontId="6" fillId="0" borderId="0" xfId="0" applyFont="1"/>
    <xf numFmtId="0" fontId="7" fillId="0" borderId="0" xfId="0" applyFont="1"/>
    <xf numFmtId="0" fontId="8" fillId="0" borderId="0" xfId="0" applyFont="1"/>
    <xf numFmtId="0" fontId="8" fillId="0" borderId="1" xfId="0" applyFont="1" applyBorder="1"/>
    <xf numFmtId="0" fontId="9" fillId="6" borderId="1" xfId="0" applyFont="1" applyFill="1" applyBorder="1"/>
    <xf numFmtId="0" fontId="8" fillId="6" borderId="1" xfId="0" applyFont="1" applyFill="1" applyBorder="1"/>
    <xf numFmtId="0" fontId="10" fillId="0" borderId="0" xfId="0" applyFont="1"/>
    <xf numFmtId="0" fontId="11" fillId="0" borderId="0" xfId="0" applyFont="1"/>
    <xf numFmtId="0" fontId="12" fillId="0" borderId="1" xfId="0" applyFont="1" applyBorder="1"/>
    <xf numFmtId="0" fontId="13" fillId="0" borderId="0" xfId="0" applyFont="1"/>
    <xf numFmtId="0" fontId="13" fillId="8" borderId="0" xfId="0" applyFont="1" applyFill="1"/>
    <xf numFmtId="0" fontId="8" fillId="8" borderId="0" xfId="0" applyFont="1" applyFill="1"/>
    <xf numFmtId="0" fontId="5" fillId="8" borderId="0" xfId="0" applyFont="1" applyFill="1"/>
    <xf numFmtId="0" fontId="2" fillId="8" borderId="0" xfId="0" applyFont="1" applyFill="1"/>
    <xf numFmtId="0" fontId="5" fillId="8" borderId="3" xfId="0" applyFont="1" applyFill="1" applyBorder="1"/>
    <xf numFmtId="0" fontId="5" fillId="8" borderId="4" xfId="0" applyFont="1" applyFill="1" applyBorder="1"/>
    <xf numFmtId="0" fontId="16" fillId="0" borderId="0" xfId="0" applyFont="1"/>
    <xf numFmtId="0" fontId="16" fillId="9" borderId="5" xfId="0" applyFont="1" applyFill="1" applyBorder="1"/>
    <xf numFmtId="0" fontId="16" fillId="9" borderId="6" xfId="0" applyFont="1" applyFill="1" applyBorder="1"/>
    <xf numFmtId="0" fontId="16" fillId="9" borderId="7" xfId="0" applyFont="1" applyFill="1" applyBorder="1"/>
    <xf numFmtId="0" fontId="17" fillId="0" borderId="0" xfId="0" applyFont="1"/>
    <xf numFmtId="0" fontId="10" fillId="5" borderId="2" xfId="0" applyFont="1" applyFill="1" applyBorder="1"/>
    <xf numFmtId="0" fontId="12" fillId="0" borderId="0" xfId="0" applyFont="1"/>
    <xf numFmtId="0" fontId="10" fillId="0" borderId="8" xfId="0" applyFont="1" applyBorder="1" applyAlignment="1">
      <alignment horizontal="center" vertical="center"/>
    </xf>
    <xf numFmtId="0" fontId="13" fillId="0" borderId="8" xfId="0" applyFont="1" applyBorder="1" applyAlignment="1">
      <alignment horizontal="center" vertical="center"/>
    </xf>
    <xf numFmtId="0" fontId="10" fillId="8" borderId="0" xfId="0" applyFont="1" applyFill="1"/>
    <xf numFmtId="0" fontId="19" fillId="0" borderId="0" xfId="0" applyFont="1"/>
    <xf numFmtId="0" fontId="5" fillId="0" borderId="1" xfId="0" applyFont="1" applyBorder="1"/>
    <xf numFmtId="0" fontId="3" fillId="0" borderId="1" xfId="0" applyFont="1" applyBorder="1"/>
    <xf numFmtId="0" fontId="3" fillId="8" borderId="0" xfId="0" applyFont="1" applyFill="1"/>
    <xf numFmtId="0" fontId="5" fillId="8" borderId="1" xfId="0" applyFont="1" applyFill="1" applyBorder="1"/>
    <xf numFmtId="0" fontId="21" fillId="0" borderId="0" xfId="0" applyFont="1"/>
    <xf numFmtId="8" fontId="0" fillId="0" borderId="0" xfId="0" applyNumberFormat="1"/>
    <xf numFmtId="8" fontId="3" fillId="0" borderId="1" xfId="0" applyNumberFormat="1" applyFont="1" applyBorder="1"/>
    <xf numFmtId="0" fontId="20" fillId="8" borderId="0" xfId="0" applyFont="1" applyFill="1"/>
    <xf numFmtId="0" fontId="19" fillId="8" borderId="0" xfId="0" applyFont="1" applyFill="1"/>
    <xf numFmtId="0" fontId="21" fillId="0" borderId="1" xfId="0" applyFont="1" applyBorder="1"/>
    <xf numFmtId="0" fontId="21" fillId="0" borderId="9" xfId="0" applyFont="1" applyBorder="1"/>
    <xf numFmtId="0" fontId="3" fillId="0" borderId="9" xfId="0" applyFont="1" applyBorder="1"/>
    <xf numFmtId="0" fontId="0" fillId="0" borderId="0" xfId="0" applyAlignment="1">
      <alignment vertical="center"/>
    </xf>
    <xf numFmtId="0" fontId="10" fillId="5" borderId="2" xfId="0" applyFont="1" applyFill="1" applyBorder="1" applyAlignment="1">
      <alignment horizontal="center" vertical="center"/>
    </xf>
    <xf numFmtId="0" fontId="21" fillId="8" borderId="1" xfId="0" applyFont="1" applyFill="1" applyBorder="1"/>
    <xf numFmtId="9" fontId="3" fillId="0" borderId="1" xfId="0" applyNumberFormat="1" applyFont="1" applyBorder="1"/>
    <xf numFmtId="3" fontId="3" fillId="0" borderId="1" xfId="0" applyNumberFormat="1" applyFont="1" applyBorder="1"/>
    <xf numFmtId="0" fontId="3" fillId="0" borderId="0" xfId="0" applyFont="1" applyAlignment="1">
      <alignment horizontal="center"/>
    </xf>
    <xf numFmtId="0" fontId="5" fillId="0" borderId="0" xfId="0" applyFont="1" applyAlignment="1">
      <alignment horizontal="center"/>
    </xf>
    <xf numFmtId="0" fontId="21" fillId="8" borderId="0" xfId="0" applyFont="1" applyFill="1"/>
    <xf numFmtId="0" fontId="5" fillId="8" borderId="0" xfId="0" applyFont="1" applyFill="1" applyAlignment="1">
      <alignment horizontal="center"/>
    </xf>
    <xf numFmtId="0" fontId="5" fillId="0" borderId="0" xfId="0" applyFont="1" applyAlignment="1">
      <alignment horizontal="right"/>
    </xf>
    <xf numFmtId="0" fontId="10" fillId="5" borderId="7" xfId="0" applyFont="1" applyFill="1" applyBorder="1" applyAlignment="1">
      <alignment horizontal="center" vertical="center"/>
    </xf>
    <xf numFmtId="0" fontId="5" fillId="8" borderId="8" xfId="0" applyFont="1" applyFill="1" applyBorder="1" applyAlignment="1">
      <alignment horizontal="center"/>
    </xf>
    <xf numFmtId="0" fontId="4" fillId="0" borderId="0" xfId="0" applyFont="1" applyAlignment="1">
      <alignment horizontal="center"/>
    </xf>
    <xf numFmtId="0" fontId="21" fillId="0" borderId="0" xfId="0" applyFont="1" applyAlignment="1">
      <alignment horizontal="center"/>
    </xf>
    <xf numFmtId="0" fontId="3" fillId="5" borderId="2" xfId="0" applyFont="1" applyFill="1" applyBorder="1"/>
    <xf numFmtId="0" fontId="3" fillId="8" borderId="8" xfId="0" applyFont="1" applyFill="1" applyBorder="1"/>
    <xf numFmtId="0" fontId="5" fillId="0" borderId="10" xfId="0" applyFont="1" applyBorder="1"/>
    <xf numFmtId="0" fontId="4" fillId="0" borderId="8" xfId="0" applyFont="1" applyBorder="1"/>
    <xf numFmtId="0" fontId="3" fillId="0" borderId="8" xfId="0" applyFont="1" applyBorder="1"/>
    <xf numFmtId="0" fontId="4" fillId="8" borderId="0" xfId="0" applyFont="1" applyFill="1"/>
    <xf numFmtId="0" fontId="15" fillId="7" borderId="1" xfId="0" applyFont="1" applyFill="1" applyBorder="1" applyAlignment="1">
      <alignment horizontal="center" vertical="center"/>
    </xf>
    <xf numFmtId="0" fontId="14" fillId="7" borderId="1" xfId="0" applyFont="1" applyFill="1" applyBorder="1" applyAlignment="1">
      <alignment horizontal="center" vertical="center"/>
    </xf>
    <xf numFmtId="4" fontId="15" fillId="7" borderId="1" xfId="0" applyNumberFormat="1" applyFont="1" applyFill="1" applyBorder="1" applyAlignment="1">
      <alignment vertical="center"/>
    </xf>
    <xf numFmtId="0" fontId="15" fillId="7" borderId="1" xfId="0" applyFont="1" applyFill="1" applyBorder="1" applyAlignment="1">
      <alignment vertical="center"/>
    </xf>
    <xf numFmtId="0" fontId="5" fillId="0" borderId="8" xfId="0" applyFont="1" applyBorder="1"/>
    <xf numFmtId="0" fontId="12" fillId="11" borderId="0" xfId="0" applyFont="1" applyFill="1"/>
    <xf numFmtId="0" fontId="5" fillId="8" borderId="8" xfId="0" applyFont="1" applyFill="1" applyBorder="1"/>
    <xf numFmtId="0" fontId="5" fillId="12" borderId="1" xfId="0" applyFont="1" applyFill="1" applyBorder="1"/>
    <xf numFmtId="8" fontId="4" fillId="0" borderId="0" xfId="0" applyNumberFormat="1" applyFont="1"/>
    <xf numFmtId="8" fontId="3" fillId="0" borderId="11" xfId="0" applyNumberFormat="1" applyFont="1" applyBorder="1"/>
    <xf numFmtId="8" fontId="5" fillId="10" borderId="8" xfId="0" applyNumberFormat="1" applyFont="1" applyFill="1" applyBorder="1"/>
    <xf numFmtId="165" fontId="3" fillId="0" borderId="1" xfId="0" applyNumberFormat="1" applyFont="1" applyBorder="1" applyAlignment="1">
      <alignment horizontal="left"/>
    </xf>
    <xf numFmtId="14" fontId="3" fillId="0" borderId="1" xfId="0" applyNumberFormat="1" applyFont="1" applyBorder="1" applyAlignment="1">
      <alignment horizontal="left"/>
    </xf>
    <xf numFmtId="0" fontId="3" fillId="0" borderId="1" xfId="0" applyFont="1" applyBorder="1" applyAlignment="1">
      <alignment horizontal="left"/>
    </xf>
    <xf numFmtId="0" fontId="23" fillId="13" borderId="1" xfId="0" applyFont="1" applyFill="1" applyBorder="1" applyAlignment="1">
      <alignment horizontal="center"/>
    </xf>
    <xf numFmtId="0" fontId="23" fillId="0" borderId="0" xfId="0" applyFont="1" applyAlignment="1">
      <alignment horizontal="right"/>
    </xf>
    <xf numFmtId="0" fontId="24" fillId="0" borderId="0" xfId="0" applyFont="1"/>
    <xf numFmtId="0" fontId="23" fillId="0" borderId="1" xfId="0" applyFont="1" applyBorder="1" applyAlignment="1">
      <alignment horizontal="center"/>
    </xf>
    <xf numFmtId="3" fontId="23" fillId="5" borderId="1" xfId="0" applyNumberFormat="1" applyFont="1" applyFill="1" applyBorder="1" applyAlignment="1">
      <alignment horizontal="center"/>
    </xf>
    <xf numFmtId="3" fontId="5" fillId="5" borderId="1" xfId="0" applyNumberFormat="1" applyFont="1" applyFill="1" applyBorder="1" applyAlignment="1">
      <alignment horizontal="center"/>
    </xf>
    <xf numFmtId="0" fontId="23" fillId="5" borderId="1" xfId="0" applyFont="1" applyFill="1" applyBorder="1" applyAlignment="1">
      <alignment horizontal="center"/>
    </xf>
    <xf numFmtId="0" fontId="5" fillId="5" borderId="1" xfId="0" applyFont="1" applyFill="1" applyBorder="1" applyAlignment="1">
      <alignment horizontal="center"/>
    </xf>
    <xf numFmtId="0" fontId="5" fillId="8" borderId="0" xfId="0" applyFont="1" applyFill="1" applyAlignment="1">
      <alignment horizontal="center" vertical="center"/>
    </xf>
    <xf numFmtId="3" fontId="10" fillId="5" borderId="2" xfId="0" applyNumberFormat="1" applyFont="1" applyFill="1" applyBorder="1" applyAlignment="1">
      <alignment horizontal="center" vertical="center"/>
    </xf>
    <xf numFmtId="3" fontId="23" fillId="0" borderId="0" xfId="0" applyNumberFormat="1" applyFont="1" applyAlignment="1">
      <alignment horizontal="right"/>
    </xf>
    <xf numFmtId="3" fontId="5" fillId="0" borderId="0" xfId="0" applyNumberFormat="1" applyFont="1"/>
    <xf numFmtId="3" fontId="3" fillId="0" borderId="0" xfId="0" applyNumberFormat="1" applyFont="1"/>
    <xf numFmtId="3" fontId="3" fillId="0" borderId="8" xfId="0" applyNumberFormat="1" applyFont="1" applyBorder="1"/>
    <xf numFmtId="0" fontId="3" fillId="10" borderId="14" xfId="0" applyFont="1" applyFill="1" applyBorder="1"/>
    <xf numFmtId="0" fontId="21" fillId="8" borderId="0" xfId="0" applyFont="1" applyFill="1" applyAlignment="1">
      <alignment horizontal="center"/>
    </xf>
    <xf numFmtId="0" fontId="26" fillId="0" borderId="0" xfId="0" applyFont="1"/>
    <xf numFmtId="0" fontId="27" fillId="0" borderId="0" xfId="0" applyFont="1"/>
    <xf numFmtId="0" fontId="27" fillId="0" borderId="8" xfId="0" applyFont="1" applyBorder="1"/>
    <xf numFmtId="0" fontId="26" fillId="0" borderId="8" xfId="0" applyFont="1" applyBorder="1"/>
    <xf numFmtId="0" fontId="18" fillId="0" borderId="0" xfId="1"/>
    <xf numFmtId="0" fontId="29" fillId="0" borderId="0" xfId="0" applyFont="1" applyAlignment="1">
      <alignment vertical="center"/>
    </xf>
    <xf numFmtId="0" fontId="30" fillId="0" borderId="0" xfId="0" applyFont="1"/>
    <xf numFmtId="0" fontId="31" fillId="0" borderId="0" xfId="0" applyFont="1"/>
    <xf numFmtId="0" fontId="32" fillId="0" borderId="0" xfId="0" applyFont="1"/>
    <xf numFmtId="0" fontId="32" fillId="10" borderId="8" xfId="0" applyFont="1" applyFill="1" applyBorder="1"/>
    <xf numFmtId="0" fontId="28" fillId="8" borderId="0" xfId="0" applyFont="1" applyFill="1" applyAlignment="1">
      <alignment vertical="center"/>
    </xf>
    <xf numFmtId="0" fontId="30" fillId="8" borderId="0" xfId="0" applyFont="1" applyFill="1"/>
    <xf numFmtId="0" fontId="25" fillId="0" borderId="0" xfId="0" applyFont="1" applyAlignment="1">
      <alignment wrapText="1"/>
    </xf>
    <xf numFmtId="14" fontId="4" fillId="0" borderId="0" xfId="0" applyNumberFormat="1" applyFont="1" applyAlignment="1">
      <alignment wrapText="1"/>
    </xf>
    <xf numFmtId="8" fontId="4" fillId="0" borderId="0" xfId="0" applyNumberFormat="1" applyFont="1" applyAlignment="1">
      <alignment horizontal="left" wrapText="1"/>
    </xf>
    <xf numFmtId="0" fontId="4" fillId="0" borderId="0" xfId="0" applyFont="1" applyAlignment="1">
      <alignment horizontal="right" wrapText="1"/>
    </xf>
    <xf numFmtId="0" fontId="4" fillId="0" borderId="0" xfId="0" applyFont="1" applyAlignment="1">
      <alignment horizontal="right"/>
    </xf>
    <xf numFmtId="14" fontId="4" fillId="0" borderId="0" xfId="0" applyNumberFormat="1" applyFont="1"/>
    <xf numFmtId="14" fontId="3" fillId="0" borderId="0" xfId="0" applyNumberFormat="1" applyFont="1" applyAlignment="1">
      <alignment horizontal="left"/>
    </xf>
    <xf numFmtId="0" fontId="25" fillId="0" borderId="0" xfId="0" applyFont="1"/>
    <xf numFmtId="2" fontId="32" fillId="10" borderId="8" xfId="0" applyNumberFormat="1" applyFont="1" applyFill="1" applyBorder="1"/>
    <xf numFmtId="0" fontId="3" fillId="0" borderId="10" xfId="0" applyFont="1" applyBorder="1" applyAlignment="1">
      <alignment horizontal="left"/>
    </xf>
    <xf numFmtId="0" fontId="3" fillId="0" borderId="10" xfId="0" applyFont="1" applyBorder="1"/>
    <xf numFmtId="0" fontId="5" fillId="8" borderId="15" xfId="0" applyFont="1" applyFill="1" applyBorder="1"/>
    <xf numFmtId="0" fontId="32" fillId="0" borderId="8" xfId="0" applyFont="1" applyBorder="1"/>
    <xf numFmtId="0" fontId="30" fillId="0" borderId="0" xfId="0" applyFont="1" applyAlignment="1">
      <alignment vertical="center"/>
    </xf>
    <xf numFmtId="0" fontId="33" fillId="15" borderId="1" xfId="0" applyFont="1" applyFill="1" applyBorder="1"/>
    <xf numFmtId="0" fontId="33" fillId="15" borderId="15" xfId="0" applyFont="1" applyFill="1" applyBorder="1"/>
    <xf numFmtId="0" fontId="34" fillId="0" borderId="10" xfId="0" applyFont="1" applyBorder="1" applyAlignment="1">
      <alignment horizontal="left"/>
    </xf>
    <xf numFmtId="0" fontId="34" fillId="0" borderId="16" xfId="0" applyFont="1" applyBorder="1"/>
    <xf numFmtId="0" fontId="34" fillId="0" borderId="16" xfId="0" applyFont="1" applyBorder="1" applyAlignment="1">
      <alignment horizontal="right"/>
    </xf>
    <xf numFmtId="0" fontId="33" fillId="0" borderId="0" xfId="0" applyFont="1"/>
    <xf numFmtId="0" fontId="31" fillId="16" borderId="8" xfId="0" applyFont="1" applyFill="1" applyBorder="1"/>
    <xf numFmtId="0" fontId="13" fillId="0" borderId="0" xfId="0" applyFont="1"/>
    <xf numFmtId="0" fontId="10" fillId="0" borderId="0" xfId="0" applyFont="1"/>
    <xf numFmtId="0" fontId="25" fillId="14" borderId="9" xfId="0" applyFont="1" applyFill="1" applyBorder="1" applyAlignment="1">
      <alignment horizontal="center"/>
    </xf>
    <xf numFmtId="0" fontId="25" fillId="14" borderId="12" xfId="0" applyFont="1" applyFill="1" applyBorder="1" applyAlignment="1">
      <alignment horizontal="center"/>
    </xf>
    <xf numFmtId="0" fontId="4" fillId="0" borderId="0" xfId="0" applyFont="1"/>
    <xf numFmtId="0" fontId="4" fillId="0" borderId="13" xfId="0" applyFont="1" applyBorder="1"/>
    <xf numFmtId="0" fontId="3" fillId="0" borderId="0" xfId="0" applyFont="1"/>
    <xf numFmtId="0" fontId="26" fillId="0" borderId="0" xfId="0" applyFont="1"/>
    <xf numFmtId="0" fontId="32" fillId="0" borderId="0" xfId="0"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7620</xdr:rowOff>
    </xdr:from>
    <xdr:to>
      <xdr:col>3</xdr:col>
      <xdr:colOff>601980</xdr:colOff>
      <xdr:row>4</xdr:row>
      <xdr:rowOff>0</xdr:rowOff>
    </xdr:to>
    <xdr:sp macro="" textlink="">
      <xdr:nvSpPr>
        <xdr:cNvPr id="2" name="TextBox 1">
          <a:extLst>
            <a:ext uri="{FF2B5EF4-FFF2-40B4-BE49-F238E27FC236}">
              <a16:creationId xmlns:a16="http://schemas.microsoft.com/office/drawing/2014/main" id="{6FB509F5-44B7-FA7E-33C8-F0519B92467E}"/>
            </a:ext>
          </a:extLst>
        </xdr:cNvPr>
        <xdr:cNvSpPr txBox="1"/>
      </xdr:nvSpPr>
      <xdr:spPr>
        <a:xfrm>
          <a:off x="0" y="190500"/>
          <a:ext cx="5059680" cy="541020"/>
        </a:xfrm>
        <a:prstGeom prst="rect">
          <a:avLst/>
        </a:prstGeom>
        <a:solidFill>
          <a:schemeClr val="accent3">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latin typeface="Times New Roman" panose="02020603050405020304" pitchFamily="18" charset="0"/>
              <a:cs typeface="Times New Roman" panose="02020603050405020304" pitchFamily="18" charset="0"/>
            </a:rPr>
            <a:t>1) Use the average function and calculate the average of all the three category of weight. (for this question use excel file named average 1). </a:t>
          </a:r>
          <a:endParaRPr lang="en-US" sz="1200" b="1" kern="1200">
            <a:latin typeface="Times New Roman" panose="02020603050405020304" pitchFamily="18" charset="0"/>
            <a:cs typeface="Times New Roman" panose="02020603050405020304" pitchFamily="18"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7620</xdr:colOff>
      <xdr:row>1</xdr:row>
      <xdr:rowOff>0</xdr:rowOff>
    </xdr:from>
    <xdr:to>
      <xdr:col>2</xdr:col>
      <xdr:colOff>15240</xdr:colOff>
      <xdr:row>3</xdr:row>
      <xdr:rowOff>15240</xdr:rowOff>
    </xdr:to>
    <xdr:sp macro="" textlink="">
      <xdr:nvSpPr>
        <xdr:cNvPr id="2" name="TextBox 1">
          <a:extLst>
            <a:ext uri="{FF2B5EF4-FFF2-40B4-BE49-F238E27FC236}">
              <a16:creationId xmlns:a16="http://schemas.microsoft.com/office/drawing/2014/main" id="{E7D5415C-EB01-39E1-7870-E91486D039E0}"/>
            </a:ext>
          </a:extLst>
        </xdr:cNvPr>
        <xdr:cNvSpPr txBox="1"/>
      </xdr:nvSpPr>
      <xdr:spPr>
        <a:xfrm>
          <a:off x="7620" y="182880"/>
          <a:ext cx="9517380" cy="381000"/>
        </a:xfrm>
        <a:prstGeom prst="rect">
          <a:avLst/>
        </a:prstGeom>
        <a:solidFill>
          <a:schemeClr val="accent3">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latin typeface="Times New Roman" panose="02020603050405020304" pitchFamily="18" charset="0"/>
              <a:cs typeface="Times New Roman" panose="02020603050405020304" pitchFamily="18" charset="0"/>
            </a:rPr>
            <a:t>13) In excel file named Math 1, Use the following guidelines to calculate the statements given the file. </a:t>
          </a:r>
          <a:endParaRPr lang="en-US" sz="1200" b="1" kern="1200">
            <a:latin typeface="Times New Roman" panose="02020603050405020304" pitchFamily="18" charset="0"/>
            <a:cs typeface="Times New Roman" panose="02020603050405020304" pitchFamily="18" charset="0"/>
          </a:endParaRP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0</xdr:colOff>
      <xdr:row>1</xdr:row>
      <xdr:rowOff>0</xdr:rowOff>
    </xdr:from>
    <xdr:to>
      <xdr:col>4</xdr:col>
      <xdr:colOff>7620</xdr:colOff>
      <xdr:row>4</xdr:row>
      <xdr:rowOff>0</xdr:rowOff>
    </xdr:to>
    <xdr:sp macro="" textlink="">
      <xdr:nvSpPr>
        <xdr:cNvPr id="2" name="TextBox 1">
          <a:extLst>
            <a:ext uri="{FF2B5EF4-FFF2-40B4-BE49-F238E27FC236}">
              <a16:creationId xmlns:a16="http://schemas.microsoft.com/office/drawing/2014/main" id="{B68AA718-13DE-CC01-4691-49BFBACC3C34}"/>
            </a:ext>
          </a:extLst>
        </xdr:cNvPr>
        <xdr:cNvSpPr txBox="1"/>
      </xdr:nvSpPr>
      <xdr:spPr>
        <a:xfrm>
          <a:off x="0" y="182880"/>
          <a:ext cx="5882640" cy="548640"/>
        </a:xfrm>
        <a:prstGeom prst="rect">
          <a:avLst/>
        </a:prstGeom>
        <a:solidFill>
          <a:schemeClr val="accent3">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200" b="1">
              <a:latin typeface="Times New Roman" panose="02020603050405020304" pitchFamily="18" charset="0"/>
              <a:cs typeface="Times New Roman" panose="02020603050405020304" pitchFamily="18" charset="0"/>
            </a:rPr>
            <a:t>14) In excel file named MAX MIN 1, Use max, min and average formulas to answer all the following questions given in the file.</a:t>
          </a:r>
          <a:endParaRPr lang="en-US" sz="1200" b="1" kern="1200">
            <a:latin typeface="Times New Roman" panose="02020603050405020304" pitchFamily="18" charset="0"/>
            <a:cs typeface="Times New Roman" panose="02020603050405020304" pitchFamily="18" charset="0"/>
          </a:endParaRPr>
        </a:p>
      </xdr:txBody>
    </xdr:sp>
    <xdr:clientData/>
  </xdr:twoCellAnchor>
  <xdr:twoCellAnchor>
    <xdr:from>
      <xdr:col>5</xdr:col>
      <xdr:colOff>7620</xdr:colOff>
      <xdr:row>0</xdr:row>
      <xdr:rowOff>175260</xdr:rowOff>
    </xdr:from>
    <xdr:to>
      <xdr:col>14</xdr:col>
      <xdr:colOff>7620</xdr:colOff>
      <xdr:row>6</xdr:row>
      <xdr:rowOff>0</xdr:rowOff>
    </xdr:to>
    <xdr:sp macro="" textlink="">
      <xdr:nvSpPr>
        <xdr:cNvPr id="3" name="TextBox 2">
          <a:extLst>
            <a:ext uri="{FF2B5EF4-FFF2-40B4-BE49-F238E27FC236}">
              <a16:creationId xmlns:a16="http://schemas.microsoft.com/office/drawing/2014/main" id="{87603C69-057E-2BA5-983B-8ABF23715175}"/>
            </a:ext>
          </a:extLst>
        </xdr:cNvPr>
        <xdr:cNvSpPr txBox="1"/>
      </xdr:nvSpPr>
      <xdr:spPr>
        <a:xfrm>
          <a:off x="6492240" y="175260"/>
          <a:ext cx="5486400" cy="922020"/>
        </a:xfrm>
        <a:prstGeom prst="rect">
          <a:avLst/>
        </a:prstGeom>
        <a:solidFill>
          <a:schemeClr val="accent3">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200" b="1">
              <a:latin typeface="Times New Roman" panose="02020603050405020304" pitchFamily="18" charset="0"/>
              <a:cs typeface="Times New Roman" panose="02020603050405020304" pitchFamily="18" charset="0"/>
            </a:rPr>
            <a:t>15) In the file named MAX MIN 2, The following table contains details about the scores of 4 students in a driving theory test. If a student fails at least one test - she or he needs to retake the course. </a:t>
          </a:r>
        </a:p>
        <a:p>
          <a:pPr algn="l"/>
          <a:r>
            <a:rPr lang="en-US" sz="1200" b="1">
              <a:latin typeface="Times New Roman" panose="02020603050405020304" pitchFamily="18" charset="0"/>
              <a:cs typeface="Times New Roman" panose="02020603050405020304" pitchFamily="18" charset="0"/>
            </a:rPr>
            <a:t>Use IF and MAX/MIN to check if a student passed the test.</a:t>
          </a:r>
          <a:endParaRPr lang="en-US" sz="1200" b="1" kern="1200">
            <a:latin typeface="Times New Roman" panose="02020603050405020304" pitchFamily="18" charset="0"/>
            <a:cs typeface="Times New Roman" panose="02020603050405020304" pitchFamily="18" charset="0"/>
          </a:endParaRPr>
        </a:p>
      </xdr:txBody>
    </xdr:sp>
    <xdr:clientData/>
  </xdr:twoCellAnchor>
  <xdr:twoCellAnchor>
    <xdr:from>
      <xdr:col>5</xdr:col>
      <xdr:colOff>7620</xdr:colOff>
      <xdr:row>15</xdr:row>
      <xdr:rowOff>182880</xdr:rowOff>
    </xdr:from>
    <xdr:to>
      <xdr:col>14</xdr:col>
      <xdr:colOff>0</xdr:colOff>
      <xdr:row>20</xdr:row>
      <xdr:rowOff>0</xdr:rowOff>
    </xdr:to>
    <xdr:sp macro="" textlink="">
      <xdr:nvSpPr>
        <xdr:cNvPr id="4" name="TextBox 3">
          <a:extLst>
            <a:ext uri="{FF2B5EF4-FFF2-40B4-BE49-F238E27FC236}">
              <a16:creationId xmlns:a16="http://schemas.microsoft.com/office/drawing/2014/main" id="{010EE1A5-DC36-5437-7DAB-75B2213966A6}"/>
            </a:ext>
          </a:extLst>
        </xdr:cNvPr>
        <xdr:cNvSpPr txBox="1"/>
      </xdr:nvSpPr>
      <xdr:spPr>
        <a:xfrm>
          <a:off x="6492240" y="2964180"/>
          <a:ext cx="5478780" cy="754380"/>
        </a:xfrm>
        <a:prstGeom prst="rect">
          <a:avLst/>
        </a:prstGeom>
        <a:solidFill>
          <a:schemeClr val="accent3">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200" b="1">
              <a:latin typeface="Times New Roman" panose="02020603050405020304" pitchFamily="18" charset="0"/>
              <a:cs typeface="Times New Roman" panose="02020603050405020304" pitchFamily="18" charset="0"/>
            </a:rPr>
            <a:t>16) In the file named MAX MIN 3,</a:t>
          </a:r>
        </a:p>
        <a:p>
          <a:pPr algn="l"/>
          <a:r>
            <a:rPr lang="en-US" sz="1200" b="1">
              <a:latin typeface="Times New Roman" panose="02020603050405020304" pitchFamily="18" charset="0"/>
              <a:cs typeface="Times New Roman" panose="02020603050405020304" pitchFamily="18" charset="0"/>
            </a:rPr>
            <a:t> IF at least one student got 99 points or more in a test - the test considered easy, Use MAX and IF to create a logic that checks if the test was "Easy" or not.</a:t>
          </a:r>
          <a:endParaRPr lang="en-US" sz="1200" b="1" kern="1200">
            <a:latin typeface="Times New Roman" panose="02020603050405020304" pitchFamily="18" charset="0"/>
            <a:cs typeface="Times New Roman" panose="02020603050405020304" pitchFamily="18" charset="0"/>
          </a:endParaRP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0</xdr:col>
      <xdr:colOff>7620</xdr:colOff>
      <xdr:row>1</xdr:row>
      <xdr:rowOff>0</xdr:rowOff>
    </xdr:from>
    <xdr:to>
      <xdr:col>5</xdr:col>
      <xdr:colOff>7620</xdr:colOff>
      <xdr:row>6</xdr:row>
      <xdr:rowOff>175260</xdr:rowOff>
    </xdr:to>
    <xdr:sp macro="" textlink="">
      <xdr:nvSpPr>
        <xdr:cNvPr id="2" name="TextBox 1">
          <a:extLst>
            <a:ext uri="{FF2B5EF4-FFF2-40B4-BE49-F238E27FC236}">
              <a16:creationId xmlns:a16="http://schemas.microsoft.com/office/drawing/2014/main" id="{13E1D012-ABD3-7B2C-F6B4-1C161DBF219E}"/>
            </a:ext>
          </a:extLst>
        </xdr:cNvPr>
        <xdr:cNvSpPr txBox="1"/>
      </xdr:nvSpPr>
      <xdr:spPr>
        <a:xfrm>
          <a:off x="7620" y="182880"/>
          <a:ext cx="6324600" cy="1089660"/>
        </a:xfrm>
        <a:prstGeom prst="rect">
          <a:avLst/>
        </a:prstGeom>
        <a:solidFill>
          <a:schemeClr val="accent3">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200" b="1">
              <a:latin typeface="Times New Roman" panose="02020603050405020304" pitchFamily="18" charset="0"/>
              <a:cs typeface="Times New Roman" panose="02020603050405020304" pitchFamily="18" charset="0"/>
            </a:rPr>
            <a:t>17) In the file named Nested IF 1, </a:t>
          </a:r>
        </a:p>
        <a:p>
          <a:r>
            <a:rPr lang="en-US" sz="1200" b="1">
              <a:latin typeface="Times New Roman" panose="02020603050405020304" pitchFamily="18" charset="0"/>
              <a:cs typeface="Times New Roman" panose="02020603050405020304" pitchFamily="18" charset="0"/>
            </a:rPr>
            <a:t>The school decided to use the following grade system:</a:t>
          </a:r>
        </a:p>
        <a:p>
          <a:r>
            <a:rPr lang="en-US" sz="1200" b="1">
              <a:latin typeface="Times New Roman" panose="02020603050405020304" pitchFamily="18" charset="0"/>
              <a:cs typeface="Times New Roman" panose="02020603050405020304" pitchFamily="18" charset="0"/>
            </a:rPr>
            <a:t>a. Grade higher or equal to 80 - Excellent </a:t>
          </a:r>
        </a:p>
        <a:p>
          <a:r>
            <a:rPr lang="en-US" sz="1200" b="1">
              <a:latin typeface="Times New Roman" panose="02020603050405020304" pitchFamily="18" charset="0"/>
              <a:cs typeface="Times New Roman" panose="02020603050405020304" pitchFamily="18" charset="0"/>
            </a:rPr>
            <a:t>b. Grade higher or equal to 60 but lower than 80 – Good </a:t>
          </a:r>
        </a:p>
        <a:p>
          <a:r>
            <a:rPr lang="en-US" sz="1200" b="1">
              <a:latin typeface="Times New Roman" panose="02020603050405020304" pitchFamily="18" charset="0"/>
              <a:cs typeface="Times New Roman" panose="02020603050405020304" pitchFamily="18" charset="0"/>
            </a:rPr>
            <a:t>c. Grade lower than 60 - Failed Complete all the task given in the file. </a:t>
          </a:r>
          <a:endParaRPr lang="en-US" sz="1200" b="1" kern="1200">
            <a:latin typeface="Times New Roman" panose="02020603050405020304" pitchFamily="18" charset="0"/>
            <a:cs typeface="Times New Roman" panose="02020603050405020304" pitchFamily="18" charset="0"/>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0</xdr:colOff>
      <xdr:row>1</xdr:row>
      <xdr:rowOff>0</xdr:rowOff>
    </xdr:from>
    <xdr:to>
      <xdr:col>9</xdr:col>
      <xdr:colOff>0</xdr:colOff>
      <xdr:row>5</xdr:row>
      <xdr:rowOff>0</xdr:rowOff>
    </xdr:to>
    <xdr:sp macro="" textlink="">
      <xdr:nvSpPr>
        <xdr:cNvPr id="2" name="TextBox 1">
          <a:extLst>
            <a:ext uri="{FF2B5EF4-FFF2-40B4-BE49-F238E27FC236}">
              <a16:creationId xmlns:a16="http://schemas.microsoft.com/office/drawing/2014/main" id="{91A3A7EF-BA63-D1A4-093A-BEA84819FBCB}"/>
            </a:ext>
          </a:extLst>
        </xdr:cNvPr>
        <xdr:cNvSpPr txBox="1"/>
      </xdr:nvSpPr>
      <xdr:spPr>
        <a:xfrm>
          <a:off x="0" y="182880"/>
          <a:ext cx="6537960" cy="731520"/>
        </a:xfrm>
        <a:prstGeom prst="rect">
          <a:avLst/>
        </a:prstGeom>
        <a:solidFill>
          <a:schemeClr val="accent3">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200" b="1">
              <a:latin typeface="Times New Roman" panose="02020603050405020304" pitchFamily="18" charset="0"/>
              <a:cs typeface="Times New Roman" panose="02020603050405020304" pitchFamily="18" charset="0"/>
            </a:rPr>
            <a:t>18) In the file named SUM 1, </a:t>
          </a:r>
        </a:p>
        <a:p>
          <a:r>
            <a:rPr lang="en-US" sz="1200" b="1">
              <a:latin typeface="Times New Roman" panose="02020603050405020304" pitchFamily="18" charset="0"/>
              <a:cs typeface="Times New Roman" panose="02020603050405020304" pitchFamily="18" charset="0"/>
            </a:rPr>
            <a:t>The following table includes ABC company's revenue by month.</a:t>
          </a:r>
        </a:p>
        <a:p>
          <a:r>
            <a:rPr lang="en-US" sz="1200" b="1">
              <a:latin typeface="Times New Roman" panose="02020603050405020304" pitchFamily="18" charset="0"/>
              <a:cs typeface="Times New Roman" panose="02020603050405020304" pitchFamily="18" charset="0"/>
            </a:rPr>
            <a:t>The company's CFO asked you to use SUM formula to calculate the total revenue for the year.</a:t>
          </a:r>
          <a:endParaRPr lang="en-US" sz="1200" b="1" kern="1200">
            <a:latin typeface="Times New Roman" panose="02020603050405020304" pitchFamily="18" charset="0"/>
            <a:cs typeface="Times New Roman" panose="02020603050405020304" pitchFamily="18" charset="0"/>
          </a:endParaRP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0</xdr:col>
      <xdr:colOff>7620</xdr:colOff>
      <xdr:row>0</xdr:row>
      <xdr:rowOff>175260</xdr:rowOff>
    </xdr:from>
    <xdr:to>
      <xdr:col>6</xdr:col>
      <xdr:colOff>601980</xdr:colOff>
      <xdr:row>5</xdr:row>
      <xdr:rowOff>175260</xdr:rowOff>
    </xdr:to>
    <xdr:sp macro="" textlink="">
      <xdr:nvSpPr>
        <xdr:cNvPr id="2" name="TextBox 1">
          <a:extLst>
            <a:ext uri="{FF2B5EF4-FFF2-40B4-BE49-F238E27FC236}">
              <a16:creationId xmlns:a16="http://schemas.microsoft.com/office/drawing/2014/main" id="{EFFDFD33-DD5A-1D97-5607-3AEE228E4DE8}"/>
            </a:ext>
          </a:extLst>
        </xdr:cNvPr>
        <xdr:cNvSpPr txBox="1"/>
      </xdr:nvSpPr>
      <xdr:spPr>
        <a:xfrm>
          <a:off x="7620" y="175260"/>
          <a:ext cx="4953000" cy="914400"/>
        </a:xfrm>
        <a:prstGeom prst="rect">
          <a:avLst/>
        </a:prstGeom>
        <a:solidFill>
          <a:schemeClr val="accent3">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200" b="1">
              <a:latin typeface="Times New Roman" panose="02020603050405020304" pitchFamily="18" charset="0"/>
              <a:cs typeface="Times New Roman" panose="02020603050405020304" pitchFamily="18" charset="0"/>
            </a:rPr>
            <a:t>19) In the file named SUM 2, </a:t>
          </a:r>
        </a:p>
        <a:p>
          <a:r>
            <a:rPr lang="en-US" sz="1200" b="1">
              <a:latin typeface="Times New Roman" panose="02020603050405020304" pitchFamily="18" charset="0"/>
              <a:cs typeface="Times New Roman" panose="02020603050405020304" pitchFamily="18" charset="0"/>
            </a:rPr>
            <a:t>The following table represents daily costs by</a:t>
          </a:r>
        </a:p>
        <a:p>
          <a:r>
            <a:rPr lang="en-US" sz="1200" b="1">
              <a:latin typeface="Times New Roman" panose="02020603050405020304" pitchFamily="18" charset="0"/>
              <a:cs typeface="Times New Roman" panose="02020603050405020304" pitchFamily="18" charset="0"/>
            </a:rPr>
            <a:t>20) day for the first quarter of 2015. Calculate the total costs at the bottom of the table. Hint: to save time, use sum shortcuts.</a:t>
          </a:r>
          <a:endParaRPr lang="en-US" sz="1200" b="1" kern="1200">
            <a:latin typeface="Times New Roman" panose="02020603050405020304" pitchFamily="18" charset="0"/>
            <a:cs typeface="Times New Roman" panose="02020603050405020304" pitchFamily="18" charset="0"/>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0</xdr:col>
      <xdr:colOff>0</xdr:colOff>
      <xdr:row>1</xdr:row>
      <xdr:rowOff>7620</xdr:rowOff>
    </xdr:from>
    <xdr:to>
      <xdr:col>7</xdr:col>
      <xdr:colOff>7620</xdr:colOff>
      <xdr:row>4</xdr:row>
      <xdr:rowOff>7620</xdr:rowOff>
    </xdr:to>
    <xdr:sp macro="" textlink="">
      <xdr:nvSpPr>
        <xdr:cNvPr id="2" name="TextBox 1">
          <a:extLst>
            <a:ext uri="{FF2B5EF4-FFF2-40B4-BE49-F238E27FC236}">
              <a16:creationId xmlns:a16="http://schemas.microsoft.com/office/drawing/2014/main" id="{EB7D764E-8BD2-050F-6D8F-298CBDFE1618}"/>
            </a:ext>
          </a:extLst>
        </xdr:cNvPr>
        <xdr:cNvSpPr txBox="1"/>
      </xdr:nvSpPr>
      <xdr:spPr>
        <a:xfrm>
          <a:off x="0" y="190500"/>
          <a:ext cx="7536180" cy="548640"/>
        </a:xfrm>
        <a:prstGeom prst="rect">
          <a:avLst/>
        </a:prstGeom>
        <a:solidFill>
          <a:schemeClr val="accent3">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200" b="1">
              <a:latin typeface="Times New Roman" panose="02020603050405020304" pitchFamily="18" charset="0"/>
              <a:cs typeface="Times New Roman" panose="02020603050405020304" pitchFamily="18" charset="0"/>
            </a:rPr>
            <a:t>21) In the file named SUM 3, Find the number of residents for each of the following groups from the table below, complete all the question in the file.</a:t>
          </a:r>
          <a:endParaRPr lang="en-US" sz="1200" b="1" kern="1200">
            <a:latin typeface="Times New Roman" panose="02020603050405020304" pitchFamily="18" charset="0"/>
            <a:cs typeface="Times New Roman" panose="02020603050405020304" pitchFamily="18" charset="0"/>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0</xdr:col>
      <xdr:colOff>0</xdr:colOff>
      <xdr:row>1</xdr:row>
      <xdr:rowOff>7620</xdr:rowOff>
    </xdr:from>
    <xdr:to>
      <xdr:col>7</xdr:col>
      <xdr:colOff>594360</xdr:colOff>
      <xdr:row>4</xdr:row>
      <xdr:rowOff>0</xdr:rowOff>
    </xdr:to>
    <xdr:sp macro="" textlink="">
      <xdr:nvSpPr>
        <xdr:cNvPr id="2" name="TextBox 1">
          <a:extLst>
            <a:ext uri="{FF2B5EF4-FFF2-40B4-BE49-F238E27FC236}">
              <a16:creationId xmlns:a16="http://schemas.microsoft.com/office/drawing/2014/main" id="{4096CC3E-9678-2FB4-5B5D-14206AEE921F}"/>
            </a:ext>
          </a:extLst>
        </xdr:cNvPr>
        <xdr:cNvSpPr txBox="1"/>
      </xdr:nvSpPr>
      <xdr:spPr>
        <a:xfrm>
          <a:off x="0" y="190500"/>
          <a:ext cx="9547860" cy="541020"/>
        </a:xfrm>
        <a:prstGeom prst="rect">
          <a:avLst/>
        </a:prstGeom>
        <a:solidFill>
          <a:schemeClr val="accent3">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latin typeface="Times New Roman" panose="02020603050405020304" pitchFamily="18" charset="0"/>
              <a:cs typeface="Times New Roman" panose="02020603050405020304" pitchFamily="18" charset="0"/>
            </a:rPr>
            <a:t>22) In the file named SUMIF 1, answer all the question given in the file. </a:t>
          </a:r>
          <a:endParaRPr lang="en-US" sz="1200" b="1" kern="1200">
            <a:latin typeface="Times New Roman" panose="02020603050405020304" pitchFamily="18" charset="0"/>
            <a:cs typeface="Times New Roman" panose="02020603050405020304" pitchFamily="18" charset="0"/>
          </a:endParaRP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0</xdr:col>
      <xdr:colOff>0</xdr:colOff>
      <xdr:row>1</xdr:row>
      <xdr:rowOff>0</xdr:rowOff>
    </xdr:from>
    <xdr:to>
      <xdr:col>6</xdr:col>
      <xdr:colOff>0</xdr:colOff>
      <xdr:row>4</xdr:row>
      <xdr:rowOff>7620</xdr:rowOff>
    </xdr:to>
    <xdr:sp macro="" textlink="">
      <xdr:nvSpPr>
        <xdr:cNvPr id="2" name="TextBox 1">
          <a:extLst>
            <a:ext uri="{FF2B5EF4-FFF2-40B4-BE49-F238E27FC236}">
              <a16:creationId xmlns:a16="http://schemas.microsoft.com/office/drawing/2014/main" id="{CB41AEA1-840E-C18A-98D6-C8E56D2D2C8A}"/>
            </a:ext>
          </a:extLst>
        </xdr:cNvPr>
        <xdr:cNvSpPr txBox="1"/>
      </xdr:nvSpPr>
      <xdr:spPr>
        <a:xfrm>
          <a:off x="0" y="182880"/>
          <a:ext cx="7223760" cy="556260"/>
        </a:xfrm>
        <a:prstGeom prst="rect">
          <a:avLst/>
        </a:prstGeom>
        <a:solidFill>
          <a:schemeClr val="accent3">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latin typeface="Times New Roman" panose="02020603050405020304" pitchFamily="18" charset="0"/>
              <a:cs typeface="Times New Roman" panose="02020603050405020304" pitchFamily="18" charset="0"/>
            </a:rPr>
            <a:t>23) In the file named SUMIF 2, answer all the question given in the file based on table.</a:t>
          </a:r>
          <a:endParaRPr lang="en-US" sz="1200" b="1" kern="1200">
            <a:latin typeface="Times New Roman" panose="02020603050405020304" pitchFamily="18" charset="0"/>
            <a:cs typeface="Times New Roman" panose="02020603050405020304" pitchFamily="18" charset="0"/>
          </a:endParaRP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0</xdr:col>
      <xdr:colOff>0</xdr:colOff>
      <xdr:row>1</xdr:row>
      <xdr:rowOff>0</xdr:rowOff>
    </xdr:from>
    <xdr:to>
      <xdr:col>7</xdr:col>
      <xdr:colOff>7620</xdr:colOff>
      <xdr:row>6</xdr:row>
      <xdr:rowOff>7620</xdr:rowOff>
    </xdr:to>
    <xdr:sp macro="" textlink="">
      <xdr:nvSpPr>
        <xdr:cNvPr id="2" name="TextBox 1">
          <a:extLst>
            <a:ext uri="{FF2B5EF4-FFF2-40B4-BE49-F238E27FC236}">
              <a16:creationId xmlns:a16="http://schemas.microsoft.com/office/drawing/2014/main" id="{5C159122-ADEB-1E1A-C200-1EF10E7F9124}"/>
            </a:ext>
          </a:extLst>
        </xdr:cNvPr>
        <xdr:cNvSpPr txBox="1"/>
      </xdr:nvSpPr>
      <xdr:spPr>
        <a:xfrm>
          <a:off x="0" y="182880"/>
          <a:ext cx="7414260" cy="922020"/>
        </a:xfrm>
        <a:prstGeom prst="rect">
          <a:avLst/>
        </a:prstGeom>
        <a:solidFill>
          <a:schemeClr val="accent3">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200" b="1">
              <a:latin typeface="Times New Roman" panose="02020603050405020304" pitchFamily="18" charset="0"/>
              <a:cs typeface="Times New Roman" panose="02020603050405020304" pitchFamily="18" charset="0"/>
            </a:rPr>
            <a:t>24) In the file named VLOOKUP APPROXIMATE MATCH, </a:t>
          </a:r>
        </a:p>
        <a:p>
          <a:r>
            <a:rPr lang="en-US" sz="1200" b="1">
              <a:latin typeface="Times New Roman" panose="02020603050405020304" pitchFamily="18" charset="0"/>
              <a:cs typeface="Times New Roman" panose="02020603050405020304" pitchFamily="18" charset="0"/>
            </a:rPr>
            <a:t>Retrieve the GBP: USD exchange rate for the following dates using VLOOKUP function, from the table in columns G-H. In case there is no exchange rate for a certain date entry, return the the last known rate for that day.</a:t>
          </a:r>
          <a:endParaRPr lang="en-US" sz="1200" b="1" kern="1200">
            <a:latin typeface="Times New Roman" panose="02020603050405020304" pitchFamily="18" charset="0"/>
            <a:cs typeface="Times New Roman" panose="02020603050405020304" pitchFamily="18" charset="0"/>
          </a:endParaRPr>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0</xdr:col>
      <xdr:colOff>0</xdr:colOff>
      <xdr:row>1</xdr:row>
      <xdr:rowOff>0</xdr:rowOff>
    </xdr:from>
    <xdr:to>
      <xdr:col>5</xdr:col>
      <xdr:colOff>601980</xdr:colOff>
      <xdr:row>4</xdr:row>
      <xdr:rowOff>175260</xdr:rowOff>
    </xdr:to>
    <xdr:sp macro="" textlink="">
      <xdr:nvSpPr>
        <xdr:cNvPr id="3" name="TextBox 2">
          <a:extLst>
            <a:ext uri="{FF2B5EF4-FFF2-40B4-BE49-F238E27FC236}">
              <a16:creationId xmlns:a16="http://schemas.microsoft.com/office/drawing/2014/main" id="{F4FC0967-42C9-E40B-B769-828057F27EA5}"/>
            </a:ext>
          </a:extLst>
        </xdr:cNvPr>
        <xdr:cNvSpPr txBox="1"/>
      </xdr:nvSpPr>
      <xdr:spPr>
        <a:xfrm>
          <a:off x="0" y="182880"/>
          <a:ext cx="5608320" cy="723900"/>
        </a:xfrm>
        <a:prstGeom prst="rect">
          <a:avLst/>
        </a:prstGeom>
        <a:solidFill>
          <a:schemeClr val="accent3">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200" b="1">
              <a:latin typeface="Times New Roman" panose="02020603050405020304" pitchFamily="18" charset="0"/>
              <a:cs typeface="Times New Roman" panose="02020603050405020304" pitchFamily="18" charset="0"/>
            </a:rPr>
            <a:t>25) In the file named VLOOKUP 1, Below is a list of the employees who work in your company: Answer all the question given in the file using vlookup function.</a:t>
          </a:r>
          <a:endParaRPr lang="en-US" sz="1200" b="1" kern="1200">
            <a:latin typeface="Times New Roman" panose="02020603050405020304" pitchFamily="18" charset="0"/>
            <a:cs typeface="Times New Roman" panose="02020603050405020304" pitchFamily="18"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1</xdr:row>
      <xdr:rowOff>0</xdr:rowOff>
    </xdr:from>
    <xdr:to>
      <xdr:col>3</xdr:col>
      <xdr:colOff>7620</xdr:colOff>
      <xdr:row>4</xdr:row>
      <xdr:rowOff>7620</xdr:rowOff>
    </xdr:to>
    <xdr:sp macro="" textlink="">
      <xdr:nvSpPr>
        <xdr:cNvPr id="2" name="TextBox 1">
          <a:extLst>
            <a:ext uri="{FF2B5EF4-FFF2-40B4-BE49-F238E27FC236}">
              <a16:creationId xmlns:a16="http://schemas.microsoft.com/office/drawing/2014/main" id="{F0461E0D-9CEE-42A6-B6F5-1399646A3B92}"/>
            </a:ext>
          </a:extLst>
        </xdr:cNvPr>
        <xdr:cNvSpPr txBox="1"/>
      </xdr:nvSpPr>
      <xdr:spPr>
        <a:xfrm>
          <a:off x="0" y="182880"/>
          <a:ext cx="8366760" cy="556260"/>
        </a:xfrm>
        <a:prstGeom prst="rect">
          <a:avLst/>
        </a:prstGeom>
        <a:solidFill>
          <a:schemeClr val="accent3">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latin typeface="Times New Roman" panose="02020603050405020304" pitchFamily="18" charset="0"/>
              <a:cs typeface="Times New Roman" panose="02020603050405020304" pitchFamily="18" charset="0"/>
            </a:rPr>
            <a:t>2) The excel file named Average 3, the table below contains precipitation measurement as measured in the Rochester NY area last year and we sampled 3 days in each of the first three months of 2018. Complete all the question in the file given.</a:t>
          </a:r>
          <a:endParaRPr lang="en-US" sz="1200" b="1" kern="1200">
            <a:latin typeface="Times New Roman" panose="02020603050405020304" pitchFamily="18" charset="0"/>
            <a:cs typeface="Times New Roman" panose="02020603050405020304" pitchFamily="18" charset="0"/>
          </a:endParaRPr>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0</xdr:col>
      <xdr:colOff>0</xdr:colOff>
      <xdr:row>0</xdr:row>
      <xdr:rowOff>175260</xdr:rowOff>
    </xdr:from>
    <xdr:to>
      <xdr:col>5</xdr:col>
      <xdr:colOff>1082040</xdr:colOff>
      <xdr:row>5</xdr:row>
      <xdr:rowOff>0</xdr:rowOff>
    </xdr:to>
    <xdr:sp macro="" textlink="">
      <xdr:nvSpPr>
        <xdr:cNvPr id="2" name="TextBox 1">
          <a:extLst>
            <a:ext uri="{FF2B5EF4-FFF2-40B4-BE49-F238E27FC236}">
              <a16:creationId xmlns:a16="http://schemas.microsoft.com/office/drawing/2014/main" id="{0BDA102A-C8E5-8369-F6C0-07B4B2B35853}"/>
            </a:ext>
          </a:extLst>
        </xdr:cNvPr>
        <xdr:cNvSpPr txBox="1"/>
      </xdr:nvSpPr>
      <xdr:spPr>
        <a:xfrm>
          <a:off x="0" y="175260"/>
          <a:ext cx="4815840" cy="739140"/>
        </a:xfrm>
        <a:prstGeom prst="rect">
          <a:avLst/>
        </a:prstGeom>
        <a:solidFill>
          <a:schemeClr val="accent3">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200" b="1">
              <a:latin typeface="Times New Roman" panose="02020603050405020304" pitchFamily="18" charset="0"/>
              <a:cs typeface="Times New Roman" panose="02020603050405020304" pitchFamily="18" charset="0"/>
            </a:rPr>
            <a:t>26) In the file named VLOOKUP 2a, according to the table, answer all the question given in the file using vlookup.</a:t>
          </a:r>
          <a:endParaRPr lang="en-US" sz="1200" b="1" kern="1200">
            <a:latin typeface="Times New Roman" panose="02020603050405020304" pitchFamily="18" charset="0"/>
            <a:cs typeface="Times New Roman" panose="02020603050405020304" pitchFamily="18"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1</xdr:row>
      <xdr:rowOff>0</xdr:rowOff>
    </xdr:from>
    <xdr:to>
      <xdr:col>16</xdr:col>
      <xdr:colOff>30480</xdr:colOff>
      <xdr:row>3</xdr:row>
      <xdr:rowOff>175260</xdr:rowOff>
    </xdr:to>
    <xdr:sp macro="" textlink="">
      <xdr:nvSpPr>
        <xdr:cNvPr id="4" name="TextBox 3">
          <a:extLst>
            <a:ext uri="{FF2B5EF4-FFF2-40B4-BE49-F238E27FC236}">
              <a16:creationId xmlns:a16="http://schemas.microsoft.com/office/drawing/2014/main" id="{A25FFE9B-AB0C-491A-A968-61A8473D5728}"/>
            </a:ext>
          </a:extLst>
        </xdr:cNvPr>
        <xdr:cNvSpPr txBox="1"/>
      </xdr:nvSpPr>
      <xdr:spPr>
        <a:xfrm>
          <a:off x="0" y="182880"/>
          <a:ext cx="9784080" cy="541020"/>
        </a:xfrm>
        <a:prstGeom prst="rect">
          <a:avLst/>
        </a:prstGeom>
        <a:solidFill>
          <a:schemeClr val="accent3">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latin typeface="Times New Roman" panose="02020603050405020304" pitchFamily="18" charset="0"/>
              <a:cs typeface="Times New Roman" panose="02020603050405020304" pitchFamily="18" charset="0"/>
            </a:rPr>
            <a:t>3) In excel file named Count 1, The table below shows survey responses; the respondents could use any value for their answers.</a:t>
          </a:r>
        </a:p>
        <a:p>
          <a:r>
            <a:rPr lang="en-US" sz="1200" b="1" baseline="0">
              <a:latin typeface="Times New Roman" panose="02020603050405020304" pitchFamily="18" charset="0"/>
              <a:cs typeface="Times New Roman" panose="02020603050405020304" pitchFamily="18" charset="0"/>
            </a:rPr>
            <a:t>                  </a:t>
          </a:r>
          <a:r>
            <a:rPr lang="en-US" sz="1200" b="1">
              <a:latin typeface="Times New Roman" panose="02020603050405020304" pitchFamily="18" charset="0"/>
              <a:cs typeface="Times New Roman" panose="02020603050405020304" pitchFamily="18" charset="0"/>
            </a:rPr>
            <a:t>4) Answer all the questions using COUNT and COUNTA function.</a:t>
          </a:r>
          <a:endParaRPr lang="en-US" sz="1200" b="1" kern="1200">
            <a:latin typeface="Times New Roman" panose="02020603050405020304" pitchFamily="18" charset="0"/>
            <a:cs typeface="Times New Roman" panose="02020603050405020304" pitchFamily="18" charset="0"/>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1</xdr:row>
      <xdr:rowOff>0</xdr:rowOff>
    </xdr:from>
    <xdr:to>
      <xdr:col>3</xdr:col>
      <xdr:colOff>0</xdr:colOff>
      <xdr:row>5</xdr:row>
      <xdr:rowOff>0</xdr:rowOff>
    </xdr:to>
    <xdr:sp macro="" textlink="">
      <xdr:nvSpPr>
        <xdr:cNvPr id="2" name="TextBox 1">
          <a:extLst>
            <a:ext uri="{FF2B5EF4-FFF2-40B4-BE49-F238E27FC236}">
              <a16:creationId xmlns:a16="http://schemas.microsoft.com/office/drawing/2014/main" id="{4C02F918-9722-47C9-AC16-285FC3129010}"/>
            </a:ext>
          </a:extLst>
        </xdr:cNvPr>
        <xdr:cNvSpPr txBox="1"/>
      </xdr:nvSpPr>
      <xdr:spPr>
        <a:xfrm>
          <a:off x="0" y="182880"/>
          <a:ext cx="7559040" cy="731520"/>
        </a:xfrm>
        <a:prstGeom prst="rect">
          <a:avLst/>
        </a:prstGeom>
        <a:solidFill>
          <a:schemeClr val="accent3">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i="0" u="none" strike="noStrike">
              <a:solidFill>
                <a:schemeClr val="dk1"/>
              </a:solidFill>
              <a:effectLst/>
              <a:latin typeface="Times New Roman" panose="02020603050405020304" pitchFamily="18" charset="0"/>
              <a:ea typeface="+mn-ea"/>
              <a:cs typeface="Times New Roman" panose="02020603050405020304" pitchFamily="18" charset="0"/>
            </a:rPr>
            <a:t>5) In excel file named COUNT 2, The following table represents a bank statement of ExcelMaster company.</a:t>
          </a:r>
        </a:p>
        <a:p>
          <a:pPr algn="ctr"/>
          <a:r>
            <a:rPr lang="en-US" sz="1200" b="1" i="0" u="none" strike="noStrike">
              <a:solidFill>
                <a:schemeClr val="dk1"/>
              </a:solidFill>
              <a:effectLst/>
              <a:latin typeface="Times New Roman" panose="02020603050405020304" pitchFamily="18" charset="0"/>
              <a:ea typeface="+mn-ea"/>
              <a:cs typeface="Times New Roman" panose="02020603050405020304" pitchFamily="18" charset="0"/>
            </a:rPr>
            <a:t> Column E shows the total dollar value amount of each of the accounts. </a:t>
          </a:r>
        </a:p>
        <a:p>
          <a:pPr algn="ctr"/>
          <a:r>
            <a:rPr lang="en-US" sz="1200" b="1" i="0" u="none" strike="noStrike">
              <a:solidFill>
                <a:schemeClr val="dk1"/>
              </a:solidFill>
              <a:effectLst/>
              <a:latin typeface="Times New Roman" panose="02020603050405020304" pitchFamily="18" charset="0"/>
              <a:ea typeface="+mn-ea"/>
              <a:cs typeface="Times New Roman" panose="02020603050405020304" pitchFamily="18" charset="0"/>
            </a:rPr>
            <a:t>Answer all the questions using COUNT and COUNTA function.</a:t>
          </a:r>
          <a:r>
            <a:rPr lang="en-US" sz="1200" b="1">
              <a:latin typeface="Times New Roman" panose="02020603050405020304" pitchFamily="18" charset="0"/>
              <a:cs typeface="Times New Roman" panose="02020603050405020304" pitchFamily="18" charset="0"/>
            </a:rPr>
            <a:t> </a:t>
          </a:r>
          <a:endParaRPr lang="en-US" sz="1200" b="1" kern="1200">
            <a:latin typeface="Times New Roman" panose="02020603050405020304" pitchFamily="18" charset="0"/>
            <a:cs typeface="Times New Roman" panose="02020603050405020304" pitchFamily="18" charset="0"/>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1</xdr:row>
      <xdr:rowOff>0</xdr:rowOff>
    </xdr:from>
    <xdr:to>
      <xdr:col>1</xdr:col>
      <xdr:colOff>4335780</xdr:colOff>
      <xdr:row>5</xdr:row>
      <xdr:rowOff>0</xdr:rowOff>
    </xdr:to>
    <xdr:sp macro="" textlink="">
      <xdr:nvSpPr>
        <xdr:cNvPr id="2" name="TextBox 1">
          <a:extLst>
            <a:ext uri="{FF2B5EF4-FFF2-40B4-BE49-F238E27FC236}">
              <a16:creationId xmlns:a16="http://schemas.microsoft.com/office/drawing/2014/main" id="{EE150421-5536-453D-9856-042E65FC2C13}"/>
            </a:ext>
          </a:extLst>
        </xdr:cNvPr>
        <xdr:cNvSpPr txBox="1"/>
      </xdr:nvSpPr>
      <xdr:spPr>
        <a:xfrm>
          <a:off x="0" y="182880"/>
          <a:ext cx="4945380" cy="731520"/>
        </a:xfrm>
        <a:prstGeom prst="rect">
          <a:avLst/>
        </a:prstGeom>
        <a:solidFill>
          <a:schemeClr val="accent3">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latin typeface="Times New Roman" panose="02020603050405020304" pitchFamily="18" charset="0"/>
              <a:cs typeface="Times New Roman" panose="02020603050405020304" pitchFamily="18" charset="0"/>
            </a:rPr>
            <a:t>6) In excel file named COUNT 3, Solve all the question by using formulas COUNT, COUNTA and COUNTBLANK:</a:t>
          </a:r>
          <a:endParaRPr lang="en-US" sz="1200" b="1" kern="1200">
            <a:latin typeface="Times New Roman" panose="02020603050405020304" pitchFamily="18" charset="0"/>
            <a:cs typeface="Times New Roman" panose="02020603050405020304" pitchFamily="18"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0</xdr:colOff>
      <xdr:row>1</xdr:row>
      <xdr:rowOff>0</xdr:rowOff>
    </xdr:from>
    <xdr:to>
      <xdr:col>12</xdr:col>
      <xdr:colOff>0</xdr:colOff>
      <xdr:row>4</xdr:row>
      <xdr:rowOff>7620</xdr:rowOff>
    </xdr:to>
    <xdr:sp macro="" textlink="">
      <xdr:nvSpPr>
        <xdr:cNvPr id="2" name="TextBox 1">
          <a:extLst>
            <a:ext uri="{FF2B5EF4-FFF2-40B4-BE49-F238E27FC236}">
              <a16:creationId xmlns:a16="http://schemas.microsoft.com/office/drawing/2014/main" id="{B26D7B98-F0B5-4EC1-8A9A-0A9928C8526F}"/>
            </a:ext>
          </a:extLst>
        </xdr:cNvPr>
        <xdr:cNvSpPr txBox="1"/>
      </xdr:nvSpPr>
      <xdr:spPr>
        <a:xfrm>
          <a:off x="137160" y="182880"/>
          <a:ext cx="10401300" cy="556260"/>
        </a:xfrm>
        <a:prstGeom prst="rect">
          <a:avLst/>
        </a:prstGeom>
        <a:solidFill>
          <a:schemeClr val="accent3">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latin typeface="Times New Roman" panose="02020603050405020304" pitchFamily="18" charset="0"/>
              <a:cs typeface="Times New Roman" panose="02020603050405020304" pitchFamily="18" charset="0"/>
            </a:rPr>
            <a:t>7) In excel file named HLOOKUP, solve all the question using HLOOKUP only.</a:t>
          </a:r>
          <a:endParaRPr lang="en-US" sz="1200" b="1" kern="1200">
            <a:latin typeface="Times New Roman" panose="02020603050405020304" pitchFamily="18" charset="0"/>
            <a:cs typeface="Times New Roman" panose="02020603050405020304" pitchFamily="18" charset="0"/>
          </a:endParaRP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0</xdr:row>
      <xdr:rowOff>114300</xdr:rowOff>
    </xdr:from>
    <xdr:to>
      <xdr:col>3</xdr:col>
      <xdr:colOff>0</xdr:colOff>
      <xdr:row>4</xdr:row>
      <xdr:rowOff>7620</xdr:rowOff>
    </xdr:to>
    <xdr:sp macro="" textlink="">
      <xdr:nvSpPr>
        <xdr:cNvPr id="2" name="TextBox 1">
          <a:extLst>
            <a:ext uri="{FF2B5EF4-FFF2-40B4-BE49-F238E27FC236}">
              <a16:creationId xmlns:a16="http://schemas.microsoft.com/office/drawing/2014/main" id="{3EF5006C-1F9E-DF40-6BF0-07CE1679B2D4}"/>
            </a:ext>
          </a:extLst>
        </xdr:cNvPr>
        <xdr:cNvSpPr txBox="1"/>
      </xdr:nvSpPr>
      <xdr:spPr>
        <a:xfrm>
          <a:off x="0" y="114300"/>
          <a:ext cx="5334000" cy="624840"/>
        </a:xfrm>
        <a:prstGeom prst="rect">
          <a:avLst/>
        </a:prstGeom>
        <a:solidFill>
          <a:schemeClr val="accent3">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latin typeface="Times New Roman" panose="02020603050405020304" pitchFamily="18" charset="0"/>
              <a:cs typeface="Times New Roman" panose="02020603050405020304" pitchFamily="18" charset="0"/>
            </a:rPr>
            <a:t>8) In excel file named IF 1, Table A contains names and their respective grades for Excel 101 Course. Complete column C using only IF formula</a:t>
          </a:r>
          <a:r>
            <a:rPr lang="en-US"/>
            <a:t>.</a:t>
          </a:r>
          <a:endParaRPr lang="en-US" sz="1100" kern="1200"/>
        </a:p>
      </xdr:txBody>
    </xdr:sp>
    <xdr:clientData/>
  </xdr:twoCellAnchor>
  <xdr:twoCellAnchor>
    <xdr:from>
      <xdr:col>3</xdr:col>
      <xdr:colOff>601980</xdr:colOff>
      <xdr:row>0</xdr:row>
      <xdr:rowOff>106680</xdr:rowOff>
    </xdr:from>
    <xdr:to>
      <xdr:col>7</xdr:col>
      <xdr:colOff>784860</xdr:colOff>
      <xdr:row>4</xdr:row>
      <xdr:rowOff>7620</xdr:rowOff>
    </xdr:to>
    <xdr:sp macro="" textlink="">
      <xdr:nvSpPr>
        <xdr:cNvPr id="3" name="TextBox 2">
          <a:extLst>
            <a:ext uri="{FF2B5EF4-FFF2-40B4-BE49-F238E27FC236}">
              <a16:creationId xmlns:a16="http://schemas.microsoft.com/office/drawing/2014/main" id="{F02782D1-3F39-D44E-5FAC-208C6D712861}"/>
            </a:ext>
          </a:extLst>
        </xdr:cNvPr>
        <xdr:cNvSpPr txBox="1"/>
      </xdr:nvSpPr>
      <xdr:spPr>
        <a:xfrm>
          <a:off x="5935980" y="106680"/>
          <a:ext cx="7368540" cy="632460"/>
        </a:xfrm>
        <a:prstGeom prst="rect">
          <a:avLst/>
        </a:prstGeom>
        <a:solidFill>
          <a:schemeClr val="accent3">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latin typeface="Times New Roman" panose="02020603050405020304" pitchFamily="18" charset="0"/>
              <a:cs typeface="Times New Roman" panose="02020603050405020304" pitchFamily="18" charset="0"/>
            </a:rPr>
            <a:t>9) In excel file named IF 2, The following table is an extract from an accounting system that contains four journal entries. Check if column A's cells match column B's cell. if they match - return "match", otherwise return "no match".</a:t>
          </a:r>
          <a:endParaRPr lang="en-US" sz="1200" b="1" kern="1200">
            <a:latin typeface="Times New Roman" panose="02020603050405020304" pitchFamily="18" charset="0"/>
            <a:cs typeface="Times New Roman" panose="02020603050405020304" pitchFamily="18" charset="0"/>
          </a:endParaRP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0</xdr:row>
      <xdr:rowOff>99060</xdr:rowOff>
    </xdr:from>
    <xdr:to>
      <xdr:col>8</xdr:col>
      <xdr:colOff>7620</xdr:colOff>
      <xdr:row>4</xdr:row>
      <xdr:rowOff>175260</xdr:rowOff>
    </xdr:to>
    <xdr:sp macro="" textlink="">
      <xdr:nvSpPr>
        <xdr:cNvPr id="2" name="TextBox 1">
          <a:extLst>
            <a:ext uri="{FF2B5EF4-FFF2-40B4-BE49-F238E27FC236}">
              <a16:creationId xmlns:a16="http://schemas.microsoft.com/office/drawing/2014/main" id="{F722B4B5-416B-81AB-AD12-C30BD9A59F96}"/>
            </a:ext>
          </a:extLst>
        </xdr:cNvPr>
        <xdr:cNvSpPr txBox="1"/>
      </xdr:nvSpPr>
      <xdr:spPr>
        <a:xfrm>
          <a:off x="0" y="99060"/>
          <a:ext cx="6377940" cy="807720"/>
        </a:xfrm>
        <a:prstGeom prst="rect">
          <a:avLst/>
        </a:prstGeom>
        <a:solidFill>
          <a:schemeClr val="accent3">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200" b="1">
              <a:latin typeface="Times New Roman" panose="02020603050405020304" pitchFamily="18" charset="0"/>
              <a:cs typeface="Times New Roman" panose="02020603050405020304" pitchFamily="18" charset="0"/>
            </a:rPr>
            <a:t>10) In excel file named IF 3, The table below contains details of high school student’s names and ages, use IF formula to complete columns D and E.If the student's age is 16 or above, he/she is eligible for a driver's license. Check if they are eligible or not. Answer in column D.</a:t>
          </a:r>
        </a:p>
      </xdr:txBody>
    </xdr:sp>
    <xdr:clientData/>
  </xdr:twoCellAnchor>
  <xdr:twoCellAnchor>
    <xdr:from>
      <xdr:col>0</xdr:col>
      <xdr:colOff>0</xdr:colOff>
      <xdr:row>6</xdr:row>
      <xdr:rowOff>7620</xdr:rowOff>
    </xdr:from>
    <xdr:to>
      <xdr:col>8</xdr:col>
      <xdr:colOff>7620</xdr:colOff>
      <xdr:row>9</xdr:row>
      <xdr:rowOff>0</xdr:rowOff>
    </xdr:to>
    <xdr:sp macro="" textlink="">
      <xdr:nvSpPr>
        <xdr:cNvPr id="3" name="TextBox 2">
          <a:extLst>
            <a:ext uri="{FF2B5EF4-FFF2-40B4-BE49-F238E27FC236}">
              <a16:creationId xmlns:a16="http://schemas.microsoft.com/office/drawing/2014/main" id="{34354B45-506D-312E-1852-5219ADA5F1B2}"/>
            </a:ext>
          </a:extLst>
        </xdr:cNvPr>
        <xdr:cNvSpPr txBox="1"/>
      </xdr:nvSpPr>
      <xdr:spPr>
        <a:xfrm>
          <a:off x="0" y="1104900"/>
          <a:ext cx="6377940" cy="541020"/>
        </a:xfrm>
        <a:prstGeom prst="rect">
          <a:avLst/>
        </a:prstGeom>
        <a:solidFill>
          <a:schemeClr val="accent3">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l" defTabSz="914400" eaLnBrk="1" fontAlgn="auto" latinLnBrk="0" hangingPunct="1">
            <a:lnSpc>
              <a:spcPct val="100000"/>
            </a:lnSpc>
            <a:spcBef>
              <a:spcPts val="0"/>
            </a:spcBef>
            <a:spcAft>
              <a:spcPts val="0"/>
            </a:spcAft>
            <a:buClrTx/>
            <a:buSzTx/>
            <a:buFontTx/>
            <a:buNone/>
            <a:tabLst/>
            <a:defRPr/>
          </a:pPr>
          <a:r>
            <a:rPr lang="en-US" sz="1200" b="1">
              <a:solidFill>
                <a:schemeClr val="dk1"/>
              </a:solidFill>
              <a:effectLst/>
              <a:latin typeface="Times New Roman" panose="02020603050405020304" pitchFamily="18" charset="0"/>
              <a:ea typeface="+mn-ea"/>
              <a:cs typeface="Times New Roman" panose="02020603050405020304" pitchFamily="18" charset="0"/>
            </a:rPr>
            <a:t> 11) If the student is younger than 18 years old, he/she is a minor. Check whether the student is a minor or not. for Minor return "Minor" and non minor = "Adult" answer in column E.</a:t>
          </a:r>
          <a:endParaRPr lang="en-US" sz="1200" b="1">
            <a:effectLst/>
            <a:latin typeface="Times New Roman" panose="02020603050405020304" pitchFamily="18" charset="0"/>
            <a:cs typeface="Times New Roman" panose="02020603050405020304" pitchFamily="18" charset="0"/>
          </a:endParaRPr>
        </a:p>
        <a:p>
          <a:pPr algn="l"/>
          <a:endParaRPr lang="en-US" sz="1100" kern="1200"/>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0</xdr:colOff>
      <xdr:row>1</xdr:row>
      <xdr:rowOff>0</xdr:rowOff>
    </xdr:from>
    <xdr:to>
      <xdr:col>8</xdr:col>
      <xdr:colOff>312420</xdr:colOff>
      <xdr:row>5</xdr:row>
      <xdr:rowOff>91440</xdr:rowOff>
    </xdr:to>
    <xdr:sp macro="" textlink="">
      <xdr:nvSpPr>
        <xdr:cNvPr id="2" name="TextBox 1">
          <a:extLst>
            <a:ext uri="{FF2B5EF4-FFF2-40B4-BE49-F238E27FC236}">
              <a16:creationId xmlns:a16="http://schemas.microsoft.com/office/drawing/2014/main" id="{3B14C9D7-529B-408E-BD18-C571DB20EBA8}"/>
            </a:ext>
          </a:extLst>
        </xdr:cNvPr>
        <xdr:cNvSpPr txBox="1"/>
      </xdr:nvSpPr>
      <xdr:spPr>
        <a:xfrm>
          <a:off x="0" y="182880"/>
          <a:ext cx="5684520" cy="822960"/>
        </a:xfrm>
        <a:prstGeom prst="rect">
          <a:avLst/>
        </a:prstGeom>
        <a:solidFill>
          <a:schemeClr val="accent3">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200" b="1">
              <a:latin typeface="Times New Roman" panose="02020603050405020304" pitchFamily="18" charset="0"/>
              <a:cs typeface="Times New Roman" panose="02020603050405020304" pitchFamily="18" charset="0"/>
            </a:rPr>
            <a:t>12) In excel file named IF 4, </a:t>
          </a:r>
        </a:p>
        <a:p>
          <a:pPr algn="l"/>
          <a:r>
            <a:rPr lang="en-US" sz="1200" b="1">
              <a:latin typeface="Times New Roman" panose="02020603050405020304" pitchFamily="18" charset="0"/>
              <a:cs typeface="Times New Roman" panose="02020603050405020304" pitchFamily="18" charset="0"/>
            </a:rPr>
            <a:t>An A+ student gets 100% scholarship and non A+ gets 50% scholarship,</a:t>
          </a:r>
        </a:p>
        <a:p>
          <a:pPr algn="l"/>
          <a:r>
            <a:rPr lang="en-US" sz="1200" b="1">
              <a:latin typeface="Times New Roman" panose="02020603050405020304" pitchFamily="18" charset="0"/>
              <a:cs typeface="Times New Roman" panose="02020603050405020304" pitchFamily="18" charset="0"/>
            </a:rPr>
            <a:t>the following table contains the names of students from 2024 class. </a:t>
          </a:r>
        </a:p>
        <a:p>
          <a:pPr algn="l"/>
          <a:r>
            <a:rPr lang="en-US" sz="1200" b="1">
              <a:latin typeface="Times New Roman" panose="02020603050405020304" pitchFamily="18" charset="0"/>
              <a:cs typeface="Times New Roman" panose="02020603050405020304" pitchFamily="18" charset="0"/>
            </a:rPr>
            <a:t>Use IF function to calculate the scholarships' amounts each of them will get. </a:t>
          </a:r>
          <a:endParaRPr lang="en-US" sz="1200" b="1" kern="1200">
            <a:latin typeface="Times New Roman" panose="02020603050405020304" pitchFamily="18" charset="0"/>
            <a:cs typeface="Times New Roman" panose="02020603050405020304" pitchFamily="18" charset="0"/>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6D834F-3057-4E76-85FA-EC5FB4F0B037}">
  <dimension ref="A6:E25"/>
  <sheetViews>
    <sheetView workbookViewId="0">
      <selection activeCell="H18" sqref="H18"/>
    </sheetView>
  </sheetViews>
  <sheetFormatPr defaultRowHeight="14.4" x14ac:dyDescent="0.3"/>
  <cols>
    <col min="2" max="2" width="47.21875" bestFit="1" customWidth="1"/>
    <col min="6" max="8" width="8.88671875" customWidth="1"/>
  </cols>
  <sheetData>
    <row r="6" spans="2:5" x14ac:dyDescent="0.3">
      <c r="B6" s="1" t="s">
        <v>0</v>
      </c>
      <c r="C6" s="1" t="s">
        <v>1</v>
      </c>
      <c r="D6" s="1" t="s">
        <v>2</v>
      </c>
    </row>
    <row r="7" spans="2:5" x14ac:dyDescent="0.3">
      <c r="B7" s="2" t="s">
        <v>3</v>
      </c>
      <c r="C7" s="2" t="s">
        <v>4</v>
      </c>
      <c r="D7" s="2">
        <v>43</v>
      </c>
    </row>
    <row r="8" spans="2:5" x14ac:dyDescent="0.3">
      <c r="B8" s="2" t="s">
        <v>3</v>
      </c>
      <c r="C8" s="2" t="s">
        <v>5</v>
      </c>
      <c r="D8" s="2">
        <v>59</v>
      </c>
    </row>
    <row r="9" spans="2:5" x14ac:dyDescent="0.3">
      <c r="B9" s="2" t="s">
        <v>3</v>
      </c>
      <c r="C9" s="2" t="s">
        <v>6</v>
      </c>
      <c r="D9" s="2">
        <v>72</v>
      </c>
    </row>
    <row r="10" spans="2:5" x14ac:dyDescent="0.3">
      <c r="B10" s="3" t="s">
        <v>7</v>
      </c>
      <c r="C10" s="3" t="s">
        <v>8</v>
      </c>
      <c r="D10" s="3">
        <v>119</v>
      </c>
    </row>
    <row r="11" spans="2:5" x14ac:dyDescent="0.3">
      <c r="B11" s="3" t="s">
        <v>7</v>
      </c>
      <c r="C11" s="3" t="s">
        <v>9</v>
      </c>
      <c r="D11" s="3">
        <v>175</v>
      </c>
    </row>
    <row r="12" spans="2:5" x14ac:dyDescent="0.3">
      <c r="B12" s="3" t="s">
        <v>7</v>
      </c>
      <c r="C12" s="3" t="s">
        <v>10</v>
      </c>
      <c r="D12" s="3">
        <v>192</v>
      </c>
    </row>
    <row r="13" spans="2:5" x14ac:dyDescent="0.3">
      <c r="B13" s="4" t="s">
        <v>11</v>
      </c>
      <c r="C13" s="4" t="s">
        <v>12</v>
      </c>
      <c r="D13" s="4">
        <v>240</v>
      </c>
      <c r="E13" s="7"/>
    </row>
    <row r="14" spans="2:5" x14ac:dyDescent="0.3">
      <c r="B14" s="4" t="s">
        <v>11</v>
      </c>
      <c r="C14" s="4" t="s">
        <v>13</v>
      </c>
      <c r="D14" s="4">
        <v>405</v>
      </c>
    </row>
    <row r="15" spans="2:5" x14ac:dyDescent="0.3">
      <c r="B15" s="4" t="s">
        <v>11</v>
      </c>
      <c r="C15" s="4" t="s">
        <v>14</v>
      </c>
      <c r="D15" s="4">
        <v>522</v>
      </c>
    </row>
    <row r="17" spans="1:4" x14ac:dyDescent="0.3">
      <c r="B17" s="27" t="s">
        <v>15</v>
      </c>
    </row>
    <row r="18" spans="1:4" ht="15" thickBot="1" x14ac:dyDescent="0.35"/>
    <row r="19" spans="1:4" ht="15" thickBot="1" x14ac:dyDescent="0.35">
      <c r="A19" s="5">
        <v>1</v>
      </c>
      <c r="B19" s="5" t="s">
        <v>16</v>
      </c>
      <c r="D19" s="6">
        <f>AVERAGE(B7:D9)</f>
        <v>58</v>
      </c>
    </row>
    <row r="20" spans="1:4" ht="15" thickBot="1" x14ac:dyDescent="0.35"/>
    <row r="21" spans="1:4" ht="15" thickBot="1" x14ac:dyDescent="0.35">
      <c r="A21" s="5">
        <v>2</v>
      </c>
      <c r="B21" s="5" t="s">
        <v>17</v>
      </c>
      <c r="D21" s="6">
        <f>AVERAGE(B10:D12)</f>
        <v>162</v>
      </c>
    </row>
    <row r="22" spans="1:4" ht="15" thickBot="1" x14ac:dyDescent="0.35"/>
    <row r="23" spans="1:4" ht="15" thickBot="1" x14ac:dyDescent="0.35">
      <c r="A23" s="5">
        <v>3</v>
      </c>
      <c r="B23" s="5" t="s">
        <v>18</v>
      </c>
      <c r="D23" s="6">
        <f>AVERAGE(B13:D15)</f>
        <v>389</v>
      </c>
    </row>
    <row r="24" spans="1:4" ht="15" thickBot="1" x14ac:dyDescent="0.35"/>
    <row r="25" spans="1:4" ht="15" thickBot="1" x14ac:dyDescent="0.35">
      <c r="A25" s="5">
        <v>4</v>
      </c>
      <c r="B25" s="5" t="s">
        <v>19</v>
      </c>
      <c r="D25" s="13">
        <f>AVERAGE(B6:D15)</f>
        <v>203</v>
      </c>
    </row>
  </sheetData>
  <pageMargins left="0.7" right="0.7" top="0.75" bottom="0.75" header="0.3" footer="0.3"/>
  <ignoredErrors>
    <ignoredError sqref="D19 D21 D23" unlockedFormula="1"/>
  </ignoredErrors>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6810F1-6D50-4281-8BE3-B614A63E6B17}">
  <dimension ref="A5:E33"/>
  <sheetViews>
    <sheetView topLeftCell="A13" workbookViewId="0">
      <selection activeCell="A33" sqref="A33"/>
    </sheetView>
  </sheetViews>
  <sheetFormatPr defaultRowHeight="14.4" x14ac:dyDescent="0.3"/>
  <cols>
    <col min="1" max="1" width="81" bestFit="1" customWidth="1"/>
    <col min="2" max="2" width="57.6640625" bestFit="1" customWidth="1"/>
    <col min="3" max="3" width="9.5546875" bestFit="1" customWidth="1"/>
    <col min="4" max="4" width="21.77734375" bestFit="1" customWidth="1"/>
  </cols>
  <sheetData>
    <row r="5" spans="1:5" x14ac:dyDescent="0.3">
      <c r="A5" s="26" t="s">
        <v>152</v>
      </c>
      <c r="B5" s="7"/>
      <c r="C5" s="7"/>
      <c r="D5" s="7"/>
    </row>
    <row r="6" spans="1:5" x14ac:dyDescent="0.3">
      <c r="A6" s="7" t="s">
        <v>153</v>
      </c>
      <c r="B6" s="7"/>
      <c r="C6" s="7"/>
      <c r="D6" s="7"/>
      <c r="E6" s="7"/>
    </row>
    <row r="7" spans="1:5" x14ac:dyDescent="0.3">
      <c r="A7" s="7" t="s">
        <v>154</v>
      </c>
      <c r="B7" s="7" t="s">
        <v>155</v>
      </c>
      <c r="C7" s="7"/>
      <c r="D7" s="7"/>
      <c r="E7" s="7"/>
    </row>
    <row r="8" spans="1:5" x14ac:dyDescent="0.3">
      <c r="A8" s="7" t="s">
        <v>156</v>
      </c>
      <c r="B8" s="7" t="s">
        <v>157</v>
      </c>
      <c r="C8" s="7"/>
      <c r="D8" s="7"/>
      <c r="E8" s="7"/>
    </row>
    <row r="9" spans="1:5" x14ac:dyDescent="0.3">
      <c r="A9" s="7" t="s">
        <v>158</v>
      </c>
      <c r="B9" s="7" t="s">
        <v>159</v>
      </c>
      <c r="C9" s="7"/>
      <c r="D9" s="7"/>
      <c r="E9" s="7"/>
    </row>
    <row r="10" spans="1:5" x14ac:dyDescent="0.3">
      <c r="A10" s="7" t="s">
        <v>160</v>
      </c>
      <c r="B10" s="7" t="s">
        <v>161</v>
      </c>
      <c r="C10" s="7"/>
      <c r="D10" s="7"/>
      <c r="E10" s="7"/>
    </row>
    <row r="11" spans="1:5" x14ac:dyDescent="0.3">
      <c r="A11" s="7" t="s">
        <v>162</v>
      </c>
      <c r="B11" s="7" t="s">
        <v>163</v>
      </c>
      <c r="C11" s="7"/>
      <c r="D11" s="7"/>
      <c r="E11" s="7"/>
    </row>
    <row r="12" spans="1:5" x14ac:dyDescent="0.3">
      <c r="A12" s="7" t="s">
        <v>164</v>
      </c>
      <c r="B12" s="7" t="s">
        <v>165</v>
      </c>
      <c r="C12" s="7"/>
      <c r="D12" s="7"/>
      <c r="E12" s="7"/>
    </row>
    <row r="13" spans="1:5" x14ac:dyDescent="0.3">
      <c r="A13" s="7"/>
      <c r="B13" s="7"/>
      <c r="C13" s="7"/>
      <c r="E13" s="7"/>
    </row>
    <row r="14" spans="1:5" x14ac:dyDescent="0.3">
      <c r="A14" s="60" t="s">
        <v>166</v>
      </c>
      <c r="B14" s="7"/>
      <c r="C14" s="7"/>
      <c r="D14" s="64" t="s">
        <v>180</v>
      </c>
      <c r="E14" s="7"/>
    </row>
    <row r="15" spans="1:5" ht="15" thickBot="1" x14ac:dyDescent="0.35">
      <c r="A15" s="7">
        <v>2</v>
      </c>
      <c r="B15" s="7" t="s">
        <v>167</v>
      </c>
      <c r="C15" s="7">
        <v>3</v>
      </c>
      <c r="D15" s="63">
        <f>A15+C15</f>
        <v>5</v>
      </c>
      <c r="E15" s="7"/>
    </row>
    <row r="16" spans="1:5" ht="15" thickBot="1" x14ac:dyDescent="0.35">
      <c r="A16" s="7">
        <v>3</v>
      </c>
      <c r="B16" s="7" t="s">
        <v>168</v>
      </c>
      <c r="C16" s="7">
        <v>1</v>
      </c>
      <c r="D16" s="54">
        <f>A16-C16</f>
        <v>2</v>
      </c>
      <c r="E16" s="7"/>
    </row>
    <row r="17" spans="1:5" ht="15" thickBot="1" x14ac:dyDescent="0.35">
      <c r="A17" s="7">
        <v>5</v>
      </c>
      <c r="B17" s="7" t="s">
        <v>169</v>
      </c>
      <c r="C17" s="7">
        <v>10</v>
      </c>
      <c r="D17" s="54">
        <f>A17*C17</f>
        <v>50</v>
      </c>
      <c r="E17" s="7"/>
    </row>
    <row r="18" spans="1:5" ht="15" thickBot="1" x14ac:dyDescent="0.35">
      <c r="A18" s="7">
        <v>10</v>
      </c>
      <c r="B18" s="7" t="s">
        <v>170</v>
      </c>
      <c r="C18" s="7">
        <v>2</v>
      </c>
      <c r="D18" s="54">
        <f>A18/C18</f>
        <v>5</v>
      </c>
      <c r="E18" s="7"/>
    </row>
    <row r="19" spans="1:5" x14ac:dyDescent="0.3">
      <c r="A19" s="7"/>
      <c r="B19" s="7"/>
      <c r="C19" s="7"/>
      <c r="D19" s="7"/>
      <c r="E19" s="7"/>
    </row>
    <row r="20" spans="1:5" x14ac:dyDescent="0.3">
      <c r="A20" s="60" t="s">
        <v>171</v>
      </c>
      <c r="B20" s="7"/>
      <c r="C20" s="7"/>
      <c r="D20" s="64" t="s">
        <v>180</v>
      </c>
      <c r="E20" s="7"/>
    </row>
    <row r="21" spans="1:5" ht="15" thickBot="1" x14ac:dyDescent="0.35">
      <c r="A21" s="9">
        <v>10</v>
      </c>
      <c r="B21" s="7" t="s">
        <v>172</v>
      </c>
      <c r="C21" s="7">
        <v>100</v>
      </c>
      <c r="D21" s="63">
        <f>A21/C21%</f>
        <v>10</v>
      </c>
      <c r="E21" s="7"/>
    </row>
    <row r="22" spans="1:5" ht="15" thickBot="1" x14ac:dyDescent="0.35">
      <c r="A22" s="9">
        <v>3</v>
      </c>
      <c r="B22" s="7" t="s">
        <v>172</v>
      </c>
      <c r="C22" s="7">
        <v>6</v>
      </c>
      <c r="D22" s="54">
        <f>A22/C22%</f>
        <v>50</v>
      </c>
      <c r="E22" s="7"/>
    </row>
    <row r="23" spans="1:5" ht="15" thickBot="1" x14ac:dyDescent="0.35">
      <c r="A23" s="9">
        <v>1.5</v>
      </c>
      <c r="B23" s="7" t="s">
        <v>172</v>
      </c>
      <c r="C23" s="7">
        <v>1</v>
      </c>
      <c r="D23" s="54">
        <f>A23/C23%</f>
        <v>150</v>
      </c>
      <c r="E23" s="7"/>
    </row>
    <row r="24" spans="1:5" x14ac:dyDescent="0.3">
      <c r="A24" s="7"/>
      <c r="B24" s="7"/>
      <c r="C24" s="7"/>
      <c r="D24" s="7"/>
    </row>
    <row r="25" spans="1:5" x14ac:dyDescent="0.3">
      <c r="A25" s="60" t="s">
        <v>173</v>
      </c>
      <c r="B25" s="7"/>
      <c r="C25" s="7"/>
      <c r="D25" s="7"/>
      <c r="E25" s="7"/>
    </row>
    <row r="26" spans="1:5" ht="15" thickBot="1" x14ac:dyDescent="0.35">
      <c r="A26" s="9" t="s">
        <v>174</v>
      </c>
      <c r="B26" s="62" t="s">
        <v>175</v>
      </c>
      <c r="C26" s="9" t="s">
        <v>176</v>
      </c>
      <c r="D26" s="26" t="s">
        <v>177</v>
      </c>
      <c r="E26" s="7"/>
    </row>
    <row r="27" spans="1:5" ht="15" thickBot="1" x14ac:dyDescent="0.35">
      <c r="A27" s="7" t="s">
        <v>178</v>
      </c>
      <c r="B27" s="7">
        <v>100</v>
      </c>
      <c r="C27" s="7">
        <v>150</v>
      </c>
      <c r="D27" s="54">
        <f>C27-B27/B27%</f>
        <v>50</v>
      </c>
      <c r="E27" s="7"/>
    </row>
    <row r="28" spans="1:5" ht="15" thickBot="1" x14ac:dyDescent="0.35">
      <c r="A28" s="7" t="s">
        <v>179</v>
      </c>
      <c r="B28" s="7">
        <v>100</v>
      </c>
      <c r="C28" s="7">
        <v>50</v>
      </c>
      <c r="D28" s="54">
        <f>C28-B28/B28%</f>
        <v>-50</v>
      </c>
      <c r="E28" s="7"/>
    </row>
    <row r="29" spans="1:5" x14ac:dyDescent="0.3">
      <c r="D29" s="7"/>
    </row>
    <row r="30" spans="1:5" x14ac:dyDescent="0.3">
      <c r="E30" s="7"/>
    </row>
    <row r="32" spans="1:5" ht="15" thickBot="1" x14ac:dyDescent="0.35"/>
    <row r="33" spans="1:1" ht="15" thickBot="1" x14ac:dyDescent="0.35">
      <c r="A33" s="54"/>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6EBDCA-F8AB-4542-BC0D-8CD76E6A5FBC}">
  <dimension ref="A6:M33"/>
  <sheetViews>
    <sheetView workbookViewId="0">
      <selection activeCell="B16" sqref="B16"/>
    </sheetView>
  </sheetViews>
  <sheetFormatPr defaultRowHeight="14.4" x14ac:dyDescent="0.3"/>
  <cols>
    <col min="1" max="1" width="4" bestFit="1" customWidth="1"/>
    <col min="2" max="2" width="62.6640625" bestFit="1" customWidth="1"/>
    <col min="3" max="3" width="10.109375" customWidth="1"/>
  </cols>
  <sheetData>
    <row r="6" spans="1:13" x14ac:dyDescent="0.3">
      <c r="A6" s="66"/>
      <c r="B6" s="45" t="s">
        <v>181</v>
      </c>
      <c r="C6" s="15"/>
      <c r="E6" s="7"/>
      <c r="F6" s="7"/>
      <c r="G6" s="8"/>
      <c r="H6" s="8"/>
      <c r="I6" s="8"/>
      <c r="J6" s="8"/>
      <c r="K6" s="8"/>
      <c r="L6" s="8"/>
      <c r="M6" s="8"/>
    </row>
    <row r="7" spans="1:13" x14ac:dyDescent="0.3">
      <c r="A7" s="58">
        <v>1</v>
      </c>
      <c r="B7" s="71" t="s">
        <v>182</v>
      </c>
      <c r="C7" s="70"/>
      <c r="E7" s="8"/>
      <c r="K7" s="8"/>
      <c r="L7" s="8"/>
      <c r="M7" s="8"/>
    </row>
    <row r="8" spans="1:13" x14ac:dyDescent="0.3">
      <c r="A8" s="59"/>
      <c r="B8" s="69" t="s">
        <v>1</v>
      </c>
      <c r="C8" s="69" t="s">
        <v>2</v>
      </c>
      <c r="E8" s="7"/>
      <c r="F8" s="9" t="s">
        <v>192</v>
      </c>
      <c r="G8" s="8"/>
      <c r="H8" s="8"/>
      <c r="I8" s="8"/>
      <c r="J8" s="8"/>
      <c r="K8" s="8"/>
      <c r="L8" s="8"/>
    </row>
    <row r="9" spans="1:13" x14ac:dyDescent="0.3">
      <c r="A9" s="58"/>
      <c r="B9" s="42" t="s">
        <v>183</v>
      </c>
      <c r="C9" s="42">
        <v>200</v>
      </c>
      <c r="E9" s="7"/>
      <c r="F9" s="9" t="s">
        <v>193</v>
      </c>
      <c r="G9" s="8"/>
      <c r="H9" s="8"/>
      <c r="I9" s="8"/>
      <c r="J9" s="8"/>
      <c r="K9" s="8"/>
      <c r="L9" s="8"/>
    </row>
    <row r="10" spans="1:13" x14ac:dyDescent="0.3">
      <c r="A10" s="58"/>
      <c r="B10" s="42" t="s">
        <v>184</v>
      </c>
      <c r="C10" s="42">
        <v>120</v>
      </c>
      <c r="E10" s="7"/>
      <c r="L10" s="8"/>
      <c r="M10" s="8"/>
    </row>
    <row r="11" spans="1:13" ht="15" thickBot="1" x14ac:dyDescent="0.35">
      <c r="A11" s="58"/>
      <c r="B11" s="42" t="s">
        <v>185</v>
      </c>
      <c r="C11" s="42">
        <v>156</v>
      </c>
      <c r="E11" s="7"/>
      <c r="F11" s="8"/>
      <c r="G11" s="9" t="s">
        <v>194</v>
      </c>
      <c r="H11" s="9" t="s">
        <v>195</v>
      </c>
      <c r="I11" s="9" t="s">
        <v>196</v>
      </c>
      <c r="J11" s="9" t="s">
        <v>197</v>
      </c>
      <c r="K11" s="72" t="s">
        <v>180</v>
      </c>
      <c r="L11" s="8"/>
      <c r="M11" s="8"/>
    </row>
    <row r="12" spans="1:13" ht="15" thickBot="1" x14ac:dyDescent="0.35">
      <c r="A12" s="58"/>
      <c r="B12" s="42" t="s">
        <v>186</v>
      </c>
      <c r="C12" s="42">
        <v>190</v>
      </c>
      <c r="E12" s="8"/>
      <c r="F12" s="7" t="s">
        <v>198</v>
      </c>
      <c r="G12" s="7">
        <v>95</v>
      </c>
      <c r="H12" s="7">
        <v>56</v>
      </c>
      <c r="I12" s="7">
        <v>14</v>
      </c>
      <c r="J12" s="7">
        <v>66</v>
      </c>
      <c r="K12" s="54" t="str">
        <f>IF(MIN(G12:J12)&lt;50,"Fail","Pass")</f>
        <v>Fail</v>
      </c>
      <c r="L12" s="8"/>
      <c r="M12" s="8"/>
    </row>
    <row r="13" spans="1:13" ht="15" thickBot="1" x14ac:dyDescent="0.35">
      <c r="A13" s="58"/>
      <c r="B13" s="42" t="s">
        <v>187</v>
      </c>
      <c r="C13" s="42">
        <v>320</v>
      </c>
      <c r="E13" s="7"/>
      <c r="F13" s="7" t="s">
        <v>199</v>
      </c>
      <c r="G13" s="7">
        <v>54</v>
      </c>
      <c r="H13" s="7">
        <v>89</v>
      </c>
      <c r="I13" s="7">
        <v>53</v>
      </c>
      <c r="J13" s="7">
        <v>66</v>
      </c>
      <c r="K13" s="54" t="str">
        <f t="shared" ref="K13:K15" si="0">IF(MIN(G13:J13)&lt;50,"Fail","Pass")</f>
        <v>Pass</v>
      </c>
      <c r="L13" s="8"/>
      <c r="M13" s="7"/>
    </row>
    <row r="14" spans="1:13" ht="15" thickBot="1" x14ac:dyDescent="0.35">
      <c r="A14" s="58"/>
      <c r="B14" s="42" t="s">
        <v>188</v>
      </c>
      <c r="C14" s="42">
        <v>89</v>
      </c>
      <c r="E14" s="7"/>
      <c r="F14" s="7" t="s">
        <v>200</v>
      </c>
      <c r="G14" s="7">
        <v>100</v>
      </c>
      <c r="H14" s="7">
        <v>69</v>
      </c>
      <c r="I14" s="7">
        <v>78</v>
      </c>
      <c r="J14" s="7">
        <v>53</v>
      </c>
      <c r="K14" s="54" t="str">
        <f t="shared" si="0"/>
        <v>Pass</v>
      </c>
      <c r="L14" s="8"/>
      <c r="M14" s="7"/>
    </row>
    <row r="15" spans="1:13" ht="15" thickBot="1" x14ac:dyDescent="0.35">
      <c r="A15" s="65"/>
      <c r="B15" s="8"/>
      <c r="C15" s="8"/>
      <c r="E15" s="7"/>
      <c r="F15" s="7" t="s">
        <v>116</v>
      </c>
      <c r="G15" s="7">
        <v>49</v>
      </c>
      <c r="H15" s="7">
        <v>70</v>
      </c>
      <c r="I15" s="7">
        <v>87</v>
      </c>
      <c r="J15" s="7">
        <v>100</v>
      </c>
      <c r="K15" s="54" t="str">
        <f t="shared" si="0"/>
        <v>Fail</v>
      </c>
      <c r="L15" s="8"/>
      <c r="M15" s="7"/>
    </row>
    <row r="16" spans="1:13" ht="15" thickBot="1" x14ac:dyDescent="0.35">
      <c r="A16" s="58">
        <v>1.1000000000000001</v>
      </c>
      <c r="B16" s="68" t="s">
        <v>189</v>
      </c>
      <c r="C16" s="54">
        <f>MAX(C9:C14)</f>
        <v>320</v>
      </c>
      <c r="E16" s="7"/>
      <c r="L16" s="8"/>
      <c r="M16" s="7"/>
    </row>
    <row r="17" spans="1:10" ht="15" thickBot="1" x14ac:dyDescent="0.35">
      <c r="A17" s="58">
        <v>1.2</v>
      </c>
      <c r="B17" s="68" t="s">
        <v>190</v>
      </c>
      <c r="C17" s="63">
        <f>MIN(C9:C14)</f>
        <v>89</v>
      </c>
    </row>
    <row r="18" spans="1:10" ht="15" thickBot="1" x14ac:dyDescent="0.35">
      <c r="A18" s="58">
        <v>1.3</v>
      </c>
      <c r="B18" s="68" t="s">
        <v>191</v>
      </c>
      <c r="C18" s="63">
        <f>AVERAGE(C16:C17)</f>
        <v>204.5</v>
      </c>
    </row>
    <row r="22" spans="1:10" x14ac:dyDescent="0.3">
      <c r="F22" s="8"/>
      <c r="G22" s="8"/>
      <c r="H22" s="9" t="s">
        <v>194</v>
      </c>
      <c r="I22" s="8"/>
      <c r="J22" s="8"/>
    </row>
    <row r="23" spans="1:10" x14ac:dyDescent="0.3">
      <c r="F23" s="7"/>
      <c r="G23" s="7" t="s">
        <v>201</v>
      </c>
      <c r="H23" s="7">
        <v>95</v>
      </c>
      <c r="I23" s="8"/>
      <c r="J23" s="8"/>
    </row>
    <row r="24" spans="1:10" x14ac:dyDescent="0.3">
      <c r="F24" s="7"/>
      <c r="G24" s="7" t="s">
        <v>199</v>
      </c>
      <c r="H24" s="7">
        <v>54</v>
      </c>
      <c r="I24" s="8"/>
      <c r="J24" s="8"/>
    </row>
    <row r="25" spans="1:10" x14ac:dyDescent="0.3">
      <c r="F25" s="7"/>
      <c r="G25" s="7" t="s">
        <v>200</v>
      </c>
      <c r="H25" s="7">
        <v>100</v>
      </c>
      <c r="I25" s="8"/>
      <c r="J25" s="8"/>
    </row>
    <row r="26" spans="1:10" x14ac:dyDescent="0.3">
      <c r="F26" s="7"/>
      <c r="G26" s="7" t="s">
        <v>116</v>
      </c>
      <c r="H26" s="7">
        <v>49</v>
      </c>
      <c r="I26" s="8"/>
      <c r="J26" s="8"/>
    </row>
    <row r="27" spans="1:10" x14ac:dyDescent="0.3">
      <c r="F27" s="7"/>
      <c r="G27" s="7" t="s">
        <v>202</v>
      </c>
      <c r="H27" s="7">
        <v>67</v>
      </c>
      <c r="I27" s="8"/>
      <c r="J27" s="8"/>
    </row>
    <row r="28" spans="1:10" x14ac:dyDescent="0.3">
      <c r="F28" s="7"/>
      <c r="G28" s="7" t="s">
        <v>203</v>
      </c>
      <c r="H28" s="7">
        <v>45</v>
      </c>
      <c r="I28" s="8"/>
      <c r="J28" s="8"/>
    </row>
    <row r="29" spans="1:10" ht="15" thickBot="1" x14ac:dyDescent="0.35">
      <c r="F29" s="7"/>
      <c r="G29" s="7" t="s">
        <v>204</v>
      </c>
      <c r="H29" s="7">
        <v>77</v>
      </c>
      <c r="I29" s="8"/>
      <c r="J29" s="8"/>
    </row>
    <row r="30" spans="1:10" ht="15" thickBot="1" x14ac:dyDescent="0.35">
      <c r="F30" s="8"/>
      <c r="G30" s="26" t="s">
        <v>180</v>
      </c>
      <c r="H30" s="54" t="str">
        <f>IF(MAX(H23:H29)&gt;=99,"Easy","Not Easy")</f>
        <v>Easy</v>
      </c>
      <c r="I30" s="8"/>
      <c r="J30" s="8"/>
    </row>
    <row r="31" spans="1:10" x14ac:dyDescent="0.3">
      <c r="I31" s="8"/>
      <c r="J31" s="8"/>
    </row>
    <row r="32" spans="1:10" x14ac:dyDescent="0.3">
      <c r="J32" s="8"/>
    </row>
    <row r="33" spans="10:10" x14ac:dyDescent="0.3">
      <c r="J33" s="7"/>
    </row>
  </sheetData>
  <phoneticPr fontId="22" type="noConversion"/>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153F0A-BD32-46C7-A001-12B631E1DFAB}">
  <dimension ref="A6:C16"/>
  <sheetViews>
    <sheetView workbookViewId="0">
      <selection activeCell="C14" sqref="C14"/>
    </sheetView>
  </sheetViews>
  <sheetFormatPr defaultRowHeight="14.4" x14ac:dyDescent="0.3"/>
  <cols>
    <col min="1" max="1" width="45.6640625" bestFit="1" customWidth="1"/>
    <col min="3" max="3" width="19.88671875" bestFit="1" customWidth="1"/>
  </cols>
  <sheetData>
    <row r="6" spans="1:3" x14ac:dyDescent="0.3">
      <c r="A6" s="8"/>
      <c r="B6" s="8"/>
      <c r="C6" s="8"/>
    </row>
    <row r="7" spans="1:3" x14ac:dyDescent="0.3">
      <c r="A7" s="8"/>
      <c r="B7" s="8"/>
      <c r="C7" s="8"/>
    </row>
    <row r="8" spans="1:3" x14ac:dyDescent="0.3">
      <c r="A8" s="8"/>
      <c r="B8" s="8"/>
      <c r="C8" s="8"/>
    </row>
    <row r="9" spans="1:3" x14ac:dyDescent="0.3">
      <c r="A9" s="8"/>
      <c r="B9" s="8"/>
      <c r="C9" s="8"/>
    </row>
    <row r="10" spans="1:3" ht="15" thickBot="1" x14ac:dyDescent="0.35">
      <c r="A10" s="77" t="s">
        <v>205</v>
      </c>
      <c r="B10" s="77" t="s">
        <v>111</v>
      </c>
      <c r="C10" s="79" t="s">
        <v>206</v>
      </c>
    </row>
    <row r="11" spans="1:3" ht="15" thickBot="1" x14ac:dyDescent="0.35">
      <c r="A11" s="70" t="s">
        <v>207</v>
      </c>
      <c r="B11" s="70">
        <v>78</v>
      </c>
      <c r="C11" s="54" t="str">
        <f>IF(B11&gt;=80,"Excellent",IF(B11&gt;=60,"Good","Failed"))</f>
        <v>Good</v>
      </c>
    </row>
    <row r="12" spans="1:3" ht="15" thickBot="1" x14ac:dyDescent="0.35">
      <c r="A12" s="70" t="s">
        <v>208</v>
      </c>
      <c r="B12" s="70">
        <v>85</v>
      </c>
      <c r="C12" s="54" t="str">
        <f t="shared" ref="C12:C14" si="0">IF(B12&gt;=80,"Excellent",IF(B12&gt;=60,"Good","Failed"))</f>
        <v>Excellent</v>
      </c>
    </row>
    <row r="13" spans="1:3" ht="15" thickBot="1" x14ac:dyDescent="0.35">
      <c r="A13" s="70" t="s">
        <v>209</v>
      </c>
      <c r="B13" s="70">
        <v>44</v>
      </c>
      <c r="C13" s="54" t="str">
        <f t="shared" si="0"/>
        <v>Failed</v>
      </c>
    </row>
    <row r="14" spans="1:3" ht="15" thickBot="1" x14ac:dyDescent="0.35">
      <c r="A14" s="70" t="s">
        <v>210</v>
      </c>
      <c r="B14" s="70">
        <v>61</v>
      </c>
      <c r="C14" s="54" t="str">
        <f t="shared" si="0"/>
        <v>Good</v>
      </c>
    </row>
    <row r="16" spans="1:3" x14ac:dyDescent="0.3">
      <c r="A16" s="78" t="s">
        <v>211</v>
      </c>
      <c r="B16" s="78"/>
      <c r="C16" s="78"/>
    </row>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C7D9EC-028F-4D83-9219-82C23717AF6C}">
  <dimension ref="A6:D23"/>
  <sheetViews>
    <sheetView workbookViewId="0">
      <selection activeCell="B20" sqref="B20"/>
    </sheetView>
  </sheetViews>
  <sheetFormatPr defaultRowHeight="14.4" x14ac:dyDescent="0.3"/>
  <cols>
    <col min="1" max="1" width="9.77734375" bestFit="1" customWidth="1"/>
    <col min="2" max="2" width="15.44140625" bestFit="1" customWidth="1"/>
    <col min="3" max="3" width="16.77734375" bestFit="1" customWidth="1"/>
  </cols>
  <sheetData>
    <row r="6" spans="1:4" x14ac:dyDescent="0.3">
      <c r="A6" s="7"/>
      <c r="B6" s="8"/>
      <c r="C6" s="8"/>
      <c r="D6" s="8"/>
    </row>
    <row r="7" spans="1:4" x14ac:dyDescent="0.3">
      <c r="A7" s="45" t="s">
        <v>21</v>
      </c>
      <c r="B7" s="45" t="s">
        <v>212</v>
      </c>
      <c r="C7" s="8"/>
      <c r="D7" s="8"/>
    </row>
    <row r="8" spans="1:4" x14ac:dyDescent="0.3">
      <c r="A8" s="7" t="s">
        <v>213</v>
      </c>
      <c r="B8" s="58">
        <v>759</v>
      </c>
      <c r="C8" s="8"/>
      <c r="D8" s="8"/>
    </row>
    <row r="9" spans="1:4" x14ac:dyDescent="0.3">
      <c r="A9" s="7" t="s">
        <v>214</v>
      </c>
      <c r="B9" s="58">
        <v>200</v>
      </c>
      <c r="C9" s="8"/>
      <c r="D9" s="8"/>
    </row>
    <row r="10" spans="1:4" x14ac:dyDescent="0.3">
      <c r="A10" s="7" t="s">
        <v>215</v>
      </c>
      <c r="B10" s="58">
        <v>42</v>
      </c>
      <c r="C10" s="8"/>
      <c r="D10" s="8"/>
    </row>
    <row r="11" spans="1:4" x14ac:dyDescent="0.3">
      <c r="A11" s="7" t="s">
        <v>216</v>
      </c>
      <c r="B11" s="58">
        <v>423</v>
      </c>
      <c r="C11" s="8"/>
      <c r="D11" s="8"/>
    </row>
    <row r="12" spans="1:4" x14ac:dyDescent="0.3">
      <c r="A12" s="7" t="s">
        <v>217</v>
      </c>
      <c r="B12" s="58">
        <v>200</v>
      </c>
      <c r="C12" s="8"/>
      <c r="D12" s="8"/>
    </row>
    <row r="13" spans="1:4" x14ac:dyDescent="0.3">
      <c r="A13" s="7" t="s">
        <v>218</v>
      </c>
      <c r="B13" s="58">
        <v>50</v>
      </c>
      <c r="C13" s="8"/>
      <c r="D13" s="8"/>
    </row>
    <row r="14" spans="1:4" x14ac:dyDescent="0.3">
      <c r="A14" s="7" t="s">
        <v>219</v>
      </c>
      <c r="B14" s="58">
        <v>700</v>
      </c>
      <c r="C14" s="8"/>
      <c r="D14" s="8"/>
    </row>
    <row r="15" spans="1:4" x14ac:dyDescent="0.3">
      <c r="A15" s="7" t="s">
        <v>220</v>
      </c>
      <c r="B15" s="58">
        <v>450</v>
      </c>
      <c r="C15" s="8"/>
      <c r="D15" s="8"/>
    </row>
    <row r="16" spans="1:4" x14ac:dyDescent="0.3">
      <c r="A16" s="7" t="s">
        <v>221</v>
      </c>
      <c r="B16" s="58">
        <v>605</v>
      </c>
      <c r="C16" s="8"/>
      <c r="D16" s="8"/>
    </row>
    <row r="17" spans="1:4" x14ac:dyDescent="0.3">
      <c r="A17" s="7" t="s">
        <v>222</v>
      </c>
      <c r="B17" s="58">
        <v>240</v>
      </c>
      <c r="C17" s="8"/>
      <c r="D17" s="8"/>
    </row>
    <row r="18" spans="1:4" x14ac:dyDescent="0.3">
      <c r="A18" s="7" t="s">
        <v>223</v>
      </c>
      <c r="B18" s="58">
        <v>685</v>
      </c>
      <c r="C18" s="8"/>
      <c r="D18" s="8"/>
    </row>
    <row r="19" spans="1:4" ht="15" thickBot="1" x14ac:dyDescent="0.35">
      <c r="A19" s="7" t="s">
        <v>224</v>
      </c>
      <c r="B19" s="58">
        <v>295</v>
      </c>
      <c r="C19" s="8"/>
      <c r="D19" s="8"/>
    </row>
    <row r="20" spans="1:4" ht="15" thickBot="1" x14ac:dyDescent="0.35">
      <c r="A20" s="7" t="s">
        <v>225</v>
      </c>
      <c r="B20" s="67">
        <f>SUM(B8:B19)</f>
        <v>4649</v>
      </c>
      <c r="C20" s="9" t="s">
        <v>226</v>
      </c>
      <c r="D20" s="8"/>
    </row>
    <row r="21" spans="1:4" x14ac:dyDescent="0.3">
      <c r="D21" s="8"/>
    </row>
    <row r="22" spans="1:4" x14ac:dyDescent="0.3">
      <c r="D22" s="8"/>
    </row>
    <row r="23" spans="1:4" x14ac:dyDescent="0.3">
      <c r="D23" s="9"/>
    </row>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210B1F-6AA1-4DC7-B2BC-8101DEA83D8D}">
  <dimension ref="A8:J99"/>
  <sheetViews>
    <sheetView topLeftCell="A13" workbookViewId="0">
      <selection activeCell="E96" sqref="E96"/>
    </sheetView>
  </sheetViews>
  <sheetFormatPr defaultRowHeight="14.4" x14ac:dyDescent="0.3"/>
  <cols>
    <col min="1" max="2" width="10.5546875" bestFit="1" customWidth="1"/>
    <col min="3" max="3" width="16.77734375" bestFit="1" customWidth="1"/>
    <col min="10" max="10" width="10.5546875" bestFit="1" customWidth="1"/>
  </cols>
  <sheetData>
    <row r="8" spans="1:3" x14ac:dyDescent="0.3">
      <c r="A8" s="80" t="s">
        <v>227</v>
      </c>
      <c r="B8" s="80" t="s">
        <v>228</v>
      </c>
      <c r="C8" s="8"/>
    </row>
    <row r="9" spans="1:3" x14ac:dyDescent="0.3">
      <c r="A9" s="85">
        <v>42005</v>
      </c>
      <c r="B9" s="47">
        <v>432.17</v>
      </c>
      <c r="C9" s="8"/>
    </row>
    <row r="10" spans="1:3" x14ac:dyDescent="0.3">
      <c r="A10" s="85" t="s">
        <v>229</v>
      </c>
      <c r="B10" s="47">
        <v>528.5</v>
      </c>
      <c r="C10" s="8"/>
    </row>
    <row r="11" spans="1:3" x14ac:dyDescent="0.3">
      <c r="A11" s="85">
        <v>42064</v>
      </c>
      <c r="B11" s="47">
        <v>810.71</v>
      </c>
      <c r="C11" s="8"/>
    </row>
    <row r="12" spans="1:3" x14ac:dyDescent="0.3">
      <c r="A12" s="85">
        <v>42095</v>
      </c>
      <c r="B12" s="47">
        <v>418.54</v>
      </c>
      <c r="C12" s="8"/>
    </row>
    <row r="13" spans="1:3" x14ac:dyDescent="0.3">
      <c r="A13" s="85">
        <v>42125</v>
      </c>
      <c r="B13" s="47">
        <v>722.22</v>
      </c>
      <c r="C13" s="8"/>
    </row>
    <row r="14" spans="1:3" x14ac:dyDescent="0.3">
      <c r="A14" s="85">
        <v>42156</v>
      </c>
      <c r="B14" s="47">
        <v>460.28</v>
      </c>
      <c r="C14" s="8"/>
    </row>
    <row r="15" spans="1:3" x14ac:dyDescent="0.3">
      <c r="A15" s="85">
        <v>42320</v>
      </c>
      <c r="B15" s="47">
        <v>483.58</v>
      </c>
      <c r="C15" s="8"/>
    </row>
    <row r="16" spans="1:3" x14ac:dyDescent="0.3">
      <c r="A16" s="85">
        <v>42217</v>
      </c>
      <c r="B16" s="47">
        <v>114.53</v>
      </c>
      <c r="C16" s="8"/>
    </row>
    <row r="17" spans="1:3" x14ac:dyDescent="0.3">
      <c r="A17" s="85">
        <v>42248</v>
      </c>
      <c r="B17" s="47">
        <v>609.12</v>
      </c>
      <c r="C17" s="8"/>
    </row>
    <row r="18" spans="1:3" x14ac:dyDescent="0.3">
      <c r="A18" s="85">
        <v>42278</v>
      </c>
      <c r="B18" s="47">
        <v>1197.9000000000001</v>
      </c>
      <c r="C18" s="8"/>
    </row>
    <row r="19" spans="1:3" x14ac:dyDescent="0.3">
      <c r="A19" s="85">
        <v>42309</v>
      </c>
      <c r="B19" s="47">
        <v>228.89</v>
      </c>
      <c r="C19" s="8"/>
    </row>
    <row r="20" spans="1:3" x14ac:dyDescent="0.3">
      <c r="A20" s="85">
        <v>42339</v>
      </c>
      <c r="B20" s="47">
        <v>1380.07</v>
      </c>
      <c r="C20" s="8"/>
    </row>
    <row r="21" spans="1:3" x14ac:dyDescent="0.3">
      <c r="A21" s="84" t="s">
        <v>230</v>
      </c>
      <c r="B21" s="47">
        <v>1026.96</v>
      </c>
      <c r="C21" s="8"/>
    </row>
    <row r="22" spans="1:3" x14ac:dyDescent="0.3">
      <c r="A22" s="86" t="s">
        <v>231</v>
      </c>
      <c r="B22" s="47">
        <v>760.24</v>
      </c>
      <c r="C22" s="8"/>
    </row>
    <row r="23" spans="1:3" x14ac:dyDescent="0.3">
      <c r="A23" s="86" t="s">
        <v>232</v>
      </c>
      <c r="B23" s="47">
        <v>414.11</v>
      </c>
      <c r="C23" s="81"/>
    </row>
    <row r="24" spans="1:3" x14ac:dyDescent="0.3">
      <c r="A24" s="86" t="s">
        <v>233</v>
      </c>
      <c r="B24" s="47">
        <v>1728.81</v>
      </c>
      <c r="C24" s="8"/>
    </row>
    <row r="25" spans="1:3" x14ac:dyDescent="0.3">
      <c r="A25" s="86" t="s">
        <v>234</v>
      </c>
      <c r="B25" s="47">
        <v>276.06</v>
      </c>
      <c r="C25" s="8"/>
    </row>
    <row r="26" spans="1:3" x14ac:dyDescent="0.3">
      <c r="A26" s="86" t="s">
        <v>235</v>
      </c>
      <c r="B26" s="47">
        <v>462.22</v>
      </c>
      <c r="C26" s="8"/>
    </row>
    <row r="27" spans="1:3" x14ac:dyDescent="0.3">
      <c r="A27" s="86" t="s">
        <v>236</v>
      </c>
      <c r="B27" s="47">
        <v>1281.0999999999999</v>
      </c>
      <c r="C27" s="8"/>
    </row>
    <row r="28" spans="1:3" x14ac:dyDescent="0.3">
      <c r="A28" s="86" t="s">
        <v>237</v>
      </c>
      <c r="B28" s="47">
        <v>1113.7</v>
      </c>
      <c r="C28" s="8"/>
    </row>
    <row r="29" spans="1:3" x14ac:dyDescent="0.3">
      <c r="A29" s="86" t="s">
        <v>238</v>
      </c>
      <c r="B29" s="47">
        <v>594.09</v>
      </c>
      <c r="C29" s="8"/>
    </row>
    <row r="30" spans="1:3" x14ac:dyDescent="0.3">
      <c r="A30" s="86" t="s">
        <v>239</v>
      </c>
      <c r="B30" s="47">
        <v>432.67</v>
      </c>
      <c r="C30" s="8"/>
    </row>
    <row r="31" spans="1:3" x14ac:dyDescent="0.3">
      <c r="A31" s="86" t="s">
        <v>240</v>
      </c>
      <c r="B31" s="47">
        <v>874.45</v>
      </c>
      <c r="C31" s="8"/>
    </row>
    <row r="32" spans="1:3" x14ac:dyDescent="0.3">
      <c r="A32" s="86" t="s">
        <v>241</v>
      </c>
      <c r="B32" s="47">
        <v>880.38</v>
      </c>
      <c r="C32" s="8"/>
    </row>
    <row r="33" spans="1:10" x14ac:dyDescent="0.3">
      <c r="A33" s="86" t="s">
        <v>242</v>
      </c>
      <c r="B33" s="47">
        <v>798.53</v>
      </c>
      <c r="C33" s="8"/>
    </row>
    <row r="34" spans="1:10" x14ac:dyDescent="0.3">
      <c r="A34" s="85">
        <v>42288</v>
      </c>
      <c r="B34" s="47">
        <v>572.41999999999996</v>
      </c>
      <c r="C34" s="8"/>
    </row>
    <row r="35" spans="1:10" x14ac:dyDescent="0.3">
      <c r="A35" s="86" t="s">
        <v>243</v>
      </c>
      <c r="B35" s="47">
        <v>330.61</v>
      </c>
      <c r="C35" s="8"/>
    </row>
    <row r="36" spans="1:10" x14ac:dyDescent="0.3">
      <c r="A36" s="86" t="s">
        <v>244</v>
      </c>
      <c r="B36" s="47">
        <v>567.17999999999995</v>
      </c>
      <c r="C36" s="8"/>
    </row>
    <row r="37" spans="1:10" x14ac:dyDescent="0.3">
      <c r="A37" s="86" t="s">
        <v>245</v>
      </c>
      <c r="B37" s="47">
        <v>1449.21</v>
      </c>
      <c r="C37" s="8"/>
    </row>
    <row r="38" spans="1:10" x14ac:dyDescent="0.3">
      <c r="A38" s="86" t="s">
        <v>246</v>
      </c>
      <c r="B38" s="47">
        <v>459.29</v>
      </c>
      <c r="C38" s="8"/>
    </row>
    <row r="39" spans="1:10" x14ac:dyDescent="0.3">
      <c r="A39" s="86" t="s">
        <v>247</v>
      </c>
      <c r="B39" s="47">
        <v>357.55</v>
      </c>
      <c r="C39" s="8"/>
    </row>
    <row r="40" spans="1:10" x14ac:dyDescent="0.3">
      <c r="A40" s="85">
        <v>42006</v>
      </c>
      <c r="B40" s="47">
        <v>154.34</v>
      </c>
      <c r="C40" s="8"/>
    </row>
    <row r="41" spans="1:10" x14ac:dyDescent="0.3">
      <c r="A41" s="85">
        <v>42037</v>
      </c>
      <c r="B41" s="47">
        <v>152.76</v>
      </c>
      <c r="C41" s="8"/>
    </row>
    <row r="42" spans="1:10" x14ac:dyDescent="0.3">
      <c r="A42" s="85">
        <v>42065</v>
      </c>
      <c r="B42" s="47">
        <v>570.22</v>
      </c>
      <c r="C42" s="8"/>
    </row>
    <row r="43" spans="1:10" x14ac:dyDescent="0.3">
      <c r="A43" s="85">
        <v>42096</v>
      </c>
      <c r="B43" s="47">
        <v>987.62</v>
      </c>
      <c r="C43" s="8"/>
    </row>
    <row r="44" spans="1:10" x14ac:dyDescent="0.3">
      <c r="A44" s="85">
        <v>42126</v>
      </c>
      <c r="B44" s="47">
        <v>1755.71</v>
      </c>
      <c r="C44" s="8"/>
    </row>
    <row r="45" spans="1:10" x14ac:dyDescent="0.3">
      <c r="A45" s="85">
        <v>42157</v>
      </c>
      <c r="B45" s="47">
        <v>378.27</v>
      </c>
      <c r="C45" s="8"/>
    </row>
    <row r="46" spans="1:10" x14ac:dyDescent="0.3">
      <c r="A46" s="85">
        <v>42187</v>
      </c>
      <c r="B46" s="47">
        <v>1323.81</v>
      </c>
      <c r="C46" s="8"/>
    </row>
    <row r="47" spans="1:10" x14ac:dyDescent="0.3">
      <c r="A47" s="85">
        <v>42218</v>
      </c>
      <c r="B47" s="47">
        <v>399.02</v>
      </c>
      <c r="C47" s="8"/>
      <c r="J47" s="46"/>
    </row>
    <row r="48" spans="1:10" x14ac:dyDescent="0.3">
      <c r="A48" s="85">
        <v>42249</v>
      </c>
      <c r="B48" s="47">
        <v>154.94999999999999</v>
      </c>
      <c r="C48" s="8"/>
    </row>
    <row r="49" spans="1:3" x14ac:dyDescent="0.3">
      <c r="A49" s="85">
        <v>42279</v>
      </c>
      <c r="B49" s="47">
        <v>1254.57</v>
      </c>
      <c r="C49" s="8"/>
    </row>
    <row r="50" spans="1:3" x14ac:dyDescent="0.3">
      <c r="A50" s="85">
        <v>42310</v>
      </c>
      <c r="B50" s="47">
        <v>627.32000000000005</v>
      </c>
      <c r="C50" s="8"/>
    </row>
    <row r="51" spans="1:3" x14ac:dyDescent="0.3">
      <c r="A51" s="86" t="s">
        <v>248</v>
      </c>
      <c r="B51" s="47">
        <v>880.6</v>
      </c>
      <c r="C51" s="8"/>
    </row>
    <row r="52" spans="1:3" x14ac:dyDescent="0.3">
      <c r="A52" s="86" t="s">
        <v>249</v>
      </c>
      <c r="B52" s="47">
        <v>1196.03</v>
      </c>
      <c r="C52" s="8"/>
    </row>
    <row r="53" spans="1:3" x14ac:dyDescent="0.3">
      <c r="A53" s="86" t="s">
        <v>250</v>
      </c>
      <c r="B53" s="47">
        <v>782.32</v>
      </c>
      <c r="C53" s="8"/>
    </row>
    <row r="54" spans="1:3" x14ac:dyDescent="0.3">
      <c r="A54" s="86" t="s">
        <v>251</v>
      </c>
      <c r="B54" s="47">
        <v>1323.35</v>
      </c>
      <c r="C54" s="8"/>
    </row>
    <row r="55" spans="1:3" x14ac:dyDescent="0.3">
      <c r="A55" s="86" t="s">
        <v>252</v>
      </c>
      <c r="B55" s="47">
        <v>209.92</v>
      </c>
      <c r="C55" s="8"/>
    </row>
    <row r="56" spans="1:3" x14ac:dyDescent="0.3">
      <c r="A56" s="86" t="s">
        <v>253</v>
      </c>
      <c r="B56" s="47">
        <v>1232.05</v>
      </c>
      <c r="C56" s="8"/>
    </row>
    <row r="57" spans="1:3" x14ac:dyDescent="0.3">
      <c r="A57" s="86" t="s">
        <v>254</v>
      </c>
      <c r="B57" s="47">
        <v>713.28</v>
      </c>
      <c r="C57" s="8"/>
    </row>
    <row r="58" spans="1:3" x14ac:dyDescent="0.3">
      <c r="A58" s="86" t="s">
        <v>255</v>
      </c>
      <c r="B58" s="47">
        <v>1674.82</v>
      </c>
      <c r="C58" s="8"/>
    </row>
    <row r="59" spans="1:3" x14ac:dyDescent="0.3">
      <c r="A59" s="86" t="s">
        <v>256</v>
      </c>
      <c r="B59" s="47">
        <v>1161.25</v>
      </c>
      <c r="C59" s="8"/>
    </row>
    <row r="60" spans="1:3" x14ac:dyDescent="0.3">
      <c r="A60" s="86" t="s">
        <v>257</v>
      </c>
      <c r="B60" s="47">
        <v>897.63</v>
      </c>
      <c r="C60" s="8"/>
    </row>
    <row r="61" spans="1:3" x14ac:dyDescent="0.3">
      <c r="A61" s="86" t="s">
        <v>258</v>
      </c>
      <c r="B61" s="47">
        <v>1647.26</v>
      </c>
      <c r="C61" s="8"/>
    </row>
    <row r="62" spans="1:3" x14ac:dyDescent="0.3">
      <c r="A62" s="86" t="s">
        <v>259</v>
      </c>
      <c r="B62" s="47">
        <v>1121.96</v>
      </c>
      <c r="C62" s="8"/>
    </row>
    <row r="63" spans="1:3" x14ac:dyDescent="0.3">
      <c r="A63" s="86" t="s">
        <v>260</v>
      </c>
      <c r="B63" s="47">
        <v>352.2</v>
      </c>
      <c r="C63" s="8"/>
    </row>
    <row r="64" spans="1:3" x14ac:dyDescent="0.3">
      <c r="A64" s="86" t="s">
        <v>261</v>
      </c>
      <c r="B64" s="47">
        <v>270.77999999999997</v>
      </c>
      <c r="C64" s="8"/>
    </row>
    <row r="65" spans="1:3" x14ac:dyDescent="0.3">
      <c r="A65" s="86" t="s">
        <v>262</v>
      </c>
      <c r="B65" s="47">
        <v>456.41</v>
      </c>
      <c r="C65" s="8"/>
    </row>
    <row r="66" spans="1:3" x14ac:dyDescent="0.3">
      <c r="A66" s="86" t="s">
        <v>263</v>
      </c>
      <c r="B66" s="47">
        <v>441</v>
      </c>
      <c r="C66" s="8"/>
    </row>
    <row r="67" spans="1:3" x14ac:dyDescent="0.3">
      <c r="A67" s="86" t="s">
        <v>264</v>
      </c>
      <c r="B67" s="47">
        <v>252.44</v>
      </c>
      <c r="C67" s="8"/>
    </row>
    <row r="68" spans="1:3" x14ac:dyDescent="0.3">
      <c r="A68" s="85">
        <v>42007</v>
      </c>
      <c r="B68" s="47">
        <v>1298.92</v>
      </c>
      <c r="C68" s="8"/>
    </row>
    <row r="69" spans="1:3" x14ac:dyDescent="0.3">
      <c r="A69" s="85">
        <v>42038</v>
      </c>
      <c r="B69" s="47">
        <v>1178.07</v>
      </c>
      <c r="C69" s="8"/>
    </row>
    <row r="70" spans="1:3" x14ac:dyDescent="0.3">
      <c r="A70" s="85">
        <v>42066</v>
      </c>
      <c r="B70" s="47">
        <v>459.95</v>
      </c>
      <c r="C70" s="8"/>
    </row>
    <row r="71" spans="1:3" x14ac:dyDescent="0.3">
      <c r="A71" s="85">
        <v>42097</v>
      </c>
      <c r="B71" s="47">
        <v>1219.7</v>
      </c>
      <c r="C71" s="8"/>
    </row>
    <row r="72" spans="1:3" x14ac:dyDescent="0.3">
      <c r="A72" s="85">
        <v>42127</v>
      </c>
      <c r="B72" s="47">
        <v>152.24</v>
      </c>
      <c r="C72" s="8"/>
    </row>
    <row r="73" spans="1:3" x14ac:dyDescent="0.3">
      <c r="A73" s="85">
        <v>42158</v>
      </c>
      <c r="B73" s="47">
        <v>770.8</v>
      </c>
      <c r="C73" s="8"/>
    </row>
    <row r="74" spans="1:3" x14ac:dyDescent="0.3">
      <c r="A74" s="85">
        <v>42188</v>
      </c>
      <c r="B74" s="47">
        <v>1357.25</v>
      </c>
      <c r="C74" s="8"/>
    </row>
    <row r="75" spans="1:3" x14ac:dyDescent="0.3">
      <c r="A75" s="85">
        <v>42042</v>
      </c>
      <c r="B75" s="47">
        <v>220.18</v>
      </c>
      <c r="C75" s="8"/>
    </row>
    <row r="76" spans="1:3" x14ac:dyDescent="0.3">
      <c r="A76" s="85">
        <v>42250</v>
      </c>
      <c r="B76" s="47">
        <v>1102.81</v>
      </c>
      <c r="C76" s="8"/>
    </row>
    <row r="77" spans="1:3" x14ac:dyDescent="0.3">
      <c r="A77" s="85">
        <v>42280</v>
      </c>
      <c r="B77" s="47">
        <v>1566.83</v>
      </c>
      <c r="C77" s="8"/>
    </row>
    <row r="78" spans="1:3" x14ac:dyDescent="0.3">
      <c r="A78" s="85">
        <v>42311</v>
      </c>
      <c r="B78" s="47">
        <v>437.92</v>
      </c>
      <c r="C78" s="8"/>
    </row>
    <row r="79" spans="1:3" x14ac:dyDescent="0.3">
      <c r="A79" s="85">
        <v>42341</v>
      </c>
      <c r="B79" s="47">
        <v>1216.1199999999999</v>
      </c>
      <c r="C79" s="8"/>
    </row>
    <row r="80" spans="1:3" x14ac:dyDescent="0.3">
      <c r="A80" s="86" t="s">
        <v>265</v>
      </c>
      <c r="B80" s="47">
        <v>273.10000000000002</v>
      </c>
      <c r="C80" s="8"/>
    </row>
    <row r="81" spans="1:3" x14ac:dyDescent="0.3">
      <c r="A81" s="86" t="s">
        <v>266</v>
      </c>
      <c r="B81" s="47">
        <v>242.26</v>
      </c>
      <c r="C81" s="8"/>
    </row>
    <row r="82" spans="1:3" x14ac:dyDescent="0.3">
      <c r="A82" s="86" t="s">
        <v>267</v>
      </c>
      <c r="B82" s="47">
        <v>1512.6</v>
      </c>
      <c r="C82" s="8"/>
    </row>
    <row r="83" spans="1:3" x14ac:dyDescent="0.3">
      <c r="A83" s="86" t="s">
        <v>268</v>
      </c>
      <c r="B83" s="47">
        <v>783.75</v>
      </c>
      <c r="C83" s="8"/>
    </row>
    <row r="84" spans="1:3" x14ac:dyDescent="0.3">
      <c r="A84" s="85">
        <v>42101</v>
      </c>
      <c r="B84" s="47">
        <v>667.99</v>
      </c>
      <c r="C84" s="8"/>
    </row>
    <row r="85" spans="1:3" x14ac:dyDescent="0.3">
      <c r="A85" s="86" t="s">
        <v>269</v>
      </c>
      <c r="B85" s="47">
        <v>1166.31</v>
      </c>
      <c r="C85" s="8"/>
    </row>
    <row r="86" spans="1:3" x14ac:dyDescent="0.3">
      <c r="A86" s="86" t="s">
        <v>270</v>
      </c>
      <c r="B86" s="47">
        <v>770.18</v>
      </c>
      <c r="C86" s="8"/>
    </row>
    <row r="87" spans="1:3" x14ac:dyDescent="0.3">
      <c r="A87" s="86" t="s">
        <v>271</v>
      </c>
      <c r="B87" s="47">
        <v>132.34</v>
      </c>
      <c r="C87" s="8"/>
    </row>
    <row r="88" spans="1:3" x14ac:dyDescent="0.3">
      <c r="A88" s="86" t="s">
        <v>272</v>
      </c>
      <c r="B88" s="47">
        <v>1188.81</v>
      </c>
      <c r="C88" s="8"/>
    </row>
    <row r="89" spans="1:3" x14ac:dyDescent="0.3">
      <c r="A89" s="86" t="s">
        <v>273</v>
      </c>
      <c r="B89" s="47">
        <v>198.06</v>
      </c>
      <c r="C89" s="8"/>
    </row>
    <row r="90" spans="1:3" x14ac:dyDescent="0.3">
      <c r="A90" s="86" t="s">
        <v>274</v>
      </c>
      <c r="B90" s="47">
        <v>594.16999999999996</v>
      </c>
      <c r="C90" s="8"/>
    </row>
    <row r="91" spans="1:3" x14ac:dyDescent="0.3">
      <c r="A91" s="86" t="s">
        <v>275</v>
      </c>
      <c r="B91" s="47">
        <v>931.09</v>
      </c>
      <c r="C91" s="8"/>
    </row>
    <row r="92" spans="1:3" x14ac:dyDescent="0.3">
      <c r="A92" s="86" t="s">
        <v>276</v>
      </c>
      <c r="B92" s="47">
        <v>299.64</v>
      </c>
      <c r="C92" s="8"/>
    </row>
    <row r="93" spans="1:3" x14ac:dyDescent="0.3">
      <c r="A93" s="85">
        <v>42193</v>
      </c>
      <c r="B93" s="47">
        <v>1701.68</v>
      </c>
      <c r="C93" s="8"/>
    </row>
    <row r="94" spans="1:3" x14ac:dyDescent="0.3">
      <c r="A94" s="86" t="s">
        <v>277</v>
      </c>
      <c r="B94" s="47">
        <v>399.15</v>
      </c>
      <c r="C94" s="8"/>
    </row>
    <row r="95" spans="1:3" x14ac:dyDescent="0.3">
      <c r="A95" s="86" t="s">
        <v>278</v>
      </c>
      <c r="B95" s="47">
        <v>374.81</v>
      </c>
      <c r="C95" s="8"/>
    </row>
    <row r="96" spans="1:3" x14ac:dyDescent="0.3">
      <c r="A96" s="86" t="s">
        <v>279</v>
      </c>
      <c r="B96" s="47">
        <v>462.17</v>
      </c>
      <c r="C96" s="8"/>
    </row>
    <row r="97" spans="1:3" x14ac:dyDescent="0.3">
      <c r="A97" s="86" t="s">
        <v>280</v>
      </c>
      <c r="B97" s="47">
        <v>924.29</v>
      </c>
      <c r="C97" s="8"/>
    </row>
    <row r="98" spans="1:3" x14ac:dyDescent="0.3">
      <c r="A98" s="86" t="s">
        <v>281</v>
      </c>
      <c r="B98" s="82">
        <v>5000.6000000000004</v>
      </c>
      <c r="C98" s="8"/>
    </row>
    <row r="99" spans="1:3" x14ac:dyDescent="0.3">
      <c r="A99" s="7"/>
      <c r="B99" s="83">
        <f>SUM(B9:B98)</f>
        <v>72741.76999999996</v>
      </c>
      <c r="C99" s="26" t="s">
        <v>226</v>
      </c>
    </row>
  </sheetData>
  <phoneticPr fontId="22" type="noConversion"/>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EBFA69-351F-48C1-9F4A-1A4231261190}">
  <dimension ref="A6:F187"/>
  <sheetViews>
    <sheetView topLeftCell="A214" workbookViewId="0">
      <selection activeCell="I25" sqref="I25"/>
    </sheetView>
  </sheetViews>
  <sheetFormatPr defaultRowHeight="14.4" x14ac:dyDescent="0.3"/>
  <cols>
    <col min="1" max="1" width="2" bestFit="1" customWidth="1"/>
    <col min="2" max="2" width="71.44140625" customWidth="1"/>
    <col min="3" max="3" width="10.6640625" bestFit="1" customWidth="1"/>
    <col min="4" max="4" width="5.5546875" bestFit="1" customWidth="1"/>
    <col min="5" max="5" width="5.6640625" bestFit="1" customWidth="1"/>
    <col min="6" max="6" width="7.5546875" bestFit="1" customWidth="1"/>
  </cols>
  <sheetData>
    <row r="6" spans="1:6" x14ac:dyDescent="0.3">
      <c r="A6" s="9">
        <v>1</v>
      </c>
      <c r="B6" s="9" t="s">
        <v>282</v>
      </c>
      <c r="C6" s="95" t="s">
        <v>180</v>
      </c>
      <c r="D6" s="8"/>
      <c r="E6" s="8"/>
      <c r="F6" s="8"/>
    </row>
    <row r="7" spans="1:6" x14ac:dyDescent="0.3">
      <c r="A7" s="140"/>
      <c r="B7" s="140"/>
      <c r="C7" s="8"/>
      <c r="D7" s="8"/>
      <c r="E7" s="8"/>
      <c r="F7" s="8"/>
    </row>
    <row r="8" spans="1:6" ht="15" thickBot="1" x14ac:dyDescent="0.35">
      <c r="A8" s="8"/>
      <c r="B8" s="9" t="s">
        <v>283</v>
      </c>
      <c r="C8" s="87" t="s">
        <v>284</v>
      </c>
      <c r="D8" s="8"/>
      <c r="E8" s="45"/>
      <c r="F8" s="8"/>
    </row>
    <row r="9" spans="1:6" ht="15" thickBot="1" x14ac:dyDescent="0.35">
      <c r="A9" s="8"/>
      <c r="B9" s="7" t="s">
        <v>285</v>
      </c>
      <c r="C9" s="96">
        <f>SUM(D30:D187)</f>
        <v>99498</v>
      </c>
      <c r="D9" s="7"/>
      <c r="E9" s="7"/>
      <c r="F9" s="8"/>
    </row>
    <row r="10" spans="1:6" x14ac:dyDescent="0.3">
      <c r="A10" s="140"/>
      <c r="B10" s="140"/>
      <c r="C10" s="8"/>
      <c r="D10" s="8"/>
      <c r="E10" s="8"/>
      <c r="F10" s="8"/>
    </row>
    <row r="11" spans="1:6" ht="15" thickBot="1" x14ac:dyDescent="0.35">
      <c r="A11" s="8"/>
      <c r="B11" s="9" t="s">
        <v>283</v>
      </c>
      <c r="C11" s="87" t="s">
        <v>286</v>
      </c>
      <c r="D11" s="8"/>
      <c r="E11" s="8"/>
      <c r="F11" s="8"/>
    </row>
    <row r="12" spans="1:6" ht="15" thickBot="1" x14ac:dyDescent="0.35">
      <c r="A12" s="8"/>
      <c r="B12" s="7" t="s">
        <v>285</v>
      </c>
      <c r="C12" s="96">
        <f>SUM(E30:E187)</f>
        <v>211409</v>
      </c>
      <c r="D12" s="7"/>
      <c r="E12" s="8"/>
      <c r="F12" s="8"/>
    </row>
    <row r="13" spans="1:6" x14ac:dyDescent="0.3">
      <c r="A13" s="140"/>
      <c r="B13" s="140"/>
      <c r="C13" s="8"/>
      <c r="D13" s="8"/>
      <c r="E13" s="8"/>
      <c r="F13" s="8"/>
    </row>
    <row r="14" spans="1:6" ht="15" thickBot="1" x14ac:dyDescent="0.35">
      <c r="A14" s="8"/>
      <c r="B14" s="9" t="s">
        <v>283</v>
      </c>
      <c r="C14" s="87" t="s">
        <v>287</v>
      </c>
      <c r="D14" s="8"/>
      <c r="E14" s="8"/>
      <c r="F14" s="8"/>
    </row>
    <row r="15" spans="1:6" ht="15" thickBot="1" x14ac:dyDescent="0.35">
      <c r="A15" s="8"/>
      <c r="B15" s="7" t="s">
        <v>285</v>
      </c>
      <c r="C15" s="96">
        <f>SUM(F30:F187)</f>
        <v>127820</v>
      </c>
      <c r="D15" s="7"/>
      <c r="E15" s="8"/>
      <c r="F15" s="8"/>
    </row>
    <row r="16" spans="1:6" x14ac:dyDescent="0.3">
      <c r="A16" s="140"/>
      <c r="B16" s="140"/>
      <c r="C16" s="8"/>
      <c r="D16" s="8"/>
      <c r="E16" s="8"/>
      <c r="F16" s="8"/>
    </row>
    <row r="17" spans="1:6" ht="15" thickBot="1" x14ac:dyDescent="0.35">
      <c r="A17" s="9">
        <v>2</v>
      </c>
      <c r="B17" s="40" t="s">
        <v>288</v>
      </c>
      <c r="C17" s="88"/>
      <c r="D17" s="88"/>
      <c r="E17" s="88"/>
      <c r="F17" s="8"/>
    </row>
    <row r="18" spans="1:6" ht="15" thickBot="1" x14ac:dyDescent="0.35">
      <c r="A18" s="140"/>
      <c r="B18" s="141"/>
      <c r="C18" s="96">
        <f>SUM(D32:F32)</f>
        <v>5124</v>
      </c>
      <c r="D18" s="7"/>
      <c r="E18" s="7"/>
      <c r="F18" s="7"/>
    </row>
    <row r="19" spans="1:6" x14ac:dyDescent="0.3">
      <c r="A19" s="140"/>
      <c r="B19" s="140"/>
      <c r="C19" s="8"/>
      <c r="D19" s="8"/>
      <c r="E19" s="8"/>
      <c r="F19" s="8"/>
    </row>
    <row r="20" spans="1:6" ht="15" thickBot="1" x14ac:dyDescent="0.35">
      <c r="A20" s="9">
        <v>3</v>
      </c>
      <c r="B20" s="40" t="s">
        <v>289</v>
      </c>
      <c r="C20" s="88"/>
      <c r="D20" s="88"/>
      <c r="E20" s="88"/>
      <c r="F20" s="88"/>
    </row>
    <row r="21" spans="1:6" ht="15" thickBot="1" x14ac:dyDescent="0.35">
      <c r="A21" s="140"/>
      <c r="B21" s="141"/>
      <c r="C21" s="96">
        <f>SUM(D30:F49)</f>
        <v>89884</v>
      </c>
      <c r="D21" s="7"/>
      <c r="E21" s="89"/>
      <c r="F21" s="7"/>
    </row>
    <row r="22" spans="1:6" x14ac:dyDescent="0.3">
      <c r="A22" s="140"/>
      <c r="B22" s="140"/>
      <c r="C22" s="8"/>
      <c r="D22" s="8"/>
      <c r="E22" s="89"/>
      <c r="F22" s="7"/>
    </row>
    <row r="23" spans="1:6" ht="15" thickBot="1" x14ac:dyDescent="0.35">
      <c r="A23" s="9">
        <v>4</v>
      </c>
      <c r="B23" s="40" t="s">
        <v>290</v>
      </c>
      <c r="C23" s="88"/>
      <c r="D23" s="88"/>
      <c r="E23" s="88"/>
      <c r="F23" s="97"/>
    </row>
    <row r="24" spans="1:6" ht="15" thickBot="1" x14ac:dyDescent="0.35">
      <c r="A24" s="8"/>
      <c r="B24" s="7" t="s">
        <v>291</v>
      </c>
      <c r="C24" s="96">
        <f>SUM(D30:D187)+SUM(F30:F187)</f>
        <v>227318</v>
      </c>
      <c r="D24" s="7"/>
      <c r="E24" s="8"/>
      <c r="F24" s="98"/>
    </row>
    <row r="25" spans="1:6" ht="15" thickBot="1" x14ac:dyDescent="0.35">
      <c r="A25" s="8"/>
      <c r="B25" s="7" t="s">
        <v>292</v>
      </c>
      <c r="C25" s="96">
        <f>SUM(D30:D187,F30:F187)</f>
        <v>227318</v>
      </c>
      <c r="D25" s="7"/>
      <c r="E25" s="8"/>
      <c r="F25" s="99"/>
    </row>
    <row r="26" spans="1:6" x14ac:dyDescent="0.3">
      <c r="A26" s="140"/>
      <c r="B26" s="140"/>
      <c r="C26" s="8"/>
      <c r="D26" s="8"/>
      <c r="E26" s="8"/>
      <c r="F26" s="7"/>
    </row>
    <row r="27" spans="1:6" x14ac:dyDescent="0.3">
      <c r="A27" s="140"/>
      <c r="B27" s="140"/>
      <c r="C27" s="8"/>
      <c r="D27" s="8"/>
      <c r="E27" s="8"/>
      <c r="F27" s="7"/>
    </row>
    <row r="28" spans="1:6" x14ac:dyDescent="0.3">
      <c r="A28" s="140"/>
      <c r="B28" s="140"/>
      <c r="C28" s="8"/>
      <c r="D28" s="138" t="s">
        <v>283</v>
      </c>
      <c r="E28" s="139"/>
      <c r="F28" s="139"/>
    </row>
    <row r="29" spans="1:6" x14ac:dyDescent="0.3">
      <c r="A29" s="8"/>
      <c r="B29" s="87" t="s">
        <v>293</v>
      </c>
      <c r="C29" s="87" t="s">
        <v>294</v>
      </c>
      <c r="D29" s="87" t="s">
        <v>284</v>
      </c>
      <c r="E29" s="87" t="s">
        <v>286</v>
      </c>
      <c r="F29" s="87" t="s">
        <v>287</v>
      </c>
    </row>
    <row r="30" spans="1:6" x14ac:dyDescent="0.3">
      <c r="A30" s="8"/>
      <c r="B30" s="90" t="s">
        <v>295</v>
      </c>
      <c r="C30" s="90" t="s">
        <v>296</v>
      </c>
      <c r="D30" s="91">
        <v>3419</v>
      </c>
      <c r="E30" s="91">
        <v>4378</v>
      </c>
      <c r="F30" s="92">
        <v>2755</v>
      </c>
    </row>
    <row r="31" spans="1:6" x14ac:dyDescent="0.3">
      <c r="A31" s="8"/>
      <c r="B31" s="90" t="s">
        <v>295</v>
      </c>
      <c r="C31" s="90" t="s">
        <v>297</v>
      </c>
      <c r="D31" s="91">
        <v>1492</v>
      </c>
      <c r="E31" s="91">
        <v>2126</v>
      </c>
      <c r="F31" s="92">
        <v>2103</v>
      </c>
    </row>
    <row r="32" spans="1:6" x14ac:dyDescent="0.3">
      <c r="A32" s="8"/>
      <c r="B32" s="90" t="s">
        <v>295</v>
      </c>
      <c r="C32" s="90" t="s">
        <v>298</v>
      </c>
      <c r="D32" s="91">
        <v>1371</v>
      </c>
      <c r="E32" s="91">
        <v>1930</v>
      </c>
      <c r="F32" s="92">
        <v>1823</v>
      </c>
    </row>
    <row r="33" spans="1:6" x14ac:dyDescent="0.3">
      <c r="A33" s="8"/>
      <c r="B33" s="90" t="s">
        <v>295</v>
      </c>
      <c r="C33" s="90" t="s">
        <v>299</v>
      </c>
      <c r="D33" s="91">
        <v>1607</v>
      </c>
      <c r="E33" s="91">
        <v>2133</v>
      </c>
      <c r="F33" s="92">
        <v>2102</v>
      </c>
    </row>
    <row r="34" spans="1:6" x14ac:dyDescent="0.3">
      <c r="A34" s="8"/>
      <c r="B34" s="90" t="s">
        <v>295</v>
      </c>
      <c r="C34" s="90" t="s">
        <v>300</v>
      </c>
      <c r="D34" s="93">
        <v>951</v>
      </c>
      <c r="E34" s="91">
        <v>1445</v>
      </c>
      <c r="F34" s="92">
        <v>1416</v>
      </c>
    </row>
    <row r="35" spans="1:6" x14ac:dyDescent="0.3">
      <c r="A35" s="8"/>
      <c r="B35" s="90" t="s">
        <v>295</v>
      </c>
      <c r="C35" s="90" t="s">
        <v>301</v>
      </c>
      <c r="D35" s="93">
        <v>889</v>
      </c>
      <c r="E35" s="91">
        <v>1293</v>
      </c>
      <c r="F35" s="92">
        <v>1526</v>
      </c>
    </row>
    <row r="36" spans="1:6" x14ac:dyDescent="0.3">
      <c r="A36" s="8"/>
      <c r="B36" s="90" t="s">
        <v>295</v>
      </c>
      <c r="C36" s="90" t="s">
        <v>302</v>
      </c>
      <c r="D36" s="91">
        <v>1254</v>
      </c>
      <c r="E36" s="91">
        <v>1989</v>
      </c>
      <c r="F36" s="92">
        <v>1685</v>
      </c>
    </row>
    <row r="37" spans="1:6" x14ac:dyDescent="0.3">
      <c r="A37" s="8"/>
      <c r="B37" s="90" t="s">
        <v>295</v>
      </c>
      <c r="C37" s="90" t="s">
        <v>303</v>
      </c>
      <c r="D37" s="91">
        <v>1025</v>
      </c>
      <c r="E37" s="91">
        <v>1362</v>
      </c>
      <c r="F37" s="92">
        <v>2077</v>
      </c>
    </row>
    <row r="38" spans="1:6" x14ac:dyDescent="0.3">
      <c r="A38" s="8"/>
      <c r="B38" s="90" t="s">
        <v>295</v>
      </c>
      <c r="C38" s="90" t="s">
        <v>304</v>
      </c>
      <c r="D38" s="91">
        <v>1194</v>
      </c>
      <c r="E38" s="91">
        <v>2016</v>
      </c>
      <c r="F38" s="92">
        <v>1452</v>
      </c>
    </row>
    <row r="39" spans="1:6" x14ac:dyDescent="0.3">
      <c r="A39" s="8"/>
      <c r="B39" s="90" t="s">
        <v>295</v>
      </c>
      <c r="C39" s="90" t="s">
        <v>305</v>
      </c>
      <c r="D39" s="93">
        <v>607</v>
      </c>
      <c r="E39" s="93">
        <v>853</v>
      </c>
      <c r="F39" s="92">
        <v>1022</v>
      </c>
    </row>
    <row r="40" spans="1:6" x14ac:dyDescent="0.3">
      <c r="A40" s="8"/>
      <c r="B40" s="90" t="s">
        <v>295</v>
      </c>
      <c r="C40" s="90" t="s">
        <v>306</v>
      </c>
      <c r="D40" s="93">
        <v>626</v>
      </c>
      <c r="E40" s="91">
        <v>1569</v>
      </c>
      <c r="F40" s="92">
        <v>1033</v>
      </c>
    </row>
    <row r="41" spans="1:6" x14ac:dyDescent="0.3">
      <c r="A41" s="8"/>
      <c r="B41" s="90" t="s">
        <v>295</v>
      </c>
      <c r="C41" s="90" t="s">
        <v>307</v>
      </c>
      <c r="D41" s="91">
        <v>1037</v>
      </c>
      <c r="E41" s="91">
        <v>2300</v>
      </c>
      <c r="F41" s="92">
        <v>1598</v>
      </c>
    </row>
    <row r="42" spans="1:6" x14ac:dyDescent="0.3">
      <c r="A42" s="8"/>
      <c r="B42" s="90" t="s">
        <v>295</v>
      </c>
      <c r="C42" s="90" t="s">
        <v>308</v>
      </c>
      <c r="D42" s="93">
        <v>972</v>
      </c>
      <c r="E42" s="91">
        <v>2128</v>
      </c>
      <c r="F42" s="94">
        <v>912</v>
      </c>
    </row>
    <row r="43" spans="1:6" x14ac:dyDescent="0.3">
      <c r="A43" s="8"/>
      <c r="B43" s="90" t="s">
        <v>295</v>
      </c>
      <c r="C43" s="90" t="s">
        <v>309</v>
      </c>
      <c r="D43" s="93">
        <v>88</v>
      </c>
      <c r="E43" s="91">
        <v>1159</v>
      </c>
      <c r="F43" s="94">
        <v>0</v>
      </c>
    </row>
    <row r="44" spans="1:6" x14ac:dyDescent="0.3">
      <c r="A44" s="8"/>
      <c r="B44" s="90" t="s">
        <v>295</v>
      </c>
      <c r="C44" s="90" t="s">
        <v>310</v>
      </c>
      <c r="D44" s="91">
        <v>2052</v>
      </c>
      <c r="E44" s="91">
        <v>2159</v>
      </c>
      <c r="F44" s="92">
        <v>1582</v>
      </c>
    </row>
    <row r="45" spans="1:6" x14ac:dyDescent="0.3">
      <c r="A45" s="8"/>
      <c r="B45" s="90" t="s">
        <v>295</v>
      </c>
      <c r="C45" s="90" t="s">
        <v>311</v>
      </c>
      <c r="D45" s="91">
        <v>1582</v>
      </c>
      <c r="E45" s="91">
        <v>2308</v>
      </c>
      <c r="F45" s="92">
        <v>1699</v>
      </c>
    </row>
    <row r="46" spans="1:6" x14ac:dyDescent="0.3">
      <c r="A46" s="8"/>
      <c r="B46" s="90" t="s">
        <v>295</v>
      </c>
      <c r="C46" s="90" t="s">
        <v>312</v>
      </c>
      <c r="D46" s="91">
        <v>1088</v>
      </c>
      <c r="E46" s="91">
        <v>1218</v>
      </c>
      <c r="F46" s="94">
        <v>981</v>
      </c>
    </row>
    <row r="47" spans="1:6" x14ac:dyDescent="0.3">
      <c r="A47" s="8"/>
      <c r="B47" s="90" t="s">
        <v>295</v>
      </c>
      <c r="C47" s="90" t="s">
        <v>313</v>
      </c>
      <c r="D47" s="93">
        <v>706</v>
      </c>
      <c r="E47" s="91">
        <v>1151</v>
      </c>
      <c r="F47" s="92">
        <v>1145</v>
      </c>
    </row>
    <row r="48" spans="1:6" x14ac:dyDescent="0.3">
      <c r="A48" s="8"/>
      <c r="B48" s="90" t="s">
        <v>295</v>
      </c>
      <c r="C48" s="90" t="s">
        <v>314</v>
      </c>
      <c r="D48" s="91">
        <v>1335</v>
      </c>
      <c r="E48" s="91">
        <v>2098</v>
      </c>
      <c r="F48" s="92">
        <v>1322</v>
      </c>
    </row>
    <row r="49" spans="1:6" x14ac:dyDescent="0.3">
      <c r="A49" s="8"/>
      <c r="B49" s="90" t="s">
        <v>295</v>
      </c>
      <c r="C49" s="90" t="s">
        <v>315</v>
      </c>
      <c r="D49" s="93">
        <v>702</v>
      </c>
      <c r="E49" s="91">
        <v>1162</v>
      </c>
      <c r="F49" s="94">
        <v>877</v>
      </c>
    </row>
    <row r="50" spans="1:6" x14ac:dyDescent="0.3">
      <c r="A50" s="8"/>
      <c r="B50" s="90" t="s">
        <v>295</v>
      </c>
      <c r="C50" s="90" t="s">
        <v>316</v>
      </c>
      <c r="D50" s="93">
        <v>968</v>
      </c>
      <c r="E50" s="91">
        <v>1101</v>
      </c>
      <c r="F50" s="94">
        <v>797</v>
      </c>
    </row>
    <row r="51" spans="1:6" x14ac:dyDescent="0.3">
      <c r="A51" s="8"/>
      <c r="B51" s="90" t="s">
        <v>295</v>
      </c>
      <c r="C51" s="90" t="s">
        <v>317</v>
      </c>
      <c r="D51" s="91">
        <v>1664</v>
      </c>
      <c r="E51" s="91">
        <v>2069</v>
      </c>
      <c r="F51" s="92">
        <v>1710</v>
      </c>
    </row>
    <row r="52" spans="1:6" x14ac:dyDescent="0.3">
      <c r="A52" s="8"/>
      <c r="B52" s="90" t="s">
        <v>295</v>
      </c>
      <c r="C52" s="90" t="s">
        <v>318</v>
      </c>
      <c r="D52" s="93">
        <v>624</v>
      </c>
      <c r="E52" s="93">
        <v>770</v>
      </c>
      <c r="F52" s="94">
        <v>746</v>
      </c>
    </row>
    <row r="53" spans="1:6" x14ac:dyDescent="0.3">
      <c r="A53" s="8"/>
      <c r="B53" s="90" t="s">
        <v>295</v>
      </c>
      <c r="C53" s="90" t="s">
        <v>319</v>
      </c>
      <c r="D53" s="93">
        <v>685</v>
      </c>
      <c r="E53" s="91">
        <v>1501</v>
      </c>
      <c r="F53" s="92">
        <v>1126</v>
      </c>
    </row>
    <row r="54" spans="1:6" x14ac:dyDescent="0.3">
      <c r="A54" s="8"/>
      <c r="B54" s="90" t="s">
        <v>295</v>
      </c>
      <c r="C54" s="90" t="s">
        <v>320</v>
      </c>
      <c r="D54" s="91">
        <v>1248</v>
      </c>
      <c r="E54" s="91">
        <v>1763</v>
      </c>
      <c r="F54" s="92">
        <v>1146</v>
      </c>
    </row>
    <row r="55" spans="1:6" x14ac:dyDescent="0.3">
      <c r="A55" s="8"/>
      <c r="B55" s="90" t="s">
        <v>295</v>
      </c>
      <c r="C55" s="90" t="s">
        <v>321</v>
      </c>
      <c r="D55" s="91">
        <v>1342</v>
      </c>
      <c r="E55" s="91">
        <v>1559</v>
      </c>
      <c r="F55" s="92">
        <v>1307</v>
      </c>
    </row>
    <row r="56" spans="1:6" x14ac:dyDescent="0.3">
      <c r="A56" s="8"/>
      <c r="B56" s="90" t="s">
        <v>295</v>
      </c>
      <c r="C56" s="90" t="s">
        <v>322</v>
      </c>
      <c r="D56" s="93">
        <v>760</v>
      </c>
      <c r="E56" s="93">
        <v>965</v>
      </c>
      <c r="F56" s="94">
        <v>921</v>
      </c>
    </row>
    <row r="57" spans="1:6" x14ac:dyDescent="0.3">
      <c r="A57" s="8"/>
      <c r="B57" s="90" t="s">
        <v>295</v>
      </c>
      <c r="C57" s="90" t="s">
        <v>323</v>
      </c>
      <c r="D57" s="91">
        <v>1187</v>
      </c>
      <c r="E57" s="91">
        <v>1568</v>
      </c>
      <c r="F57" s="92">
        <v>1190</v>
      </c>
    </row>
    <row r="58" spans="1:6" x14ac:dyDescent="0.3">
      <c r="A58" s="8"/>
      <c r="B58" s="90" t="s">
        <v>295</v>
      </c>
      <c r="C58" s="90" t="s">
        <v>324</v>
      </c>
      <c r="D58" s="93">
        <v>0</v>
      </c>
      <c r="E58" s="93">
        <v>0</v>
      </c>
      <c r="F58" s="94">
        <v>277</v>
      </c>
    </row>
    <row r="59" spans="1:6" x14ac:dyDescent="0.3">
      <c r="A59" s="8"/>
      <c r="B59" s="90" t="s">
        <v>295</v>
      </c>
      <c r="C59" s="90" t="s">
        <v>325</v>
      </c>
      <c r="D59" s="93">
        <v>368</v>
      </c>
      <c r="E59" s="91">
        <v>1386</v>
      </c>
      <c r="F59" s="94">
        <v>637</v>
      </c>
    </row>
    <row r="60" spans="1:6" x14ac:dyDescent="0.3">
      <c r="A60" s="8"/>
      <c r="B60" s="90" t="s">
        <v>295</v>
      </c>
      <c r="C60" s="90" t="s">
        <v>326</v>
      </c>
      <c r="D60" s="93">
        <v>317</v>
      </c>
      <c r="E60" s="91">
        <v>1215</v>
      </c>
      <c r="F60" s="94">
        <v>478</v>
      </c>
    </row>
    <row r="61" spans="1:6" x14ac:dyDescent="0.3">
      <c r="A61" s="8"/>
      <c r="B61" s="90" t="s">
        <v>295</v>
      </c>
      <c r="C61" s="90" t="s">
        <v>327</v>
      </c>
      <c r="D61" s="93">
        <v>689</v>
      </c>
      <c r="E61" s="91">
        <v>2544</v>
      </c>
      <c r="F61" s="92">
        <v>1009</v>
      </c>
    </row>
    <row r="62" spans="1:6" x14ac:dyDescent="0.3">
      <c r="A62" s="8"/>
      <c r="B62" s="90" t="s">
        <v>295</v>
      </c>
      <c r="C62" s="90" t="s">
        <v>328</v>
      </c>
      <c r="D62" s="93">
        <v>510</v>
      </c>
      <c r="E62" s="91">
        <v>2583</v>
      </c>
      <c r="F62" s="94">
        <v>861</v>
      </c>
    </row>
    <row r="63" spans="1:6" x14ac:dyDescent="0.3">
      <c r="A63" s="8"/>
      <c r="B63" s="90" t="s">
        <v>295</v>
      </c>
      <c r="C63" s="90" t="s">
        <v>329</v>
      </c>
      <c r="D63" s="93">
        <v>257</v>
      </c>
      <c r="E63" s="91">
        <v>1023</v>
      </c>
      <c r="F63" s="94">
        <v>446</v>
      </c>
    </row>
    <row r="64" spans="1:6" x14ac:dyDescent="0.3">
      <c r="A64" s="8"/>
      <c r="B64" s="90" t="s">
        <v>295</v>
      </c>
      <c r="C64" s="90" t="s">
        <v>330</v>
      </c>
      <c r="D64" s="93">
        <v>335</v>
      </c>
      <c r="E64" s="91">
        <v>1225</v>
      </c>
      <c r="F64" s="94">
        <v>520</v>
      </c>
    </row>
    <row r="65" spans="1:6" x14ac:dyDescent="0.3">
      <c r="A65" s="8"/>
      <c r="B65" s="90" t="s">
        <v>295</v>
      </c>
      <c r="C65" s="90" t="s">
        <v>331</v>
      </c>
      <c r="D65" s="93">
        <v>264</v>
      </c>
      <c r="E65" s="93">
        <v>957</v>
      </c>
      <c r="F65" s="94">
        <v>405</v>
      </c>
    </row>
    <row r="66" spans="1:6" x14ac:dyDescent="0.3">
      <c r="A66" s="8"/>
      <c r="B66" s="90" t="s">
        <v>295</v>
      </c>
      <c r="C66" s="90" t="s">
        <v>332</v>
      </c>
      <c r="D66" s="93">
        <v>285</v>
      </c>
      <c r="E66" s="93">
        <v>869</v>
      </c>
      <c r="F66" s="94">
        <v>434</v>
      </c>
    </row>
    <row r="67" spans="1:6" x14ac:dyDescent="0.3">
      <c r="A67" s="8"/>
      <c r="B67" s="90" t="s">
        <v>295</v>
      </c>
      <c r="C67" s="90" t="s">
        <v>333</v>
      </c>
      <c r="D67" s="93">
        <v>550</v>
      </c>
      <c r="E67" s="91">
        <v>2502</v>
      </c>
      <c r="F67" s="94">
        <v>822</v>
      </c>
    </row>
    <row r="68" spans="1:6" x14ac:dyDescent="0.3">
      <c r="A68" s="8"/>
      <c r="B68" s="90" t="s">
        <v>295</v>
      </c>
      <c r="C68" s="90" t="s">
        <v>334</v>
      </c>
      <c r="D68" s="93">
        <v>266</v>
      </c>
      <c r="E68" s="91">
        <v>1382</v>
      </c>
      <c r="F68" s="94">
        <v>501</v>
      </c>
    </row>
    <row r="69" spans="1:6" x14ac:dyDescent="0.3">
      <c r="A69" s="8"/>
      <c r="B69" s="90" t="s">
        <v>295</v>
      </c>
      <c r="C69" s="90" t="s">
        <v>335</v>
      </c>
      <c r="D69" s="93">
        <v>598</v>
      </c>
      <c r="E69" s="91">
        <v>2107</v>
      </c>
      <c r="F69" s="92">
        <v>1002</v>
      </c>
    </row>
    <row r="70" spans="1:6" x14ac:dyDescent="0.3">
      <c r="A70" s="8"/>
      <c r="B70" s="90" t="s">
        <v>295</v>
      </c>
      <c r="C70" s="90" t="s">
        <v>336</v>
      </c>
      <c r="D70" s="93">
        <v>344</v>
      </c>
      <c r="E70" s="91">
        <v>1641</v>
      </c>
      <c r="F70" s="94">
        <v>765</v>
      </c>
    </row>
    <row r="71" spans="1:6" x14ac:dyDescent="0.3">
      <c r="A71" s="8"/>
      <c r="B71" s="90" t="s">
        <v>295</v>
      </c>
      <c r="C71" s="90" t="s">
        <v>337</v>
      </c>
      <c r="D71" s="93">
        <v>183</v>
      </c>
      <c r="E71" s="93">
        <v>867</v>
      </c>
      <c r="F71" s="94">
        <v>384</v>
      </c>
    </row>
    <row r="72" spans="1:6" x14ac:dyDescent="0.3">
      <c r="A72" s="8"/>
      <c r="B72" s="90" t="s">
        <v>295</v>
      </c>
      <c r="C72" s="90" t="s">
        <v>338</v>
      </c>
      <c r="D72" s="93">
        <v>302</v>
      </c>
      <c r="E72" s="91">
        <v>1326</v>
      </c>
      <c r="F72" s="94">
        <v>586</v>
      </c>
    </row>
    <row r="73" spans="1:6" x14ac:dyDescent="0.3">
      <c r="A73" s="8"/>
      <c r="B73" s="90" t="s">
        <v>295</v>
      </c>
      <c r="C73" s="90" t="s">
        <v>339</v>
      </c>
      <c r="D73" s="93">
        <v>177</v>
      </c>
      <c r="E73" s="93">
        <v>823</v>
      </c>
      <c r="F73" s="94">
        <v>548</v>
      </c>
    </row>
    <row r="74" spans="1:6" x14ac:dyDescent="0.3">
      <c r="A74" s="8"/>
      <c r="B74" s="90" t="s">
        <v>295</v>
      </c>
      <c r="C74" s="90" t="s">
        <v>340</v>
      </c>
      <c r="D74" s="93">
        <v>285</v>
      </c>
      <c r="E74" s="91">
        <v>1249</v>
      </c>
      <c r="F74" s="94">
        <v>533</v>
      </c>
    </row>
    <row r="75" spans="1:6" x14ac:dyDescent="0.3">
      <c r="A75" s="8"/>
      <c r="B75" s="90" t="s">
        <v>295</v>
      </c>
      <c r="C75" s="90" t="s">
        <v>341</v>
      </c>
      <c r="D75" s="93">
        <v>236</v>
      </c>
      <c r="E75" s="91">
        <v>1162</v>
      </c>
      <c r="F75" s="94">
        <v>402</v>
      </c>
    </row>
    <row r="76" spans="1:6" x14ac:dyDescent="0.3">
      <c r="A76" s="8"/>
      <c r="B76" s="90" t="s">
        <v>295</v>
      </c>
      <c r="C76" s="90" t="s">
        <v>342</v>
      </c>
      <c r="D76" s="93">
        <v>293</v>
      </c>
      <c r="E76" s="91">
        <v>1016</v>
      </c>
      <c r="F76" s="94">
        <v>585</v>
      </c>
    </row>
    <row r="77" spans="1:6" x14ac:dyDescent="0.3">
      <c r="A77" s="8"/>
      <c r="B77" s="90" t="s">
        <v>295</v>
      </c>
      <c r="C77" s="90" t="s">
        <v>343</v>
      </c>
      <c r="D77" s="93">
        <v>242</v>
      </c>
      <c r="E77" s="91">
        <v>1363</v>
      </c>
      <c r="F77" s="94">
        <v>428</v>
      </c>
    </row>
    <row r="78" spans="1:6" x14ac:dyDescent="0.3">
      <c r="A78" s="8"/>
      <c r="B78" s="90" t="s">
        <v>295</v>
      </c>
      <c r="C78" s="90" t="s">
        <v>344</v>
      </c>
      <c r="D78" s="93">
        <v>248</v>
      </c>
      <c r="E78" s="91">
        <v>1398</v>
      </c>
      <c r="F78" s="94">
        <v>476</v>
      </c>
    </row>
    <row r="79" spans="1:6" x14ac:dyDescent="0.3">
      <c r="A79" s="8"/>
      <c r="B79" s="90" t="s">
        <v>295</v>
      </c>
      <c r="C79" s="90" t="s">
        <v>345</v>
      </c>
      <c r="D79" s="93">
        <v>292</v>
      </c>
      <c r="E79" s="91">
        <v>1380</v>
      </c>
      <c r="F79" s="94">
        <v>456</v>
      </c>
    </row>
    <row r="80" spans="1:6" x14ac:dyDescent="0.3">
      <c r="A80" s="8"/>
      <c r="B80" s="90" t="s">
        <v>295</v>
      </c>
      <c r="C80" s="90" t="s">
        <v>346</v>
      </c>
      <c r="D80" s="93">
        <v>196</v>
      </c>
      <c r="E80" s="91">
        <v>1238</v>
      </c>
      <c r="F80" s="94">
        <v>493</v>
      </c>
    </row>
    <row r="81" spans="1:6" x14ac:dyDescent="0.3">
      <c r="A81" s="8"/>
      <c r="B81" s="90" t="s">
        <v>295</v>
      </c>
      <c r="C81" s="90" t="s">
        <v>347</v>
      </c>
      <c r="D81" s="93">
        <v>432</v>
      </c>
      <c r="E81" s="91">
        <v>1216</v>
      </c>
      <c r="F81" s="94">
        <v>552</v>
      </c>
    </row>
    <row r="82" spans="1:6" x14ac:dyDescent="0.3">
      <c r="A82" s="8"/>
      <c r="B82" s="90" t="s">
        <v>295</v>
      </c>
      <c r="C82" s="90" t="s">
        <v>348</v>
      </c>
      <c r="D82" s="93">
        <v>420</v>
      </c>
      <c r="E82" s="91">
        <v>1581</v>
      </c>
      <c r="F82" s="94">
        <v>525</v>
      </c>
    </row>
    <row r="83" spans="1:6" x14ac:dyDescent="0.3">
      <c r="A83" s="8"/>
      <c r="B83" s="90" t="s">
        <v>295</v>
      </c>
      <c r="C83" s="90" t="s">
        <v>349</v>
      </c>
      <c r="D83" s="93">
        <v>398</v>
      </c>
      <c r="E83" s="91">
        <v>1759</v>
      </c>
      <c r="F83" s="94">
        <v>682</v>
      </c>
    </row>
    <row r="84" spans="1:6" x14ac:dyDescent="0.3">
      <c r="A84" s="8"/>
      <c r="B84" s="90" t="s">
        <v>295</v>
      </c>
      <c r="C84" s="90" t="s">
        <v>350</v>
      </c>
      <c r="D84" s="93">
        <v>128</v>
      </c>
      <c r="E84" s="93">
        <v>791</v>
      </c>
      <c r="F84" s="94">
        <v>242</v>
      </c>
    </row>
    <row r="85" spans="1:6" x14ac:dyDescent="0.3">
      <c r="A85" s="8"/>
      <c r="B85" s="90" t="s">
        <v>295</v>
      </c>
      <c r="C85" s="90" t="s">
        <v>351</v>
      </c>
      <c r="D85" s="93">
        <v>225</v>
      </c>
      <c r="E85" s="93">
        <v>935</v>
      </c>
      <c r="F85" s="94">
        <v>432</v>
      </c>
    </row>
    <row r="86" spans="1:6" x14ac:dyDescent="0.3">
      <c r="A86" s="8"/>
      <c r="B86" s="90" t="s">
        <v>295</v>
      </c>
      <c r="C86" s="90" t="s">
        <v>352</v>
      </c>
      <c r="D86" s="91">
        <v>1358</v>
      </c>
      <c r="E86" s="91">
        <v>2231</v>
      </c>
      <c r="F86" s="92">
        <v>1391</v>
      </c>
    </row>
    <row r="87" spans="1:6" x14ac:dyDescent="0.3">
      <c r="A87" s="8"/>
      <c r="B87" s="90" t="s">
        <v>295</v>
      </c>
      <c r="C87" s="90" t="s">
        <v>353</v>
      </c>
      <c r="D87" s="91">
        <v>1345</v>
      </c>
      <c r="E87" s="91">
        <v>1791</v>
      </c>
      <c r="F87" s="92">
        <v>1460</v>
      </c>
    </row>
    <row r="88" spans="1:6" x14ac:dyDescent="0.3">
      <c r="A88" s="8"/>
      <c r="B88" s="90" t="s">
        <v>295</v>
      </c>
      <c r="C88" s="90" t="s">
        <v>354</v>
      </c>
      <c r="D88" s="93">
        <v>769</v>
      </c>
      <c r="E88" s="91">
        <v>1948</v>
      </c>
      <c r="F88" s="92">
        <v>1011</v>
      </c>
    </row>
    <row r="89" spans="1:6" x14ac:dyDescent="0.3">
      <c r="A89" s="8"/>
      <c r="B89" s="90" t="s">
        <v>295</v>
      </c>
      <c r="C89" s="90" t="s">
        <v>355</v>
      </c>
      <c r="D89" s="93">
        <v>560</v>
      </c>
      <c r="E89" s="91">
        <v>1835</v>
      </c>
      <c r="F89" s="94">
        <v>642</v>
      </c>
    </row>
    <row r="90" spans="1:6" x14ac:dyDescent="0.3">
      <c r="A90" s="8"/>
      <c r="B90" s="90" t="s">
        <v>295</v>
      </c>
      <c r="C90" s="90" t="s">
        <v>356</v>
      </c>
      <c r="D90" s="93">
        <v>836</v>
      </c>
      <c r="E90" s="91">
        <v>2245</v>
      </c>
      <c r="F90" s="94">
        <v>861</v>
      </c>
    </row>
    <row r="91" spans="1:6" x14ac:dyDescent="0.3">
      <c r="A91" s="8"/>
      <c r="B91" s="90" t="s">
        <v>295</v>
      </c>
      <c r="C91" s="90" t="s">
        <v>357</v>
      </c>
      <c r="D91" s="93">
        <v>587</v>
      </c>
      <c r="E91" s="91">
        <v>1471</v>
      </c>
      <c r="F91" s="94">
        <v>623</v>
      </c>
    </row>
    <row r="92" spans="1:6" x14ac:dyDescent="0.3">
      <c r="A92" s="8"/>
      <c r="B92" s="90" t="s">
        <v>295</v>
      </c>
      <c r="C92" s="90" t="s">
        <v>358</v>
      </c>
      <c r="D92" s="93">
        <v>774</v>
      </c>
      <c r="E92" s="91">
        <v>1403</v>
      </c>
      <c r="F92" s="92">
        <v>1085</v>
      </c>
    </row>
    <row r="93" spans="1:6" x14ac:dyDescent="0.3">
      <c r="A93" s="8"/>
      <c r="B93" s="90" t="s">
        <v>295</v>
      </c>
      <c r="C93" s="90" t="s">
        <v>359</v>
      </c>
      <c r="D93" s="93">
        <v>757</v>
      </c>
      <c r="E93" s="91">
        <v>1203</v>
      </c>
      <c r="F93" s="92">
        <v>1175</v>
      </c>
    </row>
    <row r="94" spans="1:6" x14ac:dyDescent="0.3">
      <c r="A94" s="8"/>
      <c r="B94" s="90" t="s">
        <v>295</v>
      </c>
      <c r="C94" s="90" t="s">
        <v>360</v>
      </c>
      <c r="D94" s="93">
        <v>591</v>
      </c>
      <c r="E94" s="91">
        <v>1439</v>
      </c>
      <c r="F94" s="94">
        <v>858</v>
      </c>
    </row>
    <row r="95" spans="1:6" x14ac:dyDescent="0.3">
      <c r="A95" s="8"/>
      <c r="B95" s="90" t="s">
        <v>295</v>
      </c>
      <c r="C95" s="90" t="s">
        <v>361</v>
      </c>
      <c r="D95" s="93">
        <v>457</v>
      </c>
      <c r="E95" s="91">
        <v>1161</v>
      </c>
      <c r="F95" s="94">
        <v>594</v>
      </c>
    </row>
    <row r="96" spans="1:6" x14ac:dyDescent="0.3">
      <c r="A96" s="8"/>
      <c r="B96" s="90" t="s">
        <v>295</v>
      </c>
      <c r="C96" s="90" t="s">
        <v>362</v>
      </c>
      <c r="D96" s="93">
        <v>494</v>
      </c>
      <c r="E96" s="91">
        <v>1585</v>
      </c>
      <c r="F96" s="94">
        <v>705</v>
      </c>
    </row>
    <row r="97" spans="1:6" x14ac:dyDescent="0.3">
      <c r="A97" s="8"/>
      <c r="B97" s="90" t="s">
        <v>295</v>
      </c>
      <c r="C97" s="90" t="s">
        <v>363</v>
      </c>
      <c r="D97" s="93">
        <v>914</v>
      </c>
      <c r="E97" s="91">
        <v>1727</v>
      </c>
      <c r="F97" s="92">
        <v>1308</v>
      </c>
    </row>
    <row r="98" spans="1:6" x14ac:dyDescent="0.3">
      <c r="A98" s="8"/>
      <c r="B98" s="90" t="s">
        <v>295</v>
      </c>
      <c r="C98" s="90" t="s">
        <v>364</v>
      </c>
      <c r="D98" s="93">
        <v>581</v>
      </c>
      <c r="E98" s="91">
        <v>1448</v>
      </c>
      <c r="F98" s="94">
        <v>885</v>
      </c>
    </row>
    <row r="99" spans="1:6" x14ac:dyDescent="0.3">
      <c r="A99" s="8"/>
      <c r="B99" s="90" t="s">
        <v>295</v>
      </c>
      <c r="C99" s="90" t="s">
        <v>365</v>
      </c>
      <c r="D99" s="93">
        <v>31</v>
      </c>
      <c r="E99" s="93">
        <v>0</v>
      </c>
      <c r="F99" s="94">
        <v>78</v>
      </c>
    </row>
    <row r="100" spans="1:6" x14ac:dyDescent="0.3">
      <c r="A100" s="8"/>
      <c r="B100" s="90" t="s">
        <v>295</v>
      </c>
      <c r="C100" s="90" t="s">
        <v>366</v>
      </c>
      <c r="D100" s="93">
        <v>92</v>
      </c>
      <c r="E100" s="93">
        <v>233</v>
      </c>
      <c r="F100" s="94">
        <v>494</v>
      </c>
    </row>
    <row r="101" spans="1:6" x14ac:dyDescent="0.3">
      <c r="A101" s="8"/>
      <c r="B101" s="90" t="s">
        <v>295</v>
      </c>
      <c r="C101" s="90" t="s">
        <v>367</v>
      </c>
      <c r="D101" s="93">
        <v>486</v>
      </c>
      <c r="E101" s="91">
        <v>1176</v>
      </c>
      <c r="F101" s="94">
        <v>400</v>
      </c>
    </row>
    <row r="102" spans="1:6" x14ac:dyDescent="0.3">
      <c r="A102" s="8"/>
      <c r="B102" s="90" t="s">
        <v>295</v>
      </c>
      <c r="C102" s="90" t="s">
        <v>368</v>
      </c>
      <c r="D102" s="93">
        <v>440</v>
      </c>
      <c r="E102" s="93">
        <v>874</v>
      </c>
      <c r="F102" s="94">
        <v>803</v>
      </c>
    </row>
    <row r="103" spans="1:6" x14ac:dyDescent="0.3">
      <c r="A103" s="8"/>
      <c r="B103" s="90" t="s">
        <v>295</v>
      </c>
      <c r="C103" s="90" t="s">
        <v>369</v>
      </c>
      <c r="D103" s="93">
        <v>127</v>
      </c>
      <c r="E103" s="93">
        <v>695</v>
      </c>
      <c r="F103" s="94">
        <v>440</v>
      </c>
    </row>
    <row r="104" spans="1:6" x14ac:dyDescent="0.3">
      <c r="A104" s="8"/>
      <c r="B104" s="90" t="s">
        <v>295</v>
      </c>
      <c r="C104" s="90" t="s">
        <v>370</v>
      </c>
      <c r="D104" s="93">
        <v>257</v>
      </c>
      <c r="E104" s="91">
        <v>1367</v>
      </c>
      <c r="F104" s="94">
        <v>544</v>
      </c>
    </row>
    <row r="105" spans="1:6" x14ac:dyDescent="0.3">
      <c r="A105" s="8"/>
      <c r="B105" s="90" t="s">
        <v>295</v>
      </c>
      <c r="C105" s="90" t="s">
        <v>371</v>
      </c>
      <c r="D105" s="93">
        <v>399</v>
      </c>
      <c r="E105" s="91">
        <v>1238</v>
      </c>
      <c r="F105" s="94">
        <v>622</v>
      </c>
    </row>
    <row r="106" spans="1:6" x14ac:dyDescent="0.3">
      <c r="A106" s="8"/>
      <c r="B106" s="90" t="s">
        <v>295</v>
      </c>
      <c r="C106" s="90" t="s">
        <v>372</v>
      </c>
      <c r="D106" s="93">
        <v>470</v>
      </c>
      <c r="E106" s="91">
        <v>1609</v>
      </c>
      <c r="F106" s="94">
        <v>662</v>
      </c>
    </row>
    <row r="107" spans="1:6" x14ac:dyDescent="0.3">
      <c r="A107" s="8"/>
      <c r="B107" s="90" t="s">
        <v>295</v>
      </c>
      <c r="C107" s="90" t="s">
        <v>373</v>
      </c>
      <c r="D107" s="93">
        <v>651</v>
      </c>
      <c r="E107" s="91">
        <v>2120</v>
      </c>
      <c r="F107" s="94">
        <v>824</v>
      </c>
    </row>
    <row r="108" spans="1:6" x14ac:dyDescent="0.3">
      <c r="A108" s="8"/>
      <c r="B108" s="90" t="s">
        <v>295</v>
      </c>
      <c r="C108" s="90" t="s">
        <v>374</v>
      </c>
      <c r="D108" s="93">
        <v>757</v>
      </c>
      <c r="E108" s="91">
        <v>2498</v>
      </c>
      <c r="F108" s="94">
        <v>846</v>
      </c>
    </row>
    <row r="109" spans="1:6" x14ac:dyDescent="0.3">
      <c r="A109" s="8"/>
      <c r="B109" s="90" t="s">
        <v>295</v>
      </c>
      <c r="C109" s="90" t="s">
        <v>375</v>
      </c>
      <c r="D109" s="93">
        <v>526</v>
      </c>
      <c r="E109" s="91">
        <v>1902</v>
      </c>
      <c r="F109" s="94">
        <v>743</v>
      </c>
    </row>
    <row r="110" spans="1:6" x14ac:dyDescent="0.3">
      <c r="A110" s="8"/>
      <c r="B110" s="90" t="s">
        <v>295</v>
      </c>
      <c r="C110" s="90" t="s">
        <v>376</v>
      </c>
      <c r="D110" s="93">
        <v>196</v>
      </c>
      <c r="E110" s="93">
        <v>994</v>
      </c>
      <c r="F110" s="94">
        <v>477</v>
      </c>
    </row>
    <row r="111" spans="1:6" x14ac:dyDescent="0.3">
      <c r="A111" s="8"/>
      <c r="B111" s="90" t="s">
        <v>295</v>
      </c>
      <c r="C111" s="90" t="s">
        <v>377</v>
      </c>
      <c r="D111" s="93">
        <v>260</v>
      </c>
      <c r="E111" s="91">
        <v>1010</v>
      </c>
      <c r="F111" s="94">
        <v>575</v>
      </c>
    </row>
    <row r="112" spans="1:6" x14ac:dyDescent="0.3">
      <c r="A112" s="8"/>
      <c r="B112" s="90" t="s">
        <v>295</v>
      </c>
      <c r="C112" s="90" t="s">
        <v>378</v>
      </c>
      <c r="D112" s="93">
        <v>192</v>
      </c>
      <c r="E112" s="93">
        <v>899</v>
      </c>
      <c r="F112" s="94">
        <v>369</v>
      </c>
    </row>
    <row r="113" spans="1:6" x14ac:dyDescent="0.3">
      <c r="A113" s="8"/>
      <c r="B113" s="90" t="s">
        <v>295</v>
      </c>
      <c r="C113" s="90" t="s">
        <v>379</v>
      </c>
      <c r="D113" s="93">
        <v>177</v>
      </c>
      <c r="E113" s="93">
        <v>284</v>
      </c>
      <c r="F113" s="94">
        <v>174</v>
      </c>
    </row>
    <row r="114" spans="1:6" x14ac:dyDescent="0.3">
      <c r="A114" s="8"/>
      <c r="B114" s="90" t="s">
        <v>295</v>
      </c>
      <c r="C114" s="90" t="s">
        <v>380</v>
      </c>
      <c r="D114" s="93">
        <v>741</v>
      </c>
      <c r="E114" s="91">
        <v>1781</v>
      </c>
      <c r="F114" s="92">
        <v>1028</v>
      </c>
    </row>
    <row r="115" spans="1:6" x14ac:dyDescent="0.3">
      <c r="A115" s="8"/>
      <c r="B115" s="90" t="s">
        <v>295</v>
      </c>
      <c r="C115" s="90" t="s">
        <v>381</v>
      </c>
      <c r="D115" s="93">
        <v>174</v>
      </c>
      <c r="E115" s="93">
        <v>773</v>
      </c>
      <c r="F115" s="94">
        <v>237</v>
      </c>
    </row>
    <row r="116" spans="1:6" x14ac:dyDescent="0.3">
      <c r="A116" s="8"/>
      <c r="B116" s="90" t="s">
        <v>295</v>
      </c>
      <c r="C116" s="90" t="s">
        <v>382</v>
      </c>
      <c r="D116" s="93">
        <v>94</v>
      </c>
      <c r="E116" s="93">
        <v>769</v>
      </c>
      <c r="F116" s="94">
        <v>228</v>
      </c>
    </row>
    <row r="117" spans="1:6" x14ac:dyDescent="0.3">
      <c r="A117" s="8"/>
      <c r="B117" s="90" t="s">
        <v>295</v>
      </c>
      <c r="C117" s="90" t="s">
        <v>383</v>
      </c>
      <c r="D117" s="93">
        <v>197</v>
      </c>
      <c r="E117" s="93">
        <v>837</v>
      </c>
      <c r="F117" s="94">
        <v>434</v>
      </c>
    </row>
    <row r="118" spans="1:6" x14ac:dyDescent="0.3">
      <c r="A118" s="8"/>
      <c r="B118" s="90" t="s">
        <v>295</v>
      </c>
      <c r="C118" s="90" t="s">
        <v>384</v>
      </c>
      <c r="D118" s="93">
        <v>318</v>
      </c>
      <c r="E118" s="91">
        <v>1120</v>
      </c>
      <c r="F118" s="94">
        <v>444</v>
      </c>
    </row>
    <row r="119" spans="1:6" x14ac:dyDescent="0.3">
      <c r="A119" s="8"/>
      <c r="B119" s="90" t="s">
        <v>295</v>
      </c>
      <c r="C119" s="90" t="s">
        <v>385</v>
      </c>
      <c r="D119" s="93">
        <v>82</v>
      </c>
      <c r="E119" s="93">
        <v>723</v>
      </c>
      <c r="F119" s="94">
        <v>204</v>
      </c>
    </row>
    <row r="120" spans="1:6" x14ac:dyDescent="0.3">
      <c r="A120" s="8"/>
      <c r="B120" s="90" t="s">
        <v>295</v>
      </c>
      <c r="C120" s="90" t="s">
        <v>386</v>
      </c>
      <c r="D120" s="93">
        <v>206</v>
      </c>
      <c r="E120" s="93">
        <v>550</v>
      </c>
      <c r="F120" s="94">
        <v>229</v>
      </c>
    </row>
    <row r="121" spans="1:6" x14ac:dyDescent="0.3">
      <c r="A121" s="8"/>
      <c r="B121" s="90" t="s">
        <v>295</v>
      </c>
      <c r="C121" s="90" t="s">
        <v>387</v>
      </c>
      <c r="D121" s="93">
        <v>390</v>
      </c>
      <c r="E121" s="91">
        <v>1297</v>
      </c>
      <c r="F121" s="94">
        <v>456</v>
      </c>
    </row>
    <row r="122" spans="1:6" x14ac:dyDescent="0.3">
      <c r="A122" s="8"/>
      <c r="B122" s="90" t="s">
        <v>295</v>
      </c>
      <c r="C122" s="90" t="s">
        <v>388</v>
      </c>
      <c r="D122" s="93">
        <v>111</v>
      </c>
      <c r="E122" s="91">
        <v>1160</v>
      </c>
      <c r="F122" s="94">
        <v>282</v>
      </c>
    </row>
    <row r="123" spans="1:6" x14ac:dyDescent="0.3">
      <c r="A123" s="8"/>
      <c r="B123" s="90" t="s">
        <v>295</v>
      </c>
      <c r="C123" s="90" t="s">
        <v>389</v>
      </c>
      <c r="D123" s="93">
        <v>522</v>
      </c>
      <c r="E123" s="91">
        <v>1667</v>
      </c>
      <c r="F123" s="94">
        <v>556</v>
      </c>
    </row>
    <row r="124" spans="1:6" x14ac:dyDescent="0.3">
      <c r="A124" s="8"/>
      <c r="B124" s="90" t="s">
        <v>295</v>
      </c>
      <c r="C124" s="90" t="s">
        <v>390</v>
      </c>
      <c r="D124" s="93">
        <v>278</v>
      </c>
      <c r="E124" s="91">
        <v>1091</v>
      </c>
      <c r="F124" s="94">
        <v>505</v>
      </c>
    </row>
    <row r="125" spans="1:6" x14ac:dyDescent="0.3">
      <c r="A125" s="8"/>
      <c r="B125" s="90" t="s">
        <v>295</v>
      </c>
      <c r="C125" s="90" t="s">
        <v>391</v>
      </c>
      <c r="D125" s="93">
        <v>0</v>
      </c>
      <c r="E125" s="93">
        <v>0</v>
      </c>
      <c r="F125" s="94">
        <v>0</v>
      </c>
    </row>
    <row r="126" spans="1:6" x14ac:dyDescent="0.3">
      <c r="A126" s="8"/>
      <c r="B126" s="90" t="s">
        <v>295</v>
      </c>
      <c r="C126" s="90" t="s">
        <v>392</v>
      </c>
      <c r="D126" s="93">
        <v>120</v>
      </c>
      <c r="E126" s="91">
        <v>1335</v>
      </c>
      <c r="F126" s="94">
        <v>289</v>
      </c>
    </row>
    <row r="127" spans="1:6" x14ac:dyDescent="0.3">
      <c r="A127" s="8"/>
      <c r="B127" s="90" t="s">
        <v>295</v>
      </c>
      <c r="C127" s="90" t="s">
        <v>393</v>
      </c>
      <c r="D127" s="93">
        <v>316</v>
      </c>
      <c r="E127" s="91">
        <v>1028</v>
      </c>
      <c r="F127" s="94">
        <v>505</v>
      </c>
    </row>
    <row r="128" spans="1:6" x14ac:dyDescent="0.3">
      <c r="A128" s="8"/>
      <c r="B128" s="90" t="s">
        <v>295</v>
      </c>
      <c r="C128" s="90" t="s">
        <v>394</v>
      </c>
      <c r="D128" s="93">
        <v>446</v>
      </c>
      <c r="E128" s="91">
        <v>1763</v>
      </c>
      <c r="F128" s="94">
        <v>527</v>
      </c>
    </row>
    <row r="129" spans="1:6" x14ac:dyDescent="0.3">
      <c r="A129" s="8"/>
      <c r="B129" s="90" t="s">
        <v>295</v>
      </c>
      <c r="C129" s="90" t="s">
        <v>395</v>
      </c>
      <c r="D129" s="93">
        <v>0</v>
      </c>
      <c r="E129" s="93">
        <v>0</v>
      </c>
      <c r="F129" s="94">
        <v>0</v>
      </c>
    </row>
    <row r="130" spans="1:6" x14ac:dyDescent="0.3">
      <c r="A130" s="8"/>
      <c r="B130" s="90" t="s">
        <v>295</v>
      </c>
      <c r="C130" s="90" t="s">
        <v>396</v>
      </c>
      <c r="D130" s="93">
        <v>254</v>
      </c>
      <c r="E130" s="93">
        <v>642</v>
      </c>
      <c r="F130" s="94">
        <v>308</v>
      </c>
    </row>
    <row r="131" spans="1:6" x14ac:dyDescent="0.3">
      <c r="A131" s="8"/>
      <c r="B131" s="90" t="s">
        <v>295</v>
      </c>
      <c r="C131" s="90" t="s">
        <v>397</v>
      </c>
      <c r="D131" s="93">
        <v>157</v>
      </c>
      <c r="E131" s="93">
        <v>440</v>
      </c>
      <c r="F131" s="94">
        <v>436</v>
      </c>
    </row>
    <row r="132" spans="1:6" x14ac:dyDescent="0.3">
      <c r="A132" s="8"/>
      <c r="B132" s="90" t="s">
        <v>295</v>
      </c>
      <c r="C132" s="90" t="s">
        <v>398</v>
      </c>
      <c r="D132" s="93">
        <v>788</v>
      </c>
      <c r="E132" s="93">
        <v>988</v>
      </c>
      <c r="F132" s="94">
        <v>673</v>
      </c>
    </row>
    <row r="133" spans="1:6" x14ac:dyDescent="0.3">
      <c r="A133" s="8"/>
      <c r="B133" s="90" t="s">
        <v>295</v>
      </c>
      <c r="C133" s="90" t="s">
        <v>399</v>
      </c>
      <c r="D133" s="93">
        <v>398</v>
      </c>
      <c r="E133" s="93">
        <v>454</v>
      </c>
      <c r="F133" s="94">
        <v>333</v>
      </c>
    </row>
    <row r="134" spans="1:6" x14ac:dyDescent="0.3">
      <c r="A134" s="8"/>
      <c r="B134" s="90" t="s">
        <v>295</v>
      </c>
      <c r="C134" s="90" t="s">
        <v>400</v>
      </c>
      <c r="D134" s="93">
        <v>796</v>
      </c>
      <c r="E134" s="93">
        <v>912</v>
      </c>
      <c r="F134" s="94">
        <v>687</v>
      </c>
    </row>
    <row r="135" spans="1:6" x14ac:dyDescent="0.3">
      <c r="A135" s="8"/>
      <c r="B135" s="90" t="s">
        <v>295</v>
      </c>
      <c r="C135" s="90" t="s">
        <v>401</v>
      </c>
      <c r="D135" s="93">
        <v>633</v>
      </c>
      <c r="E135" s="91">
        <v>1349</v>
      </c>
      <c r="F135" s="94">
        <v>564</v>
      </c>
    </row>
    <row r="136" spans="1:6" x14ac:dyDescent="0.3">
      <c r="A136" s="8"/>
      <c r="B136" s="90" t="s">
        <v>295</v>
      </c>
      <c r="C136" s="90" t="s">
        <v>402</v>
      </c>
      <c r="D136" s="91">
        <v>1018</v>
      </c>
      <c r="E136" s="91">
        <v>1622</v>
      </c>
      <c r="F136" s="94">
        <v>826</v>
      </c>
    </row>
    <row r="137" spans="1:6" x14ac:dyDescent="0.3">
      <c r="A137" s="8"/>
      <c r="B137" s="90" t="s">
        <v>295</v>
      </c>
      <c r="C137" s="90" t="s">
        <v>403</v>
      </c>
      <c r="D137" s="93">
        <v>356</v>
      </c>
      <c r="E137" s="93">
        <v>429</v>
      </c>
      <c r="F137" s="94">
        <v>621</v>
      </c>
    </row>
    <row r="138" spans="1:6" x14ac:dyDescent="0.3">
      <c r="A138" s="8"/>
      <c r="B138" s="90" t="s">
        <v>295</v>
      </c>
      <c r="C138" s="90" t="s">
        <v>404</v>
      </c>
      <c r="D138" s="91">
        <v>1173</v>
      </c>
      <c r="E138" s="91">
        <v>1342</v>
      </c>
      <c r="F138" s="94">
        <v>605</v>
      </c>
    </row>
    <row r="139" spans="1:6" x14ac:dyDescent="0.3">
      <c r="A139" s="8"/>
      <c r="B139" s="90" t="s">
        <v>295</v>
      </c>
      <c r="C139" s="90" t="s">
        <v>405</v>
      </c>
      <c r="D139" s="93">
        <v>729</v>
      </c>
      <c r="E139" s="91">
        <v>1085</v>
      </c>
      <c r="F139" s="94">
        <v>838</v>
      </c>
    </row>
    <row r="140" spans="1:6" x14ac:dyDescent="0.3">
      <c r="A140" s="8"/>
      <c r="B140" s="90" t="s">
        <v>295</v>
      </c>
      <c r="C140" s="90" t="s">
        <v>406</v>
      </c>
      <c r="D140" s="93">
        <v>935</v>
      </c>
      <c r="E140" s="91">
        <v>1436</v>
      </c>
      <c r="F140" s="92">
        <v>1237</v>
      </c>
    </row>
    <row r="141" spans="1:6" x14ac:dyDescent="0.3">
      <c r="A141" s="8"/>
      <c r="B141" s="90" t="s">
        <v>295</v>
      </c>
      <c r="C141" s="90" t="s">
        <v>407</v>
      </c>
      <c r="D141" s="93">
        <v>930</v>
      </c>
      <c r="E141" s="91">
        <v>1328</v>
      </c>
      <c r="F141" s="92">
        <v>1024</v>
      </c>
    </row>
    <row r="142" spans="1:6" x14ac:dyDescent="0.3">
      <c r="A142" s="8"/>
      <c r="B142" s="90" t="s">
        <v>295</v>
      </c>
      <c r="C142" s="90" t="s">
        <v>408</v>
      </c>
      <c r="D142" s="91">
        <v>1207</v>
      </c>
      <c r="E142" s="91">
        <v>1863</v>
      </c>
      <c r="F142" s="92">
        <v>1375</v>
      </c>
    </row>
    <row r="143" spans="1:6" x14ac:dyDescent="0.3">
      <c r="A143" s="8"/>
      <c r="B143" s="90" t="s">
        <v>295</v>
      </c>
      <c r="C143" s="90" t="s">
        <v>409</v>
      </c>
      <c r="D143" s="91">
        <v>1089</v>
      </c>
      <c r="E143" s="91">
        <v>1554</v>
      </c>
      <c r="F143" s="94">
        <v>945</v>
      </c>
    </row>
    <row r="144" spans="1:6" x14ac:dyDescent="0.3">
      <c r="A144" s="8"/>
      <c r="B144" s="90" t="s">
        <v>295</v>
      </c>
      <c r="C144" s="90" t="s">
        <v>410</v>
      </c>
      <c r="D144" s="91">
        <v>1179</v>
      </c>
      <c r="E144" s="91">
        <v>1541</v>
      </c>
      <c r="F144" s="92">
        <v>1136</v>
      </c>
    </row>
    <row r="145" spans="1:6" x14ac:dyDescent="0.3">
      <c r="A145" s="8"/>
      <c r="B145" s="90" t="s">
        <v>295</v>
      </c>
      <c r="C145" s="90" t="s">
        <v>411</v>
      </c>
      <c r="D145" s="93">
        <v>646</v>
      </c>
      <c r="E145" s="91">
        <v>1144</v>
      </c>
      <c r="F145" s="92">
        <v>1027</v>
      </c>
    </row>
    <row r="146" spans="1:6" x14ac:dyDescent="0.3">
      <c r="A146" s="8"/>
      <c r="B146" s="90" t="s">
        <v>295</v>
      </c>
      <c r="C146" s="90" t="s">
        <v>412</v>
      </c>
      <c r="D146" s="93">
        <v>689</v>
      </c>
      <c r="E146" s="91">
        <v>1352</v>
      </c>
      <c r="F146" s="94">
        <v>777</v>
      </c>
    </row>
    <row r="147" spans="1:6" x14ac:dyDescent="0.3">
      <c r="A147" s="8"/>
      <c r="B147" s="90" t="s">
        <v>295</v>
      </c>
      <c r="C147" s="90" t="s">
        <v>413</v>
      </c>
      <c r="D147" s="93">
        <v>92</v>
      </c>
      <c r="E147" s="91">
        <v>1393</v>
      </c>
      <c r="F147" s="94">
        <v>295</v>
      </c>
    </row>
    <row r="148" spans="1:6" x14ac:dyDescent="0.3">
      <c r="A148" s="8"/>
      <c r="B148" s="90" t="s">
        <v>295</v>
      </c>
      <c r="C148" s="90" t="s">
        <v>414</v>
      </c>
      <c r="D148" s="93">
        <v>361</v>
      </c>
      <c r="E148" s="91">
        <v>4109</v>
      </c>
      <c r="F148" s="94">
        <v>761</v>
      </c>
    </row>
    <row r="149" spans="1:6" x14ac:dyDescent="0.3">
      <c r="A149" s="8"/>
      <c r="B149" s="90" t="s">
        <v>295</v>
      </c>
      <c r="C149" s="90" t="s">
        <v>415</v>
      </c>
      <c r="D149" s="93">
        <v>148</v>
      </c>
      <c r="E149" s="91">
        <v>1510</v>
      </c>
      <c r="F149" s="94">
        <v>300</v>
      </c>
    </row>
    <row r="150" spans="1:6" x14ac:dyDescent="0.3">
      <c r="A150" s="8"/>
      <c r="B150" s="90" t="s">
        <v>295</v>
      </c>
      <c r="C150" s="90" t="s">
        <v>416</v>
      </c>
      <c r="D150" s="93">
        <v>367</v>
      </c>
      <c r="E150" s="91">
        <v>1942</v>
      </c>
      <c r="F150" s="94">
        <v>817</v>
      </c>
    </row>
    <row r="151" spans="1:6" x14ac:dyDescent="0.3">
      <c r="A151" s="8"/>
      <c r="B151" s="90" t="s">
        <v>295</v>
      </c>
      <c r="C151" s="90" t="s">
        <v>417</v>
      </c>
      <c r="D151" s="93">
        <v>96</v>
      </c>
      <c r="E151" s="93">
        <v>249</v>
      </c>
      <c r="F151" s="94">
        <v>191</v>
      </c>
    </row>
    <row r="152" spans="1:6" x14ac:dyDescent="0.3">
      <c r="A152" s="8"/>
      <c r="B152" s="90" t="s">
        <v>295</v>
      </c>
      <c r="C152" s="90" t="s">
        <v>418</v>
      </c>
      <c r="D152" s="93">
        <v>104</v>
      </c>
      <c r="E152" s="93">
        <v>281</v>
      </c>
      <c r="F152" s="94">
        <v>241</v>
      </c>
    </row>
    <row r="153" spans="1:6" x14ac:dyDescent="0.3">
      <c r="A153" s="8"/>
      <c r="B153" s="90" t="s">
        <v>295</v>
      </c>
      <c r="C153" s="90" t="s">
        <v>419</v>
      </c>
      <c r="D153" s="93">
        <v>152</v>
      </c>
      <c r="E153" s="93">
        <v>225</v>
      </c>
      <c r="F153" s="94">
        <v>215</v>
      </c>
    </row>
    <row r="154" spans="1:6" x14ac:dyDescent="0.3">
      <c r="A154" s="8"/>
      <c r="B154" s="90" t="s">
        <v>295</v>
      </c>
      <c r="C154" s="90" t="s">
        <v>420</v>
      </c>
      <c r="D154" s="93">
        <v>661</v>
      </c>
      <c r="E154" s="91">
        <v>1509</v>
      </c>
      <c r="F154" s="94">
        <v>818</v>
      </c>
    </row>
    <row r="155" spans="1:6" x14ac:dyDescent="0.3">
      <c r="A155" s="8"/>
      <c r="B155" s="90" t="s">
        <v>295</v>
      </c>
      <c r="C155" s="90" t="s">
        <v>421</v>
      </c>
      <c r="D155" s="93">
        <v>417</v>
      </c>
      <c r="E155" s="93">
        <v>591</v>
      </c>
      <c r="F155" s="94">
        <v>414</v>
      </c>
    </row>
    <row r="156" spans="1:6" x14ac:dyDescent="0.3">
      <c r="A156" s="8"/>
      <c r="B156" s="90" t="s">
        <v>295</v>
      </c>
      <c r="C156" s="90" t="s">
        <v>422</v>
      </c>
      <c r="D156" s="93">
        <v>588</v>
      </c>
      <c r="E156" s="91">
        <v>1036</v>
      </c>
      <c r="F156" s="94">
        <v>725</v>
      </c>
    </row>
    <row r="157" spans="1:6" x14ac:dyDescent="0.3">
      <c r="A157" s="8"/>
      <c r="B157" s="90" t="s">
        <v>295</v>
      </c>
      <c r="C157" s="90" t="s">
        <v>423</v>
      </c>
      <c r="D157" s="93">
        <v>99</v>
      </c>
      <c r="E157" s="93">
        <v>566</v>
      </c>
      <c r="F157" s="94">
        <v>200</v>
      </c>
    </row>
    <row r="158" spans="1:6" x14ac:dyDescent="0.3">
      <c r="A158" s="8"/>
      <c r="B158" s="90" t="s">
        <v>295</v>
      </c>
      <c r="C158" s="90" t="s">
        <v>424</v>
      </c>
      <c r="D158" s="91">
        <v>1113</v>
      </c>
      <c r="E158" s="91">
        <v>1539</v>
      </c>
      <c r="F158" s="92">
        <v>1209</v>
      </c>
    </row>
    <row r="159" spans="1:6" x14ac:dyDescent="0.3">
      <c r="A159" s="8"/>
      <c r="B159" s="90" t="s">
        <v>295</v>
      </c>
      <c r="C159" s="90" t="s">
        <v>425</v>
      </c>
      <c r="D159" s="91">
        <v>1462</v>
      </c>
      <c r="E159" s="91">
        <v>1993</v>
      </c>
      <c r="F159" s="92">
        <v>1444</v>
      </c>
    </row>
    <row r="160" spans="1:6" x14ac:dyDescent="0.3">
      <c r="A160" s="8"/>
      <c r="B160" s="90" t="s">
        <v>295</v>
      </c>
      <c r="C160" s="90" t="s">
        <v>426</v>
      </c>
      <c r="D160" s="91">
        <v>1094</v>
      </c>
      <c r="E160" s="91">
        <v>1924</v>
      </c>
      <c r="F160" s="92">
        <v>1466</v>
      </c>
    </row>
    <row r="161" spans="1:6" x14ac:dyDescent="0.3">
      <c r="A161" s="8"/>
      <c r="B161" s="90" t="s">
        <v>295</v>
      </c>
      <c r="C161" s="90" t="s">
        <v>427</v>
      </c>
      <c r="D161" s="93">
        <v>924</v>
      </c>
      <c r="E161" s="91">
        <v>1799</v>
      </c>
      <c r="F161" s="92">
        <v>1269</v>
      </c>
    </row>
    <row r="162" spans="1:6" x14ac:dyDescent="0.3">
      <c r="A162" s="8"/>
      <c r="B162" s="90" t="s">
        <v>295</v>
      </c>
      <c r="C162" s="90" t="s">
        <v>428</v>
      </c>
      <c r="D162" s="93">
        <v>0</v>
      </c>
      <c r="E162" s="93">
        <v>0</v>
      </c>
      <c r="F162" s="94">
        <v>0</v>
      </c>
    </row>
    <row r="163" spans="1:6" x14ac:dyDescent="0.3">
      <c r="A163" s="8"/>
      <c r="B163" s="90" t="s">
        <v>295</v>
      </c>
      <c r="C163" s="90" t="s">
        <v>429</v>
      </c>
      <c r="D163" s="93">
        <v>296</v>
      </c>
      <c r="E163" s="93">
        <v>443</v>
      </c>
      <c r="F163" s="94">
        <v>157</v>
      </c>
    </row>
    <row r="164" spans="1:6" x14ac:dyDescent="0.3">
      <c r="A164" s="8"/>
      <c r="B164" s="90" t="s">
        <v>295</v>
      </c>
      <c r="C164" s="90" t="s">
        <v>430</v>
      </c>
      <c r="D164" s="93">
        <v>858</v>
      </c>
      <c r="E164" s="91">
        <v>1562</v>
      </c>
      <c r="F164" s="94">
        <v>832</v>
      </c>
    </row>
    <row r="165" spans="1:6" x14ac:dyDescent="0.3">
      <c r="A165" s="8"/>
      <c r="B165" s="90" t="s">
        <v>295</v>
      </c>
      <c r="C165" s="90" t="s">
        <v>431</v>
      </c>
      <c r="D165" s="93">
        <v>487</v>
      </c>
      <c r="E165" s="93">
        <v>821</v>
      </c>
      <c r="F165" s="94">
        <v>556</v>
      </c>
    </row>
    <row r="166" spans="1:6" x14ac:dyDescent="0.3">
      <c r="A166" s="8"/>
      <c r="B166" s="90" t="s">
        <v>295</v>
      </c>
      <c r="C166" s="90" t="s">
        <v>432</v>
      </c>
      <c r="D166" s="93">
        <v>985</v>
      </c>
      <c r="E166" s="91">
        <v>2100</v>
      </c>
      <c r="F166" s="92">
        <v>1402</v>
      </c>
    </row>
    <row r="167" spans="1:6" x14ac:dyDescent="0.3">
      <c r="A167" s="8"/>
      <c r="B167" s="90" t="s">
        <v>295</v>
      </c>
      <c r="C167" s="90" t="s">
        <v>433</v>
      </c>
      <c r="D167" s="93">
        <v>430</v>
      </c>
      <c r="E167" s="93">
        <v>976</v>
      </c>
      <c r="F167" s="94">
        <v>616</v>
      </c>
    </row>
    <row r="168" spans="1:6" x14ac:dyDescent="0.3">
      <c r="A168" s="8"/>
      <c r="B168" s="90" t="s">
        <v>295</v>
      </c>
      <c r="C168" s="90" t="s">
        <v>434</v>
      </c>
      <c r="D168" s="93">
        <v>11</v>
      </c>
      <c r="E168" s="93">
        <v>4</v>
      </c>
      <c r="F168" s="94">
        <v>351</v>
      </c>
    </row>
    <row r="169" spans="1:6" x14ac:dyDescent="0.3">
      <c r="A169" s="8"/>
      <c r="B169" s="90" t="s">
        <v>295</v>
      </c>
      <c r="C169" s="90" t="s">
        <v>435</v>
      </c>
      <c r="D169" s="93">
        <v>370</v>
      </c>
      <c r="E169" s="93">
        <v>480</v>
      </c>
      <c r="F169" s="94">
        <v>398</v>
      </c>
    </row>
    <row r="170" spans="1:6" x14ac:dyDescent="0.3">
      <c r="A170" s="8"/>
      <c r="B170" s="90" t="s">
        <v>295</v>
      </c>
      <c r="C170" s="90" t="s">
        <v>436</v>
      </c>
      <c r="D170" s="93">
        <v>778</v>
      </c>
      <c r="E170" s="91">
        <v>1343</v>
      </c>
      <c r="F170" s="92">
        <v>1071</v>
      </c>
    </row>
    <row r="171" spans="1:6" x14ac:dyDescent="0.3">
      <c r="A171" s="8"/>
      <c r="B171" s="90" t="s">
        <v>295</v>
      </c>
      <c r="C171" s="90" t="s">
        <v>437</v>
      </c>
      <c r="D171" s="93">
        <v>783</v>
      </c>
      <c r="E171" s="91">
        <v>1429</v>
      </c>
      <c r="F171" s="92">
        <v>1018</v>
      </c>
    </row>
    <row r="172" spans="1:6" x14ac:dyDescent="0.3">
      <c r="A172" s="8"/>
      <c r="B172" s="90" t="s">
        <v>295</v>
      </c>
      <c r="C172" s="90" t="s">
        <v>438</v>
      </c>
      <c r="D172" s="91">
        <v>1376</v>
      </c>
      <c r="E172" s="91">
        <v>2314</v>
      </c>
      <c r="F172" s="92">
        <v>1440</v>
      </c>
    </row>
    <row r="173" spans="1:6" x14ac:dyDescent="0.3">
      <c r="A173" s="8"/>
      <c r="B173" s="90" t="s">
        <v>295</v>
      </c>
      <c r="C173" s="90" t="s">
        <v>439</v>
      </c>
      <c r="D173" s="93">
        <v>717</v>
      </c>
      <c r="E173" s="91">
        <v>1732</v>
      </c>
      <c r="F173" s="92">
        <v>1623</v>
      </c>
    </row>
    <row r="174" spans="1:6" x14ac:dyDescent="0.3">
      <c r="A174" s="8"/>
      <c r="B174" s="90" t="s">
        <v>295</v>
      </c>
      <c r="C174" s="90" t="s">
        <v>440</v>
      </c>
      <c r="D174" s="93">
        <v>301</v>
      </c>
      <c r="E174" s="93">
        <v>720</v>
      </c>
      <c r="F174" s="94">
        <v>629</v>
      </c>
    </row>
    <row r="175" spans="1:6" x14ac:dyDescent="0.3">
      <c r="A175" s="8"/>
      <c r="B175" s="90" t="s">
        <v>295</v>
      </c>
      <c r="C175" s="90" t="s">
        <v>441</v>
      </c>
      <c r="D175" s="93">
        <v>179</v>
      </c>
      <c r="E175" s="93">
        <v>303</v>
      </c>
      <c r="F175" s="94">
        <v>258</v>
      </c>
    </row>
    <row r="176" spans="1:6" x14ac:dyDescent="0.3">
      <c r="A176" s="8"/>
      <c r="B176" s="90" t="s">
        <v>295</v>
      </c>
      <c r="C176" s="90" t="s">
        <v>442</v>
      </c>
      <c r="D176" s="93">
        <v>919</v>
      </c>
      <c r="E176" s="91">
        <v>1445</v>
      </c>
      <c r="F176" s="92">
        <v>1250</v>
      </c>
    </row>
    <row r="177" spans="1:6" x14ac:dyDescent="0.3">
      <c r="A177" s="8"/>
      <c r="B177" s="90" t="s">
        <v>295</v>
      </c>
      <c r="C177" s="90" t="s">
        <v>443</v>
      </c>
      <c r="D177" s="93">
        <v>396</v>
      </c>
      <c r="E177" s="93">
        <v>704</v>
      </c>
      <c r="F177" s="94">
        <v>712</v>
      </c>
    </row>
    <row r="178" spans="1:6" x14ac:dyDescent="0.3">
      <c r="A178" s="8"/>
      <c r="B178" s="90" t="s">
        <v>295</v>
      </c>
      <c r="C178" s="90" t="s">
        <v>444</v>
      </c>
      <c r="D178" s="93">
        <v>387</v>
      </c>
      <c r="E178" s="93">
        <v>735</v>
      </c>
      <c r="F178" s="94">
        <v>677</v>
      </c>
    </row>
    <row r="179" spans="1:6" x14ac:dyDescent="0.3">
      <c r="A179" s="8"/>
      <c r="B179" s="90" t="s">
        <v>295</v>
      </c>
      <c r="C179" s="90" t="s">
        <v>445</v>
      </c>
      <c r="D179" s="93">
        <v>869</v>
      </c>
      <c r="E179" s="91">
        <v>1267</v>
      </c>
      <c r="F179" s="94">
        <v>801</v>
      </c>
    </row>
    <row r="180" spans="1:6" x14ac:dyDescent="0.3">
      <c r="A180" s="8"/>
      <c r="B180" s="90" t="s">
        <v>295</v>
      </c>
      <c r="C180" s="90" t="s">
        <v>446</v>
      </c>
      <c r="D180" s="91">
        <v>1500</v>
      </c>
      <c r="E180" s="91">
        <v>2104</v>
      </c>
      <c r="F180" s="92">
        <v>1570</v>
      </c>
    </row>
    <row r="181" spans="1:6" x14ac:dyDescent="0.3">
      <c r="A181" s="8"/>
      <c r="B181" s="90" t="s">
        <v>295</v>
      </c>
      <c r="C181" s="90" t="s">
        <v>447</v>
      </c>
      <c r="D181" s="91">
        <v>1064</v>
      </c>
      <c r="E181" s="91">
        <v>1509</v>
      </c>
      <c r="F181" s="92">
        <v>1126</v>
      </c>
    </row>
    <row r="182" spans="1:6" x14ac:dyDescent="0.3">
      <c r="A182" s="8"/>
      <c r="B182" s="90" t="s">
        <v>295</v>
      </c>
      <c r="C182" s="90" t="s">
        <v>448</v>
      </c>
      <c r="D182" s="91">
        <v>1272</v>
      </c>
      <c r="E182" s="91">
        <v>2058</v>
      </c>
      <c r="F182" s="92">
        <v>1702</v>
      </c>
    </row>
    <row r="183" spans="1:6" x14ac:dyDescent="0.3">
      <c r="A183" s="8"/>
      <c r="B183" s="90" t="s">
        <v>295</v>
      </c>
      <c r="C183" s="90" t="s">
        <v>449</v>
      </c>
      <c r="D183" s="93">
        <v>916</v>
      </c>
      <c r="E183" s="91">
        <v>1326</v>
      </c>
      <c r="F183" s="94">
        <v>840</v>
      </c>
    </row>
    <row r="184" spans="1:6" x14ac:dyDescent="0.3">
      <c r="A184" s="8"/>
      <c r="B184" s="90" t="s">
        <v>295</v>
      </c>
      <c r="C184" s="90" t="s">
        <v>450</v>
      </c>
      <c r="D184" s="93">
        <v>877</v>
      </c>
      <c r="E184" s="91">
        <v>1498</v>
      </c>
      <c r="F184" s="92">
        <v>1274</v>
      </c>
    </row>
    <row r="185" spans="1:6" x14ac:dyDescent="0.3">
      <c r="A185" s="8"/>
      <c r="B185" s="90" t="s">
        <v>295</v>
      </c>
      <c r="C185" s="90" t="s">
        <v>451</v>
      </c>
      <c r="D185" s="93">
        <v>716</v>
      </c>
      <c r="E185" s="91">
        <v>1119</v>
      </c>
      <c r="F185" s="94">
        <v>837</v>
      </c>
    </row>
    <row r="186" spans="1:6" x14ac:dyDescent="0.3">
      <c r="A186" s="8"/>
      <c r="B186" s="90" t="s">
        <v>295</v>
      </c>
      <c r="C186" s="90" t="s">
        <v>452</v>
      </c>
      <c r="D186" s="93">
        <v>772</v>
      </c>
      <c r="E186" s="91">
        <v>1410</v>
      </c>
      <c r="F186" s="92">
        <v>1199</v>
      </c>
    </row>
    <row r="187" spans="1:6" x14ac:dyDescent="0.3">
      <c r="A187" s="8"/>
      <c r="B187" s="90" t="s">
        <v>295</v>
      </c>
      <c r="C187" s="90" t="s">
        <v>453</v>
      </c>
      <c r="D187" s="91">
        <v>1190</v>
      </c>
      <c r="E187" s="91">
        <v>1969</v>
      </c>
      <c r="F187" s="92">
        <v>1597</v>
      </c>
    </row>
  </sheetData>
  <mergeCells count="12">
    <mergeCell ref="D28:F28"/>
    <mergeCell ref="A7:B7"/>
    <mergeCell ref="A10:B10"/>
    <mergeCell ref="A13:B13"/>
    <mergeCell ref="A16:B16"/>
    <mergeCell ref="A18:B18"/>
    <mergeCell ref="A19:B19"/>
    <mergeCell ref="A21:B21"/>
    <mergeCell ref="A22:B22"/>
    <mergeCell ref="A26:B26"/>
    <mergeCell ref="A27:B27"/>
    <mergeCell ref="A28:B28"/>
  </mergeCells>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918BE9-BEAF-4059-9B9C-C6507ED54AE7}">
  <dimension ref="A6:H26"/>
  <sheetViews>
    <sheetView topLeftCell="A4" workbookViewId="0">
      <selection activeCell="H20" sqref="H20"/>
    </sheetView>
  </sheetViews>
  <sheetFormatPr defaultRowHeight="14.4" x14ac:dyDescent="0.3"/>
  <cols>
    <col min="2" max="2" width="66.109375" bestFit="1" customWidth="1"/>
    <col min="3" max="3" width="9.77734375" customWidth="1"/>
    <col min="4" max="4" width="12.21875" bestFit="1" customWidth="1"/>
    <col min="5" max="5" width="15.77734375" bestFit="1" customWidth="1"/>
  </cols>
  <sheetData>
    <row r="6" spans="1:8" x14ac:dyDescent="0.3">
      <c r="A6" s="7"/>
      <c r="B6" s="77" t="s">
        <v>454</v>
      </c>
      <c r="C6" s="77" t="s">
        <v>455</v>
      </c>
      <c r="D6" s="77" t="s">
        <v>456</v>
      </c>
      <c r="E6" s="77" t="s">
        <v>457</v>
      </c>
      <c r="F6" s="7"/>
      <c r="G6" s="7"/>
      <c r="H6" s="7"/>
    </row>
    <row r="7" spans="1:8" x14ac:dyDescent="0.3">
      <c r="A7" s="7"/>
      <c r="B7" s="71">
        <v>1</v>
      </c>
      <c r="C7" s="100">
        <v>8000</v>
      </c>
      <c r="D7" s="71" t="s">
        <v>458</v>
      </c>
      <c r="E7" s="71">
        <v>10</v>
      </c>
      <c r="F7" s="7"/>
      <c r="G7" s="7"/>
      <c r="H7" s="7"/>
    </row>
    <row r="8" spans="1:8" x14ac:dyDescent="0.3">
      <c r="A8" s="7"/>
      <c r="B8" s="71">
        <v>2</v>
      </c>
      <c r="C8" s="100">
        <v>11000</v>
      </c>
      <c r="D8" s="71" t="s">
        <v>458</v>
      </c>
      <c r="E8" s="71">
        <v>9</v>
      </c>
      <c r="F8" s="7"/>
      <c r="G8" s="7"/>
      <c r="H8" s="7"/>
    </row>
    <row r="9" spans="1:8" x14ac:dyDescent="0.3">
      <c r="A9" s="7"/>
      <c r="B9" s="71">
        <v>3</v>
      </c>
      <c r="C9" s="100">
        <v>6000</v>
      </c>
      <c r="D9" s="71" t="s">
        <v>459</v>
      </c>
      <c r="E9" s="71">
        <v>5</v>
      </c>
      <c r="F9" s="7"/>
      <c r="G9" s="99"/>
      <c r="H9" s="7"/>
    </row>
    <row r="10" spans="1:8" x14ac:dyDescent="0.3">
      <c r="A10" s="7"/>
      <c r="B10" s="71">
        <v>4</v>
      </c>
      <c r="C10" s="100">
        <v>15000</v>
      </c>
      <c r="D10" s="71" t="s">
        <v>458</v>
      </c>
      <c r="E10" s="71">
        <v>10</v>
      </c>
      <c r="F10" s="7"/>
      <c r="G10" s="7"/>
      <c r="H10" s="7"/>
    </row>
    <row r="11" spans="1:8" x14ac:dyDescent="0.3">
      <c r="A11" s="7"/>
      <c r="B11" s="71">
        <v>5</v>
      </c>
      <c r="C11" s="100">
        <v>10000</v>
      </c>
      <c r="D11" s="71" t="s">
        <v>459</v>
      </c>
      <c r="E11" s="71">
        <v>2</v>
      </c>
      <c r="F11" s="7"/>
      <c r="G11" s="7"/>
      <c r="H11" s="7"/>
    </row>
    <row r="12" spans="1:8" x14ac:dyDescent="0.3">
      <c r="A12" s="7"/>
      <c r="B12" s="71">
        <v>6</v>
      </c>
      <c r="C12" s="100">
        <v>15000</v>
      </c>
      <c r="D12" s="71" t="s">
        <v>458</v>
      </c>
      <c r="E12" s="71">
        <v>5</v>
      </c>
      <c r="F12" s="7"/>
      <c r="G12" s="7"/>
      <c r="H12" s="7"/>
    </row>
    <row r="13" spans="1:8" x14ac:dyDescent="0.3">
      <c r="A13" s="7"/>
      <c r="B13" s="71">
        <v>7</v>
      </c>
      <c r="C13" s="100">
        <v>13000</v>
      </c>
      <c r="D13" s="71" t="s">
        <v>458</v>
      </c>
      <c r="E13" s="71">
        <v>999</v>
      </c>
      <c r="F13" s="7"/>
      <c r="G13" s="7"/>
      <c r="H13" s="7"/>
    </row>
    <row r="14" spans="1:8" x14ac:dyDescent="0.3">
      <c r="A14" s="7"/>
      <c r="B14" s="71">
        <v>8</v>
      </c>
      <c r="C14" s="100">
        <v>8000</v>
      </c>
      <c r="D14" s="71" t="s">
        <v>458</v>
      </c>
      <c r="E14" s="71">
        <v>2</v>
      </c>
      <c r="F14" s="7"/>
      <c r="G14" s="7"/>
      <c r="H14" s="7"/>
    </row>
    <row r="15" spans="1:8" x14ac:dyDescent="0.3">
      <c r="A15" s="7"/>
      <c r="B15" s="71">
        <v>9</v>
      </c>
      <c r="C15" s="100">
        <v>11000</v>
      </c>
      <c r="D15" s="71" t="s">
        <v>459</v>
      </c>
      <c r="E15" s="71">
        <v>5</v>
      </c>
      <c r="F15" s="7"/>
      <c r="G15" s="7"/>
      <c r="H15" s="7"/>
    </row>
    <row r="16" spans="1:8" x14ac:dyDescent="0.3">
      <c r="A16" s="7"/>
      <c r="B16" s="71">
        <v>10</v>
      </c>
      <c r="C16" s="100">
        <v>9000</v>
      </c>
      <c r="D16" s="71" t="s">
        <v>458</v>
      </c>
      <c r="E16" s="71">
        <v>6</v>
      </c>
      <c r="F16" s="7"/>
      <c r="G16" s="7"/>
      <c r="H16" s="7"/>
    </row>
    <row r="17" spans="1:8" x14ac:dyDescent="0.3">
      <c r="A17" s="142"/>
      <c r="B17" s="142"/>
      <c r="C17" s="7"/>
      <c r="D17" s="7"/>
      <c r="E17" s="7"/>
      <c r="F17" s="7"/>
      <c r="G17" s="7"/>
      <c r="H17" s="7"/>
    </row>
    <row r="18" spans="1:8" x14ac:dyDescent="0.3">
      <c r="A18" s="142"/>
      <c r="B18" s="142"/>
      <c r="C18" s="7"/>
      <c r="D18" s="7"/>
      <c r="E18" s="7"/>
      <c r="F18" s="7"/>
      <c r="G18" s="7"/>
      <c r="H18" s="7"/>
    </row>
    <row r="19" spans="1:8" ht="15" thickBot="1" x14ac:dyDescent="0.35">
      <c r="A19" s="7"/>
      <c r="B19" s="102" t="s">
        <v>460</v>
      </c>
      <c r="C19" s="7"/>
      <c r="D19" s="7"/>
      <c r="E19" s="7"/>
      <c r="F19" s="7"/>
      <c r="G19" s="7"/>
      <c r="H19" s="26" t="s">
        <v>180</v>
      </c>
    </row>
    <row r="20" spans="1:8" ht="15" thickBot="1" x14ac:dyDescent="0.35">
      <c r="A20" s="7">
        <v>1</v>
      </c>
      <c r="B20" s="7" t="s">
        <v>461</v>
      </c>
      <c r="C20" s="7"/>
      <c r="D20" s="7"/>
      <c r="E20" s="7"/>
      <c r="F20" s="7"/>
      <c r="G20" s="7"/>
      <c r="H20" s="101">
        <f>SUMIF(D7:D16,"Yes",C7:C16)</f>
        <v>79000</v>
      </c>
    </row>
    <row r="21" spans="1:8" ht="15" thickBot="1" x14ac:dyDescent="0.35">
      <c r="A21" s="7">
        <v>2</v>
      </c>
      <c r="B21" s="7" t="s">
        <v>462</v>
      </c>
      <c r="C21" s="7"/>
      <c r="D21" s="7"/>
      <c r="E21" s="7"/>
      <c r="F21" s="7"/>
      <c r="G21" s="7"/>
      <c r="H21" s="101">
        <f>SUMIF(D7:D16,"No",C7:C16)</f>
        <v>27000</v>
      </c>
    </row>
    <row r="22" spans="1:8" ht="15" thickBot="1" x14ac:dyDescent="0.35">
      <c r="A22" s="142"/>
      <c r="B22" s="142"/>
      <c r="C22" s="7"/>
      <c r="D22" s="7"/>
      <c r="E22" s="7"/>
      <c r="F22" s="7"/>
      <c r="G22" s="7"/>
      <c r="H22" s="7"/>
    </row>
    <row r="23" spans="1:8" ht="15" thickBot="1" x14ac:dyDescent="0.35">
      <c r="A23" s="7">
        <v>3</v>
      </c>
      <c r="B23" s="7" t="s">
        <v>463</v>
      </c>
      <c r="C23" s="7"/>
      <c r="D23" s="7"/>
      <c r="E23" s="7"/>
      <c r="F23" s="7"/>
      <c r="G23" s="7"/>
      <c r="H23" s="101">
        <f>SUMIF(C7:C16,"&gt;10000",E7:E16)</f>
        <v>1028</v>
      </c>
    </row>
    <row r="24" spans="1:8" ht="15" thickBot="1" x14ac:dyDescent="0.35">
      <c r="A24" s="142"/>
      <c r="B24" s="142"/>
      <c r="C24" s="7"/>
      <c r="D24" s="7"/>
      <c r="E24" s="7"/>
      <c r="F24" s="7"/>
      <c r="G24" s="7"/>
      <c r="H24" s="7"/>
    </row>
    <row r="25" spans="1:8" ht="15" thickBot="1" x14ac:dyDescent="0.35">
      <c r="A25" s="7">
        <v>4</v>
      </c>
      <c r="B25" s="7" t="s">
        <v>464</v>
      </c>
      <c r="C25" s="7"/>
      <c r="D25" s="7"/>
      <c r="E25" s="7"/>
      <c r="F25" s="7"/>
      <c r="G25" s="7"/>
      <c r="H25" s="101">
        <f>SUMIF(C7:C16,"&gt;=10000",C7:C16)</f>
        <v>75000</v>
      </c>
    </row>
    <row r="26" spans="1:8" ht="15" thickBot="1" x14ac:dyDescent="0.35">
      <c r="A26" s="7">
        <v>5</v>
      </c>
      <c r="B26" s="7" t="s">
        <v>465</v>
      </c>
      <c r="C26" s="7"/>
      <c r="D26" s="7"/>
      <c r="E26" s="7"/>
      <c r="F26" s="7"/>
      <c r="G26" s="7"/>
      <c r="H26" s="101">
        <f>SUMIF(C7:C16,"&lt;9500",C7:C16)</f>
        <v>31000</v>
      </c>
    </row>
  </sheetData>
  <mergeCells count="4">
    <mergeCell ref="A17:B17"/>
    <mergeCell ref="A18:B18"/>
    <mergeCell ref="A22:B22"/>
    <mergeCell ref="A24:B24"/>
  </mergeCells>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C6C14D-8D69-4EFC-B2AD-0A2F0FEA99B1}">
  <dimension ref="A6:F31"/>
  <sheetViews>
    <sheetView topLeftCell="A13" workbookViewId="0">
      <selection activeCell="C27" sqref="C27"/>
    </sheetView>
  </sheetViews>
  <sheetFormatPr defaultRowHeight="14.4" x14ac:dyDescent="0.3"/>
  <cols>
    <col min="1" max="1" width="2" bestFit="1" customWidth="1"/>
    <col min="2" max="2" width="59.77734375" bestFit="1" customWidth="1"/>
    <col min="3" max="3" width="11.88671875" bestFit="1" customWidth="1"/>
    <col min="4" max="4" width="8.109375" bestFit="1" customWidth="1"/>
    <col min="5" max="5" width="14.6640625" bestFit="1" customWidth="1"/>
  </cols>
  <sheetData>
    <row r="6" spans="1:6" x14ac:dyDescent="0.3">
      <c r="A6" s="103"/>
      <c r="B6" s="104" t="s">
        <v>466</v>
      </c>
      <c r="C6" s="103"/>
      <c r="D6" s="103"/>
      <c r="E6" s="103"/>
      <c r="F6" s="103"/>
    </row>
    <row r="7" spans="1:6" x14ac:dyDescent="0.3">
      <c r="A7" s="103"/>
      <c r="B7" s="105" t="s">
        <v>1</v>
      </c>
      <c r="C7" s="105" t="s">
        <v>467</v>
      </c>
      <c r="D7" s="105" t="s">
        <v>468</v>
      </c>
      <c r="E7" s="105" t="s">
        <v>469</v>
      </c>
      <c r="F7" s="103"/>
    </row>
    <row r="8" spans="1:6" x14ac:dyDescent="0.3">
      <c r="A8" s="103"/>
      <c r="B8" s="106" t="s">
        <v>470</v>
      </c>
      <c r="C8" s="106" t="s">
        <v>471</v>
      </c>
      <c r="D8" s="106" t="s">
        <v>472</v>
      </c>
      <c r="E8" s="106">
        <v>28</v>
      </c>
      <c r="F8" s="103"/>
    </row>
    <row r="9" spans="1:6" x14ac:dyDescent="0.3">
      <c r="A9" s="103"/>
      <c r="B9" s="106" t="s">
        <v>473</v>
      </c>
      <c r="C9" s="106" t="s">
        <v>474</v>
      </c>
      <c r="D9" s="106" t="s">
        <v>475</v>
      </c>
      <c r="E9" s="106">
        <v>8</v>
      </c>
      <c r="F9" s="103"/>
    </row>
    <row r="10" spans="1:6" x14ac:dyDescent="0.3">
      <c r="A10" s="103"/>
      <c r="B10" s="106" t="s">
        <v>476</v>
      </c>
      <c r="C10" s="106" t="s">
        <v>477</v>
      </c>
      <c r="D10" s="106" t="s">
        <v>472</v>
      </c>
      <c r="E10" s="106">
        <v>19</v>
      </c>
      <c r="F10" s="103"/>
    </row>
    <row r="11" spans="1:6" x14ac:dyDescent="0.3">
      <c r="A11" s="103"/>
      <c r="B11" s="106" t="s">
        <v>478</v>
      </c>
      <c r="C11" s="106" t="s">
        <v>479</v>
      </c>
      <c r="D11" s="106" t="s">
        <v>480</v>
      </c>
      <c r="E11" s="106">
        <v>2</v>
      </c>
      <c r="F11" s="103"/>
    </row>
    <row r="12" spans="1:6" x14ac:dyDescent="0.3">
      <c r="A12" s="103"/>
      <c r="B12" s="106" t="s">
        <v>481</v>
      </c>
      <c r="C12" s="106" t="s">
        <v>477</v>
      </c>
      <c r="D12" s="106" t="s">
        <v>482</v>
      </c>
      <c r="E12" s="106">
        <v>5</v>
      </c>
      <c r="F12" s="103"/>
    </row>
    <row r="13" spans="1:6" x14ac:dyDescent="0.3">
      <c r="A13" s="103"/>
      <c r="B13" s="106" t="s">
        <v>483</v>
      </c>
      <c r="C13" s="106" t="s">
        <v>474</v>
      </c>
      <c r="D13" s="106" t="s">
        <v>472</v>
      </c>
      <c r="E13" s="106">
        <v>9</v>
      </c>
      <c r="F13" s="103"/>
    </row>
    <row r="14" spans="1:6" x14ac:dyDescent="0.3">
      <c r="A14" s="103"/>
      <c r="B14" s="106" t="s">
        <v>484</v>
      </c>
      <c r="C14" s="106" t="s">
        <v>477</v>
      </c>
      <c r="D14" s="106" t="s">
        <v>485</v>
      </c>
      <c r="E14" s="106">
        <v>18</v>
      </c>
      <c r="F14" s="103"/>
    </row>
    <row r="15" spans="1:6" x14ac:dyDescent="0.3">
      <c r="A15" s="103"/>
      <c r="B15" s="106" t="s">
        <v>486</v>
      </c>
      <c r="C15" s="106" t="s">
        <v>471</v>
      </c>
      <c r="D15" s="106" t="s">
        <v>472</v>
      </c>
      <c r="E15" s="106">
        <v>11</v>
      </c>
      <c r="F15" s="103"/>
    </row>
    <row r="16" spans="1:6" x14ac:dyDescent="0.3">
      <c r="A16" s="103"/>
      <c r="B16" s="106" t="s">
        <v>487</v>
      </c>
      <c r="C16" s="106" t="s">
        <v>479</v>
      </c>
      <c r="D16" s="106" t="s">
        <v>488</v>
      </c>
      <c r="E16" s="106">
        <v>3</v>
      </c>
      <c r="F16" s="103"/>
    </row>
    <row r="17" spans="1:6" x14ac:dyDescent="0.3">
      <c r="A17" s="103"/>
      <c r="B17" s="106" t="s">
        <v>489</v>
      </c>
      <c r="C17" s="106" t="s">
        <v>474</v>
      </c>
      <c r="D17" s="106" t="s">
        <v>490</v>
      </c>
      <c r="E17" s="106">
        <v>15</v>
      </c>
      <c r="F17" s="103"/>
    </row>
    <row r="18" spans="1:6" x14ac:dyDescent="0.3">
      <c r="A18" s="143"/>
      <c r="B18" s="143"/>
      <c r="C18" s="103"/>
      <c r="D18" s="103"/>
      <c r="E18" s="103"/>
      <c r="F18" s="103"/>
    </row>
    <row r="19" spans="1:6" x14ac:dyDescent="0.3">
      <c r="A19" s="103"/>
      <c r="B19" s="113" t="s">
        <v>491</v>
      </c>
      <c r="C19" s="103"/>
      <c r="D19" s="103"/>
      <c r="E19" s="107"/>
      <c r="F19" s="103"/>
    </row>
    <row r="20" spans="1:6" x14ac:dyDescent="0.3">
      <c r="A20" s="143"/>
      <c r="B20" s="143"/>
      <c r="C20" s="103"/>
      <c r="D20" s="103"/>
      <c r="E20" s="103"/>
      <c r="F20" s="103"/>
    </row>
    <row r="21" spans="1:6" x14ac:dyDescent="0.3">
      <c r="A21" s="103">
        <v>1</v>
      </c>
      <c r="B21" s="108" t="s">
        <v>492</v>
      </c>
      <c r="C21" s="103"/>
      <c r="D21" s="103"/>
      <c r="E21" s="103"/>
      <c r="F21" s="103"/>
    </row>
    <row r="22" spans="1:6" x14ac:dyDescent="0.3">
      <c r="A22" s="143"/>
      <c r="B22" s="143"/>
      <c r="C22" s="114" t="s">
        <v>493</v>
      </c>
      <c r="D22" s="109"/>
      <c r="E22" s="103"/>
      <c r="F22" s="103"/>
    </row>
    <row r="23" spans="1:6" x14ac:dyDescent="0.3">
      <c r="A23" s="103"/>
      <c r="B23" s="109" t="s">
        <v>106</v>
      </c>
      <c r="C23" s="112">
        <f>SUMIF(D8:D17,"USA",E8:E17)</f>
        <v>67</v>
      </c>
      <c r="D23" s="103"/>
      <c r="E23" s="103"/>
      <c r="F23" s="103"/>
    </row>
    <row r="24" spans="1:6" x14ac:dyDescent="0.3">
      <c r="A24" s="143"/>
      <c r="B24" s="143"/>
      <c r="C24" s="103"/>
      <c r="D24" s="103"/>
      <c r="E24" s="103"/>
      <c r="F24" s="103"/>
    </row>
    <row r="25" spans="1:6" x14ac:dyDescent="0.3">
      <c r="A25" s="103">
        <v>2</v>
      </c>
      <c r="B25" s="108" t="s">
        <v>494</v>
      </c>
      <c r="C25" s="103"/>
      <c r="D25" s="103"/>
      <c r="E25" s="103"/>
      <c r="F25" s="103"/>
    </row>
    <row r="26" spans="1:6" x14ac:dyDescent="0.3">
      <c r="A26" s="143"/>
      <c r="B26" s="143"/>
      <c r="C26" s="114" t="s">
        <v>493</v>
      </c>
      <c r="D26" s="109"/>
      <c r="E26" s="103"/>
      <c r="F26" s="103"/>
    </row>
    <row r="27" spans="1:6" x14ac:dyDescent="0.3">
      <c r="A27" s="103"/>
      <c r="B27" s="109" t="s">
        <v>106</v>
      </c>
      <c r="C27" s="112">
        <f>SUMIF(C8:C17,C16,E8:E17)</f>
        <v>5</v>
      </c>
      <c r="D27" s="103"/>
      <c r="E27" s="103"/>
      <c r="F27" s="103"/>
    </row>
    <row r="28" spans="1:6" x14ac:dyDescent="0.3">
      <c r="A28" s="143"/>
      <c r="B28" s="143"/>
      <c r="C28" s="103"/>
      <c r="D28" s="103"/>
      <c r="E28" s="103"/>
      <c r="F28" s="103"/>
    </row>
    <row r="29" spans="1:6" x14ac:dyDescent="0.3">
      <c r="A29" s="103">
        <v>2</v>
      </c>
      <c r="B29" s="108" t="s">
        <v>495</v>
      </c>
      <c r="C29" s="103"/>
      <c r="D29" s="103"/>
      <c r="E29" s="103"/>
      <c r="F29" s="103"/>
    </row>
    <row r="30" spans="1:6" x14ac:dyDescent="0.3">
      <c r="A30" s="143"/>
      <c r="B30" s="143"/>
      <c r="C30" s="114" t="s">
        <v>493</v>
      </c>
      <c r="D30" s="109"/>
      <c r="E30" s="103"/>
      <c r="F30" s="103"/>
    </row>
    <row r="31" spans="1:6" x14ac:dyDescent="0.3">
      <c r="A31" s="103"/>
      <c r="B31" s="109" t="s">
        <v>106</v>
      </c>
      <c r="C31" s="112">
        <f>SUMIF(D8:D17,D8,E8:E17)+SUMIF(D8:D17,D9,E8:E17)</f>
        <v>75</v>
      </c>
      <c r="D31" s="103"/>
      <c r="E31" s="103"/>
      <c r="F31" s="103"/>
    </row>
  </sheetData>
  <mergeCells count="7">
    <mergeCell ref="A30:B30"/>
    <mergeCell ref="A18:B18"/>
    <mergeCell ref="A20:B20"/>
    <mergeCell ref="A22:B22"/>
    <mergeCell ref="A24:B24"/>
    <mergeCell ref="A26:B26"/>
    <mergeCell ref="A28:B28"/>
  </mergeCells>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981595-2AE0-4B17-9E83-8CB86872F5AE}">
  <dimension ref="A6:H32"/>
  <sheetViews>
    <sheetView topLeftCell="A4" workbookViewId="0">
      <selection activeCell="C12" sqref="C12"/>
    </sheetView>
  </sheetViews>
  <sheetFormatPr defaultRowHeight="14.4" x14ac:dyDescent="0.3"/>
  <cols>
    <col min="1" max="1" width="36.6640625" customWidth="1"/>
    <col min="2" max="2" width="13.33203125" bestFit="1" customWidth="1"/>
    <col min="7" max="7" width="22.44140625" bestFit="1" customWidth="1"/>
    <col min="8" max="8" width="13.33203125" bestFit="1" customWidth="1"/>
  </cols>
  <sheetData>
    <row r="6" spans="1:8" x14ac:dyDescent="0.3">
      <c r="A6" s="7"/>
      <c r="B6" s="7"/>
      <c r="C6" s="7"/>
      <c r="D6" s="7"/>
      <c r="E6" s="7"/>
      <c r="F6" s="7"/>
      <c r="G6" s="7"/>
      <c r="H6" s="7"/>
    </row>
    <row r="7" spans="1:8" x14ac:dyDescent="0.3">
      <c r="A7" s="7"/>
      <c r="B7" s="7"/>
      <c r="C7" s="7"/>
      <c r="D7" s="7"/>
      <c r="E7" s="7"/>
      <c r="F7" s="7"/>
      <c r="G7" s="7"/>
      <c r="H7" s="7"/>
    </row>
    <row r="8" spans="1:8" x14ac:dyDescent="0.3">
      <c r="A8" s="7"/>
      <c r="B8" s="7"/>
      <c r="C8" s="7"/>
      <c r="D8" s="7"/>
      <c r="E8" s="7"/>
      <c r="F8" s="7"/>
      <c r="G8" s="7"/>
      <c r="H8" s="7"/>
    </row>
    <row r="9" spans="1:8" x14ac:dyDescent="0.3">
      <c r="A9" s="58"/>
      <c r="B9" s="7"/>
      <c r="C9" s="7"/>
      <c r="D9" s="7"/>
      <c r="E9" s="7"/>
      <c r="F9" s="7"/>
      <c r="G9" s="9" t="s">
        <v>496</v>
      </c>
      <c r="H9" s="7"/>
    </row>
    <row r="10" spans="1:8" x14ac:dyDescent="0.3">
      <c r="A10" s="7"/>
      <c r="B10" s="7"/>
      <c r="C10" s="7"/>
      <c r="D10" s="7"/>
      <c r="E10" s="7"/>
      <c r="F10" s="7"/>
      <c r="G10" s="7"/>
      <c r="H10" s="7"/>
    </row>
    <row r="11" spans="1:8" x14ac:dyDescent="0.3">
      <c r="A11" s="7"/>
      <c r="B11" s="7"/>
      <c r="C11" s="7"/>
      <c r="D11" s="7"/>
      <c r="E11" s="7"/>
      <c r="F11" s="7"/>
      <c r="G11" s="115" t="s">
        <v>227</v>
      </c>
      <c r="H11" s="122" t="s">
        <v>497</v>
      </c>
    </row>
    <row r="12" spans="1:8" x14ac:dyDescent="0.3">
      <c r="A12" s="9" t="s">
        <v>227</v>
      </c>
      <c r="B12" s="26" t="s">
        <v>497</v>
      </c>
      <c r="C12" s="7"/>
      <c r="D12" s="7"/>
      <c r="E12" s="7"/>
      <c r="F12" s="7"/>
      <c r="G12" s="116">
        <v>44197</v>
      </c>
      <c r="H12" s="117">
        <v>1.3671</v>
      </c>
    </row>
    <row r="13" spans="1:8" x14ac:dyDescent="0.3">
      <c r="A13" s="121">
        <v>44317</v>
      </c>
      <c r="B13" s="123">
        <f>VLOOKUP(A13,G11:H32,2,1)</f>
        <v>1.3624000000000001</v>
      </c>
      <c r="C13" s="7"/>
      <c r="D13" s="7"/>
      <c r="E13" s="7"/>
      <c r="F13" s="7"/>
      <c r="G13" s="116">
        <v>44287</v>
      </c>
      <c r="H13" s="117">
        <v>1.3569</v>
      </c>
    </row>
    <row r="14" spans="1:8" x14ac:dyDescent="0.3">
      <c r="A14" s="7" t="s">
        <v>498</v>
      </c>
      <c r="B14" s="123">
        <f>VLOOKUP(A14,G11:H32,2,1)</f>
        <v>1.3586</v>
      </c>
      <c r="C14" s="7"/>
      <c r="D14" s="7"/>
      <c r="E14" s="7"/>
      <c r="F14" s="7"/>
      <c r="G14" s="116">
        <v>44317</v>
      </c>
      <c r="H14" s="117">
        <v>1.3624000000000001</v>
      </c>
    </row>
    <row r="15" spans="1:8" x14ac:dyDescent="0.3">
      <c r="A15" s="7" t="s">
        <v>499</v>
      </c>
      <c r="B15" s="123">
        <f>VLOOKUP(A15,G11:H32,2,1)</f>
        <v>1.3684000000000001</v>
      </c>
      <c r="C15" s="7"/>
      <c r="D15" s="7"/>
      <c r="E15" s="7"/>
      <c r="F15" s="7"/>
      <c r="G15" s="116">
        <v>44348</v>
      </c>
      <c r="H15" s="117">
        <v>1.3607</v>
      </c>
    </row>
    <row r="16" spans="1:8" x14ac:dyDescent="0.3">
      <c r="A16" s="7"/>
      <c r="B16" s="7"/>
      <c r="C16" s="7"/>
      <c r="D16" s="7"/>
      <c r="E16" s="7"/>
      <c r="F16" s="7"/>
      <c r="G16" s="120">
        <v>44378</v>
      </c>
      <c r="H16" s="117">
        <v>1.3563000000000001</v>
      </c>
    </row>
    <row r="17" spans="1:8" x14ac:dyDescent="0.3">
      <c r="A17" s="7"/>
      <c r="B17" s="7"/>
      <c r="C17" s="7"/>
      <c r="D17" s="7"/>
      <c r="E17" s="7"/>
      <c r="F17" s="7"/>
      <c r="G17" s="116">
        <v>44409</v>
      </c>
      <c r="H17" s="117">
        <v>1.3563000000000001</v>
      </c>
    </row>
    <row r="18" spans="1:8" x14ac:dyDescent="0.3">
      <c r="A18" s="7"/>
      <c r="B18" s="7"/>
      <c r="C18" s="7"/>
      <c r="D18" s="7"/>
      <c r="E18" s="7"/>
      <c r="F18" s="7"/>
      <c r="G18" s="116">
        <v>44501</v>
      </c>
      <c r="H18" s="117">
        <v>1.3513999999999999</v>
      </c>
    </row>
    <row r="19" spans="1:8" x14ac:dyDescent="0.3">
      <c r="A19" s="7"/>
      <c r="B19" s="7"/>
      <c r="C19" s="7"/>
      <c r="D19" s="7"/>
      <c r="E19" s="7"/>
      <c r="F19" s="7"/>
      <c r="G19" s="116">
        <v>44531</v>
      </c>
      <c r="H19" s="117">
        <v>1.3663000000000001</v>
      </c>
    </row>
    <row r="20" spans="1:8" x14ac:dyDescent="0.3">
      <c r="A20" s="7"/>
      <c r="B20" s="7"/>
      <c r="C20" s="7"/>
      <c r="D20" s="7"/>
      <c r="E20" s="7"/>
      <c r="F20" s="7"/>
      <c r="G20" s="119" t="s">
        <v>500</v>
      </c>
      <c r="H20" s="117">
        <v>1.3636999999999999</v>
      </c>
    </row>
    <row r="21" spans="1:8" x14ac:dyDescent="0.3">
      <c r="A21" s="7"/>
      <c r="B21" s="7"/>
      <c r="C21" s="7"/>
      <c r="D21" s="7"/>
      <c r="E21" s="7"/>
      <c r="F21" s="7"/>
      <c r="G21" s="118" t="s">
        <v>501</v>
      </c>
      <c r="H21" s="117">
        <v>1.3687</v>
      </c>
    </row>
    <row r="22" spans="1:8" x14ac:dyDescent="0.3">
      <c r="A22" s="7"/>
      <c r="B22" s="7"/>
      <c r="C22" s="7"/>
      <c r="D22" s="7"/>
      <c r="E22" s="7"/>
      <c r="F22" s="7"/>
      <c r="G22" s="118" t="s">
        <v>498</v>
      </c>
      <c r="H22" s="117">
        <v>1.3586</v>
      </c>
    </row>
    <row r="23" spans="1:8" x14ac:dyDescent="0.3">
      <c r="A23" s="7"/>
      <c r="B23" s="7"/>
      <c r="C23" s="7"/>
      <c r="D23" s="7"/>
      <c r="E23" s="7"/>
      <c r="F23" s="7"/>
      <c r="G23" s="118" t="s">
        <v>502</v>
      </c>
      <c r="H23" s="117">
        <v>1.3584000000000001</v>
      </c>
    </row>
    <row r="24" spans="1:8" x14ac:dyDescent="0.3">
      <c r="A24" s="7"/>
      <c r="B24" s="7"/>
      <c r="C24" s="7"/>
      <c r="D24" s="7"/>
      <c r="E24" s="7"/>
      <c r="F24" s="7"/>
      <c r="G24" s="118" t="s">
        <v>503</v>
      </c>
      <c r="H24" s="117">
        <v>1.3628</v>
      </c>
    </row>
    <row r="25" spans="1:8" x14ac:dyDescent="0.3">
      <c r="A25" s="7"/>
      <c r="B25" s="7"/>
      <c r="C25" s="7"/>
      <c r="D25" s="7"/>
      <c r="E25" s="7"/>
      <c r="F25" s="7"/>
      <c r="G25" s="118" t="s">
        <v>504</v>
      </c>
      <c r="H25" s="117">
        <v>1.3653</v>
      </c>
    </row>
    <row r="26" spans="1:8" x14ac:dyDescent="0.3">
      <c r="A26" s="7"/>
      <c r="B26" s="7"/>
      <c r="C26" s="7"/>
      <c r="D26" s="7"/>
      <c r="E26" s="7"/>
      <c r="F26" s="7"/>
      <c r="G26" s="118" t="s">
        <v>505</v>
      </c>
      <c r="H26" s="117">
        <v>1.3732</v>
      </c>
    </row>
    <row r="27" spans="1:8" x14ac:dyDescent="0.3">
      <c r="A27" s="7"/>
      <c r="B27" s="7"/>
      <c r="C27" s="7"/>
      <c r="D27" s="7"/>
      <c r="E27" s="7"/>
      <c r="F27" s="7"/>
      <c r="G27" s="118" t="s">
        <v>506</v>
      </c>
      <c r="H27" s="117">
        <v>1.3684000000000001</v>
      </c>
    </row>
    <row r="28" spans="1:8" x14ac:dyDescent="0.3">
      <c r="A28" s="7"/>
      <c r="B28" s="7"/>
      <c r="C28" s="7"/>
      <c r="D28" s="7"/>
      <c r="E28" s="7"/>
      <c r="F28" s="7"/>
      <c r="G28" s="118" t="s">
        <v>507</v>
      </c>
      <c r="H28" s="117">
        <v>1.3673999999999999</v>
      </c>
    </row>
    <row r="29" spans="1:8" x14ac:dyDescent="0.3">
      <c r="A29" s="7"/>
      <c r="B29" s="7"/>
      <c r="C29" s="7"/>
      <c r="D29" s="7"/>
      <c r="E29" s="7"/>
      <c r="F29" s="7"/>
      <c r="G29" s="118" t="s">
        <v>508</v>
      </c>
      <c r="H29" s="117">
        <v>1.3733</v>
      </c>
    </row>
    <row r="30" spans="1:8" x14ac:dyDescent="0.3">
      <c r="A30" s="7"/>
      <c r="B30" s="7"/>
      <c r="C30" s="7"/>
      <c r="D30" s="7"/>
      <c r="E30" s="7"/>
      <c r="F30" s="7"/>
      <c r="G30" s="118" t="s">
        <v>509</v>
      </c>
      <c r="H30" s="117">
        <v>1.3686</v>
      </c>
    </row>
    <row r="31" spans="1:8" x14ac:dyDescent="0.3">
      <c r="A31" s="7"/>
      <c r="B31" s="7"/>
      <c r="C31" s="7"/>
      <c r="D31" s="7"/>
      <c r="E31" s="7"/>
      <c r="F31" s="7"/>
      <c r="G31" s="118" t="s">
        <v>510</v>
      </c>
      <c r="H31" s="117">
        <v>1.3717999999999999</v>
      </c>
    </row>
    <row r="32" spans="1:8" x14ac:dyDescent="0.3">
      <c r="A32" s="7"/>
      <c r="B32" s="7"/>
      <c r="C32" s="7"/>
      <c r="D32" s="7"/>
      <c r="E32" s="7"/>
      <c r="F32" s="7"/>
      <c r="G32" s="118" t="s">
        <v>511</v>
      </c>
      <c r="H32" s="117">
        <v>1.3702000000000001</v>
      </c>
    </row>
  </sheetData>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274308-1847-4294-96D0-5B09D4E3CBB8}">
  <dimension ref="A6:J37"/>
  <sheetViews>
    <sheetView topLeftCell="A10" workbookViewId="0">
      <selection activeCell="C37" sqref="C37"/>
    </sheetView>
  </sheetViews>
  <sheetFormatPr defaultRowHeight="14.4" x14ac:dyDescent="0.3"/>
  <cols>
    <col min="1" max="1" width="2" bestFit="1" customWidth="1"/>
    <col min="2" max="2" width="18.44140625" customWidth="1"/>
    <col min="3" max="3" width="15.88671875" bestFit="1" customWidth="1"/>
    <col min="4" max="4" width="10.109375" customWidth="1"/>
    <col min="5" max="5" width="13.33203125" bestFit="1" customWidth="1"/>
  </cols>
  <sheetData>
    <row r="6" spans="1:6" x14ac:dyDescent="0.3">
      <c r="A6" s="9"/>
      <c r="B6" s="9"/>
      <c r="C6" s="9"/>
      <c r="D6" s="9"/>
      <c r="E6" s="9"/>
      <c r="F6" s="7"/>
    </row>
    <row r="7" spans="1:6" x14ac:dyDescent="0.3">
      <c r="A7" s="134"/>
      <c r="B7" s="129" t="s">
        <v>85</v>
      </c>
      <c r="C7" s="130" t="s">
        <v>1</v>
      </c>
      <c r="D7" s="130" t="s">
        <v>512</v>
      </c>
      <c r="E7" s="130" t="s">
        <v>102</v>
      </c>
      <c r="F7" s="130" t="s">
        <v>129</v>
      </c>
    </row>
    <row r="8" spans="1:6" x14ac:dyDescent="0.3">
      <c r="A8" s="134"/>
      <c r="B8" s="131">
        <v>56815</v>
      </c>
      <c r="C8" s="132" t="s">
        <v>513</v>
      </c>
      <c r="D8" s="132" t="s">
        <v>514</v>
      </c>
      <c r="E8" s="133">
        <v>13836</v>
      </c>
      <c r="F8" s="133">
        <v>25</v>
      </c>
    </row>
    <row r="9" spans="1:6" x14ac:dyDescent="0.3">
      <c r="A9" s="134"/>
      <c r="B9" s="131">
        <v>51186</v>
      </c>
      <c r="C9" s="132" t="s">
        <v>515</v>
      </c>
      <c r="D9" s="132" t="s">
        <v>516</v>
      </c>
      <c r="E9" s="133">
        <v>11771</v>
      </c>
      <c r="F9" s="133">
        <v>32</v>
      </c>
    </row>
    <row r="10" spans="1:6" x14ac:dyDescent="0.3">
      <c r="A10" s="134"/>
      <c r="B10" s="131">
        <v>51511</v>
      </c>
      <c r="C10" s="132" t="s">
        <v>517</v>
      </c>
      <c r="D10" s="132" t="s">
        <v>518</v>
      </c>
      <c r="E10" s="133">
        <v>13046</v>
      </c>
      <c r="F10" s="133">
        <v>35</v>
      </c>
    </row>
    <row r="11" spans="1:6" x14ac:dyDescent="0.3">
      <c r="A11" s="134"/>
      <c r="B11" s="131">
        <v>50890</v>
      </c>
      <c r="C11" s="132" t="s">
        <v>519</v>
      </c>
      <c r="D11" s="132" t="s">
        <v>520</v>
      </c>
      <c r="E11" s="133">
        <v>18276</v>
      </c>
      <c r="F11" s="133">
        <v>32</v>
      </c>
    </row>
    <row r="12" spans="1:6" x14ac:dyDescent="0.3">
      <c r="A12" s="134"/>
      <c r="B12" s="131">
        <v>53700</v>
      </c>
      <c r="C12" s="132" t="s">
        <v>521</v>
      </c>
      <c r="D12" s="132" t="s">
        <v>522</v>
      </c>
      <c r="E12" s="133">
        <v>19327</v>
      </c>
      <c r="F12" s="133">
        <v>26</v>
      </c>
    </row>
    <row r="13" spans="1:6" x14ac:dyDescent="0.3">
      <c r="A13" s="134"/>
      <c r="B13" s="131">
        <v>55879</v>
      </c>
      <c r="C13" s="132" t="s">
        <v>523</v>
      </c>
      <c r="D13" s="132" t="s">
        <v>524</v>
      </c>
      <c r="E13" s="133">
        <v>18996</v>
      </c>
      <c r="F13" s="133">
        <v>35</v>
      </c>
    </row>
    <row r="14" spans="1:6" x14ac:dyDescent="0.3">
      <c r="A14" s="134"/>
      <c r="B14" s="131">
        <v>59848</v>
      </c>
      <c r="C14" s="132" t="s">
        <v>525</v>
      </c>
      <c r="D14" s="132" t="s">
        <v>518</v>
      </c>
      <c r="E14" s="133">
        <v>10387</v>
      </c>
      <c r="F14" s="133">
        <v>25</v>
      </c>
    </row>
    <row r="15" spans="1:6" x14ac:dyDescent="0.3">
      <c r="A15" s="134"/>
      <c r="B15" s="131">
        <v>58369</v>
      </c>
      <c r="C15" s="132" t="s">
        <v>526</v>
      </c>
      <c r="D15" s="132" t="s">
        <v>524</v>
      </c>
      <c r="E15" s="133">
        <v>12566</v>
      </c>
      <c r="F15" s="133">
        <v>37</v>
      </c>
    </row>
    <row r="16" spans="1:6" x14ac:dyDescent="0.3">
      <c r="A16" s="134"/>
      <c r="B16" s="131">
        <v>50217</v>
      </c>
      <c r="C16" s="132" t="s">
        <v>527</v>
      </c>
      <c r="D16" s="132" t="s">
        <v>528</v>
      </c>
      <c r="E16" s="133">
        <v>16406</v>
      </c>
      <c r="F16" s="133">
        <v>42</v>
      </c>
    </row>
    <row r="17" spans="1:10" x14ac:dyDescent="0.3">
      <c r="A17" s="134"/>
      <c r="B17" s="131">
        <v>50695</v>
      </c>
      <c r="C17" s="132" t="s">
        <v>529</v>
      </c>
      <c r="D17" s="132" t="s">
        <v>520</v>
      </c>
      <c r="E17" s="133">
        <v>15784</v>
      </c>
      <c r="F17" s="133">
        <v>43</v>
      </c>
    </row>
    <row r="18" spans="1:10" x14ac:dyDescent="0.3">
      <c r="A18" s="134"/>
      <c r="B18" s="131">
        <v>59673</v>
      </c>
      <c r="C18" s="132" t="s">
        <v>530</v>
      </c>
      <c r="D18" s="132" t="s">
        <v>514</v>
      </c>
      <c r="E18" s="133">
        <v>10959</v>
      </c>
      <c r="F18" s="133">
        <v>30</v>
      </c>
    </row>
    <row r="19" spans="1:10" x14ac:dyDescent="0.3">
      <c r="A19" s="134"/>
      <c r="B19" s="131">
        <v>52130</v>
      </c>
      <c r="C19" s="132" t="s">
        <v>531</v>
      </c>
      <c r="D19" s="132" t="s">
        <v>532</v>
      </c>
      <c r="E19" s="133">
        <v>14562</v>
      </c>
      <c r="F19" s="133">
        <v>32</v>
      </c>
    </row>
    <row r="20" spans="1:10" ht="15" thickBot="1" x14ac:dyDescent="0.35">
      <c r="F20" s="7"/>
    </row>
    <row r="21" spans="1:10" ht="15" thickBot="1" x14ac:dyDescent="0.35">
      <c r="A21" s="62">
        <v>1</v>
      </c>
      <c r="B21" s="9" t="s">
        <v>533</v>
      </c>
      <c r="C21" s="8"/>
      <c r="D21" s="8"/>
      <c r="E21" s="101" t="str">
        <f>VLOOKUP(B15,B7:F19,2,0)</f>
        <v>Thomas Davies</v>
      </c>
      <c r="F21" s="7"/>
    </row>
    <row r="22" spans="1:10" ht="15" thickBot="1" x14ac:dyDescent="0.35">
      <c r="A22" s="9"/>
      <c r="B22" s="9"/>
      <c r="C22" s="7"/>
      <c r="D22" s="7"/>
      <c r="E22" s="7"/>
      <c r="F22" s="7"/>
    </row>
    <row r="23" spans="1:10" ht="15" thickBot="1" x14ac:dyDescent="0.35">
      <c r="A23" s="62">
        <v>2</v>
      </c>
      <c r="B23" s="9" t="s">
        <v>534</v>
      </c>
      <c r="C23" s="8"/>
      <c r="D23" s="7"/>
      <c r="E23" s="101">
        <f>VLOOKUP(B18,B7:F19,5,0)</f>
        <v>30</v>
      </c>
      <c r="F23" s="7"/>
    </row>
    <row r="24" spans="1:10" x14ac:dyDescent="0.3">
      <c r="A24" s="9"/>
      <c r="B24" s="9"/>
      <c r="C24" s="7"/>
      <c r="D24" s="7"/>
      <c r="E24" s="7"/>
      <c r="F24" s="7"/>
    </row>
    <row r="25" spans="1:10" x14ac:dyDescent="0.3">
      <c r="A25" s="62">
        <v>3</v>
      </c>
      <c r="B25" s="9" t="s">
        <v>535</v>
      </c>
      <c r="C25" s="7"/>
      <c r="D25" s="7"/>
      <c r="E25" s="7"/>
      <c r="F25" s="7"/>
    </row>
    <row r="26" spans="1:10" x14ac:dyDescent="0.3">
      <c r="A26" s="9"/>
      <c r="B26" s="9"/>
      <c r="C26" s="7"/>
      <c r="D26" s="7"/>
      <c r="E26" s="7"/>
      <c r="J26" s="134"/>
    </row>
    <row r="27" spans="1:10" ht="15" thickBot="1" x14ac:dyDescent="0.35">
      <c r="A27" s="9"/>
      <c r="B27" s="41" t="s">
        <v>85</v>
      </c>
      <c r="C27" s="126" t="s">
        <v>512</v>
      </c>
      <c r="D27" s="7"/>
      <c r="E27" s="7"/>
    </row>
    <row r="28" spans="1:10" ht="15" thickBot="1" x14ac:dyDescent="0.35">
      <c r="A28" s="9"/>
      <c r="B28" s="124">
        <v>55879</v>
      </c>
      <c r="C28" s="101" t="str">
        <f>VLOOKUP(B28,B7:F19,3,0)</f>
        <v>Capetown</v>
      </c>
      <c r="D28" s="7"/>
      <c r="E28" s="7"/>
    </row>
    <row r="29" spans="1:10" ht="15" thickBot="1" x14ac:dyDescent="0.35">
      <c r="A29" s="9"/>
      <c r="B29" s="124">
        <v>50217</v>
      </c>
      <c r="C29" s="101" t="str">
        <f>VLOOKUP(B29,B8:F19,3,0)</f>
        <v>Warsaw</v>
      </c>
      <c r="D29" s="7"/>
      <c r="E29" s="7"/>
    </row>
    <row r="30" spans="1:10" ht="15" thickBot="1" x14ac:dyDescent="0.35">
      <c r="A30" s="9"/>
      <c r="B30" s="124">
        <v>50695</v>
      </c>
      <c r="C30" s="101" t="str">
        <f>VLOOKUP(B30,B9:F19,3,0)</f>
        <v>Cairo</v>
      </c>
      <c r="D30" s="7"/>
      <c r="E30" s="7"/>
    </row>
    <row r="31" spans="1:10" x14ac:dyDescent="0.3">
      <c r="A31" s="9"/>
      <c r="B31" s="9"/>
      <c r="C31" s="7"/>
      <c r="D31" s="7"/>
      <c r="E31" s="7"/>
    </row>
    <row r="32" spans="1:10" x14ac:dyDescent="0.3">
      <c r="A32" s="62">
        <v>4</v>
      </c>
      <c r="B32" s="9" t="s">
        <v>536</v>
      </c>
      <c r="C32" s="7"/>
      <c r="D32" s="7"/>
      <c r="E32" s="7"/>
    </row>
    <row r="33" spans="1:5" x14ac:dyDescent="0.3">
      <c r="A33" s="9"/>
      <c r="B33" s="9"/>
      <c r="C33" s="7"/>
      <c r="D33" s="7"/>
      <c r="E33" s="7"/>
    </row>
    <row r="34" spans="1:5" ht="15" thickBot="1" x14ac:dyDescent="0.35">
      <c r="A34" s="9"/>
      <c r="B34" s="41" t="s">
        <v>1</v>
      </c>
      <c r="C34" s="126" t="s">
        <v>102</v>
      </c>
      <c r="D34" s="7"/>
      <c r="E34" s="7"/>
    </row>
    <row r="35" spans="1:5" ht="15" thickBot="1" x14ac:dyDescent="0.35">
      <c r="A35" s="9"/>
      <c r="B35" s="125" t="s">
        <v>519</v>
      </c>
      <c r="C35" s="101">
        <f>VLOOKUP(B11,B7:F19,4,0)</f>
        <v>18276</v>
      </c>
      <c r="D35" s="7"/>
      <c r="E35" s="7"/>
    </row>
    <row r="36" spans="1:5" ht="15" thickBot="1" x14ac:dyDescent="0.35">
      <c r="A36" s="9"/>
      <c r="B36" s="125" t="s">
        <v>537</v>
      </c>
      <c r="C36" s="101" t="e">
        <f>VLOOKUP(B36,B7:F19,4,0)</f>
        <v>#N/A</v>
      </c>
      <c r="D36" s="7"/>
      <c r="E36" s="7"/>
    </row>
    <row r="37" spans="1:5" ht="15" thickBot="1" x14ac:dyDescent="0.35">
      <c r="A37" s="9"/>
      <c r="B37" s="125" t="s">
        <v>530</v>
      </c>
      <c r="C37" s="101">
        <f>VLOOKUP(B18,B7:F19,4,0)</f>
        <v>10959</v>
      </c>
      <c r="D37" s="7"/>
      <c r="E37" s="7"/>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2BC449-A984-49B3-9330-34842C0F2BED}">
  <dimension ref="A6:C26"/>
  <sheetViews>
    <sheetView workbookViewId="0">
      <selection activeCell="A31" sqref="A31"/>
    </sheetView>
  </sheetViews>
  <sheetFormatPr defaultRowHeight="14.4" x14ac:dyDescent="0.3"/>
  <cols>
    <col min="1" max="1" width="102.5546875" bestFit="1" customWidth="1"/>
    <col min="2" max="2" width="7" bestFit="1" customWidth="1"/>
    <col min="3" max="3" width="12.33203125" bestFit="1" customWidth="1"/>
  </cols>
  <sheetData>
    <row r="6" spans="1:3" x14ac:dyDescent="0.3">
      <c r="A6" s="9" t="s">
        <v>20</v>
      </c>
      <c r="B6" s="9" t="s">
        <v>21</v>
      </c>
      <c r="C6" s="9" t="s">
        <v>22</v>
      </c>
    </row>
    <row r="7" spans="1:3" x14ac:dyDescent="0.3">
      <c r="A7" s="7" t="s">
        <v>23</v>
      </c>
      <c r="B7" s="10">
        <v>43101</v>
      </c>
      <c r="C7" s="7">
        <v>152</v>
      </c>
    </row>
    <row r="8" spans="1:3" x14ac:dyDescent="0.3">
      <c r="A8" s="7" t="s">
        <v>24</v>
      </c>
      <c r="B8" s="10">
        <v>43101</v>
      </c>
      <c r="C8" s="7">
        <v>171</v>
      </c>
    </row>
    <row r="9" spans="1:3" x14ac:dyDescent="0.3">
      <c r="A9" s="7" t="s">
        <v>25</v>
      </c>
      <c r="B9" s="10">
        <v>43101</v>
      </c>
      <c r="C9" s="7">
        <v>110</v>
      </c>
    </row>
    <row r="10" spans="1:3" x14ac:dyDescent="0.3">
      <c r="A10" s="7" t="s">
        <v>26</v>
      </c>
      <c r="B10" s="10">
        <v>43132</v>
      </c>
      <c r="C10" s="7">
        <v>173</v>
      </c>
    </row>
    <row r="11" spans="1:3" x14ac:dyDescent="0.3">
      <c r="A11" s="7" t="s">
        <v>27</v>
      </c>
      <c r="B11" s="10">
        <v>43132</v>
      </c>
      <c r="C11" s="7">
        <v>128</v>
      </c>
    </row>
    <row r="12" spans="1:3" x14ac:dyDescent="0.3">
      <c r="A12" s="7" t="s">
        <v>28</v>
      </c>
      <c r="B12" s="10">
        <v>43132</v>
      </c>
      <c r="C12" s="7">
        <v>107</v>
      </c>
    </row>
    <row r="13" spans="1:3" x14ac:dyDescent="0.3">
      <c r="A13" s="7" t="s">
        <v>29</v>
      </c>
      <c r="B13" s="10">
        <v>43160</v>
      </c>
      <c r="C13" s="7">
        <v>213</v>
      </c>
    </row>
    <row r="14" spans="1:3" x14ac:dyDescent="0.3">
      <c r="A14" s="7" t="s">
        <v>30</v>
      </c>
      <c r="B14" s="10">
        <v>43160</v>
      </c>
      <c r="C14" s="7">
        <v>238</v>
      </c>
    </row>
    <row r="15" spans="1:3" x14ac:dyDescent="0.3">
      <c r="A15" s="7" t="s">
        <v>31</v>
      </c>
      <c r="B15" s="10">
        <v>43160</v>
      </c>
      <c r="C15" s="7">
        <v>131</v>
      </c>
    </row>
    <row r="16" spans="1:3" x14ac:dyDescent="0.3">
      <c r="A16" s="8"/>
      <c r="B16" s="8"/>
      <c r="C16" s="8"/>
    </row>
    <row r="17" spans="1:3" x14ac:dyDescent="0.3">
      <c r="A17" s="26" t="s">
        <v>32</v>
      </c>
      <c r="B17" s="8"/>
      <c r="C17" s="61" t="s">
        <v>180</v>
      </c>
    </row>
    <row r="18" spans="1:3" ht="15" thickBot="1" x14ac:dyDescent="0.35">
      <c r="A18" s="8"/>
      <c r="B18" s="8"/>
      <c r="C18" s="8"/>
    </row>
    <row r="19" spans="1:3" ht="15" thickBot="1" x14ac:dyDescent="0.35">
      <c r="A19" s="10">
        <v>43101</v>
      </c>
      <c r="C19" s="11">
        <f>AVERAGE(C7:C9)</f>
        <v>144.33333333333334</v>
      </c>
    </row>
    <row r="20" spans="1:3" ht="15" thickBot="1" x14ac:dyDescent="0.35">
      <c r="A20" s="10">
        <v>43132</v>
      </c>
      <c r="C20" s="6">
        <f>AVERAGE(C10:C12)</f>
        <v>136</v>
      </c>
    </row>
    <row r="21" spans="1:3" ht="15" thickBot="1" x14ac:dyDescent="0.35">
      <c r="A21" s="10">
        <v>43160</v>
      </c>
      <c r="C21" s="12">
        <f>AVERAGE(C13:C15)</f>
        <v>194</v>
      </c>
    </row>
    <row r="22" spans="1:3" x14ac:dyDescent="0.3">
      <c r="A22" s="8"/>
      <c r="B22" s="8"/>
      <c r="C22" s="8"/>
    </row>
    <row r="23" spans="1:3" x14ac:dyDescent="0.3">
      <c r="A23" s="9" t="s">
        <v>33</v>
      </c>
      <c r="B23" s="8"/>
      <c r="C23" s="61" t="s">
        <v>180</v>
      </c>
    </row>
    <row r="24" spans="1:3" ht="15" thickBot="1" x14ac:dyDescent="0.35">
      <c r="A24" s="8"/>
      <c r="B24" s="8"/>
      <c r="C24" s="8"/>
    </row>
    <row r="25" spans="1:3" ht="15" thickBot="1" x14ac:dyDescent="0.35">
      <c r="A25" s="28" t="s">
        <v>34</v>
      </c>
      <c r="C25" s="11">
        <f>SUM(C7:C15)/COUNT(C7:C15)</f>
        <v>158.11111111111111</v>
      </c>
    </row>
    <row r="26" spans="1:3" ht="15" thickBot="1" x14ac:dyDescent="0.35">
      <c r="A26" s="29" t="s">
        <v>35</v>
      </c>
      <c r="C26" s="11">
        <f>AVERAGE(C7:C15)</f>
        <v>158.11111111111111</v>
      </c>
    </row>
  </sheetData>
  <pageMargins left="0.7" right="0.7" top="0.75" bottom="0.75" header="0.3" footer="0.3"/>
  <ignoredErrors>
    <ignoredError sqref="C19 C21" formulaRange="1"/>
    <ignoredError sqref="C20" formulaRange="1" unlockedFormula="1"/>
  </ignoredErrors>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B6B3C0-4CD2-4FA8-A782-F410E609832F}">
  <dimension ref="A6:I32"/>
  <sheetViews>
    <sheetView tabSelected="1" workbookViewId="0">
      <selection activeCell="H21" sqref="H21"/>
    </sheetView>
  </sheetViews>
  <sheetFormatPr defaultRowHeight="14.4" x14ac:dyDescent="0.3"/>
  <cols>
    <col min="1" max="1" width="2" bestFit="1" customWidth="1"/>
    <col min="2" max="2" width="22.44140625" customWidth="1"/>
    <col min="3" max="3" width="12.109375" bestFit="1" customWidth="1"/>
    <col min="4" max="4" width="6.88671875" bestFit="1" customWidth="1"/>
    <col min="5" max="5" width="11.5546875" bestFit="1" customWidth="1"/>
    <col min="6" max="6" width="15.88671875" bestFit="1" customWidth="1"/>
    <col min="7" max="7" width="8.88671875" customWidth="1"/>
  </cols>
  <sheetData>
    <row r="6" spans="1:9" x14ac:dyDescent="0.3">
      <c r="A6" s="111"/>
      <c r="B6" s="110" t="s">
        <v>538</v>
      </c>
      <c r="C6" s="111"/>
      <c r="D6" s="111"/>
      <c r="E6" s="111"/>
      <c r="F6" s="111"/>
      <c r="G6" s="111"/>
      <c r="H6" s="111"/>
      <c r="I6" s="111"/>
    </row>
    <row r="7" spans="1:9" x14ac:dyDescent="0.3">
      <c r="A7" s="111"/>
      <c r="B7" s="135" t="s">
        <v>1</v>
      </c>
      <c r="C7" s="135" t="s">
        <v>129</v>
      </c>
      <c r="D7" s="135" t="s">
        <v>539</v>
      </c>
      <c r="E7" s="135" t="s">
        <v>540</v>
      </c>
      <c r="F7" s="135" t="s">
        <v>563</v>
      </c>
      <c r="G7" s="111"/>
      <c r="H7" s="111"/>
      <c r="I7" s="111"/>
    </row>
    <row r="8" spans="1:9" x14ac:dyDescent="0.3">
      <c r="A8" s="111"/>
      <c r="B8" s="127" t="s">
        <v>541</v>
      </c>
      <c r="C8" s="127">
        <v>35</v>
      </c>
      <c r="D8" s="127" t="s">
        <v>542</v>
      </c>
      <c r="E8" s="127" t="s">
        <v>543</v>
      </c>
      <c r="F8" s="127" t="str">
        <f>IF(LEFT(B8,1)="B",B8,"NO")</f>
        <v>NO</v>
      </c>
      <c r="G8" s="111"/>
      <c r="H8" s="111"/>
      <c r="I8" s="111"/>
    </row>
    <row r="9" spans="1:9" x14ac:dyDescent="0.3">
      <c r="A9" s="111"/>
      <c r="B9" s="127" t="s">
        <v>544</v>
      </c>
      <c r="C9" s="127">
        <v>42</v>
      </c>
      <c r="D9" s="127" t="s">
        <v>545</v>
      </c>
      <c r="E9" s="127" t="s">
        <v>546</v>
      </c>
      <c r="F9" s="127" t="str">
        <f t="shared" ref="F9:F17" si="0">IF(LEFT(B9,1)="B",B9,"NO")</f>
        <v>NO</v>
      </c>
      <c r="G9" s="111"/>
      <c r="H9" s="111"/>
      <c r="I9" s="111"/>
    </row>
    <row r="10" spans="1:9" x14ac:dyDescent="0.3">
      <c r="A10" s="111"/>
      <c r="B10" s="127" t="s">
        <v>89</v>
      </c>
      <c r="C10" s="127">
        <v>28</v>
      </c>
      <c r="D10" s="127" t="s">
        <v>542</v>
      </c>
      <c r="E10" s="127" t="s">
        <v>547</v>
      </c>
      <c r="F10" s="127" t="str">
        <f t="shared" si="0"/>
        <v>Bob Johnson</v>
      </c>
      <c r="G10" s="111"/>
      <c r="H10" s="111"/>
      <c r="I10" s="111"/>
    </row>
    <row r="11" spans="1:9" x14ac:dyDescent="0.3">
      <c r="A11" s="111"/>
      <c r="B11" s="127" t="s">
        <v>548</v>
      </c>
      <c r="C11" s="127">
        <v>25</v>
      </c>
      <c r="D11" s="127" t="s">
        <v>545</v>
      </c>
      <c r="E11" s="127" t="s">
        <v>98</v>
      </c>
      <c r="F11" s="127" t="str">
        <f t="shared" si="0"/>
        <v>NO</v>
      </c>
      <c r="G11" s="111"/>
      <c r="H11" s="111"/>
      <c r="I11" s="111"/>
    </row>
    <row r="12" spans="1:9" x14ac:dyDescent="0.3">
      <c r="A12" s="111"/>
      <c r="B12" s="127" t="s">
        <v>549</v>
      </c>
      <c r="C12" s="127">
        <v>31</v>
      </c>
      <c r="D12" s="127" t="s">
        <v>542</v>
      </c>
      <c r="E12" s="127" t="s">
        <v>99</v>
      </c>
      <c r="F12" s="127" t="str">
        <f t="shared" si="0"/>
        <v>NO</v>
      </c>
      <c r="G12" s="111"/>
      <c r="H12" s="111"/>
      <c r="I12" s="111"/>
    </row>
    <row r="13" spans="1:9" x14ac:dyDescent="0.3">
      <c r="A13" s="111"/>
      <c r="B13" s="127" t="s">
        <v>550</v>
      </c>
      <c r="C13" s="127">
        <v>27</v>
      </c>
      <c r="D13" s="127" t="s">
        <v>545</v>
      </c>
      <c r="E13" s="127" t="s">
        <v>551</v>
      </c>
      <c r="F13" s="127" t="str">
        <f t="shared" si="0"/>
        <v>NO</v>
      </c>
      <c r="G13" s="111"/>
      <c r="H13" s="111"/>
      <c r="I13" s="111"/>
    </row>
    <row r="14" spans="1:9" x14ac:dyDescent="0.3">
      <c r="A14" s="111"/>
      <c r="B14" s="127" t="s">
        <v>552</v>
      </c>
      <c r="C14" s="127">
        <v>38</v>
      </c>
      <c r="D14" s="127" t="s">
        <v>542</v>
      </c>
      <c r="E14" s="127" t="s">
        <v>553</v>
      </c>
      <c r="F14" s="127" t="str">
        <f t="shared" si="0"/>
        <v>NO</v>
      </c>
      <c r="G14" s="111"/>
      <c r="H14" s="111"/>
      <c r="I14" s="111"/>
    </row>
    <row r="15" spans="1:9" x14ac:dyDescent="0.3">
      <c r="A15" s="111"/>
      <c r="B15" s="127" t="s">
        <v>554</v>
      </c>
      <c r="C15" s="127">
        <v>29</v>
      </c>
      <c r="D15" s="127" t="s">
        <v>545</v>
      </c>
      <c r="E15" s="127" t="s">
        <v>555</v>
      </c>
      <c r="F15" s="127" t="str">
        <f t="shared" si="0"/>
        <v>NO</v>
      </c>
      <c r="G15" s="111"/>
      <c r="H15" s="111"/>
      <c r="I15" s="111"/>
    </row>
    <row r="16" spans="1:9" x14ac:dyDescent="0.3">
      <c r="A16" s="111"/>
      <c r="B16" s="127" t="s">
        <v>556</v>
      </c>
      <c r="C16" s="127">
        <v>45</v>
      </c>
      <c r="D16" s="127" t="s">
        <v>542</v>
      </c>
      <c r="E16" s="127" t="s">
        <v>557</v>
      </c>
      <c r="F16" s="127" t="str">
        <f t="shared" si="0"/>
        <v>NO</v>
      </c>
      <c r="G16" s="111"/>
      <c r="H16" s="111"/>
      <c r="I16" s="111"/>
    </row>
    <row r="17" spans="1:9" x14ac:dyDescent="0.3">
      <c r="A17" s="111"/>
      <c r="B17" s="127" t="s">
        <v>558</v>
      </c>
      <c r="C17" s="127">
        <v>33</v>
      </c>
      <c r="D17" s="127" t="s">
        <v>545</v>
      </c>
      <c r="E17" s="127" t="s">
        <v>559</v>
      </c>
      <c r="F17" s="127" t="str">
        <f t="shared" si="0"/>
        <v>NO</v>
      </c>
      <c r="G17" s="111"/>
      <c r="H17" s="111"/>
      <c r="I17" s="111"/>
    </row>
    <row r="18" spans="1:9" x14ac:dyDescent="0.3">
      <c r="A18" s="144"/>
      <c r="B18" s="144"/>
      <c r="C18" s="111"/>
      <c r="D18" s="111"/>
      <c r="E18" s="111"/>
      <c r="F18" s="111"/>
      <c r="G18" s="111"/>
      <c r="H18" s="111"/>
      <c r="I18" s="111"/>
    </row>
    <row r="19" spans="1:9" x14ac:dyDescent="0.3">
      <c r="A19" s="144"/>
      <c r="B19" s="144"/>
      <c r="C19" s="111"/>
      <c r="D19" s="111"/>
      <c r="E19" s="111"/>
      <c r="F19" s="111"/>
      <c r="G19" s="111"/>
      <c r="H19" s="111"/>
      <c r="I19" s="111"/>
    </row>
    <row r="20" spans="1:9" x14ac:dyDescent="0.3">
      <c r="A20" s="111"/>
      <c r="B20" s="128" t="s">
        <v>491</v>
      </c>
      <c r="C20" s="111"/>
      <c r="D20" s="111"/>
      <c r="E20" s="111"/>
      <c r="F20" s="111"/>
      <c r="G20" s="111"/>
      <c r="H20" s="111"/>
      <c r="I20" s="111"/>
    </row>
    <row r="21" spans="1:9" x14ac:dyDescent="0.3">
      <c r="A21" s="144"/>
      <c r="B21" s="144"/>
      <c r="C21" s="111"/>
      <c r="D21" s="111"/>
      <c r="E21" s="111"/>
      <c r="F21" s="111"/>
      <c r="G21" s="111"/>
      <c r="H21" s="111"/>
      <c r="I21" s="111"/>
    </row>
    <row r="22" spans="1:9" x14ac:dyDescent="0.3">
      <c r="A22" s="111">
        <v>1</v>
      </c>
      <c r="B22" s="111" t="s">
        <v>560</v>
      </c>
      <c r="C22" s="111"/>
      <c r="D22" s="111"/>
      <c r="E22" s="111"/>
      <c r="F22" s="111"/>
      <c r="G22" s="111"/>
      <c r="H22" s="111"/>
      <c r="I22" s="111"/>
    </row>
    <row r="23" spans="1:9" ht="15" thickBot="1" x14ac:dyDescent="0.35">
      <c r="A23" s="144"/>
      <c r="B23" s="144"/>
      <c r="C23" s="114" t="s">
        <v>493</v>
      </c>
      <c r="D23" s="109"/>
      <c r="E23" s="111"/>
      <c r="F23" s="111"/>
      <c r="G23" s="111"/>
      <c r="H23" s="111"/>
      <c r="I23" s="111"/>
    </row>
    <row r="24" spans="1:9" ht="15" thickBot="1" x14ac:dyDescent="0.35">
      <c r="A24" s="111"/>
      <c r="B24" s="110" t="s">
        <v>106</v>
      </c>
      <c r="C24" s="101" t="str">
        <f>VLOOKUP(B9,B7:E17,4,0)</f>
        <v>Data Scientist</v>
      </c>
      <c r="D24" s="111"/>
      <c r="E24" s="111"/>
      <c r="F24" s="111"/>
      <c r="G24" s="111"/>
      <c r="H24" s="111"/>
      <c r="I24" s="111"/>
    </row>
    <row r="25" spans="1:9" x14ac:dyDescent="0.3">
      <c r="A25" s="144"/>
      <c r="B25" s="144"/>
      <c r="C25" s="111"/>
      <c r="D25" s="111"/>
      <c r="E25" s="111"/>
      <c r="F25" s="111"/>
      <c r="G25" s="111"/>
      <c r="H25" s="111"/>
      <c r="I25" s="111"/>
    </row>
    <row r="26" spans="1:9" x14ac:dyDescent="0.3">
      <c r="A26" s="111">
        <v>2</v>
      </c>
      <c r="B26" s="111" t="s">
        <v>561</v>
      </c>
      <c r="C26" s="111"/>
      <c r="D26" s="111"/>
      <c r="E26" s="111"/>
      <c r="F26" s="111"/>
      <c r="G26" s="111"/>
      <c r="H26" s="111"/>
      <c r="I26" s="111"/>
    </row>
    <row r="27" spans="1:9" ht="15" thickBot="1" x14ac:dyDescent="0.35">
      <c r="A27" s="144"/>
      <c r="B27" s="144"/>
      <c r="C27" s="114" t="s">
        <v>493</v>
      </c>
      <c r="D27" s="109"/>
      <c r="E27" s="111"/>
      <c r="F27" s="111"/>
      <c r="G27" s="111"/>
      <c r="H27" s="111"/>
      <c r="I27" s="111"/>
    </row>
    <row r="28" spans="1:9" ht="15" thickBot="1" x14ac:dyDescent="0.35">
      <c r="A28" s="111"/>
      <c r="B28" s="110" t="s">
        <v>106</v>
      </c>
      <c r="C28" s="101">
        <f>VLOOKUP(B16,B7:E17,2,0)</f>
        <v>45</v>
      </c>
      <c r="D28" s="111"/>
      <c r="E28" s="111"/>
      <c r="F28" s="111"/>
      <c r="G28" s="111"/>
      <c r="H28" s="111"/>
      <c r="I28" s="111"/>
    </row>
    <row r="29" spans="1:9" x14ac:dyDescent="0.3">
      <c r="A29" s="144"/>
      <c r="B29" s="144"/>
      <c r="C29" s="111"/>
      <c r="D29" s="111"/>
      <c r="E29" s="111"/>
      <c r="F29" s="111"/>
      <c r="G29" s="111"/>
      <c r="H29" s="111"/>
      <c r="I29" s="111"/>
    </row>
    <row r="30" spans="1:9" x14ac:dyDescent="0.3">
      <c r="A30" s="111">
        <v>3</v>
      </c>
      <c r="B30" s="111" t="s">
        <v>562</v>
      </c>
      <c r="C30" s="111"/>
      <c r="D30" s="111"/>
      <c r="E30" s="111"/>
      <c r="F30" s="111"/>
      <c r="G30" s="111"/>
      <c r="H30" s="111"/>
      <c r="I30" s="111"/>
    </row>
    <row r="31" spans="1:9" ht="15" thickBot="1" x14ac:dyDescent="0.35">
      <c r="A31" s="144"/>
      <c r="B31" s="144"/>
      <c r="C31" s="114" t="s">
        <v>493</v>
      </c>
      <c r="D31" s="109"/>
      <c r="E31" s="111"/>
      <c r="F31" s="111"/>
      <c r="G31" s="111"/>
      <c r="H31" s="111"/>
      <c r="I31" s="111"/>
    </row>
    <row r="32" spans="1:9" ht="15" thickBot="1" x14ac:dyDescent="0.35">
      <c r="A32" s="111"/>
      <c r="B32" s="110" t="s">
        <v>106</v>
      </c>
      <c r="C32" s="101" t="str">
        <f>VLOOKUP(F10,B7:F17,4,0)</f>
        <v>Accountant</v>
      </c>
      <c r="D32" s="111"/>
      <c r="E32" s="111"/>
      <c r="F32" s="111"/>
      <c r="G32" s="111"/>
      <c r="H32" s="111"/>
      <c r="I32" s="111"/>
    </row>
  </sheetData>
  <mergeCells count="8">
    <mergeCell ref="A29:B29"/>
    <mergeCell ref="A31:B31"/>
    <mergeCell ref="A18:B18"/>
    <mergeCell ref="A19:B19"/>
    <mergeCell ref="A21:B21"/>
    <mergeCell ref="A23:B23"/>
    <mergeCell ref="A25:B25"/>
    <mergeCell ref="A27:B27"/>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173F00-C614-486E-AEF3-1499353471A0}">
  <dimension ref="A6:B23"/>
  <sheetViews>
    <sheetView workbookViewId="0">
      <selection activeCell="A19" sqref="A19"/>
    </sheetView>
  </sheetViews>
  <sheetFormatPr defaultRowHeight="14.4" x14ac:dyDescent="0.3"/>
  <cols>
    <col min="1" max="1" width="87.6640625" bestFit="1" customWidth="1"/>
    <col min="2" max="2" width="58.44140625" bestFit="1" customWidth="1"/>
  </cols>
  <sheetData>
    <row r="6" spans="1:2" x14ac:dyDescent="0.3">
      <c r="A6" s="14" t="s">
        <v>36</v>
      </c>
      <c r="B6" s="15"/>
    </row>
    <row r="7" spans="1:2" x14ac:dyDescent="0.3">
      <c r="A7" s="21" t="s">
        <v>37</v>
      </c>
      <c r="B7" s="15"/>
    </row>
    <row r="8" spans="1:2" x14ac:dyDescent="0.3">
      <c r="A8" s="22" t="s">
        <v>38</v>
      </c>
      <c r="B8" s="18" t="s">
        <v>39</v>
      </c>
    </row>
    <row r="9" spans="1:2" x14ac:dyDescent="0.3">
      <c r="A9" s="17" t="s">
        <v>40</v>
      </c>
      <c r="B9" s="19">
        <v>7</v>
      </c>
    </row>
    <row r="10" spans="1:2" x14ac:dyDescent="0.3">
      <c r="A10" s="17" t="s">
        <v>41</v>
      </c>
      <c r="B10" s="19">
        <v>5</v>
      </c>
    </row>
    <row r="11" spans="1:2" x14ac:dyDescent="0.3">
      <c r="A11" s="17" t="s">
        <v>42</v>
      </c>
      <c r="B11" s="19">
        <v>6</v>
      </c>
    </row>
    <row r="12" spans="1:2" x14ac:dyDescent="0.3">
      <c r="A12" s="17" t="s">
        <v>43</v>
      </c>
      <c r="B12" s="19">
        <v>4</v>
      </c>
    </row>
    <row r="13" spans="1:2" x14ac:dyDescent="0.3">
      <c r="A13" s="17" t="s">
        <v>44</v>
      </c>
      <c r="B13" s="19" t="s">
        <v>45</v>
      </c>
    </row>
    <row r="14" spans="1:2" x14ac:dyDescent="0.3">
      <c r="A14" s="17" t="s">
        <v>46</v>
      </c>
      <c r="B14" s="19" t="s">
        <v>47</v>
      </c>
    </row>
    <row r="15" spans="1:2" x14ac:dyDescent="0.3">
      <c r="A15" s="17" t="s">
        <v>48</v>
      </c>
      <c r="B15" s="19" t="s">
        <v>48</v>
      </c>
    </row>
    <row r="17" spans="1:2" x14ac:dyDescent="0.3">
      <c r="A17" s="20" t="s">
        <v>49</v>
      </c>
      <c r="B17" s="15"/>
    </row>
    <row r="18" spans="1:2" x14ac:dyDescent="0.3">
      <c r="A18" s="15"/>
      <c r="B18" s="15"/>
    </row>
    <row r="19" spans="1:2" ht="15" thickBot="1" x14ac:dyDescent="0.35">
      <c r="A19" s="16" t="s">
        <v>50</v>
      </c>
      <c r="B19" s="25" t="s">
        <v>51</v>
      </c>
    </row>
    <row r="20" spans="1:2" ht="15" thickBot="1" x14ac:dyDescent="0.35">
      <c r="A20" s="16" t="s">
        <v>39</v>
      </c>
      <c r="B20" s="35">
        <f>COUNT('3-4'!B9:B15)</f>
        <v>4</v>
      </c>
    </row>
    <row r="21" spans="1:2" x14ac:dyDescent="0.3">
      <c r="A21" s="15"/>
      <c r="B21" s="15"/>
    </row>
    <row r="22" spans="1:2" ht="15" thickBot="1" x14ac:dyDescent="0.35">
      <c r="A22" s="16" t="s">
        <v>50</v>
      </c>
      <c r="B22" s="25" t="s">
        <v>52</v>
      </c>
    </row>
    <row r="23" spans="1:2" ht="15" thickBot="1" x14ac:dyDescent="0.35">
      <c r="A23" s="16" t="s">
        <v>39</v>
      </c>
      <c r="B23" s="35">
        <f>COUNTA('3-4'!B9:B15)</f>
        <v>7</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E713F3-5FC6-4922-9F78-73906C11B6BC}">
  <dimension ref="A7:C28"/>
  <sheetViews>
    <sheetView workbookViewId="0">
      <selection activeCell="A30" sqref="A30"/>
    </sheetView>
  </sheetViews>
  <sheetFormatPr defaultRowHeight="14.4" x14ac:dyDescent="0.3"/>
  <cols>
    <col min="1" max="1" width="41.88671875" bestFit="1" customWidth="1"/>
    <col min="2" max="2" width="61.21875" bestFit="1" customWidth="1"/>
    <col min="3" max="3" width="7.109375" bestFit="1" customWidth="1"/>
  </cols>
  <sheetData>
    <row r="7" spans="1:3" x14ac:dyDescent="0.3">
      <c r="A7" s="74" t="s">
        <v>53</v>
      </c>
      <c r="B7" s="74" t="s">
        <v>54</v>
      </c>
      <c r="C7" s="74" t="s">
        <v>55</v>
      </c>
    </row>
    <row r="8" spans="1:3" x14ac:dyDescent="0.3">
      <c r="A8" s="73">
        <v>101</v>
      </c>
      <c r="B8" s="73" t="s">
        <v>56</v>
      </c>
      <c r="C8" s="75">
        <v>78022</v>
      </c>
    </row>
    <row r="9" spans="1:3" x14ac:dyDescent="0.3">
      <c r="A9" s="73">
        <v>102</v>
      </c>
      <c r="B9" s="73" t="s">
        <v>57</v>
      </c>
      <c r="C9" s="75">
        <v>99819</v>
      </c>
    </row>
    <row r="10" spans="1:3" x14ac:dyDescent="0.3">
      <c r="A10" s="73">
        <v>103</v>
      </c>
      <c r="B10" s="73" t="s">
        <v>58</v>
      </c>
      <c r="C10" s="73" t="s">
        <v>59</v>
      </c>
    </row>
    <row r="11" spans="1:3" x14ac:dyDescent="0.3">
      <c r="A11" s="73">
        <v>104</v>
      </c>
      <c r="B11" s="73" t="s">
        <v>60</v>
      </c>
      <c r="C11" s="75">
        <v>27522</v>
      </c>
    </row>
    <row r="12" spans="1:3" x14ac:dyDescent="0.3">
      <c r="A12" s="73">
        <v>105</v>
      </c>
      <c r="B12" s="73" t="s">
        <v>61</v>
      </c>
      <c r="C12" s="73">
        <v>0</v>
      </c>
    </row>
    <row r="13" spans="1:3" x14ac:dyDescent="0.3">
      <c r="A13" s="73">
        <v>106</v>
      </c>
      <c r="B13" s="73" t="s">
        <v>62</v>
      </c>
      <c r="C13" s="73"/>
    </row>
    <row r="14" spans="1:3" x14ac:dyDescent="0.3">
      <c r="A14" s="73">
        <v>107</v>
      </c>
      <c r="B14" s="73" t="s">
        <v>63</v>
      </c>
      <c r="C14" s="73">
        <v>0</v>
      </c>
    </row>
    <row r="15" spans="1:3" x14ac:dyDescent="0.3">
      <c r="A15" s="73">
        <v>108</v>
      </c>
      <c r="B15" s="73" t="s">
        <v>64</v>
      </c>
      <c r="C15" s="75">
        <v>88041</v>
      </c>
    </row>
    <row r="16" spans="1:3" x14ac:dyDescent="0.3">
      <c r="A16" s="73">
        <v>109</v>
      </c>
      <c r="B16" s="73" t="s">
        <v>65</v>
      </c>
      <c r="C16" s="75">
        <v>81831</v>
      </c>
    </row>
    <row r="17" spans="1:3" x14ac:dyDescent="0.3">
      <c r="A17" s="73">
        <v>110</v>
      </c>
      <c r="B17" s="73" t="s">
        <v>66</v>
      </c>
      <c r="C17" s="73" t="s">
        <v>59</v>
      </c>
    </row>
    <row r="18" spans="1:3" x14ac:dyDescent="0.3">
      <c r="A18" s="73">
        <v>111</v>
      </c>
      <c r="B18" s="73" t="s">
        <v>67</v>
      </c>
      <c r="C18" s="76"/>
    </row>
    <row r="19" spans="1:3" x14ac:dyDescent="0.3">
      <c r="A19" s="73">
        <v>112</v>
      </c>
      <c r="B19" s="73" t="s">
        <v>68</v>
      </c>
      <c r="C19" s="75">
        <v>26624</v>
      </c>
    </row>
    <row r="20" spans="1:3" x14ac:dyDescent="0.3">
      <c r="A20" s="73">
        <v>113</v>
      </c>
      <c r="B20" s="73" t="s">
        <v>69</v>
      </c>
      <c r="C20" s="75">
        <v>92885</v>
      </c>
    </row>
    <row r="21" spans="1:3" x14ac:dyDescent="0.3">
      <c r="A21" s="73">
        <v>114</v>
      </c>
      <c r="B21" s="73" t="s">
        <v>70</v>
      </c>
      <c r="C21" s="73">
        <v>0</v>
      </c>
    </row>
    <row r="22" spans="1:3" x14ac:dyDescent="0.3">
      <c r="A22" s="23"/>
      <c r="B22" s="23"/>
      <c r="C22" s="23"/>
    </row>
    <row r="23" spans="1:3" x14ac:dyDescent="0.3">
      <c r="A23" s="20" t="s">
        <v>71</v>
      </c>
      <c r="B23" s="23"/>
      <c r="C23" s="23"/>
    </row>
    <row r="24" spans="1:3" ht="15" thickBot="1" x14ac:dyDescent="0.35">
      <c r="A24" s="23" t="s">
        <v>50</v>
      </c>
      <c r="B24" s="24" t="s">
        <v>72</v>
      </c>
      <c r="C24" s="23"/>
    </row>
    <row r="25" spans="1:3" ht="15" thickBot="1" x14ac:dyDescent="0.35">
      <c r="A25" s="23" t="s">
        <v>39</v>
      </c>
      <c r="B25" s="35">
        <f>COUNT(C8:C21)</f>
        <v>10</v>
      </c>
      <c r="C25" s="23"/>
    </row>
    <row r="26" spans="1:3" x14ac:dyDescent="0.3">
      <c r="A26" s="23"/>
      <c r="B26" s="23"/>
      <c r="C26" s="23"/>
    </row>
    <row r="27" spans="1:3" ht="15" thickBot="1" x14ac:dyDescent="0.35">
      <c r="A27" s="23" t="s">
        <v>50</v>
      </c>
      <c r="B27" s="24" t="s">
        <v>73</v>
      </c>
      <c r="C27" s="23"/>
    </row>
    <row r="28" spans="1:3" ht="15" thickBot="1" x14ac:dyDescent="0.35">
      <c r="A28" s="23" t="s">
        <v>39</v>
      </c>
      <c r="B28" s="35">
        <f>COUNTA(C8:C21)</f>
        <v>12</v>
      </c>
      <c r="C28" s="23"/>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A56DF3-DDFB-439F-BB18-90CDD9D9BBC3}">
  <dimension ref="A7:B31"/>
  <sheetViews>
    <sheetView topLeftCell="A16" workbookViewId="0">
      <selection activeCell="B35" sqref="B35"/>
    </sheetView>
  </sheetViews>
  <sheetFormatPr defaultRowHeight="14.4" x14ac:dyDescent="0.3"/>
  <cols>
    <col min="2" max="2" width="63.33203125" bestFit="1" customWidth="1"/>
  </cols>
  <sheetData>
    <row r="7" spans="1:2" ht="15" thickBot="1" x14ac:dyDescent="0.35">
      <c r="A7" s="15"/>
      <c r="B7" s="34" t="s">
        <v>74</v>
      </c>
    </row>
    <row r="8" spans="1:2" x14ac:dyDescent="0.3">
      <c r="A8" s="15"/>
      <c r="B8" s="31"/>
    </row>
    <row r="9" spans="1:2" x14ac:dyDescent="0.3">
      <c r="A9" s="15"/>
      <c r="B9" s="32" t="s">
        <v>75</v>
      </c>
    </row>
    <row r="10" spans="1:2" x14ac:dyDescent="0.3">
      <c r="A10" s="15"/>
      <c r="B10" s="32">
        <v>4</v>
      </c>
    </row>
    <row r="11" spans="1:2" x14ac:dyDescent="0.3">
      <c r="A11" s="15"/>
      <c r="B11" s="32"/>
    </row>
    <row r="12" spans="1:2" x14ac:dyDescent="0.3">
      <c r="A12" s="15"/>
      <c r="B12" s="32">
        <v>3</v>
      </c>
    </row>
    <row r="13" spans="1:2" x14ac:dyDescent="0.3">
      <c r="A13" s="15"/>
      <c r="B13" s="32"/>
    </row>
    <row r="14" spans="1:2" x14ac:dyDescent="0.3">
      <c r="A14" s="15"/>
      <c r="B14" s="32" t="s">
        <v>76</v>
      </c>
    </row>
    <row r="15" spans="1:2" x14ac:dyDescent="0.3">
      <c r="A15" s="15"/>
      <c r="B15" s="32"/>
    </row>
    <row r="16" spans="1:2" x14ac:dyDescent="0.3">
      <c r="A16" s="15"/>
      <c r="B16" s="32" t="e">
        <v>#DIV/0!</v>
      </c>
    </row>
    <row r="17" spans="1:2" x14ac:dyDescent="0.3">
      <c r="A17" s="15"/>
      <c r="B17" s="32" t="s">
        <v>77</v>
      </c>
    </row>
    <row r="18" spans="1:2" ht="15" thickBot="1" x14ac:dyDescent="0.35">
      <c r="A18" s="15"/>
      <c r="B18" s="33" t="s">
        <v>78</v>
      </c>
    </row>
    <row r="20" spans="1:2" x14ac:dyDescent="0.3">
      <c r="A20" s="23"/>
      <c r="B20" s="34" t="s">
        <v>79</v>
      </c>
    </row>
    <row r="21" spans="1:2" ht="15" thickBot="1" x14ac:dyDescent="0.35">
      <c r="A21" s="30">
        <v>1</v>
      </c>
      <c r="B21" s="25" t="s">
        <v>80</v>
      </c>
    </row>
    <row r="22" spans="1:2" ht="15" thickBot="1" x14ac:dyDescent="0.35">
      <c r="A22" s="15"/>
      <c r="B22" s="35">
        <f>COUNT('6'!B8:B18)</f>
        <v>2</v>
      </c>
    </row>
    <row r="23" spans="1:2" x14ac:dyDescent="0.3">
      <c r="A23" s="15"/>
      <c r="B23" s="15"/>
    </row>
    <row r="24" spans="1:2" ht="15" thickBot="1" x14ac:dyDescent="0.35">
      <c r="A24" s="30">
        <v>2</v>
      </c>
      <c r="B24" s="25" t="s">
        <v>81</v>
      </c>
    </row>
    <row r="25" spans="1:2" ht="15" thickBot="1" x14ac:dyDescent="0.35">
      <c r="A25" s="15"/>
      <c r="B25" s="35">
        <f>COUNTBLANK('6'!B8:B18)</f>
        <v>4</v>
      </c>
    </row>
    <row r="26" spans="1:2" x14ac:dyDescent="0.3">
      <c r="A26" s="15"/>
      <c r="B26" s="15"/>
    </row>
    <row r="27" spans="1:2" ht="15" thickBot="1" x14ac:dyDescent="0.35">
      <c r="A27" s="30">
        <v>3</v>
      </c>
      <c r="B27" s="25" t="s">
        <v>82</v>
      </c>
    </row>
    <row r="28" spans="1:2" ht="15" thickBot="1" x14ac:dyDescent="0.35">
      <c r="A28" s="15"/>
      <c r="B28" s="35">
        <f>COUNTA('6'!B8:B18) - COUNT('6'!B8:B18)</f>
        <v>5</v>
      </c>
    </row>
    <row r="29" spans="1:2" x14ac:dyDescent="0.3">
      <c r="A29" s="15"/>
      <c r="B29" s="15"/>
    </row>
    <row r="30" spans="1:2" ht="15" thickBot="1" x14ac:dyDescent="0.35">
      <c r="A30" s="30">
        <v>4</v>
      </c>
      <c r="B30" s="25" t="s">
        <v>83</v>
      </c>
    </row>
    <row r="31" spans="1:2" ht="15" thickBot="1" x14ac:dyDescent="0.35">
      <c r="B31" s="35">
        <f>COUNTA('6'!B8:B18)+COUNTBLANK('6'!B8:B18)</f>
        <v>11</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D70DC9-FA19-4C6A-9DD1-995297578987}">
  <dimension ref="A6:L25"/>
  <sheetViews>
    <sheetView topLeftCell="A10" workbookViewId="0">
      <selection activeCell="E18" sqref="E18"/>
    </sheetView>
  </sheetViews>
  <sheetFormatPr defaultRowHeight="14.4" x14ac:dyDescent="0.3"/>
  <cols>
    <col min="1" max="1" width="2" bestFit="1" customWidth="1"/>
    <col min="2" max="2" width="43.44140625" bestFit="1" customWidth="1"/>
    <col min="3" max="4" width="9.6640625" bestFit="1" customWidth="1"/>
    <col min="5" max="5" width="11.33203125" bestFit="1" customWidth="1"/>
    <col min="7" max="7" width="9.44140625" bestFit="1" customWidth="1"/>
    <col min="8" max="8" width="11.109375" bestFit="1" customWidth="1"/>
    <col min="9" max="9" width="13.5546875" bestFit="1" customWidth="1"/>
    <col min="10" max="10" width="11.33203125" bestFit="1" customWidth="1"/>
    <col min="11" max="11" width="11.44140625" bestFit="1" customWidth="1"/>
    <col min="12" max="12" width="11.77734375" bestFit="1" customWidth="1"/>
  </cols>
  <sheetData>
    <row r="6" spans="1:12" x14ac:dyDescent="0.3">
      <c r="A6" s="23"/>
      <c r="B6" s="36" t="s">
        <v>84</v>
      </c>
      <c r="C6" s="23"/>
      <c r="D6" s="23"/>
      <c r="E6" s="23"/>
      <c r="F6" s="23"/>
      <c r="G6" s="23"/>
      <c r="H6" s="23"/>
      <c r="I6" s="23"/>
      <c r="J6" s="23"/>
      <c r="K6" s="23"/>
      <c r="L6" s="23"/>
    </row>
    <row r="7" spans="1:12" x14ac:dyDescent="0.3">
      <c r="A7" s="23"/>
      <c r="B7" s="37" t="s">
        <v>85</v>
      </c>
      <c r="C7" s="37">
        <v>101</v>
      </c>
      <c r="D7" s="37">
        <v>102</v>
      </c>
      <c r="E7" s="37">
        <v>103</v>
      </c>
      <c r="F7" s="37">
        <v>104</v>
      </c>
      <c r="G7" s="37">
        <v>105</v>
      </c>
      <c r="H7" s="37">
        <v>106</v>
      </c>
      <c r="I7" s="37">
        <v>107</v>
      </c>
      <c r="J7" s="37">
        <v>108</v>
      </c>
      <c r="K7" s="37">
        <v>109</v>
      </c>
      <c r="L7" s="37">
        <v>110</v>
      </c>
    </row>
    <row r="8" spans="1:12" x14ac:dyDescent="0.3">
      <c r="A8" s="23"/>
      <c r="B8" s="37" t="s">
        <v>86</v>
      </c>
      <c r="C8" s="38" t="s">
        <v>87</v>
      </c>
      <c r="D8" s="38" t="s">
        <v>88</v>
      </c>
      <c r="E8" s="38" t="s">
        <v>89</v>
      </c>
      <c r="F8" s="38" t="s">
        <v>90</v>
      </c>
      <c r="G8" s="38" t="s">
        <v>91</v>
      </c>
      <c r="H8" s="38" t="s">
        <v>92</v>
      </c>
      <c r="I8" s="38" t="s">
        <v>93</v>
      </c>
      <c r="J8" s="38" t="s">
        <v>94</v>
      </c>
      <c r="K8" s="38" t="s">
        <v>95</v>
      </c>
      <c r="L8" s="38" t="s">
        <v>96</v>
      </c>
    </row>
    <row r="9" spans="1:12" x14ac:dyDescent="0.3">
      <c r="A9" s="23"/>
      <c r="B9" s="37" t="s">
        <v>97</v>
      </c>
      <c r="C9" s="38" t="s">
        <v>98</v>
      </c>
      <c r="D9" s="38" t="s">
        <v>99</v>
      </c>
      <c r="E9" s="38" t="s">
        <v>100</v>
      </c>
      <c r="F9" s="38" t="s">
        <v>101</v>
      </c>
      <c r="G9" s="38" t="s">
        <v>98</v>
      </c>
      <c r="H9" s="38" t="s">
        <v>99</v>
      </c>
      <c r="I9" s="38" t="s">
        <v>100</v>
      </c>
      <c r="J9" s="38" t="s">
        <v>101</v>
      </c>
      <c r="K9" s="38" t="s">
        <v>98</v>
      </c>
      <c r="L9" s="38" t="s">
        <v>99</v>
      </c>
    </row>
    <row r="10" spans="1:12" x14ac:dyDescent="0.3">
      <c r="A10" s="23"/>
      <c r="B10" s="37" t="s">
        <v>102</v>
      </c>
      <c r="C10" s="38">
        <v>50000</v>
      </c>
      <c r="D10" s="38">
        <v>55000</v>
      </c>
      <c r="E10" s="38">
        <v>60000</v>
      </c>
      <c r="F10" s="38">
        <v>65000</v>
      </c>
      <c r="G10" s="38">
        <v>70000</v>
      </c>
      <c r="H10" s="38">
        <v>75000</v>
      </c>
      <c r="I10" s="38">
        <v>80000</v>
      </c>
      <c r="J10" s="38">
        <v>85000</v>
      </c>
      <c r="K10" s="38">
        <v>90000</v>
      </c>
      <c r="L10" s="38">
        <v>95000</v>
      </c>
    </row>
    <row r="11" spans="1:12" x14ac:dyDescent="0.3">
      <c r="A11" s="23"/>
      <c r="B11" s="37" t="s">
        <v>103</v>
      </c>
      <c r="C11" s="38">
        <v>2000</v>
      </c>
      <c r="D11" s="38">
        <v>2500</v>
      </c>
      <c r="E11" s="38">
        <v>3000</v>
      </c>
      <c r="F11" s="38">
        <v>3500</v>
      </c>
      <c r="G11" s="38">
        <v>4000</v>
      </c>
      <c r="H11" s="38">
        <v>4500</v>
      </c>
      <c r="I11" s="38">
        <v>5000</v>
      </c>
      <c r="J11" s="38">
        <v>5500</v>
      </c>
      <c r="K11" s="38">
        <v>6000</v>
      </c>
      <c r="L11" s="38">
        <v>6500</v>
      </c>
    </row>
    <row r="12" spans="1:12" x14ac:dyDescent="0.3">
      <c r="A12" s="23"/>
      <c r="B12" s="37" t="s">
        <v>104</v>
      </c>
      <c r="C12" s="38">
        <v>52000</v>
      </c>
      <c r="D12" s="38">
        <v>57500</v>
      </c>
      <c r="E12" s="38">
        <v>63000</v>
      </c>
      <c r="F12" s="38">
        <v>685000</v>
      </c>
      <c r="G12" s="38">
        <v>74000</v>
      </c>
      <c r="H12" s="38">
        <v>79500</v>
      </c>
      <c r="I12" s="38">
        <v>85000</v>
      </c>
      <c r="J12" s="38">
        <v>90500</v>
      </c>
      <c r="K12" s="38">
        <v>96000</v>
      </c>
      <c r="L12" s="38">
        <v>101500</v>
      </c>
    </row>
    <row r="13" spans="1:12" x14ac:dyDescent="0.3">
      <c r="A13" s="136"/>
      <c r="B13" s="136"/>
      <c r="C13" s="23"/>
      <c r="D13" s="23"/>
      <c r="E13" s="23"/>
      <c r="F13" s="23"/>
      <c r="G13" s="23"/>
      <c r="H13" s="23"/>
      <c r="I13" s="23"/>
      <c r="J13" s="23"/>
      <c r="K13" s="23"/>
      <c r="L13" s="23"/>
    </row>
    <row r="14" spans="1:12" x14ac:dyDescent="0.3">
      <c r="A14" s="20">
        <v>1</v>
      </c>
      <c r="B14" s="39" t="s">
        <v>105</v>
      </c>
      <c r="C14" s="23"/>
      <c r="D14" s="23"/>
      <c r="E14" s="23"/>
      <c r="F14" s="23"/>
      <c r="G14" s="23"/>
      <c r="H14" s="23"/>
      <c r="I14" s="23"/>
      <c r="J14" s="23"/>
      <c r="K14" s="23"/>
      <c r="L14" s="23"/>
    </row>
    <row r="15" spans="1:12" ht="15" thickBot="1" x14ac:dyDescent="0.35">
      <c r="A15" s="20"/>
      <c r="B15" s="20"/>
      <c r="C15" s="36"/>
      <c r="D15" s="23"/>
      <c r="E15" s="23"/>
      <c r="F15" s="23"/>
      <c r="G15" s="23"/>
    </row>
    <row r="16" spans="1:12" ht="15" thickBot="1" x14ac:dyDescent="0.35">
      <c r="A16" s="20"/>
      <c r="B16" s="23" t="s">
        <v>106</v>
      </c>
      <c r="C16" s="35" t="str">
        <f>HLOOKUP(D7,B7:L12,3,0)</f>
        <v>Marketing</v>
      </c>
      <c r="D16" s="23"/>
      <c r="E16" s="23"/>
      <c r="F16" s="23"/>
      <c r="G16" s="23"/>
    </row>
    <row r="17" spans="1:12" x14ac:dyDescent="0.3">
      <c r="A17" s="137"/>
      <c r="B17" s="137"/>
      <c r="C17" s="23"/>
      <c r="D17" s="23"/>
      <c r="E17" s="23"/>
      <c r="F17" s="23"/>
      <c r="G17" s="23"/>
    </row>
    <row r="18" spans="1:12" x14ac:dyDescent="0.3">
      <c r="A18" s="20">
        <v>2</v>
      </c>
      <c r="B18" s="39" t="s">
        <v>107</v>
      </c>
      <c r="C18" s="23"/>
      <c r="D18" s="23"/>
      <c r="E18" s="23"/>
      <c r="F18" s="23"/>
      <c r="G18" s="23"/>
    </row>
    <row r="19" spans="1:12" ht="15" thickBot="1" x14ac:dyDescent="0.35">
      <c r="A19" s="20"/>
      <c r="B19" s="20"/>
      <c r="C19" s="36"/>
      <c r="D19" s="23"/>
      <c r="E19" s="23"/>
      <c r="F19" s="23"/>
      <c r="G19" s="23"/>
    </row>
    <row r="20" spans="1:12" ht="15" thickBot="1" x14ac:dyDescent="0.35">
      <c r="A20" s="20"/>
      <c r="B20" s="23" t="s">
        <v>106</v>
      </c>
      <c r="C20" s="35">
        <f>HLOOKUP(G7,B7:L12,4,0)</f>
        <v>70000</v>
      </c>
      <c r="D20" s="23"/>
      <c r="E20" s="23"/>
      <c r="F20" s="23"/>
      <c r="G20" s="23"/>
    </row>
    <row r="21" spans="1:12" x14ac:dyDescent="0.3">
      <c r="A21" s="137"/>
      <c r="B21" s="137"/>
      <c r="C21" s="23"/>
      <c r="D21" s="23"/>
      <c r="E21" s="23"/>
      <c r="F21" s="23"/>
      <c r="G21" s="23"/>
    </row>
    <row r="22" spans="1:12" x14ac:dyDescent="0.3">
      <c r="A22" s="137"/>
      <c r="B22" s="137"/>
      <c r="C22" s="23"/>
      <c r="D22" s="23"/>
      <c r="E22" s="23"/>
      <c r="F22" s="23"/>
      <c r="G22" s="23"/>
      <c r="H22" s="23"/>
      <c r="I22" s="23"/>
      <c r="J22" s="23"/>
      <c r="K22" s="23"/>
    </row>
    <row r="23" spans="1:12" x14ac:dyDescent="0.3">
      <c r="A23" s="20">
        <v>3</v>
      </c>
      <c r="B23" s="39" t="s">
        <v>108</v>
      </c>
      <c r="C23" s="36"/>
      <c r="D23" s="36"/>
      <c r="E23" s="23"/>
      <c r="F23" s="23"/>
      <c r="G23" s="23"/>
      <c r="H23" s="23"/>
      <c r="I23" s="23"/>
      <c r="J23" s="23"/>
      <c r="K23" s="23"/>
    </row>
    <row r="24" spans="1:12" ht="15" thickBot="1" x14ac:dyDescent="0.35">
      <c r="D24" s="23"/>
      <c r="E24" s="23"/>
      <c r="F24" s="23"/>
      <c r="G24" s="23"/>
      <c r="H24" s="23"/>
      <c r="I24" s="23"/>
      <c r="J24" s="23"/>
      <c r="K24" s="23"/>
      <c r="L24" s="23"/>
    </row>
    <row r="25" spans="1:12" ht="15" thickBot="1" x14ac:dyDescent="0.35">
      <c r="A25" s="15"/>
      <c r="B25" s="23" t="s">
        <v>106</v>
      </c>
      <c r="C25" s="35">
        <f>HLOOKUP(107,B7:L12,6,0)</f>
        <v>85000</v>
      </c>
    </row>
  </sheetData>
  <mergeCells count="4">
    <mergeCell ref="A13:B13"/>
    <mergeCell ref="A17:B17"/>
    <mergeCell ref="A21:B21"/>
    <mergeCell ref="A22:B22"/>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4D6F0E-B56E-435C-80BC-4BF257E12A86}">
  <dimension ref="A6:I15"/>
  <sheetViews>
    <sheetView workbookViewId="0">
      <selection activeCell="F20" sqref="F20"/>
    </sheetView>
  </sheetViews>
  <sheetFormatPr defaultRowHeight="14.4" x14ac:dyDescent="0.3"/>
  <cols>
    <col min="1" max="1" width="60.77734375" bestFit="1" customWidth="1"/>
    <col min="2" max="2" width="8.109375" bestFit="1" customWidth="1"/>
    <col min="5" max="5" width="78.109375" bestFit="1" customWidth="1"/>
    <col min="8" max="8" width="11.5546875" bestFit="1" customWidth="1"/>
  </cols>
  <sheetData>
    <row r="6" spans="1:9" x14ac:dyDescent="0.3">
      <c r="A6" s="43" t="s">
        <v>109</v>
      </c>
      <c r="B6" s="7"/>
      <c r="C6" s="7"/>
      <c r="D6" s="7"/>
      <c r="E6" s="48" t="s">
        <v>117</v>
      </c>
      <c r="F6" s="8"/>
      <c r="G6" s="8"/>
      <c r="H6" s="8"/>
      <c r="I6" s="8"/>
    </row>
    <row r="7" spans="1:9" x14ac:dyDescent="0.3">
      <c r="A7" s="43" t="s">
        <v>110</v>
      </c>
      <c r="B7" s="7"/>
      <c r="C7" s="7"/>
      <c r="D7" s="7"/>
      <c r="E7" s="49" t="s">
        <v>118</v>
      </c>
      <c r="F7" s="8"/>
      <c r="G7" s="8"/>
      <c r="H7" s="8"/>
      <c r="I7" s="8"/>
    </row>
    <row r="8" spans="1:9" x14ac:dyDescent="0.3">
      <c r="A8" s="7"/>
      <c r="B8" s="7"/>
      <c r="C8" s="7"/>
      <c r="D8" s="7"/>
      <c r="E8" s="45"/>
      <c r="F8" s="8"/>
      <c r="G8" s="8"/>
      <c r="H8" s="8"/>
      <c r="I8" s="8"/>
    </row>
    <row r="9" spans="1:9" x14ac:dyDescent="0.3">
      <c r="D9" s="7"/>
      <c r="E9" s="8"/>
      <c r="F9" s="9" t="s">
        <v>4</v>
      </c>
      <c r="G9" s="9" t="s">
        <v>5</v>
      </c>
      <c r="H9" s="9" t="s">
        <v>6</v>
      </c>
      <c r="I9" s="8"/>
    </row>
    <row r="10" spans="1:9" ht="15" thickBot="1" x14ac:dyDescent="0.35">
      <c r="A10" s="41" t="s">
        <v>1</v>
      </c>
      <c r="B10" s="41" t="s">
        <v>111</v>
      </c>
      <c r="C10" s="44" t="s">
        <v>112</v>
      </c>
      <c r="D10" s="7"/>
      <c r="E10" s="42"/>
      <c r="F10" s="41" t="s">
        <v>119</v>
      </c>
      <c r="G10" s="41" t="s">
        <v>120</v>
      </c>
      <c r="H10" s="44" t="s">
        <v>121</v>
      </c>
      <c r="I10" s="8"/>
    </row>
    <row r="11" spans="1:9" ht="15" thickBot="1" x14ac:dyDescent="0.35">
      <c r="A11" s="42" t="s">
        <v>113</v>
      </c>
      <c r="B11" s="42">
        <v>98</v>
      </c>
      <c r="C11" s="35" t="str">
        <f>IF(B11&gt;60,"Pass","Fail")</f>
        <v>Pass</v>
      </c>
      <c r="D11" s="7"/>
      <c r="E11" s="42" t="s">
        <v>122</v>
      </c>
      <c r="F11" s="47">
        <v>94</v>
      </c>
      <c r="G11" s="47">
        <v>94</v>
      </c>
      <c r="H11" s="35" t="str">
        <f>IF(F11=G11,"Match","No Match ")</f>
        <v>Match</v>
      </c>
      <c r="I11" s="8"/>
    </row>
    <row r="12" spans="1:9" ht="15" thickBot="1" x14ac:dyDescent="0.35">
      <c r="A12" s="42" t="s">
        <v>114</v>
      </c>
      <c r="B12" s="42">
        <v>55</v>
      </c>
      <c r="C12" s="35" t="str">
        <f t="shared" ref="C12:C14" si="0">IF(B12&gt;60,"Pass","Fail")</f>
        <v>Fail</v>
      </c>
      <c r="D12" s="7"/>
      <c r="E12" s="42" t="s">
        <v>123</v>
      </c>
      <c r="F12" s="47">
        <v>109</v>
      </c>
      <c r="G12" s="47">
        <v>109</v>
      </c>
      <c r="H12" s="35" t="str">
        <f t="shared" ref="H12:H14" si="1">IF(F12=G12,"Match","No Match ")</f>
        <v>Match</v>
      </c>
      <c r="I12" s="7"/>
    </row>
    <row r="13" spans="1:9" ht="15" thickBot="1" x14ac:dyDescent="0.35">
      <c r="A13" s="42" t="s">
        <v>115</v>
      </c>
      <c r="B13" s="42">
        <v>15</v>
      </c>
      <c r="C13" s="35" t="str">
        <f t="shared" si="0"/>
        <v>Fail</v>
      </c>
      <c r="D13" s="7"/>
      <c r="E13" s="42" t="s">
        <v>124</v>
      </c>
      <c r="F13" s="47">
        <v>85</v>
      </c>
      <c r="G13" s="47">
        <v>85.5</v>
      </c>
      <c r="H13" s="35" t="str">
        <f t="shared" si="1"/>
        <v xml:space="preserve">No Match </v>
      </c>
      <c r="I13" s="7"/>
    </row>
    <row r="14" spans="1:9" ht="15" thickBot="1" x14ac:dyDescent="0.35">
      <c r="A14" s="42" t="s">
        <v>116</v>
      </c>
      <c r="B14" s="42">
        <v>60</v>
      </c>
      <c r="C14" s="35" t="str">
        <f t="shared" si="0"/>
        <v>Fail</v>
      </c>
      <c r="D14" s="7"/>
      <c r="E14" s="42" t="s">
        <v>125</v>
      </c>
      <c r="F14" s="47">
        <v>12</v>
      </c>
      <c r="G14" s="47">
        <v>12</v>
      </c>
      <c r="H14" s="35" t="str">
        <f t="shared" si="1"/>
        <v>Match</v>
      </c>
      <c r="I14" s="7"/>
    </row>
    <row r="15" spans="1:9" x14ac:dyDescent="0.3">
      <c r="D15" s="7"/>
      <c r="I15" s="7"/>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9E5AFD-E400-4ABC-AFB7-166374ECB174}">
  <dimension ref="A6:G21"/>
  <sheetViews>
    <sheetView workbookViewId="0">
      <selection activeCell="K8" sqref="K8"/>
    </sheetView>
  </sheetViews>
  <sheetFormatPr defaultRowHeight="14.4" x14ac:dyDescent="0.3"/>
  <cols>
    <col min="1" max="1" width="12.88671875" customWidth="1"/>
    <col min="2" max="3" width="11.109375" customWidth="1"/>
    <col min="4" max="5" width="15.5546875" customWidth="1"/>
    <col min="10" max="10" width="18.33203125" customWidth="1"/>
    <col min="11" max="11" width="8.88671875" customWidth="1"/>
    <col min="12" max="12" width="9.5546875" customWidth="1"/>
    <col min="13" max="13" width="10.6640625" bestFit="1" customWidth="1"/>
  </cols>
  <sheetData>
    <row r="6" spans="1:7" x14ac:dyDescent="0.3">
      <c r="A6" s="7"/>
      <c r="B6" s="8"/>
      <c r="C6" s="8"/>
      <c r="D6" s="8"/>
      <c r="E6" s="8"/>
    </row>
    <row r="12" spans="1:7" x14ac:dyDescent="0.3">
      <c r="A12" s="8"/>
      <c r="B12" s="8"/>
      <c r="C12" s="8"/>
      <c r="D12" s="41" t="s">
        <v>126</v>
      </c>
      <c r="E12" s="41" t="s">
        <v>127</v>
      </c>
    </row>
    <row r="13" spans="1:7" ht="15" thickBot="1" x14ac:dyDescent="0.35">
      <c r="A13" s="50" t="s">
        <v>128</v>
      </c>
      <c r="B13" s="50" t="s">
        <v>1</v>
      </c>
      <c r="C13" s="51" t="s">
        <v>129</v>
      </c>
      <c r="D13" s="55" t="s">
        <v>130</v>
      </c>
      <c r="E13" s="55" t="s">
        <v>131</v>
      </c>
      <c r="G13" s="53"/>
    </row>
    <row r="14" spans="1:7" ht="15" thickBot="1" x14ac:dyDescent="0.35">
      <c r="A14" s="42">
        <v>1</v>
      </c>
      <c r="B14" s="42" t="s">
        <v>132</v>
      </c>
      <c r="C14" s="52">
        <v>16</v>
      </c>
      <c r="D14" s="54" t="str">
        <f>IF(C14&gt;=16,"Eligible","Not Eligible")</f>
        <v>Eligible</v>
      </c>
      <c r="E14" s="54" t="str">
        <f>IF(C14&gt;=18,"Adult","Minor")</f>
        <v>Minor</v>
      </c>
    </row>
    <row r="15" spans="1:7" ht="15" thickBot="1" x14ac:dyDescent="0.35">
      <c r="A15" s="42">
        <v>2</v>
      </c>
      <c r="B15" s="42" t="s">
        <v>133</v>
      </c>
      <c r="C15" s="52">
        <v>18</v>
      </c>
      <c r="D15" s="54" t="str">
        <f t="shared" ref="D15:D21" si="0">IF(C15&gt;=16,"Eligible","Not Eligible")</f>
        <v>Eligible</v>
      </c>
      <c r="E15" s="54" t="str">
        <f t="shared" ref="E15:E21" si="1">IF(C15&gt;=18,"Adult","Minor")</f>
        <v>Adult</v>
      </c>
    </row>
    <row r="16" spans="1:7" ht="15" thickBot="1" x14ac:dyDescent="0.35">
      <c r="A16" s="42">
        <v>3</v>
      </c>
      <c r="B16" s="42" t="s">
        <v>134</v>
      </c>
      <c r="C16" s="52">
        <v>15.5</v>
      </c>
      <c r="D16" s="54" t="str">
        <f t="shared" si="0"/>
        <v>Not Eligible</v>
      </c>
      <c r="E16" s="54" t="str">
        <f t="shared" si="1"/>
        <v>Minor</v>
      </c>
    </row>
    <row r="17" spans="1:5" ht="15" thickBot="1" x14ac:dyDescent="0.35">
      <c r="A17" s="42">
        <v>4</v>
      </c>
      <c r="B17" s="42" t="s">
        <v>135</v>
      </c>
      <c r="C17" s="52">
        <v>19</v>
      </c>
      <c r="D17" s="54" t="str">
        <f t="shared" si="0"/>
        <v>Eligible</v>
      </c>
      <c r="E17" s="54" t="str">
        <f t="shared" si="1"/>
        <v>Adult</v>
      </c>
    </row>
    <row r="18" spans="1:5" ht="15" thickBot="1" x14ac:dyDescent="0.35">
      <c r="A18" s="42">
        <v>5</v>
      </c>
      <c r="B18" s="42" t="s">
        <v>136</v>
      </c>
      <c r="C18" s="52">
        <v>18</v>
      </c>
      <c r="D18" s="54" t="str">
        <f t="shared" si="0"/>
        <v>Eligible</v>
      </c>
      <c r="E18" s="54" t="str">
        <f t="shared" si="1"/>
        <v>Adult</v>
      </c>
    </row>
    <row r="19" spans="1:5" ht="15" thickBot="1" x14ac:dyDescent="0.35">
      <c r="A19" s="42">
        <v>6</v>
      </c>
      <c r="B19" s="42" t="s">
        <v>137</v>
      </c>
      <c r="C19" s="52">
        <v>13</v>
      </c>
      <c r="D19" s="54" t="str">
        <f t="shared" si="0"/>
        <v>Not Eligible</v>
      </c>
      <c r="E19" s="54" t="str">
        <f t="shared" si="1"/>
        <v>Minor</v>
      </c>
    </row>
    <row r="20" spans="1:5" ht="15" thickBot="1" x14ac:dyDescent="0.35">
      <c r="A20" s="42">
        <v>7</v>
      </c>
      <c r="B20" s="42" t="s">
        <v>138</v>
      </c>
      <c r="C20" s="52">
        <v>18</v>
      </c>
      <c r="D20" s="54" t="str">
        <f t="shared" si="0"/>
        <v>Eligible</v>
      </c>
      <c r="E20" s="54" t="str">
        <f t="shared" si="1"/>
        <v>Adult</v>
      </c>
    </row>
    <row r="21" spans="1:5" ht="15" thickBot="1" x14ac:dyDescent="0.35">
      <c r="A21" s="42">
        <v>8</v>
      </c>
      <c r="B21" s="42" t="s">
        <v>139</v>
      </c>
      <c r="C21" s="52">
        <v>17</v>
      </c>
      <c r="D21" s="54" t="str">
        <f t="shared" si="0"/>
        <v>Eligible</v>
      </c>
      <c r="E21" s="54" t="str">
        <f t="shared" si="1"/>
        <v>Minor</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4AC65-C333-4976-80F1-B770368E0A35}">
  <dimension ref="A7:D20"/>
  <sheetViews>
    <sheetView workbookViewId="0">
      <selection activeCell="B23" sqref="B23"/>
    </sheetView>
  </sheetViews>
  <sheetFormatPr defaultRowHeight="14.4" x14ac:dyDescent="0.3"/>
  <cols>
    <col min="2" max="2" width="10.88671875" customWidth="1"/>
    <col min="3" max="3" width="12.33203125" customWidth="1"/>
    <col min="4" max="4" width="10.6640625" bestFit="1" customWidth="1"/>
  </cols>
  <sheetData>
    <row r="7" spans="1:4" x14ac:dyDescent="0.3">
      <c r="A7" t="s">
        <v>140</v>
      </c>
    </row>
    <row r="9" spans="1:4" x14ac:dyDescent="0.3">
      <c r="B9" s="7"/>
      <c r="C9" s="9" t="s">
        <v>55</v>
      </c>
    </row>
    <row r="10" spans="1:4" x14ac:dyDescent="0.3">
      <c r="B10" s="42" t="s">
        <v>141</v>
      </c>
      <c r="C10" s="56">
        <v>1</v>
      </c>
    </row>
    <row r="11" spans="1:4" x14ac:dyDescent="0.3">
      <c r="B11" s="42" t="s">
        <v>142</v>
      </c>
      <c r="C11" s="56">
        <v>0.5</v>
      </c>
    </row>
    <row r="13" spans="1:4" ht="15" thickBot="1" x14ac:dyDescent="0.35">
      <c r="A13" s="50" t="s">
        <v>1</v>
      </c>
      <c r="B13" s="50" t="s">
        <v>143</v>
      </c>
      <c r="C13" s="50" t="s">
        <v>144</v>
      </c>
      <c r="D13" s="55" t="s">
        <v>145</v>
      </c>
    </row>
    <row r="14" spans="1:4" ht="15" thickBot="1" x14ac:dyDescent="0.35">
      <c r="A14" s="42" t="s">
        <v>146</v>
      </c>
      <c r="B14" s="42" t="s">
        <v>141</v>
      </c>
      <c r="C14" s="57">
        <v>46866</v>
      </c>
      <c r="D14" s="54">
        <f>IF(B14="A+",C14,C14/2)</f>
        <v>46866</v>
      </c>
    </row>
    <row r="15" spans="1:4" ht="15" thickBot="1" x14ac:dyDescent="0.35">
      <c r="A15" s="42" t="s">
        <v>147</v>
      </c>
      <c r="B15" s="42" t="s">
        <v>142</v>
      </c>
      <c r="C15" s="57">
        <v>33495</v>
      </c>
      <c r="D15" s="54">
        <f t="shared" ref="D15:D20" si="0">IF(B15="A+",C15,C15/2)</f>
        <v>16747.5</v>
      </c>
    </row>
    <row r="16" spans="1:4" ht="15" thickBot="1" x14ac:dyDescent="0.35">
      <c r="A16" s="42" t="s">
        <v>148</v>
      </c>
      <c r="B16" s="42" t="s">
        <v>142</v>
      </c>
      <c r="C16" s="57">
        <v>35087</v>
      </c>
      <c r="D16" s="54">
        <f t="shared" si="0"/>
        <v>17543.5</v>
      </c>
    </row>
    <row r="17" spans="1:4" ht="15" thickBot="1" x14ac:dyDescent="0.35">
      <c r="A17" s="42" t="s">
        <v>149</v>
      </c>
      <c r="B17" s="42" t="s">
        <v>141</v>
      </c>
      <c r="C17" s="57">
        <v>42603</v>
      </c>
      <c r="D17" s="54">
        <f t="shared" si="0"/>
        <v>42603</v>
      </c>
    </row>
    <row r="18" spans="1:4" ht="15" thickBot="1" x14ac:dyDescent="0.35">
      <c r="A18" s="42" t="s">
        <v>136</v>
      </c>
      <c r="B18" s="42" t="s">
        <v>142</v>
      </c>
      <c r="C18" s="57">
        <v>36971</v>
      </c>
      <c r="D18" s="54">
        <f t="shared" si="0"/>
        <v>18485.5</v>
      </c>
    </row>
    <row r="19" spans="1:4" ht="15" thickBot="1" x14ac:dyDescent="0.35">
      <c r="A19" s="42" t="s">
        <v>150</v>
      </c>
      <c r="B19" s="42" t="s">
        <v>141</v>
      </c>
      <c r="C19" s="57">
        <v>41286</v>
      </c>
      <c r="D19" s="54">
        <f t="shared" si="0"/>
        <v>41286</v>
      </c>
    </row>
    <row r="20" spans="1:4" ht="15" thickBot="1" x14ac:dyDescent="0.35">
      <c r="A20" s="42" t="s">
        <v>151</v>
      </c>
      <c r="B20" s="42" t="s">
        <v>142</v>
      </c>
      <c r="C20" s="57">
        <v>37732</v>
      </c>
      <c r="D20" s="54">
        <f t="shared" si="0"/>
        <v>18866</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1</vt:lpstr>
      <vt:lpstr>2</vt:lpstr>
      <vt:lpstr>3-4</vt:lpstr>
      <vt:lpstr>5</vt:lpstr>
      <vt:lpstr>6</vt:lpstr>
      <vt:lpstr>7</vt:lpstr>
      <vt:lpstr>8-9</vt:lpstr>
      <vt:lpstr>10-11</vt:lpstr>
      <vt:lpstr>12</vt:lpstr>
      <vt:lpstr>13</vt:lpstr>
      <vt:lpstr>14-15-16</vt:lpstr>
      <vt:lpstr>17</vt:lpstr>
      <vt:lpstr>18</vt:lpstr>
      <vt:lpstr>19-20</vt:lpstr>
      <vt:lpstr>21</vt:lpstr>
      <vt:lpstr>22</vt:lpstr>
      <vt:lpstr>23</vt:lpstr>
      <vt:lpstr>24</vt:lpstr>
      <vt:lpstr>25</vt:lpstr>
      <vt:lpstr>26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Priya Rathod</dc:creator>
  <cp:lastModifiedBy>Priya Rathod</cp:lastModifiedBy>
  <dcterms:created xsi:type="dcterms:W3CDTF">2024-12-15T07:08:58Z</dcterms:created>
  <dcterms:modified xsi:type="dcterms:W3CDTF">2024-12-21T16:37:19Z</dcterms:modified>
</cp:coreProperties>
</file>