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8D95987-D013-4ED6-A859-E77B8CF65524}" xr6:coauthVersionLast="45" xr6:coauthVersionMax="45" xr10:uidLastSave="{00000000-0000-0000-0000-000000000000}"/>
  <bookViews>
    <workbookView xWindow="-108" yWindow="-108" windowWidth="23256" windowHeight="12576" activeTab="1" xr2:uid="{9C5ABDD1-8AE6-4D36-A622-5F01B3A2D829}"/>
  </bookViews>
  <sheets>
    <sheet name="Payroll" sheetId="1" r:id="rId1"/>
    <sheet name="Call Statistics" sheetId="2" r:id="rId2"/>
    <sheet name="Exercise 3" sheetId="3" r:id="rId3"/>
    <sheet name="Exercise 4" sheetId="4" r:id="rId4"/>
    <sheet name="Exercise 5" sheetId="5" r:id="rId5"/>
    <sheet name="Exercise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3" i="6"/>
  <c r="E25" i="6"/>
  <c r="E24" i="6"/>
  <c r="E23" i="6"/>
  <c r="E17" i="6"/>
  <c r="E18" i="6"/>
  <c r="F19" i="6"/>
  <c r="F18" i="6"/>
  <c r="F17" i="6"/>
  <c r="E19" i="6"/>
  <c r="B27" i="6" l="1"/>
  <c r="B26" i="6"/>
  <c r="D14" i="5"/>
  <c r="E14" i="5"/>
  <c r="D13" i="5"/>
  <c r="E13" i="5"/>
  <c r="B23" i="6"/>
  <c r="B22" i="6"/>
  <c r="B21" i="6"/>
  <c r="B18" i="6"/>
  <c r="B17" i="6"/>
  <c r="B16" i="6"/>
  <c r="C14" i="5" l="1"/>
  <c r="C13" i="5"/>
  <c r="C10" i="5"/>
  <c r="C11" i="5" s="1"/>
  <c r="D8" i="5"/>
  <c r="D10" i="5" s="1"/>
  <c r="D11" i="5" s="1"/>
  <c r="E8" i="5"/>
  <c r="E10" i="5" s="1"/>
  <c r="E11" i="5" s="1"/>
  <c r="C8" i="5"/>
  <c r="F4" i="5"/>
  <c r="G4" i="5"/>
  <c r="F5" i="5"/>
  <c r="G5" i="5"/>
  <c r="F6" i="5"/>
  <c r="G6" i="5"/>
  <c r="F7" i="5"/>
  <c r="G7" i="5"/>
  <c r="G3" i="5"/>
  <c r="F3" i="5"/>
  <c r="C14" i="4"/>
  <c r="C13" i="4"/>
  <c r="C12" i="4"/>
  <c r="C11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D13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C13" i="3"/>
  <c r="F12" i="3"/>
  <c r="E12" i="3"/>
  <c r="D12" i="3"/>
  <c r="C12" i="3"/>
  <c r="F6" i="3"/>
  <c r="F7" i="3"/>
  <c r="F8" i="3"/>
  <c r="F9" i="3"/>
  <c r="F10" i="3"/>
  <c r="F5" i="3"/>
  <c r="E6" i="3"/>
  <c r="E7" i="3"/>
  <c r="E8" i="3"/>
  <c r="E9" i="3"/>
  <c r="E10" i="3"/>
  <c r="E5" i="3"/>
  <c r="E10" i="2"/>
  <c r="D10" i="2"/>
  <c r="C10" i="2"/>
  <c r="B10" i="2"/>
  <c r="E8" i="2"/>
  <c r="E7" i="2"/>
  <c r="E6" i="2"/>
  <c r="E5" i="2"/>
  <c r="E4" i="2"/>
  <c r="D8" i="2"/>
  <c r="D5" i="2"/>
  <c r="D6" i="2"/>
  <c r="D7" i="2"/>
  <c r="D4" i="2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<sst xmlns="http://schemas.openxmlformats.org/spreadsheetml/2006/main" count="183" uniqueCount="119">
  <si>
    <t>Payroll</t>
  </si>
  <si>
    <t>Date :</t>
  </si>
  <si>
    <t>EMPL Number</t>
  </si>
  <si>
    <t>EMPL Name</t>
  </si>
  <si>
    <t>Hourly Rate</t>
  </si>
  <si>
    <t>Hours Worked</t>
  </si>
  <si>
    <t>Gross Pay</t>
  </si>
  <si>
    <t>S.S.Tax</t>
  </si>
  <si>
    <t>Net Pay</t>
  </si>
  <si>
    <t>E00001</t>
  </si>
  <si>
    <t>E00002</t>
  </si>
  <si>
    <t>E00003</t>
  </si>
  <si>
    <t>E00004</t>
  </si>
  <si>
    <t>E00005</t>
  </si>
  <si>
    <t>Priya</t>
  </si>
  <si>
    <t>London Team Call Statistics</t>
  </si>
  <si>
    <t>Name</t>
  </si>
  <si>
    <t>No. Calls</t>
  </si>
  <si>
    <t>Calls per Hour</t>
  </si>
  <si>
    <t>Bonus</t>
  </si>
  <si>
    <t>Krishna</t>
  </si>
  <si>
    <t>Total</t>
  </si>
  <si>
    <t>Bonus Rate</t>
  </si>
  <si>
    <t>Panda EST</t>
  </si>
  <si>
    <t>Monthly Sales Report - July</t>
  </si>
  <si>
    <t>Emp No.</t>
  </si>
  <si>
    <t>Salary</t>
  </si>
  <si>
    <t>Sales Amount</t>
  </si>
  <si>
    <t>Commission</t>
  </si>
  <si>
    <t>Total Salary</t>
  </si>
  <si>
    <t>S101</t>
  </si>
  <si>
    <t>S105</t>
  </si>
  <si>
    <t>S112</t>
  </si>
  <si>
    <t>S107</t>
  </si>
  <si>
    <t>S110</t>
  </si>
  <si>
    <t>S103</t>
  </si>
  <si>
    <t>Riya</t>
  </si>
  <si>
    <t>Totals</t>
  </si>
  <si>
    <t>Average</t>
  </si>
  <si>
    <t>Highest</t>
  </si>
  <si>
    <t>Lowest</t>
  </si>
  <si>
    <t>Count</t>
  </si>
  <si>
    <t>ITEM NO.</t>
  </si>
  <si>
    <t>NO. OF ITEMS</t>
  </si>
  <si>
    <t>ITEM PRICE</t>
  </si>
  <si>
    <t>TAX</t>
  </si>
  <si>
    <t>TOTAL PRICE BEFORE TAX</t>
  </si>
  <si>
    <t>TOTAL PRICE AFTER TAX</t>
  </si>
  <si>
    <t>RATE</t>
  </si>
  <si>
    <t>Count of Items</t>
  </si>
  <si>
    <t>Average of tax</t>
  </si>
  <si>
    <t>Min ITEM PRICE</t>
  </si>
  <si>
    <t>Max ITEM PRICE</t>
  </si>
  <si>
    <t>Sales and Profit Report  - First Quarter 2012</t>
  </si>
  <si>
    <t>No</t>
  </si>
  <si>
    <t>City</t>
  </si>
  <si>
    <t>Jan</t>
  </si>
  <si>
    <t>Feb</t>
  </si>
  <si>
    <t>Mar</t>
  </si>
  <si>
    <t>Minimum</t>
  </si>
  <si>
    <t>C001</t>
  </si>
  <si>
    <t>C002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</si>
  <si>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</si>
  <si>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</si>
  <si>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</si>
  <si>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</si>
  <si>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</si>
  <si>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</si>
  <si>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</si>
  <si>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</si>
  <si>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</si>
  <si>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>C003</t>
  </si>
  <si>
    <t>C004</t>
  </si>
  <si>
    <t>C005</t>
  </si>
  <si>
    <t>Total Sales greater than 30000</t>
  </si>
  <si>
    <t>No Sales greater than 30000</t>
  </si>
  <si>
    <t>USA Annual Purchases Report 2011</t>
  </si>
  <si>
    <t>Customer ID</t>
  </si>
  <si>
    <t>Gender</t>
  </si>
  <si>
    <t>Education</t>
  </si>
  <si>
    <t>Annual Purhases</t>
  </si>
  <si>
    <t>Annual Salary</t>
  </si>
  <si>
    <t>C12</t>
  </si>
  <si>
    <t>C11</t>
  </si>
  <si>
    <t>C13</t>
  </si>
  <si>
    <t>C14</t>
  </si>
  <si>
    <t>C15</t>
  </si>
  <si>
    <t>C16</t>
  </si>
  <si>
    <t>C17</t>
  </si>
  <si>
    <t>C18</t>
  </si>
  <si>
    <t>C19</t>
  </si>
  <si>
    <t>C20</t>
  </si>
  <si>
    <t>M</t>
  </si>
  <si>
    <t>F</t>
  </si>
  <si>
    <t>New York</t>
  </si>
  <si>
    <t>Seattle</t>
  </si>
  <si>
    <t>Chicago</t>
  </si>
  <si>
    <t>University</t>
  </si>
  <si>
    <t>High School</t>
  </si>
  <si>
    <t>None</t>
  </si>
  <si>
    <t>Total Annual Purchases</t>
  </si>
  <si>
    <t>Male</t>
  </si>
  <si>
    <t>Female</t>
  </si>
  <si>
    <t>Average Annual Purchases</t>
  </si>
  <si>
    <t>Population</t>
  </si>
  <si>
    <t>Annual Purchases</t>
  </si>
  <si>
    <t>Maxium Sales</t>
  </si>
  <si>
    <t>Sum</t>
  </si>
  <si>
    <t>Running Total</t>
  </si>
  <si>
    <t>Vidhee</t>
  </si>
  <si>
    <t>Harsh</t>
  </si>
  <si>
    <t>Parth</t>
  </si>
  <si>
    <t>Tom</t>
  </si>
  <si>
    <t>Om</t>
  </si>
  <si>
    <t>Darshil</t>
  </si>
  <si>
    <t>Tiya</t>
  </si>
  <si>
    <t>Diya</t>
  </si>
  <si>
    <t>Jiya</t>
  </si>
  <si>
    <t>Siya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</si>
</sst>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44" fontId="0" fillId="0" borderId="0" xfId="0" applyNumberFormat="1"/>
    <xf numFmtId="0" fontId="0" fillId="0" borderId="1" xfId="0" applyBorder="1"/>
    <xf numFmtId="2" fontId="0" fillId="0" borderId="0" xfId="0" applyNumberFormat="1"/>
    <xf numFmtId="0" fontId="2" fillId="0" borderId="0" xfId="0" applyFont="1" applyAlignment="1">
      <alignment vertical="center" textRotation="45"/>
    </xf>
    <xf numFmtId="0" fontId="0" fillId="0" borderId="0" xfId="0" applyBorder="1"/>
    <xf numFmtId="44" fontId="0" fillId="0" borderId="1" xfId="1" applyFont="1" applyBorder="1" applyAlignment="1">
      <alignment horizontal="center"/>
    </xf>
    <xf numFmtId="44" fontId="0" fillId="0" borderId="0" xfId="0" applyNumberFormat="1" applyBorder="1"/>
    <xf numFmtId="44" fontId="0" fillId="0" borderId="0" xfId="1" applyFont="1" applyBorder="1"/>
    <xf numFmtId="0" fontId="0" fillId="0" borderId="0" xfId="0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44" fontId="0" fillId="0" borderId="8" xfId="0" applyNumberFormat="1" applyBorder="1"/>
    <xf numFmtId="44" fontId="0" fillId="0" borderId="18" xfId="0" applyNumberFormat="1" applyBorder="1"/>
    <xf numFmtId="0" fontId="0" fillId="0" borderId="5" xfId="0" applyBorder="1"/>
    <xf numFmtId="0" fontId="2" fillId="0" borderId="6" xfId="0" applyFont="1" applyBorder="1" applyAlignment="1">
      <alignment horizontal="right"/>
    </xf>
    <xf numFmtId="4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2" fillId="0" borderId="13" xfId="0" applyFont="1" applyBorder="1" applyAlignment="1">
      <alignment horizontal="right"/>
    </xf>
    <xf numFmtId="44" fontId="0" fillId="0" borderId="13" xfId="0" applyNumberFormat="1" applyBorder="1"/>
    <xf numFmtId="0" fontId="2" fillId="0" borderId="6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textRotation="45"/>
    </xf>
    <xf numFmtId="0" fontId="14" fillId="0" borderId="0" xfId="0" applyFont="1"/>
    <xf numFmtId="0" fontId="14" fillId="0" borderId="1" xfId="0" applyFont="1" applyBorder="1"/>
    <xf numFmtId="164" fontId="14" fillId="0" borderId="1" xfId="1" applyNumberFormat="1" applyFont="1" applyBorder="1"/>
    <xf numFmtId="0" fontId="6" fillId="0" borderId="1" xfId="0" applyFont="1" applyBorder="1"/>
    <xf numFmtId="9" fontId="14" fillId="0" borderId="1" xfId="0" applyNumberFormat="1" applyFont="1" applyBorder="1"/>
    <xf numFmtId="14" fontId="14" fillId="0" borderId="1" xfId="0" applyNumberFormat="1" applyFont="1" applyBorder="1"/>
    <xf numFmtId="44" fontId="14" fillId="0" borderId="1" xfId="1" applyNumberFormat="1" applyFont="1" applyBorder="1" applyAlignment="1">
      <alignment horizontal="right"/>
    </xf>
    <xf numFmtId="44" fontId="14" fillId="0" borderId="1" xfId="0" applyNumberFormat="1" applyFont="1" applyBorder="1" applyAlignment="1">
      <alignment horizontal="right"/>
    </xf>
    <xf numFmtId="44" fontId="14" fillId="0" borderId="1" xfId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9" fontId="3" fillId="0" borderId="0" xfId="2" applyFont="1"/>
    <xf numFmtId="0" fontId="3" fillId="0" borderId="1" xfId="0" applyFont="1" applyBorder="1"/>
    <xf numFmtId="44" fontId="0" fillId="0" borderId="2" xfId="0" applyNumberFormat="1" applyBorder="1"/>
    <xf numFmtId="44" fontId="0" fillId="0" borderId="25" xfId="0" applyNumberFormat="1" applyBorder="1"/>
    <xf numFmtId="44" fontId="3" fillId="0" borderId="1" xfId="0" applyNumberFormat="1" applyFont="1" applyBorder="1"/>
    <xf numFmtId="10" fontId="3" fillId="0" borderId="1" xfId="0" applyNumberFormat="1" applyFont="1" applyBorder="1"/>
    <xf numFmtId="2" fontId="0" fillId="0" borderId="1" xfId="0" applyNumberFormat="1" applyBorder="1"/>
    <xf numFmtId="0" fontId="17" fillId="5" borderId="2" xfId="0" applyFont="1" applyFill="1" applyBorder="1" applyAlignment="1"/>
    <xf numFmtId="0" fontId="17" fillId="5" borderId="3" xfId="0" applyFont="1" applyFill="1" applyBorder="1" applyAlignment="1"/>
    <xf numFmtId="0" fontId="17" fillId="5" borderId="4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5" fillId="7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64" fontId="14" fillId="9" borderId="1" xfId="0" applyNumberFormat="1" applyFont="1" applyFill="1" applyBorder="1"/>
    <xf numFmtId="0" fontId="6" fillId="9" borderId="2" xfId="0" applyFont="1" applyFill="1" applyBorder="1"/>
    <xf numFmtId="0" fontId="14" fillId="9" borderId="3" xfId="0" applyFont="1" applyFill="1" applyBorder="1"/>
    <xf numFmtId="164" fontId="14" fillId="9" borderId="3" xfId="0" applyNumberFormat="1" applyFont="1" applyFill="1" applyBorder="1"/>
    <xf numFmtId="164" fontId="14" fillId="9" borderId="4" xfId="0" applyNumberFormat="1" applyFont="1" applyFill="1" applyBorder="1"/>
    <xf numFmtId="0" fontId="7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2" fillId="12" borderId="0" xfId="0" applyFont="1" applyFill="1"/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/>
    </xf>
    <xf numFmtId="0" fontId="18" fillId="10" borderId="6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textRotation="180"/>
    </xf>
    <xf numFmtId="0" fontId="10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165" fontId="12" fillId="8" borderId="1" xfId="1" applyNumberFormat="1" applyFont="1" applyFill="1" applyBorder="1" applyAlignment="1">
      <alignment horizontal="right"/>
    </xf>
    <xf numFmtId="44" fontId="12" fillId="8" borderId="1" xfId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/>
    </xf>
    <xf numFmtId="0" fontId="12" fillId="8" borderId="1" xfId="0" applyFont="1" applyFill="1" applyBorder="1"/>
    <xf numFmtId="0" fontId="13" fillId="8" borderId="1" xfId="0" applyFont="1" applyFill="1" applyBorder="1" applyAlignment="1">
      <alignment horizontal="center" vertical="center" wrapText="1"/>
    </xf>
    <xf numFmtId="0" fontId="13" fillId="14" borderId="1" xfId="0" applyFont="1" applyFill="1" applyBorder="1"/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5'!$B$3:$B$7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'Exercise 5'!$C$3:$C$7</c:f>
              <c:numCache>
                <c:formatCode>_("$"* #,##0.00_);_("$"* \(#,##0.00\);_("$"* "-"??_);_(@_)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55A-8F2A-BDECD5E51F93}"/>
            </c:ext>
          </c:extLst>
        </c:ser>
        <c:ser>
          <c:idx val="1"/>
          <c:order val="1"/>
          <c:tx>
            <c:strRef>
              <c:f>'Exercise 5'!$D$2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5'!$B$3:$B$7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'Exercise 5'!$D$3:$D$7</c:f>
              <c:numCache>
                <c:formatCode>_("$"* #,##0.00_);_("$"* \(#,##0.00\);_("$"* "-"??_);_(@_)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55A-8F2A-BDECD5E51F93}"/>
            </c:ext>
          </c:extLst>
        </c:ser>
        <c:ser>
          <c:idx val="2"/>
          <c:order val="2"/>
          <c:tx>
            <c:strRef>
              <c:f>'Exercise 5'!$E$2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'Exercise 5'!$B$3:$B$7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'Exercise 5'!$E$3:$E$7</c:f>
              <c:numCache>
                <c:formatCode>_("$"* #,##0.00_);_("$"* \(#,##0.00\);_("$"* "-"??_);_(@_)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2-455A-8F2A-BDECD5E5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767199"/>
        <c:axId val="1458877935"/>
      </c:barChart>
      <c:catAx>
        <c:axId val="13727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77935"/>
        <c:crosses val="autoZero"/>
        <c:auto val="1"/>
        <c:lblAlgn val="ctr"/>
        <c:lblOffset val="100"/>
        <c:noMultiLvlLbl val="0"/>
      </c:catAx>
      <c:valAx>
        <c:axId val="14588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Sales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5'!$I$2:$I$7</c:f>
              <c:strCache>
                <c:ptCount val="6"/>
                <c:pt idx="1">
                  <c:v>New york</c:v>
                </c:pt>
                <c:pt idx="2">
                  <c:v>Los Angeles</c:v>
                </c:pt>
                <c:pt idx="3">
                  <c:v>London</c:v>
                </c:pt>
                <c:pt idx="4">
                  <c:v>Paris</c:v>
                </c:pt>
                <c:pt idx="5">
                  <c:v>Munich</c:v>
                </c:pt>
              </c:strCache>
            </c:strRef>
          </c:cat>
          <c:val>
            <c:numRef>
              <c:f>'Exercise 5'!$J$2:$J$7</c:f>
              <c:numCache>
                <c:formatCode>0.00%</c:formatCode>
                <c:ptCount val="6"/>
                <c:pt idx="1">
                  <c:v>0.2</c:v>
                </c:pt>
                <c:pt idx="2">
                  <c:v>0.3</c:v>
                </c:pt>
                <c:pt idx="3">
                  <c:v>0.15</c:v>
                </c:pt>
                <c:pt idx="4">
                  <c:v>0.24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F-4372-9809-B2F2799FF9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Annual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'Exercise 6'!$B$15</c:f>
              <c:strCache>
                <c:ptCount val="1"/>
                <c:pt idx="0">
                  <c:v>Total Annual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6'!$A$16:$A$18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'Exercise 6'!$B$16:$B$18</c:f>
              <c:numCache>
                <c:formatCode>_("$"* #,##0_);_("$"* \(#,##0\);_("$"* "-"??_);_(@_)</c:formatCode>
                <c:ptCount val="3"/>
                <c:pt idx="0">
                  <c:v>17732</c:v>
                </c:pt>
                <c:pt idx="1">
                  <c:v>10346</c:v>
                </c:pt>
                <c:pt idx="2">
                  <c:v>11890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C-45FC-BCD0-F8EEB587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339456"/>
        <c:axId val="1802715520"/>
      </c:barChart>
      <c:catAx>
        <c:axId val="200533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15520"/>
        <c:crosses val="autoZero"/>
        <c:auto val="1"/>
        <c:lblAlgn val="ctr"/>
        <c:lblOffset val="100"/>
        <c:noMultiLvlLbl val="0"/>
      </c:catAx>
      <c:valAx>
        <c:axId val="18027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'Exercise 6'!$B$25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43-46E3-8CEB-463C5E17A1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43-46E3-8CEB-463C5E17A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6'!$A$26:$A$27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'Exercise 6'!$B$26:$B$27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7-411A-936C-8763A0BE0F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Purchases Vs. 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6'!$E$2</c:f>
              <c:strCache>
                <c:ptCount val="1"/>
                <c:pt idx="0">
                  <c:v>Annual Purhases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'Exercise 6'!$E$3:$E$12</c:f>
              <c:numCache>
                <c:formatCode>_("$"* #,##0_);_("$"* \(#,##0\);_("$"* "-"??_);_(@_)</c:formatCode>
                <c:ptCount val="10"/>
                <c:pt idx="0">
                  <c:v>6233</c:v>
                </c:pt>
                <c:pt idx="1">
                  <c:v>4233</c:v>
                </c:pt>
                <c:pt idx="2">
                  <c:v>6560</c:v>
                </c:pt>
                <c:pt idx="3">
                  <c:v>5001</c:v>
                </c:pt>
                <c:pt idx="4">
                  <c:v>7034</c:v>
                </c:pt>
                <c:pt idx="5">
                  <c:v>5345</c:v>
                </c:pt>
                <c:pt idx="6">
                  <c:v>790</c:v>
                </c:pt>
                <c:pt idx="7">
                  <c:v>240</c:v>
                </c:pt>
                <c:pt idx="8">
                  <c:v>4300</c:v>
                </c:pt>
                <c:pt idx="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D5B-9019-C221F7432B82}"/>
            </c:ext>
          </c:extLst>
        </c:ser>
        <c:ser>
          <c:idx val="1"/>
          <c:order val="1"/>
          <c:tx>
            <c:strRef>
              <c:f>'Exercise 6'!$F$2</c:f>
              <c:strCache>
                <c:ptCount val="1"/>
                <c:pt idx="0">
                  <c:v>Annual Salary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'Exercise 6'!$F$3:$F$12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4999</c:v>
                </c:pt>
                <c:pt idx="2">
                  <c:v>6750</c:v>
                </c:pt>
                <c:pt idx="3">
                  <c:v>12000</c:v>
                </c:pt>
                <c:pt idx="4">
                  <c:v>17500</c:v>
                </c:pt>
                <c:pt idx="5">
                  <c:v>13150</c:v>
                </c:pt>
                <c:pt idx="6">
                  <c:v>3799</c:v>
                </c:pt>
                <c:pt idx="7">
                  <c:v>2150</c:v>
                </c:pt>
                <c:pt idx="8">
                  <c:v>22450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2-4D5B-9019-C221F743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973952"/>
        <c:axId val="2089839152"/>
      </c:barChart>
      <c:catAx>
        <c:axId val="20869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39152"/>
        <c:crosses val="autoZero"/>
        <c:auto val="1"/>
        <c:lblAlgn val="ctr"/>
        <c:lblOffset val="100"/>
        <c:noMultiLvlLbl val="0"/>
      </c:catAx>
      <c:valAx>
        <c:axId val="20898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Annual Purchases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'Exercise 6'!$E$21:$E$22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'Exercise 6'!$D$23:$D$25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'Exercise 6'!$E$23:$E$25</c:f>
              <c:numCache>
                <c:formatCode>_("$"* #,##0.00_);_("$"* \(#,##0.00\);_("$"* "-"??_);_(@_)</c:formatCode>
                <c:ptCount val="3"/>
                <c:pt idx="0">
                  <c:v>10466</c:v>
                </c:pt>
                <c:pt idx="1">
                  <c:v>5001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D-4B4A-B49C-AFB91D498D89}"/>
            </c:ext>
          </c:extLst>
        </c:ser>
        <c:ser>
          <c:idx val="1"/>
          <c:order val="1"/>
          <c:tx>
            <c:strRef>
              <c:f>'Exercise 6'!$F$21:$F$22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'Exercise 6'!$D$23:$D$25</c:f>
              <c:strCache>
                <c:ptCount val="3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</c:strCache>
            </c:strRef>
          </c:cat>
          <c:val>
            <c:numRef>
              <c:f>'Exercise 6'!$F$23:$F$25</c:f>
              <c:numCache>
                <c:formatCode>_("$"* #,##0.00_);_("$"* \(#,##0.00\);_("$"* "-"??_);_(@_)</c:formatCode>
                <c:ptCount val="3"/>
                <c:pt idx="0">
                  <c:v>7266</c:v>
                </c:pt>
                <c:pt idx="1">
                  <c:v>5345</c:v>
                </c:pt>
                <c:pt idx="2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D-4B4A-B49C-AFB91D49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741824"/>
        <c:axId val="837053904"/>
        <c:axId val="1410306480"/>
      </c:bar3DChart>
      <c:catAx>
        <c:axId val="1182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3904"/>
        <c:crosses val="autoZero"/>
        <c:auto val="1"/>
        <c:lblAlgn val="ctr"/>
        <c:lblOffset val="100"/>
        <c:noMultiLvlLbl val="0"/>
      </c:catAx>
      <c:valAx>
        <c:axId val="837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41824"/>
        <c:crosses val="autoZero"/>
        <c:crossBetween val="between"/>
      </c:valAx>
      <c:serAx>
        <c:axId val="14103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539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63731</xdr:colOff>
      <xdr:row>14</xdr:row>
      <xdr:rowOff>123651</xdr:rowOff>
    </xdr:from>
    <xdr:to>
      <xdr:col>13</xdr:col>
      <xdr:colOff>131618</xdr:colOff>
      <xdr:row>30</xdr:row>
      <xdr:rowOff>25977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B7017-3663-435D-8AC0-C6EBA70B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72737</xdr:colOff>
      <xdr:row>0</xdr:row>
      <xdr:rowOff>294409</xdr:rowOff>
    </xdr:from>
    <xdr:to>
      <xdr:col>13</xdr:col>
      <xdr:colOff>121228</xdr:colOff>
      <xdr:row>13</xdr:row>
      <xdr:rowOff>322118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94024-83E9-4E68-B041-68CA94E16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14</xdr:row>
      <xdr:rowOff>320040</xdr:rowOff>
    </xdr:from>
    <xdr:to>
      <xdr:col>14</xdr:col>
      <xdr:colOff>525780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E6585-30B9-42FD-BE93-D4B2F5C1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1</xdr:row>
      <xdr:rowOff>327660</xdr:rowOff>
    </xdr:from>
    <xdr:to>
      <xdr:col>20</xdr:col>
      <xdr:colOff>76200</xdr:colOff>
      <xdr:row>13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4DA23-0026-4C05-9F55-8D3FF20BC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14</xdr:row>
      <xdr:rowOff>316230</xdr:rowOff>
    </xdr:from>
    <xdr:to>
      <xdr:col>23</xdr:col>
      <xdr:colOff>45720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D454F-3798-458D-A599-18C0DED1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1</xdr:row>
      <xdr:rowOff>186690</xdr:rowOff>
    </xdr:from>
    <xdr:to>
      <xdr:col>14</xdr:col>
      <xdr:colOff>312420</xdr:colOff>
      <xdr:row>13</xdr:row>
      <xdr:rowOff>194310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673F4-FEC1-4F12-9679-9BCA44424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B50A-38C0-4BE2-BB5E-F5A8A4324547}">
  <dimension ref="A1:G8"/>
  <sheetViews>
    <sheetView workbookViewId="0">
      <selection activeCell="E12" sqref="E12"/>
    </sheetView>
  </sheetViews>
  <sheetFormatPr defaultRowHeight="14.4" x14ac:dyDescent="0.3"/>
  <cols>
    <col min="1" max="1" width="14.109375" customWidth="1"/>
    <col min="2" max="2" width="16.33203125" bestFit="1" customWidth="1"/>
    <col min="3" max="3" width="12" customWidth="1"/>
    <col min="4" max="4" width="13.5546875" customWidth="1"/>
    <col min="5" max="5" width="13.5546875" bestFit="1" customWidth="1"/>
    <col min="6" max="6" width="9.88671875" bestFit="1" customWidth="1"/>
    <col min="7" max="7" width="11.21875" bestFit="1" customWidth="1"/>
  </cols>
  <sheetData>
    <row r="1" spans="1:7" ht="31.2" x14ac:dyDescent="0.6">
      <c r="A1" s="64" t="s">
        <v>0</v>
      </c>
      <c r="B1" s="65"/>
      <c r="C1" s="65"/>
      <c r="D1" s="65"/>
      <c r="E1" s="65"/>
      <c r="F1" s="65"/>
      <c r="G1" s="65"/>
    </row>
    <row r="2" spans="1:7" ht="18" x14ac:dyDescent="0.35">
      <c r="A2" s="66" t="s">
        <v>1</v>
      </c>
      <c r="B2" s="48">
        <v>43962</v>
      </c>
      <c r="C2" s="44"/>
      <c r="D2" s="44"/>
      <c r="E2" s="44"/>
      <c r="F2" s="44"/>
      <c r="G2" s="44"/>
    </row>
    <row r="3" spans="1:7" ht="42" x14ac:dyDescent="0.3">
      <c r="A3" s="67" t="s">
        <v>2</v>
      </c>
      <c r="B3" s="68" t="s">
        <v>3</v>
      </c>
      <c r="C3" s="67" t="s">
        <v>4</v>
      </c>
      <c r="D3" s="67" t="s">
        <v>5</v>
      </c>
      <c r="E3" s="68" t="s">
        <v>6</v>
      </c>
      <c r="F3" s="68" t="s">
        <v>7</v>
      </c>
      <c r="G3" s="68" t="s">
        <v>8</v>
      </c>
    </row>
    <row r="4" spans="1:7" ht="18" x14ac:dyDescent="0.35">
      <c r="A4" s="44" t="s">
        <v>9</v>
      </c>
      <c r="B4" s="44" t="s">
        <v>109</v>
      </c>
      <c r="C4" s="44">
        <v>7.5</v>
      </c>
      <c r="D4" s="44">
        <v>35</v>
      </c>
      <c r="E4" s="49">
        <f>C4*D4</f>
        <v>262.5</v>
      </c>
      <c r="F4" s="50">
        <f>E4*6/100</f>
        <v>15.75</v>
      </c>
      <c r="G4" s="50">
        <f>E4-F4</f>
        <v>246.75</v>
      </c>
    </row>
    <row r="5" spans="1:7" ht="18" x14ac:dyDescent="0.35">
      <c r="A5" s="44" t="s">
        <v>10</v>
      </c>
      <c r="B5" s="44" t="s">
        <v>14</v>
      </c>
      <c r="C5" s="44">
        <v>8</v>
      </c>
      <c r="D5" s="44">
        <v>30</v>
      </c>
      <c r="E5" s="51">
        <f t="shared" ref="E5:E8" si="0">C5*D5</f>
        <v>240</v>
      </c>
      <c r="F5" s="50">
        <f t="shared" ref="F5:F8" si="1">E5*6/100</f>
        <v>14.4</v>
      </c>
      <c r="G5" s="50">
        <f t="shared" ref="G5:G8" si="2">E5-F5</f>
        <v>225.6</v>
      </c>
    </row>
    <row r="6" spans="1:7" ht="18" x14ac:dyDescent="0.35">
      <c r="A6" s="44" t="s">
        <v>11</v>
      </c>
      <c r="B6" s="44" t="s">
        <v>110</v>
      </c>
      <c r="C6" s="44">
        <v>6.5</v>
      </c>
      <c r="D6" s="44">
        <v>25</v>
      </c>
      <c r="E6" s="51">
        <f t="shared" si="0"/>
        <v>162.5</v>
      </c>
      <c r="F6" s="50">
        <f t="shared" si="1"/>
        <v>9.75</v>
      </c>
      <c r="G6" s="50">
        <f t="shared" si="2"/>
        <v>152.75</v>
      </c>
    </row>
    <row r="7" spans="1:7" ht="18" x14ac:dyDescent="0.35">
      <c r="A7" s="44" t="s">
        <v>12</v>
      </c>
      <c r="B7" s="44" t="s">
        <v>111</v>
      </c>
      <c r="C7" s="44">
        <v>9</v>
      </c>
      <c r="D7" s="44">
        <v>40</v>
      </c>
      <c r="E7" s="51">
        <f t="shared" si="0"/>
        <v>360</v>
      </c>
      <c r="F7" s="50">
        <f t="shared" si="1"/>
        <v>21.6</v>
      </c>
      <c r="G7" s="50">
        <f t="shared" si="2"/>
        <v>338.4</v>
      </c>
    </row>
    <row r="8" spans="1:7" ht="18" x14ac:dyDescent="0.35">
      <c r="A8" s="44" t="s">
        <v>13</v>
      </c>
      <c r="B8" s="44" t="s">
        <v>112</v>
      </c>
      <c r="C8" s="44">
        <v>10</v>
      </c>
      <c r="D8" s="44">
        <v>39</v>
      </c>
      <c r="E8" s="51">
        <f t="shared" si="0"/>
        <v>390</v>
      </c>
      <c r="F8" s="50">
        <f t="shared" si="1"/>
        <v>23.4</v>
      </c>
      <c r="G8" s="50">
        <f t="shared" si="2"/>
        <v>366.6</v>
      </c>
    </row>
  </sheetData>
  <mergeCells count="1">
    <mergeCell ref="A1:G1"/>
  </mergeCells>
  <phoneticPr fontId="4" type="noConversion"/>
  <printOptions horizontalCentered="1" vertic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8251-69AD-43AB-854F-71A8A974DB2F}">
  <dimension ref="A1:H13"/>
  <sheetViews>
    <sheetView tabSelected="1" zoomScale="110" zoomScaleNormal="110" workbookViewId="0">
      <selection activeCell="G4" sqref="G4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10" customWidth="1"/>
    <col min="4" max="4" width="11.6640625" customWidth="1"/>
    <col min="5" max="5" width="9.33203125" bestFit="1" customWidth="1"/>
  </cols>
  <sheetData>
    <row r="1" spans="1:8" ht="18" customHeight="1" x14ac:dyDescent="0.45">
      <c r="A1" s="107" t="s">
        <v>15</v>
      </c>
      <c r="B1" s="107"/>
      <c r="C1" s="107"/>
      <c r="D1" s="107"/>
      <c r="E1" s="107"/>
    </row>
    <row r="3" spans="1:8" ht="33" customHeight="1" x14ac:dyDescent="0.3">
      <c r="A3" s="40" t="s">
        <v>16</v>
      </c>
      <c r="B3" s="40" t="s">
        <v>17</v>
      </c>
      <c r="C3" s="41" t="s">
        <v>5</v>
      </c>
      <c r="D3" s="41" t="s">
        <v>18</v>
      </c>
      <c r="E3" s="42" t="s">
        <v>19</v>
      </c>
      <c r="F3" s="4"/>
    </row>
    <row r="4" spans="1:8" ht="18" x14ac:dyDescent="0.35">
      <c r="A4" s="43" t="s">
        <v>14</v>
      </c>
      <c r="B4" s="44">
        <v>42</v>
      </c>
      <c r="C4" s="44">
        <v>5</v>
      </c>
      <c r="D4" s="45">
        <f>B4/C4</f>
        <v>8.4</v>
      </c>
      <c r="E4" s="69">
        <f>D4*B12</f>
        <v>2.1</v>
      </c>
    </row>
    <row r="5" spans="1:8" ht="18" x14ac:dyDescent="0.35">
      <c r="A5" s="43" t="s">
        <v>20</v>
      </c>
      <c r="B5" s="44">
        <v>6</v>
      </c>
      <c r="C5" s="44">
        <v>4</v>
      </c>
      <c r="D5" s="45">
        <f t="shared" ref="D5:D7" si="0">B5/C5</f>
        <v>1.5</v>
      </c>
      <c r="E5" s="69">
        <f>D5*B12</f>
        <v>0.375</v>
      </c>
    </row>
    <row r="6" spans="1:8" ht="18" x14ac:dyDescent="0.35">
      <c r="A6" s="43" t="s">
        <v>111</v>
      </c>
      <c r="B6" s="44">
        <v>39</v>
      </c>
      <c r="C6" s="44">
        <v>6</v>
      </c>
      <c r="D6" s="45">
        <f t="shared" si="0"/>
        <v>6.5</v>
      </c>
      <c r="E6" s="69">
        <f>D6*B12</f>
        <v>1.625</v>
      </c>
    </row>
    <row r="7" spans="1:8" ht="18" x14ac:dyDescent="0.35">
      <c r="A7" s="43" t="s">
        <v>113</v>
      </c>
      <c r="B7" s="44">
        <v>15</v>
      </c>
      <c r="C7" s="44">
        <v>6</v>
      </c>
      <c r="D7" s="45">
        <f t="shared" si="0"/>
        <v>2.5</v>
      </c>
      <c r="E7" s="69">
        <f>D7*B12</f>
        <v>0.625</v>
      </c>
    </row>
    <row r="8" spans="1:8" ht="18" x14ac:dyDescent="0.35">
      <c r="A8" s="43" t="s">
        <v>114</v>
      </c>
      <c r="B8" s="44">
        <v>2</v>
      </c>
      <c r="C8" s="44">
        <v>7</v>
      </c>
      <c r="D8" s="45">
        <f>B8/C8</f>
        <v>0.2857142857142857</v>
      </c>
      <c r="E8" s="69">
        <f>D8*B12</f>
        <v>7.1428571428571425E-2</v>
      </c>
    </row>
    <row r="9" spans="1:8" ht="12" customHeight="1" x14ac:dyDescent="0.35">
      <c r="A9" s="43"/>
      <c r="B9" s="43"/>
      <c r="C9" s="43"/>
      <c r="D9" s="43"/>
      <c r="E9" s="43"/>
    </row>
    <row r="10" spans="1:8" ht="18" x14ac:dyDescent="0.35">
      <c r="A10" s="70" t="s">
        <v>21</v>
      </c>
      <c r="B10" s="71">
        <f>B4+B5+B6+B7+B8</f>
        <v>104</v>
      </c>
      <c r="C10" s="71">
        <f>C4+C5+C6+C8+C7</f>
        <v>28</v>
      </c>
      <c r="D10" s="72">
        <f>D4+D5+D6+D7+D8</f>
        <v>19.185714285714283</v>
      </c>
      <c r="E10" s="73">
        <f>E4+E5+E7+E6+E8</f>
        <v>4.7964285714285708</v>
      </c>
    </row>
    <row r="11" spans="1:8" ht="18" x14ac:dyDescent="0.35">
      <c r="A11" s="43"/>
      <c r="B11" s="43"/>
      <c r="C11" s="43"/>
      <c r="D11" s="43"/>
      <c r="E11" s="43"/>
    </row>
    <row r="12" spans="1:8" ht="18" x14ac:dyDescent="0.35">
      <c r="A12" s="46" t="s">
        <v>22</v>
      </c>
      <c r="B12" s="47">
        <v>0.25</v>
      </c>
      <c r="C12" s="43"/>
      <c r="D12" s="43"/>
      <c r="E12" s="43"/>
    </row>
    <row r="13" spans="1:8" x14ac:dyDescent="0.3">
      <c r="H13" s="9"/>
    </row>
  </sheetData>
  <mergeCells count="1">
    <mergeCell ref="A1:E1"/>
  </mergeCells>
  <printOptions horizontalCentered="1" verticalCentered="1"/>
  <pageMargins left="0.7" right="0.7" top="0.75" bottom="0.75" header="0.3" footer="0.3"/>
  <pageSetup orientation="portrait" r:id="rId1"/>
  <headerFooter>
    <oddHeader>&amp;L&amp;16Kinjal Kunjadiya&amp;R&amp;16ID : 2092926</oddHeader>
    <oddFooter>&amp;C&amp;D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493C-56FC-4A4D-AC8B-B201F94DA928}">
  <dimension ref="A1:F16"/>
  <sheetViews>
    <sheetView view="pageLayout" zoomScaleNormal="100" workbookViewId="0">
      <selection activeCell="H14" sqref="H14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5.88671875" bestFit="1" customWidth="1"/>
    <col min="4" max="4" width="12.5546875" bestFit="1" customWidth="1"/>
    <col min="5" max="5" width="10.88671875" bestFit="1" customWidth="1"/>
    <col min="6" max="6" width="10.5546875" bestFit="1" customWidth="1"/>
  </cols>
  <sheetData>
    <row r="1" spans="1:6" ht="28.8" x14ac:dyDescent="0.55000000000000004">
      <c r="A1" s="74" t="s">
        <v>23</v>
      </c>
      <c r="B1" s="74"/>
      <c r="C1" s="74"/>
      <c r="D1" s="74"/>
      <c r="E1" s="74"/>
      <c r="F1" s="74"/>
    </row>
    <row r="2" spans="1:6" ht="18" x14ac:dyDescent="0.35">
      <c r="A2" s="75" t="s">
        <v>24</v>
      </c>
      <c r="B2" s="75"/>
      <c r="C2" s="75"/>
      <c r="D2" s="75"/>
      <c r="E2" s="75"/>
      <c r="F2" s="75"/>
    </row>
    <row r="4" spans="1:6" x14ac:dyDescent="0.3">
      <c r="A4" s="76" t="s">
        <v>25</v>
      </c>
      <c r="B4" s="76" t="s">
        <v>16</v>
      </c>
      <c r="C4" s="76" t="s">
        <v>26</v>
      </c>
      <c r="D4" s="76" t="s">
        <v>27</v>
      </c>
      <c r="E4" s="76" t="s">
        <v>28</v>
      </c>
      <c r="F4" s="76" t="s">
        <v>29</v>
      </c>
    </row>
    <row r="5" spans="1:6" x14ac:dyDescent="0.3">
      <c r="A5" t="s">
        <v>30</v>
      </c>
      <c r="B5" t="s">
        <v>14</v>
      </c>
      <c r="C5">
        <v>1600</v>
      </c>
      <c r="D5">
        <v>2500</v>
      </c>
      <c r="E5">
        <f>D5*2%</f>
        <v>50</v>
      </c>
      <c r="F5">
        <f>D5+E5</f>
        <v>2550</v>
      </c>
    </row>
    <row r="6" spans="1:6" x14ac:dyDescent="0.3">
      <c r="A6" t="s">
        <v>31</v>
      </c>
      <c r="B6" t="s">
        <v>36</v>
      </c>
      <c r="C6">
        <v>1800</v>
      </c>
      <c r="D6">
        <v>3000</v>
      </c>
      <c r="E6">
        <f t="shared" ref="E6:E10" si="0">D6*2%</f>
        <v>60</v>
      </c>
      <c r="F6">
        <f t="shared" ref="F6:F10" si="1">D6+E6</f>
        <v>3060</v>
      </c>
    </row>
    <row r="7" spans="1:6" x14ac:dyDescent="0.3">
      <c r="A7" t="s">
        <v>32</v>
      </c>
      <c r="B7" t="s">
        <v>115</v>
      </c>
      <c r="C7">
        <v>1500</v>
      </c>
      <c r="D7">
        <v>2200</v>
      </c>
      <c r="E7">
        <f t="shared" si="0"/>
        <v>44</v>
      </c>
      <c r="F7">
        <f t="shared" si="1"/>
        <v>2244</v>
      </c>
    </row>
    <row r="8" spans="1:6" x14ac:dyDescent="0.3">
      <c r="A8" t="s">
        <v>33</v>
      </c>
      <c r="B8" t="s">
        <v>116</v>
      </c>
      <c r="C8">
        <v>2000</v>
      </c>
      <c r="D8">
        <v>4500</v>
      </c>
      <c r="E8">
        <f t="shared" si="0"/>
        <v>90</v>
      </c>
      <c r="F8">
        <f t="shared" si="1"/>
        <v>4590</v>
      </c>
    </row>
    <row r="9" spans="1:6" x14ac:dyDescent="0.3">
      <c r="A9" t="s">
        <v>34</v>
      </c>
      <c r="B9" t="s">
        <v>117</v>
      </c>
      <c r="C9">
        <v>1700</v>
      </c>
      <c r="D9">
        <v>3500</v>
      </c>
      <c r="E9">
        <f t="shared" si="0"/>
        <v>70</v>
      </c>
      <c r="F9">
        <f t="shared" si="1"/>
        <v>3570</v>
      </c>
    </row>
    <row r="10" spans="1:6" x14ac:dyDescent="0.3">
      <c r="A10" t="s">
        <v>35</v>
      </c>
      <c r="B10" t="s">
        <v>118</v>
      </c>
      <c r="C10">
        <v>1600</v>
      </c>
      <c r="D10">
        <v>2500</v>
      </c>
      <c r="E10">
        <f t="shared" si="0"/>
        <v>50</v>
      </c>
      <c r="F10">
        <f t="shared" si="1"/>
        <v>2550</v>
      </c>
    </row>
    <row r="12" spans="1:6" x14ac:dyDescent="0.3">
      <c r="B12" s="76" t="s">
        <v>37</v>
      </c>
      <c r="C12">
        <f>C5+C6+C7+C8+C9+C10</f>
        <v>10200</v>
      </c>
      <c r="D12">
        <f>D5+D6+D7+D8+D9+D10</f>
        <v>18200</v>
      </c>
      <c r="E12">
        <f>E5+E6+E7+E8+E9+E10</f>
        <v>364</v>
      </c>
      <c r="F12">
        <f>F5+F6+F7+F8+F9+F10</f>
        <v>18564</v>
      </c>
    </row>
    <row r="13" spans="1:6" x14ac:dyDescent="0.3">
      <c r="B13" s="76" t="s">
        <v>38</v>
      </c>
      <c r="C13">
        <f>AVERAGE(C5,C6,C7,C8,C9,C10)</f>
        <v>1700</v>
      </c>
      <c r="D13" s="3">
        <f>AVERAGE(D5:D10)</f>
        <v>3033.3333333333335</v>
      </c>
      <c r="E13" s="3">
        <f>AVERAGE(E5:E10)</f>
        <v>60.666666666666664</v>
      </c>
      <c r="F13">
        <f>AVERAGE(F5:F10)</f>
        <v>3094</v>
      </c>
    </row>
    <row r="14" spans="1:6" x14ac:dyDescent="0.3">
      <c r="B14" s="76" t="s">
        <v>39</v>
      </c>
      <c r="C14">
        <f>MAX(C5:C10)</f>
        <v>2000</v>
      </c>
      <c r="D14">
        <f>MAX(D5:D10)</f>
        <v>4500</v>
      </c>
      <c r="E14">
        <f>MAX(E5:E10)</f>
        <v>90</v>
      </c>
      <c r="F14">
        <f>MAX(F5:F10)</f>
        <v>4590</v>
      </c>
    </row>
    <row r="15" spans="1:6" x14ac:dyDescent="0.3">
      <c r="B15" s="76" t="s">
        <v>40</v>
      </c>
      <c r="C15">
        <f>MIN(C5:C10)</f>
        <v>1500</v>
      </c>
      <c r="D15">
        <f>MIN(D5:D10)</f>
        <v>2200</v>
      </c>
      <c r="E15">
        <f>MIN(E5:E10)</f>
        <v>44</v>
      </c>
      <c r="F15">
        <f>MIN(F5:F10)</f>
        <v>2244</v>
      </c>
    </row>
    <row r="16" spans="1:6" x14ac:dyDescent="0.3">
      <c r="B16" s="76" t="s">
        <v>41</v>
      </c>
      <c r="C16">
        <f>COUNT(C5:C10)</f>
        <v>6</v>
      </c>
      <c r="D16">
        <f>COUNT(D5:D10)</f>
        <v>6</v>
      </c>
      <c r="E16">
        <f>COUNT(E5:E10)</f>
        <v>6</v>
      </c>
      <c r="F16">
        <f>COUNT(F5:F10)</f>
        <v>6</v>
      </c>
    </row>
  </sheetData>
  <mergeCells count="2">
    <mergeCell ref="A1:F1"/>
    <mergeCell ref="A2:F2"/>
  </mergeCells>
  <printOptions horizontalCentered="1" verticalCentered="1"/>
  <pageMargins left="0.7" right="0.7" top="0.75" bottom="0.75" header="0.3" footer="0.3"/>
  <pageSetup orientation="portrait" r:id="rId1"/>
  <headerFooter>
    <oddHeader>&amp;L&amp;"-,Bold"&amp;16Priya Gondaliya&amp;C&amp;"-,Bold"&amp;16&amp;P&amp;R&amp;"-,Bold"&amp;16ID : 2092169</oddHeader>
    <oddFooter>&amp;L&amp;"-,Bold"&amp;16&amp;D&amp;R&amp;"-,Bold"&amp;16&amp;T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6A36-E4B7-4440-BD33-040DEBAEAD24}">
  <dimension ref="A1:G14"/>
  <sheetViews>
    <sheetView zoomScale="115" zoomScaleNormal="115" workbookViewId="0">
      <selection activeCell="H16" sqref="H16"/>
    </sheetView>
  </sheetViews>
  <sheetFormatPr defaultRowHeight="14.4" x14ac:dyDescent="0.3"/>
  <cols>
    <col min="1" max="1" width="6.109375" customWidth="1"/>
    <col min="2" max="2" width="9.21875" customWidth="1"/>
    <col min="3" max="3" width="6.77734375" customWidth="1"/>
    <col min="5" max="5" width="9.44140625" customWidth="1"/>
    <col min="6" max="6" width="7.88671875" customWidth="1"/>
    <col min="7" max="7" width="11.88671875" bestFit="1" customWidth="1"/>
  </cols>
  <sheetData>
    <row r="1" spans="1:7" ht="57.6" x14ac:dyDescent="0.3">
      <c r="A1" s="77" t="s">
        <v>42</v>
      </c>
      <c r="B1" s="77" t="s">
        <v>43</v>
      </c>
      <c r="C1" s="77" t="s">
        <v>44</v>
      </c>
      <c r="D1" s="78" t="s">
        <v>45</v>
      </c>
      <c r="E1" s="77" t="s">
        <v>46</v>
      </c>
      <c r="F1" s="77" t="s">
        <v>47</v>
      </c>
      <c r="G1" s="78" t="s">
        <v>48</v>
      </c>
    </row>
    <row r="2" spans="1:7" x14ac:dyDescent="0.3">
      <c r="A2" s="2">
        <v>100</v>
      </c>
      <c r="B2" s="2">
        <v>115</v>
      </c>
      <c r="C2" s="2">
        <v>30</v>
      </c>
      <c r="D2" s="2">
        <f>IF(C2&lt;=100,50,100)</f>
        <v>50</v>
      </c>
      <c r="E2" s="2">
        <f>B2*C2</f>
        <v>3450</v>
      </c>
      <c r="F2" s="2">
        <f>E2+D2</f>
        <v>3500</v>
      </c>
      <c r="G2" s="2" t="str">
        <f>IF(F2&gt;3500,"High","REASONABLE")</f>
        <v>REASONABLE</v>
      </c>
    </row>
    <row r="3" spans="1:7" x14ac:dyDescent="0.3">
      <c r="A3" s="2">
        <v>101</v>
      </c>
      <c r="B3" s="2">
        <v>256</v>
      </c>
      <c r="C3" s="2">
        <v>12</v>
      </c>
      <c r="D3" s="2">
        <f t="shared" ref="D3:D9" si="0">IF(C3&lt;=100,50,100)</f>
        <v>50</v>
      </c>
      <c r="E3" s="2">
        <f t="shared" ref="E3:E9" si="1">B3*C3</f>
        <v>3072</v>
      </c>
      <c r="F3" s="2">
        <f t="shared" ref="F3:F9" si="2">E3+D3</f>
        <v>3122</v>
      </c>
      <c r="G3" s="2" t="str">
        <f t="shared" ref="G3:G9" si="3">IF(F3&gt;3500,"High","REASONABLE")</f>
        <v>REASONABLE</v>
      </c>
    </row>
    <row r="4" spans="1:7" x14ac:dyDescent="0.3">
      <c r="A4" s="2">
        <v>102</v>
      </c>
      <c r="B4" s="2">
        <v>49</v>
      </c>
      <c r="C4" s="2">
        <v>56</v>
      </c>
      <c r="D4" s="2">
        <f t="shared" si="0"/>
        <v>50</v>
      </c>
      <c r="E4" s="2">
        <f t="shared" si="1"/>
        <v>2744</v>
      </c>
      <c r="F4" s="2">
        <f t="shared" si="2"/>
        <v>2794</v>
      </c>
      <c r="G4" s="2" t="str">
        <f t="shared" si="3"/>
        <v>REASONABLE</v>
      </c>
    </row>
    <row r="5" spans="1:7" x14ac:dyDescent="0.3">
      <c r="A5" s="2">
        <v>103</v>
      </c>
      <c r="B5" s="2">
        <v>23</v>
      </c>
      <c r="C5" s="2">
        <v>150</v>
      </c>
      <c r="D5" s="2">
        <f t="shared" si="0"/>
        <v>100</v>
      </c>
      <c r="E5" s="2">
        <f t="shared" si="1"/>
        <v>3450</v>
      </c>
      <c r="F5" s="2">
        <f t="shared" si="2"/>
        <v>3550</v>
      </c>
      <c r="G5" s="2" t="str">
        <f t="shared" si="3"/>
        <v>High</v>
      </c>
    </row>
    <row r="6" spans="1:7" x14ac:dyDescent="0.3">
      <c r="A6" s="2">
        <v>104</v>
      </c>
      <c r="B6" s="2">
        <v>840</v>
      </c>
      <c r="C6" s="2">
        <v>5</v>
      </c>
      <c r="D6" s="2">
        <f t="shared" si="0"/>
        <v>50</v>
      </c>
      <c r="E6" s="2">
        <f t="shared" si="1"/>
        <v>4200</v>
      </c>
      <c r="F6" s="2">
        <f t="shared" si="2"/>
        <v>4250</v>
      </c>
      <c r="G6" s="2" t="str">
        <f t="shared" si="3"/>
        <v>High</v>
      </c>
    </row>
    <row r="7" spans="1:7" x14ac:dyDescent="0.3">
      <c r="A7" s="2">
        <v>105</v>
      </c>
      <c r="B7" s="2">
        <v>200</v>
      </c>
      <c r="C7" s="2">
        <v>56</v>
      </c>
      <c r="D7" s="2">
        <f t="shared" si="0"/>
        <v>50</v>
      </c>
      <c r="E7" s="2">
        <f t="shared" si="1"/>
        <v>11200</v>
      </c>
      <c r="F7" s="2">
        <f t="shared" si="2"/>
        <v>11250</v>
      </c>
      <c r="G7" s="2" t="str">
        <f t="shared" si="3"/>
        <v>High</v>
      </c>
    </row>
    <row r="8" spans="1:7" x14ac:dyDescent="0.3">
      <c r="A8" s="2">
        <v>106</v>
      </c>
      <c r="B8" s="2">
        <v>294</v>
      </c>
      <c r="C8" s="2">
        <v>300</v>
      </c>
      <c r="D8" s="2">
        <f t="shared" si="0"/>
        <v>100</v>
      </c>
      <c r="E8" s="2">
        <f t="shared" si="1"/>
        <v>88200</v>
      </c>
      <c r="F8" s="2">
        <f t="shared" si="2"/>
        <v>88300</v>
      </c>
      <c r="G8" s="2" t="str">
        <f t="shared" si="3"/>
        <v>High</v>
      </c>
    </row>
    <row r="9" spans="1:7" x14ac:dyDescent="0.3">
      <c r="A9" s="2">
        <v>107</v>
      </c>
      <c r="B9" s="2">
        <v>4</v>
      </c>
      <c r="C9" s="2">
        <v>90</v>
      </c>
      <c r="D9" s="2">
        <f t="shared" si="0"/>
        <v>50</v>
      </c>
      <c r="E9" s="2">
        <f t="shared" si="1"/>
        <v>360</v>
      </c>
      <c r="F9" s="2">
        <f t="shared" si="2"/>
        <v>410</v>
      </c>
      <c r="G9" s="2" t="str">
        <f t="shared" si="3"/>
        <v>REASONABLE</v>
      </c>
    </row>
    <row r="11" spans="1:7" x14ac:dyDescent="0.3">
      <c r="A11" s="52" t="s">
        <v>49</v>
      </c>
      <c r="B11" s="52"/>
      <c r="C11" s="2">
        <f>B2+B3+B4+B5+B6+B7+B8+B9</f>
        <v>1781</v>
      </c>
    </row>
    <row r="12" spans="1:7" x14ac:dyDescent="0.3">
      <c r="A12" s="52" t="s">
        <v>50</v>
      </c>
      <c r="B12" s="52"/>
      <c r="C12" s="2">
        <f>AVERAGE(D2:D9)</f>
        <v>62.5</v>
      </c>
    </row>
    <row r="13" spans="1:7" x14ac:dyDescent="0.3">
      <c r="A13" s="52" t="s">
        <v>51</v>
      </c>
      <c r="B13" s="52"/>
      <c r="C13" s="2">
        <f>MIN(C2:C9)</f>
        <v>5</v>
      </c>
    </row>
    <row r="14" spans="1:7" x14ac:dyDescent="0.3">
      <c r="A14" s="52" t="s">
        <v>52</v>
      </c>
      <c r="B14" s="52"/>
      <c r="C14" s="2">
        <f>MAX(D2:D9)</f>
        <v>100</v>
      </c>
    </row>
  </sheetData>
  <mergeCells count="4">
    <mergeCell ref="A11:B11"/>
    <mergeCell ref="A12:B12"/>
    <mergeCell ref="A13:B13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EC2-B901-491C-A251-3DF40812E819}">
  <dimension ref="A1:L21"/>
  <sheetViews>
    <sheetView zoomScale="110" zoomScaleNormal="110" workbookViewId="0">
      <selection activeCell="P25" sqref="P25"/>
    </sheetView>
  </sheetViews>
  <sheetFormatPr defaultRowHeight="14.4" x14ac:dyDescent="0.3"/>
  <cols>
    <col min="2" max="2" width="22.44140625" customWidth="1"/>
    <col min="3" max="5" width="12.109375" bestFit="1" customWidth="1"/>
    <col min="6" max="8" width="11.109375" bestFit="1" customWidth="1"/>
    <col min="9" max="9" width="10.44140625" bestFit="1" customWidth="1"/>
    <col min="10" max="11" width="12.21875" bestFit="1" customWidth="1"/>
    <col min="12" max="12" width="11.109375" bestFit="1" customWidth="1"/>
  </cols>
  <sheetData>
    <row r="1" spans="1:11" ht="24" thickBot="1" x14ac:dyDescent="0.5">
      <c r="A1" s="79" t="s">
        <v>53</v>
      </c>
      <c r="B1" s="80"/>
      <c r="C1" s="80"/>
      <c r="D1" s="80"/>
      <c r="E1" s="80"/>
      <c r="F1" s="80"/>
      <c r="G1" s="80"/>
      <c r="H1" s="55"/>
      <c r="I1" s="55"/>
      <c r="J1" s="55"/>
      <c r="K1" s="53"/>
    </row>
    <row r="2" spans="1:11" ht="15.6" x14ac:dyDescent="0.3">
      <c r="A2" s="81" t="s">
        <v>54</v>
      </c>
      <c r="B2" s="82" t="s">
        <v>55</v>
      </c>
      <c r="C2" s="83" t="s">
        <v>56</v>
      </c>
      <c r="D2" s="84" t="s">
        <v>57</v>
      </c>
      <c r="E2" s="85" t="s">
        <v>58</v>
      </c>
      <c r="F2" s="83" t="s">
        <v>38</v>
      </c>
      <c r="G2" s="86" t="s">
        <v>59</v>
      </c>
      <c r="H2" s="61" t="s">
        <v>106</v>
      </c>
      <c r="I2" s="62"/>
      <c r="J2" s="63"/>
      <c r="K2" s="53"/>
    </row>
    <row r="3" spans="1:11" x14ac:dyDescent="0.3">
      <c r="A3" s="26" t="s">
        <v>60</v>
      </c>
      <c r="B3" s="28" t="s">
        <v>62</v>
      </c>
      <c r="C3" s="21">
        <v>22000</v>
      </c>
      <c r="D3" s="6">
        <v>29000</v>
      </c>
      <c r="E3" s="22">
        <v>19000</v>
      </c>
      <c r="F3" s="30">
        <f>AVERAGE(C3:E3)</f>
        <v>23333.333333333332</v>
      </c>
      <c r="G3" s="56">
        <f>MIN(C3:E3)</f>
        <v>19000</v>
      </c>
      <c r="H3" s="58"/>
      <c r="I3" s="55" t="s">
        <v>62</v>
      </c>
      <c r="J3" s="59">
        <v>0.2</v>
      </c>
      <c r="K3" s="54"/>
    </row>
    <row r="4" spans="1:11" x14ac:dyDescent="0.3">
      <c r="A4" s="26" t="s">
        <v>61</v>
      </c>
      <c r="B4" s="28" t="s">
        <v>63</v>
      </c>
      <c r="C4" s="21">
        <v>42000</v>
      </c>
      <c r="D4" s="6">
        <v>39000</v>
      </c>
      <c r="E4" s="22">
        <v>43000</v>
      </c>
      <c r="F4" s="30">
        <f t="shared" ref="F4:F7" si="0">AVERAGE(C4:E4)</f>
        <v>41333.333333333336</v>
      </c>
      <c r="G4" s="56">
        <f t="shared" ref="G4:G7" si="1">MIN(C4:E4)</f>
        <v>39000</v>
      </c>
      <c r="H4" s="58"/>
      <c r="I4" s="55" t="s">
        <v>63</v>
      </c>
      <c r="J4" s="59">
        <v>0.3</v>
      </c>
      <c r="K4" s="54"/>
    </row>
    <row r="5" spans="1:11" x14ac:dyDescent="0.3">
      <c r="A5" s="26" t="s">
        <v>71</v>
      </c>
      <c r="B5" s="28" t="s">
        <v>64</v>
      </c>
      <c r="C5" s="21">
        <v>18000</v>
      </c>
      <c r="D5" s="6">
        <v>20000</v>
      </c>
      <c r="E5" s="22">
        <v>22000</v>
      </c>
      <c r="F5" s="30">
        <f t="shared" si="0"/>
        <v>20000</v>
      </c>
      <c r="G5" s="56">
        <f t="shared" si="1"/>
        <v>18000</v>
      </c>
      <c r="H5" s="58"/>
      <c r="I5" s="55" t="s">
        <v>64</v>
      </c>
      <c r="J5" s="59">
        <v>0.15</v>
      </c>
      <c r="K5" s="54"/>
    </row>
    <row r="6" spans="1:11" x14ac:dyDescent="0.3">
      <c r="A6" s="26" t="s">
        <v>72</v>
      </c>
      <c r="B6" s="28" t="s">
        <v>65</v>
      </c>
      <c r="C6" s="21">
        <v>35000</v>
      </c>
      <c r="D6" s="6">
        <v>26000</v>
      </c>
      <c r="E6" s="22">
        <v>31000</v>
      </c>
      <c r="F6" s="30">
        <f t="shared" si="0"/>
        <v>30666.666666666668</v>
      </c>
      <c r="G6" s="56">
        <f t="shared" si="1"/>
        <v>26000</v>
      </c>
      <c r="H6" s="58"/>
      <c r="I6" s="55" t="s">
        <v>65</v>
      </c>
      <c r="J6" s="59">
        <v>0.24</v>
      </c>
      <c r="K6" s="54"/>
    </row>
    <row r="7" spans="1:11" ht="15" thickBot="1" x14ac:dyDescent="0.35">
      <c r="A7" s="27" t="s">
        <v>73</v>
      </c>
      <c r="B7" s="29" t="s">
        <v>66</v>
      </c>
      <c r="C7" s="23">
        <v>12000</v>
      </c>
      <c r="D7" s="24">
        <v>15000</v>
      </c>
      <c r="E7" s="25">
        <v>13000</v>
      </c>
      <c r="F7" s="31">
        <f t="shared" si="0"/>
        <v>13333.333333333334</v>
      </c>
      <c r="G7" s="57">
        <f t="shared" si="1"/>
        <v>12000</v>
      </c>
      <c r="H7" s="58"/>
      <c r="I7" s="55" t="s">
        <v>66</v>
      </c>
      <c r="J7" s="59">
        <v>0.11</v>
      </c>
      <c r="K7" s="54"/>
    </row>
    <row r="8" spans="1:11" x14ac:dyDescent="0.3">
      <c r="A8" s="32"/>
      <c r="B8" s="33" t="s">
        <v>67</v>
      </c>
      <c r="C8" s="34">
        <f>SUM(C3:C7)</f>
        <v>129000</v>
      </c>
      <c r="D8" s="34">
        <f t="shared" ref="D8:E8" si="2">SUM(D3:D7)</f>
        <v>129000</v>
      </c>
      <c r="E8" s="34">
        <f t="shared" si="2"/>
        <v>128000</v>
      </c>
      <c r="F8" s="35"/>
      <c r="G8" s="35"/>
      <c r="H8" s="2"/>
      <c r="I8" s="2"/>
      <c r="J8" s="60"/>
    </row>
    <row r="9" spans="1:11" x14ac:dyDescent="0.3">
      <c r="A9" s="15"/>
      <c r="B9" s="14" t="s">
        <v>68</v>
      </c>
      <c r="C9" s="8">
        <v>83000</v>
      </c>
      <c r="D9" s="8">
        <v>84000</v>
      </c>
      <c r="E9" s="8">
        <v>43000</v>
      </c>
      <c r="F9" s="5"/>
      <c r="G9" s="16"/>
    </row>
    <row r="10" spans="1:11" x14ac:dyDescent="0.3">
      <c r="A10" s="15"/>
      <c r="B10" s="14" t="s">
        <v>69</v>
      </c>
      <c r="C10" s="7">
        <f>C8-C9</f>
        <v>46000</v>
      </c>
      <c r="D10" s="7">
        <f t="shared" ref="D10:E10" si="3">D8-D9</f>
        <v>45000</v>
      </c>
      <c r="E10" s="7">
        <f t="shared" si="3"/>
        <v>85000</v>
      </c>
      <c r="F10" s="5"/>
      <c r="G10" s="16"/>
      <c r="K10" s="1"/>
    </row>
    <row r="11" spans="1:11" ht="15" thickBot="1" x14ac:dyDescent="0.35">
      <c r="A11" s="17"/>
      <c r="B11" s="37" t="s">
        <v>70</v>
      </c>
      <c r="C11" s="38">
        <f>C10*10%</f>
        <v>4600</v>
      </c>
      <c r="D11" s="38">
        <f t="shared" ref="D11:E11" si="4">D10*10%</f>
        <v>4500</v>
      </c>
      <c r="E11" s="38">
        <f t="shared" si="4"/>
        <v>8500</v>
      </c>
      <c r="F11" s="19"/>
      <c r="G11" s="20"/>
    </row>
    <row r="12" spans="1:11" ht="15" thickBot="1" x14ac:dyDescent="0.35">
      <c r="A12" s="15"/>
      <c r="B12" s="5"/>
      <c r="C12" s="5"/>
      <c r="D12" s="5"/>
      <c r="E12" s="5"/>
      <c r="F12" s="5"/>
      <c r="G12" s="16"/>
    </row>
    <row r="13" spans="1:11" ht="28.8" x14ac:dyDescent="0.3">
      <c r="A13" s="32"/>
      <c r="B13" s="39" t="s">
        <v>74</v>
      </c>
      <c r="C13" s="35">
        <f>SUMIF(C3:C7,"&gt; 30000")</f>
        <v>77000</v>
      </c>
      <c r="D13" s="35">
        <f t="shared" ref="D13:E13" si="5">SUMIF(D3:D7,"&gt; 30000")</f>
        <v>39000</v>
      </c>
      <c r="E13" s="35">
        <f t="shared" si="5"/>
        <v>74000</v>
      </c>
      <c r="F13" s="35"/>
      <c r="G13" s="36"/>
    </row>
    <row r="14" spans="1:11" ht="29.4" thickBot="1" x14ac:dyDescent="0.35">
      <c r="A14" s="17"/>
      <c r="B14" s="18" t="s">
        <v>75</v>
      </c>
      <c r="C14" s="19">
        <f>SUMIF(C3:C7,"&lt; 30000")</f>
        <v>52000</v>
      </c>
      <c r="D14" s="19">
        <f t="shared" ref="D14:E14" si="6">SUMIF(D3:D7,"&lt; 30000")</f>
        <v>90000</v>
      </c>
      <c r="E14" s="19">
        <f t="shared" si="6"/>
        <v>54000</v>
      </c>
      <c r="F14" s="19"/>
      <c r="G14" s="20"/>
    </row>
    <row r="16" spans="1:11" x14ac:dyDescent="0.3">
      <c r="C16" s="5"/>
      <c r="D16" s="5"/>
      <c r="E16" s="1"/>
    </row>
    <row r="17" spans="3:12" x14ac:dyDescent="0.3">
      <c r="C17" s="5"/>
      <c r="D17" s="5"/>
      <c r="E17" s="1"/>
      <c r="L17" s="1"/>
    </row>
    <row r="18" spans="3:12" x14ac:dyDescent="0.3">
      <c r="C18" s="5"/>
      <c r="D18" s="5"/>
      <c r="E18" s="1"/>
      <c r="L18" s="1"/>
    </row>
    <row r="19" spans="3:12" x14ac:dyDescent="0.3">
      <c r="C19" s="5"/>
      <c r="D19" s="5"/>
      <c r="E19" s="1"/>
      <c r="L19" s="1"/>
    </row>
    <row r="20" spans="3:12" x14ac:dyDescent="0.3">
      <c r="C20" s="5"/>
      <c r="D20" s="5"/>
      <c r="E20" s="1"/>
      <c r="L20" s="1"/>
    </row>
    <row r="21" spans="3:12" x14ac:dyDescent="0.3">
      <c r="C21" s="5"/>
      <c r="D21" s="5"/>
      <c r="L21" s="1"/>
    </row>
  </sheetData>
  <mergeCells count="1">
    <mergeCell ref="A1:G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D472-A5E4-4C9B-85E8-D9E67AA267AB}">
  <dimension ref="A1:F27"/>
  <sheetViews>
    <sheetView topLeftCell="A20" workbookViewId="0">
      <selection sqref="A1:F1"/>
    </sheetView>
  </sheetViews>
  <sheetFormatPr defaultRowHeight="15.6" x14ac:dyDescent="0.3"/>
  <cols>
    <col min="1" max="1" width="11.88671875" style="10" bestFit="1" customWidth="1"/>
    <col min="2" max="2" width="10.88671875" style="10" bestFit="1" customWidth="1"/>
    <col min="3" max="3" width="10.21875" style="10" bestFit="1" customWidth="1"/>
    <col min="4" max="4" width="14.21875" style="10" bestFit="1" customWidth="1"/>
    <col min="5" max="5" width="12.5546875" style="10" bestFit="1" customWidth="1"/>
    <col min="6" max="6" width="14.44140625" style="10" bestFit="1" customWidth="1"/>
    <col min="7" max="16384" width="8.88671875" style="10"/>
  </cols>
  <sheetData>
    <row r="1" spans="1:6" x14ac:dyDescent="0.3">
      <c r="A1" s="87" t="s">
        <v>76</v>
      </c>
      <c r="B1" s="87"/>
      <c r="C1" s="87"/>
      <c r="D1" s="87"/>
      <c r="E1" s="87"/>
      <c r="F1" s="87"/>
    </row>
    <row r="2" spans="1:6" ht="43.8" x14ac:dyDescent="0.3">
      <c r="A2" s="88" t="s">
        <v>77</v>
      </c>
      <c r="B2" s="89" t="s">
        <v>78</v>
      </c>
      <c r="C2" s="90" t="s">
        <v>55</v>
      </c>
      <c r="D2" s="90" t="s">
        <v>79</v>
      </c>
      <c r="E2" s="88" t="s">
        <v>80</v>
      </c>
      <c r="F2" s="90" t="s">
        <v>81</v>
      </c>
    </row>
    <row r="3" spans="1:6" x14ac:dyDescent="0.3">
      <c r="A3" s="95" t="s">
        <v>83</v>
      </c>
      <c r="B3" s="95" t="s">
        <v>92</v>
      </c>
      <c r="C3" s="96" t="s">
        <v>94</v>
      </c>
      <c r="D3" s="96" t="s">
        <v>97</v>
      </c>
      <c r="E3" s="97">
        <v>6233</v>
      </c>
      <c r="F3" s="97">
        <v>7500</v>
      </c>
    </row>
    <row r="4" spans="1:6" x14ac:dyDescent="0.3">
      <c r="A4" s="95" t="s">
        <v>82</v>
      </c>
      <c r="B4" s="95" t="s">
        <v>92</v>
      </c>
      <c r="C4" s="96" t="s">
        <v>94</v>
      </c>
      <c r="D4" s="96" t="s">
        <v>98</v>
      </c>
      <c r="E4" s="97">
        <v>4233</v>
      </c>
      <c r="F4" s="97">
        <v>4999</v>
      </c>
    </row>
    <row r="5" spans="1:6" x14ac:dyDescent="0.3">
      <c r="A5" s="95" t="s">
        <v>84</v>
      </c>
      <c r="B5" s="95" t="s">
        <v>93</v>
      </c>
      <c r="C5" s="96" t="s">
        <v>95</v>
      </c>
      <c r="D5" s="96" t="s">
        <v>97</v>
      </c>
      <c r="E5" s="97">
        <v>6560</v>
      </c>
      <c r="F5" s="97">
        <v>6750</v>
      </c>
    </row>
    <row r="6" spans="1:6" x14ac:dyDescent="0.3">
      <c r="A6" s="95" t="s">
        <v>85</v>
      </c>
      <c r="B6" s="95" t="s">
        <v>92</v>
      </c>
      <c r="C6" s="96" t="s">
        <v>96</v>
      </c>
      <c r="D6" s="96" t="s">
        <v>97</v>
      </c>
      <c r="E6" s="97">
        <v>5001</v>
      </c>
      <c r="F6" s="97">
        <v>12000</v>
      </c>
    </row>
    <row r="7" spans="1:6" x14ac:dyDescent="0.3">
      <c r="A7" s="95" t="s">
        <v>86</v>
      </c>
      <c r="B7" s="95" t="s">
        <v>93</v>
      </c>
      <c r="C7" s="96" t="s">
        <v>94</v>
      </c>
      <c r="D7" s="96" t="s">
        <v>97</v>
      </c>
      <c r="E7" s="97">
        <v>7034</v>
      </c>
      <c r="F7" s="97">
        <v>17500</v>
      </c>
    </row>
    <row r="8" spans="1:6" x14ac:dyDescent="0.3">
      <c r="A8" s="95" t="s">
        <v>87</v>
      </c>
      <c r="B8" s="95" t="s">
        <v>93</v>
      </c>
      <c r="C8" s="96" t="s">
        <v>96</v>
      </c>
      <c r="D8" s="96" t="s">
        <v>97</v>
      </c>
      <c r="E8" s="97">
        <v>5345</v>
      </c>
      <c r="F8" s="97">
        <v>13150</v>
      </c>
    </row>
    <row r="9" spans="1:6" x14ac:dyDescent="0.3">
      <c r="A9" s="95" t="s">
        <v>88</v>
      </c>
      <c r="B9" s="95" t="s">
        <v>93</v>
      </c>
      <c r="C9" s="96" t="s">
        <v>95</v>
      </c>
      <c r="D9" s="96" t="s">
        <v>98</v>
      </c>
      <c r="E9" s="97">
        <v>790</v>
      </c>
      <c r="F9" s="97">
        <v>3799</v>
      </c>
    </row>
    <row r="10" spans="1:6" x14ac:dyDescent="0.3">
      <c r="A10" s="95" t="s">
        <v>89</v>
      </c>
      <c r="B10" s="95" t="s">
        <v>93</v>
      </c>
      <c r="C10" s="96" t="s">
        <v>95</v>
      </c>
      <c r="D10" s="96" t="s">
        <v>99</v>
      </c>
      <c r="E10" s="97">
        <v>240</v>
      </c>
      <c r="F10" s="97">
        <v>2150</v>
      </c>
    </row>
    <row r="11" spans="1:6" x14ac:dyDescent="0.3">
      <c r="A11" s="95" t="s">
        <v>90</v>
      </c>
      <c r="B11" s="95" t="s">
        <v>92</v>
      </c>
      <c r="C11" s="96" t="s">
        <v>95</v>
      </c>
      <c r="D11" s="96" t="s">
        <v>97</v>
      </c>
      <c r="E11" s="97">
        <v>4300</v>
      </c>
      <c r="F11" s="97">
        <v>22450</v>
      </c>
    </row>
    <row r="12" spans="1:6" x14ac:dyDescent="0.3">
      <c r="A12" s="95" t="s">
        <v>91</v>
      </c>
      <c r="B12" s="95" t="s">
        <v>93</v>
      </c>
      <c r="C12" s="96" t="s">
        <v>94</v>
      </c>
      <c r="D12" s="96" t="s">
        <v>99</v>
      </c>
      <c r="E12" s="97">
        <v>232</v>
      </c>
      <c r="F12" s="97">
        <v>2500</v>
      </c>
    </row>
    <row r="13" spans="1:6" x14ac:dyDescent="0.3">
      <c r="A13" s="11"/>
      <c r="B13" s="11"/>
      <c r="C13" s="11"/>
      <c r="D13" s="11"/>
      <c r="E13" s="11"/>
      <c r="F13" s="11"/>
    </row>
    <row r="14" spans="1:6" x14ac:dyDescent="0.3">
      <c r="A14" s="11"/>
      <c r="B14" s="11"/>
      <c r="C14" s="11"/>
      <c r="D14" s="11"/>
      <c r="E14" s="11"/>
      <c r="F14" s="11"/>
    </row>
    <row r="15" spans="1:6" ht="62.4" x14ac:dyDescent="0.3">
      <c r="A15" s="91" t="s">
        <v>55</v>
      </c>
      <c r="B15" s="92" t="s">
        <v>100</v>
      </c>
      <c r="C15" s="11"/>
      <c r="D15" s="99" t="s">
        <v>81</v>
      </c>
      <c r="E15" s="104" t="s">
        <v>78</v>
      </c>
      <c r="F15" s="105"/>
    </row>
    <row r="16" spans="1:6" x14ac:dyDescent="0.3">
      <c r="A16" s="95" t="s">
        <v>94</v>
      </c>
      <c r="B16" s="100">
        <f>SUM(E3+E4+E7+E12)</f>
        <v>17732</v>
      </c>
      <c r="C16" s="11"/>
      <c r="D16" s="91" t="s">
        <v>55</v>
      </c>
      <c r="E16" s="106" t="s">
        <v>101</v>
      </c>
      <c r="F16" s="106" t="s">
        <v>102</v>
      </c>
    </row>
    <row r="17" spans="1:6" x14ac:dyDescent="0.3">
      <c r="A17" s="95" t="s">
        <v>96</v>
      </c>
      <c r="B17" s="100">
        <f>SUM(E6+E8)</f>
        <v>10346</v>
      </c>
      <c r="C17" s="11"/>
      <c r="D17" s="106" t="s">
        <v>94</v>
      </c>
      <c r="E17" s="98">
        <f>SUMIFS(F3:F12,C3:C12,"New York",B3:B12,"M")</f>
        <v>12499</v>
      </c>
      <c r="F17" s="98">
        <f>SUMIFS(F3:F12,C3:C12,"New York",B3:B12,"F")</f>
        <v>20000</v>
      </c>
    </row>
    <row r="18" spans="1:6" x14ac:dyDescent="0.3">
      <c r="A18" s="95" t="s">
        <v>95</v>
      </c>
      <c r="B18" s="100">
        <f>SUM(E5+E9+E10+E11)</f>
        <v>11890</v>
      </c>
      <c r="C18" s="11"/>
      <c r="D18" s="106" t="s">
        <v>96</v>
      </c>
      <c r="E18" s="98">
        <f>SUMIFS(F3:F12,C3:C12,"Chicago",B3:B12,"M")</f>
        <v>12000</v>
      </c>
      <c r="F18" s="98">
        <f>SUMIFS(F3:F12,C3:C12,"Chicago",B3:B12,"F")</f>
        <v>13150</v>
      </c>
    </row>
    <row r="19" spans="1:6" x14ac:dyDescent="0.3">
      <c r="A19" s="11"/>
      <c r="B19" s="11"/>
      <c r="C19" s="11"/>
      <c r="D19" s="106" t="s">
        <v>95</v>
      </c>
      <c r="E19" s="98">
        <f>SUMIFS(F3:F12,C3:C12,"Seattle",B3:B12,"M")</f>
        <v>22450</v>
      </c>
      <c r="F19" s="98">
        <f>SUMIFS(F3:F12,C3:C12,"Seattle",B3:B12,"F")</f>
        <v>12699</v>
      </c>
    </row>
    <row r="20" spans="1:6" ht="46.8" x14ac:dyDescent="0.3">
      <c r="A20" s="93" t="s">
        <v>79</v>
      </c>
      <c r="B20" s="94" t="s">
        <v>103</v>
      </c>
      <c r="C20" s="11"/>
      <c r="D20" s="11"/>
      <c r="E20" s="11"/>
      <c r="F20" s="11"/>
    </row>
    <row r="21" spans="1:6" ht="31.2" x14ac:dyDescent="0.3">
      <c r="A21" s="12" t="s">
        <v>97</v>
      </c>
      <c r="B21" s="13">
        <f>AVERAGE(E3,E5,E6,E7,E8,E11)</f>
        <v>5745.5</v>
      </c>
      <c r="C21" s="11"/>
      <c r="D21" s="102" t="s">
        <v>105</v>
      </c>
      <c r="E21" s="104" t="s">
        <v>78</v>
      </c>
      <c r="F21" s="105"/>
    </row>
    <row r="22" spans="1:6" x14ac:dyDescent="0.3">
      <c r="A22" s="12" t="s">
        <v>98</v>
      </c>
      <c r="B22" s="13">
        <f>AVERAGE(E4,E9)</f>
        <v>2511.5</v>
      </c>
      <c r="C22" s="11"/>
      <c r="D22" s="91" t="s">
        <v>55</v>
      </c>
      <c r="E22" s="106" t="s">
        <v>101</v>
      </c>
      <c r="F22" s="106" t="s">
        <v>102</v>
      </c>
    </row>
    <row r="23" spans="1:6" x14ac:dyDescent="0.3">
      <c r="A23" s="12" t="s">
        <v>99</v>
      </c>
      <c r="B23" s="13">
        <f>AVERAGE(E12,E10)</f>
        <v>236</v>
      </c>
      <c r="C23" s="11"/>
      <c r="D23" s="106" t="s">
        <v>94</v>
      </c>
      <c r="E23" s="98">
        <f>SUMIFS(E3:E12,C3:C12,"New York",B3:B12,"M")</f>
        <v>10466</v>
      </c>
      <c r="F23" s="98">
        <f>SUMIFS(E3:E12,C3:C12,"New York",B3:B12,"F")</f>
        <v>7266</v>
      </c>
    </row>
    <row r="24" spans="1:6" x14ac:dyDescent="0.3">
      <c r="D24" s="106" t="s">
        <v>96</v>
      </c>
      <c r="E24" s="98">
        <f>SUMIFS(E3:E12,C3:C12,"Chicago",B3:B12,"M")</f>
        <v>5001</v>
      </c>
      <c r="F24" s="98">
        <f>SUMIFS(E3:E12,C3:C12,"Chicago",B3:B12,"F")</f>
        <v>5345</v>
      </c>
    </row>
    <row r="25" spans="1:6" x14ac:dyDescent="0.3">
      <c r="A25" s="103" t="s">
        <v>78</v>
      </c>
      <c r="B25" s="103" t="s">
        <v>104</v>
      </c>
      <c r="D25" s="106" t="s">
        <v>95</v>
      </c>
      <c r="E25" s="98">
        <f>SUMIFS(E3:E12,C3:C12,"Seattle",B3:B12,"M")</f>
        <v>4300</v>
      </c>
      <c r="F25" s="98">
        <f>SUMIFS(E3:E12,C3:C12,"Seattle",B3:B12,"F")</f>
        <v>7590</v>
      </c>
    </row>
    <row r="26" spans="1:6" x14ac:dyDescent="0.3">
      <c r="A26" s="101" t="s">
        <v>101</v>
      </c>
      <c r="B26" s="101">
        <f>COUNTIFS(B3:B12, "M")</f>
        <v>4</v>
      </c>
    </row>
    <row r="27" spans="1:6" x14ac:dyDescent="0.3">
      <c r="A27" s="101" t="s">
        <v>102</v>
      </c>
      <c r="B27" s="101">
        <f>COUNTIFS(B3:B12,"F")</f>
        <v>6</v>
      </c>
    </row>
  </sheetData>
  <mergeCells count="3">
    <mergeCell ref="A1:F1"/>
    <mergeCell ref="E15:F15"/>
    <mergeCell ref="E21:F2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Call Statistics</vt:lpstr>
      <vt:lpstr>Exercise 3</vt:lpstr>
      <vt:lpstr>Exercise 4</vt:lpstr>
      <vt:lpstr>Exercise 5</vt:lpstr>
      <vt:lpstr>Exercise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2020-11-06T22:03:01Z</cp:lastPrinted>
  <dcterms:created xsi:type="dcterms:W3CDTF">2020-11-05T23:36:54Z</dcterms:created>
  <dcterms:modified xsi:type="dcterms:W3CDTF">2020-11-06T22:23:43Z</dcterms:modified>
</cp:coreProperties>
</file>