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Desktop Files\Youtube Projects\Excel\Original Dataset\"/>
    </mc:Choice>
  </mc:AlternateContent>
  <xr:revisionPtr revIDLastSave="0" documentId="13_ncr:1_{792BB463-EDE7-40B0-831E-A2036895EC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UMMARY DASHBOARD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_Loan_93112083-2978-4a4a-8533-bdce95d1ce60" name="Financial_Loan" connection="Query - Financial_Loan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_Loan" columnName="issue_date" columnId="issue_date">
                <x16:calculatedTimeColumn columnName="issue_date (Year)" columnId="issue_date (Year)" contentType="years" isSelected="0"/>
                <x16:calculatedTimeColumn columnName="issue_date (Quarter)" columnId="issue_date (Quarter)" contentType="quarters" isSelected="1"/>
                <x16:calculatedTimeColumn columnName="issue_date (Month Index)" columnId="issue_date (Month Index)" contentType="monthsindex" isSelected="1"/>
                <x16:calculatedTimeColumn columnName="issue_date (Month)" columnId="issu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B22" i="1"/>
  <c r="C12" i="1"/>
  <c r="C5" i="1"/>
  <c r="F12" i="1"/>
  <c r="B12" i="1"/>
  <c r="B5" i="1"/>
  <c r="E12" i="1"/>
  <c r="E5" i="1"/>
  <c r="A5" i="1"/>
  <c r="D12" i="1"/>
  <c r="D5" i="1"/>
  <c r="E22" i="1"/>
  <c r="D22" i="1"/>
  <c r="C22" i="1"/>
  <c r="I31" i="1"/>
  <c r="I30" i="1"/>
  <c r="I29" i="1"/>
  <c r="I28" i="1"/>
  <c r="F31" i="1"/>
  <c r="F30" i="1"/>
  <c r="F29" i="1"/>
  <c r="F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88EA0-F748-414D-B62C-1A60C46C5BDA}" name="Query - Financial_Loan" description="Connection to the 'Financial_Loan' query in the workbook." type="100" refreshedVersion="8" minRefreshableVersion="5">
    <extLst>
      <ext xmlns:x15="http://schemas.microsoft.com/office/spreadsheetml/2010/11/main" uri="{DE250136-89BD-433C-8126-D09CA5730AF9}">
        <x15:connection id="5b4177fb-dc2f-4653-a24d-1af2aafd7ba9"/>
      </ext>
    </extLst>
  </connection>
  <connection id="2" xr16:uid="{D3AD5FE7-895F-44FA-B7C2-E69536C587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<sst xmlns="http://schemas.openxmlformats.org/spreadsheetml/2006/main" count="64" uniqueCount="30">
  <si>
    <t>Count of id</t>
  </si>
  <si>
    <t>Sum of loan_amount</t>
  </si>
  <si>
    <t>Sum of total_payment</t>
  </si>
  <si>
    <t>Average of int_rate</t>
  </si>
  <si>
    <t>Average of dti</t>
  </si>
  <si>
    <t>Total Loan Applications</t>
  </si>
  <si>
    <t>Total Funded Amount</t>
  </si>
  <si>
    <t>Total Amount Received</t>
  </si>
  <si>
    <t>Avg. Interset Rate</t>
  </si>
  <si>
    <t>Avg. DTI</t>
  </si>
  <si>
    <t>MTD Measures</t>
  </si>
  <si>
    <t>Row Labels</t>
  </si>
  <si>
    <t>December</t>
  </si>
  <si>
    <t>November</t>
  </si>
  <si>
    <t>PMTD Measures</t>
  </si>
  <si>
    <t>MoM = (MTD - PMTD)/PMTD</t>
  </si>
  <si>
    <t>MoM Measures</t>
  </si>
  <si>
    <t>Good Vs. Bad Loan</t>
  </si>
  <si>
    <t>Bad</t>
  </si>
  <si>
    <t>Good</t>
  </si>
  <si>
    <t>Column Labels</t>
  </si>
  <si>
    <t>Values</t>
  </si>
  <si>
    <t>Percentage</t>
  </si>
  <si>
    <t>Number of loans</t>
  </si>
  <si>
    <t>Percentage of loans</t>
  </si>
  <si>
    <t>Bad Loan</t>
  </si>
  <si>
    <t>Number</t>
  </si>
  <si>
    <t>Sum of Loan Amount</t>
  </si>
  <si>
    <t>Sum of Amount Received</t>
  </si>
  <si>
    <t>Good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</si>
</sst>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,&quot;K&quot;"/>
    <numFmt numFmtId="165" formatCode="\$0.00,,&quot;M&quot;"/>
    <numFmt numFmtId="166" formatCode="\$0.00,,&quot; M&quot;"/>
    <numFmt numFmtId="167" formatCode="0.00,&quot; K&quot;"/>
    <numFmt numFmtId="168" formatCode="0.00\ %"/>
    <numFmt numFmtId="169" formatCode="0.00,\ \K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167" fontId="0" fillId="0" borderId="7" xfId="0" applyNumberFormat="1" applyBorder="1"/>
    <xf numFmtId="166" fontId="0" fillId="0" borderId="0" xfId="0" applyNumberFormat="1"/>
    <xf numFmtId="168" fontId="0" fillId="0" borderId="0" xfId="0" applyNumberFormat="1"/>
    <xf numFmtId="168" fontId="0" fillId="0" borderId="10" xfId="0" applyNumberFormat="1" applyBorder="1"/>
    <xf numFmtId="167" fontId="0" fillId="0" borderId="12" xfId="0" applyNumberFormat="1" applyBorder="1"/>
    <xf numFmtId="166" fontId="0" fillId="0" borderId="13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5" fontId="0" fillId="0" borderId="13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168" fontId="0" fillId="0" borderId="6" xfId="0" applyNumberFormat="1" applyBorder="1"/>
    <xf numFmtId="167" fontId="0" fillId="0" borderId="2" xfId="0" applyNumberFormat="1" applyBorder="1"/>
    <xf numFmtId="166" fontId="0" fillId="0" borderId="6" xfId="0" applyNumberFormat="1" applyBorder="1"/>
    <xf numFmtId="167" fontId="0" fillId="0" borderId="4" xfId="0" applyNumberFormat="1" applyBorder="1"/>
    <xf numFmtId="166" fontId="0" fillId="0" borderId="7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166" fontId="0" fillId="0" borderId="1" xfId="0" applyNumberFormat="1" applyBorder="1"/>
    <xf numFmtId="0" fontId="2" fillId="6" borderId="1" xfId="0" applyFont="1" applyFill="1" applyBorder="1"/>
    <xf numFmtId="0" fontId="1" fillId="7" borderId="18" xfId="0" applyFont="1" applyFill="1" applyBorder="1"/>
    <xf numFmtId="168" fontId="0" fillId="0" borderId="19" xfId="0" applyNumberFormat="1" applyBorder="1"/>
    <xf numFmtId="0" fontId="0" fillId="0" borderId="20" xfId="0" applyBorder="1"/>
    <xf numFmtId="0" fontId="0" fillId="5" borderId="7" xfId="0" applyFill="1" applyBorder="1"/>
    <xf numFmtId="0" fontId="0" fillId="0" borderId="11" xfId="0" applyBorder="1"/>
  </cellXfs>
  <cellStyles count="1">
    <cellStyle name="Normal" xfId="0" builtinId="0"/>
  </cellStyles>
  <dxfs count="4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68" formatCode="0.00\ %"/>
    </dxf>
    <dxf>
      <numFmt numFmtId="168" formatCode="0.00\ %"/>
    </dxf>
    <dxf>
      <numFmt numFmtId="166" formatCode="\$0.00,,&quot; M&quot;"/>
    </dxf>
    <dxf>
      <numFmt numFmtId="166" formatCode="\$0.00,,&quot; M&quot;"/>
    </dxf>
    <dxf>
      <numFmt numFmtId="167" formatCode="0.00,&quot; 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5" formatCode="\$0.00,,&quot;M&quot;"/>
    </dxf>
    <dxf>
      <numFmt numFmtId="165" formatCode="\$0.00,,&quot;M&quot;"/>
    </dxf>
    <dxf>
      <numFmt numFmtId="164" formatCode="0.00,&quot;K&quot;"/>
    </dxf>
  </dxfs>
  <tableStyles count="1" defaultTableStyle="TableStyleMedium2" defaultPivotStyle="PivotStyleLight16">
    <tableStyle name="Invisible" pivot="0" table="0" count="0" xr9:uid="{62E18270-DB6E-4D35-BD1B-759A1FE2C23C}"/>
  </tableStyles>
  <colors>
    <mruColors>
      <color rgb="FFFF0000"/>
      <color rgb="FFCC0000"/>
      <color rgb="FF1D3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2D-4740-997A-BBCFFD63620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D-4740-997A-BBCFFD6362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740-997A-BBCFFD63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6-4E5B-A76A-2B46EB91303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6-4E5B-A76A-2B46EB913036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6-4E5B-A76A-2B46EB91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2-4F1E-97A4-5B22A0AF1C0E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2-4F1E-97A4-5B22A0AF1C0E}"/>
              </c:ext>
            </c:extLst>
          </c:dPt>
          <c:val>
            <c:numRef>
              <c:f>(Sheet1!$F$28,Sheet1!$I$28)</c:f>
              <c:numCache>
                <c:formatCode>0.00\ %</c:formatCode>
                <c:ptCount val="2"/>
                <c:pt idx="0">
                  <c:v>0.13824657818332642</c:v>
                </c:pt>
                <c:pt idx="1">
                  <c:v>0.86175342181667358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2-4F1E-97A4-5B22A0AF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1514475</xdr:colOff>
      <xdr:row>35</xdr:row>
      <xdr:rowOff>109537</xdr:rowOff>
    </xdr:from>
    <xdr:to>
      <xdr:col>9</xdr:col>
      <xdr:colOff>1276350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411D9-2983-D9D1-A07A-0534EF64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19051</xdr:rowOff>
    </xdr:from>
    <xdr:to>
      <xdr:col>20</xdr:col>
      <xdr:colOff>342899</xdr:colOff>
      <xdr:row>30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2A4327-5110-7781-D852-CE0A63903679}"/>
            </a:ext>
          </a:extLst>
        </xdr:cNvPr>
        <xdr:cNvSpPr/>
      </xdr:nvSpPr>
      <xdr:spPr>
        <a:xfrm>
          <a:off x="28575" y="19051"/>
          <a:ext cx="12506324" cy="5743574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0</xdr:row>
      <xdr:rowOff>85725</xdr:rowOff>
    </xdr:from>
    <xdr:to>
      <xdr:col>20</xdr:col>
      <xdr:colOff>286124</xdr:colOff>
      <xdr:row>3</xdr:row>
      <xdr:rowOff>32625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DF902D-84D7-33E0-B999-F2ED6AD113A9}"/>
            </a:ext>
          </a:extLst>
        </xdr:cNvPr>
        <xdr:cNvSpPr/>
      </xdr:nvSpPr>
      <xdr:spPr>
        <a:xfrm>
          <a:off x="85725" y="85725"/>
          <a:ext cx="12392399" cy="518400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85724</xdr:colOff>
      <xdr:row>3</xdr:row>
      <xdr:rowOff>28574</xdr:rowOff>
    </xdr:from>
    <xdr:to>
      <xdr:col>3</xdr:col>
      <xdr:colOff>152400</xdr:colOff>
      <xdr:row>29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A48630-355E-4888-96B3-C1A9C44FBFE9}"/>
            </a:ext>
          </a:extLst>
        </xdr:cNvPr>
        <xdr:cNvSpPr/>
      </xdr:nvSpPr>
      <xdr:spPr>
        <a:xfrm>
          <a:off x="85724" y="600074"/>
          <a:ext cx="1895476" cy="5076826"/>
        </a:xfrm>
        <a:prstGeom prst="rect">
          <a:avLst/>
        </a:prstGeom>
        <a:solidFill>
          <a:srgbClr val="1D3259">
            <a:alpha val="93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542925</xdr:colOff>
      <xdr:row>0</xdr:row>
      <xdr:rowOff>85725</xdr:rowOff>
    </xdr:from>
    <xdr:to>
      <xdr:col>15</xdr:col>
      <xdr:colOff>180974</xdr:colOff>
      <xdr:row>2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1FF39F-B332-2F45-730F-AB43B00D0080}"/>
            </a:ext>
          </a:extLst>
        </xdr:cNvPr>
        <xdr:cNvSpPr txBox="1"/>
      </xdr:nvSpPr>
      <xdr:spPr>
        <a:xfrm>
          <a:off x="4200525" y="85725"/>
          <a:ext cx="5124449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600" b="1">
              <a:solidFill>
                <a:schemeClr val="bg1">
                  <a:lumMod val="85000"/>
                </a:schemeClr>
              </a:solidFill>
            </a:rPr>
            <a:t>BANK LOAN REPORT | </a:t>
          </a:r>
          <a:r>
            <a:rPr lang="en-IN" sz="26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3</xdr:col>
      <xdr:colOff>238125</xdr:colOff>
      <xdr:row>3</xdr:row>
      <xdr:rowOff>147636</xdr:rowOff>
    </xdr:from>
    <xdr:to>
      <xdr:col>6</xdr:col>
      <xdr:colOff>352425</xdr:colOff>
      <xdr:row>10</xdr:row>
      <xdr:rowOff>14286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75D3472-528D-3968-7189-A7E9B46A2DD3}"/>
            </a:ext>
          </a:extLst>
        </xdr:cNvPr>
        <xdr:cNvSpPr/>
      </xdr:nvSpPr>
      <xdr:spPr>
        <a:xfrm>
          <a:off x="2066925" y="719136"/>
          <a:ext cx="1943100" cy="1200150"/>
        </a:xfrm>
        <a:prstGeom prst="roundRect">
          <a:avLst>
            <a:gd name="adj" fmla="val 15741"/>
          </a:avLst>
        </a:prstGeom>
        <a:solidFill>
          <a:srgbClr val="FFFF0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257174</xdr:colOff>
      <xdr:row>3</xdr:row>
      <xdr:rowOff>171449</xdr:rowOff>
    </xdr:from>
    <xdr:to>
      <xdr:col>6</xdr:col>
      <xdr:colOff>385763</xdr:colOff>
      <xdr:row>9</xdr:row>
      <xdr:rowOff>138112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BB40B25E-7674-D80D-5F4B-34AE3BA788C2}"/>
            </a:ext>
          </a:extLst>
        </xdr:cNvPr>
        <xdr:cNvGrpSpPr/>
      </xdr:nvGrpSpPr>
      <xdr:grpSpPr>
        <a:xfrm>
          <a:off x="2085974" y="742949"/>
          <a:ext cx="1957389" cy="1109663"/>
          <a:chOff x="2228849" y="742949"/>
          <a:chExt cx="1957389" cy="11096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3D9E15-8694-08EB-C2CB-5A4348FE02FD}"/>
              </a:ext>
            </a:extLst>
          </xdr:cNvPr>
          <xdr:cNvSpPr txBox="1"/>
        </xdr:nvSpPr>
        <xdr:spPr>
          <a:xfrm>
            <a:off x="2233612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400" b="1">
                <a:solidFill>
                  <a:schemeClr val="tx1"/>
                </a:solidFill>
              </a:rPr>
              <a:t>Total</a:t>
            </a:r>
            <a:r>
              <a:rPr lang="en-IN" sz="1400" b="1" baseline="0">
                <a:solidFill>
                  <a:schemeClr val="tx1"/>
                </a:solidFill>
              </a:rPr>
              <a:t> Loan Applications</a:t>
            </a:r>
            <a:endParaRPr lang="en-IN" sz="1400" b="1">
              <a:solidFill>
                <a:schemeClr val="tx1"/>
              </a:solidFill>
            </a:endParaRPr>
          </a:p>
        </xdr:txBody>
      </xdr:sp>
      <xdr:sp macro="" textlink="Sheet1!A5">
        <xdr:nvSpPr>
          <xdr:cNvPr id="8" name="TextBox 7">
            <a:extLst>
              <a:ext uri="{FF2B5EF4-FFF2-40B4-BE49-F238E27FC236}">
                <a16:creationId xmlns:a16="http://schemas.microsoft.com/office/drawing/2014/main" id="{3F5DB615-DD99-4F73-276D-5089148FC0D1}"/>
              </a:ext>
            </a:extLst>
          </xdr:cNvPr>
          <xdr:cNvSpPr txBox="1"/>
        </xdr:nvSpPr>
        <xdr:spPr>
          <a:xfrm>
            <a:off x="2590800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FBB49F5-23EA-4E85-AC17-AB429B45BC97}" type="TxLink">
              <a:rPr lang="en-US" sz="2200" b="1" i="0" u="none" strike="noStrike">
                <a:solidFill>
                  <a:schemeClr val="accent3">
                    <a:lumMod val="50000"/>
                  </a:schemeClr>
                </a:solidFill>
                <a:latin typeface="Calibri"/>
                <a:cs typeface="Calibri"/>
              </a:rPr>
              <a:pPr algn="ctr"/>
              <a:t>38.58 K</a:t>
            </a:fld>
            <a:endParaRPr lang="en-IN" sz="2200" b="1">
              <a:solidFill>
                <a:schemeClr val="accent3">
                  <a:lumMod val="50000"/>
                </a:schemeClr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856E64E-9EC5-194B-E446-2CABA8D1E506}"/>
              </a:ext>
            </a:extLst>
          </xdr:cNvPr>
          <xdr:cNvSpPr txBox="1"/>
        </xdr:nvSpPr>
        <xdr:spPr>
          <a:xfrm>
            <a:off x="2257425" y="1357312"/>
            <a:ext cx="57150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MTD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4E08860-3C45-4183-8098-933940A8873E}"/>
              </a:ext>
            </a:extLst>
          </xdr:cNvPr>
          <xdr:cNvSpPr txBox="1"/>
        </xdr:nvSpPr>
        <xdr:spPr>
          <a:xfrm>
            <a:off x="3524250" y="1357312"/>
            <a:ext cx="6000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solidFill>
                  <a:schemeClr val="tx1"/>
                </a:solidFill>
              </a:rPr>
              <a:t>MoM</a:t>
            </a:r>
          </a:p>
        </xdr:txBody>
      </xdr:sp>
      <xdr:sp macro="" textlink="Sheet1!B12">
        <xdr:nvSpPr>
          <xdr:cNvPr id="11" name="TextBox 10">
            <a:extLst>
              <a:ext uri="{FF2B5EF4-FFF2-40B4-BE49-F238E27FC236}">
                <a16:creationId xmlns:a16="http://schemas.microsoft.com/office/drawing/2014/main" id="{F9968CB7-C919-4C0F-8472-E5EA5F7D151E}"/>
              </a:ext>
            </a:extLst>
          </xdr:cNvPr>
          <xdr:cNvSpPr txBox="1"/>
        </xdr:nvSpPr>
        <xdr:spPr>
          <a:xfrm>
            <a:off x="2228849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6D0792B-B72C-4EF2-9E99-362D47F0D795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4.31 K</a:t>
            </a:fld>
            <a:endParaRPr lang="en-IN" sz="1400" b="1">
              <a:solidFill>
                <a:schemeClr val="tx1"/>
              </a:solidFill>
            </a:endParaRPr>
          </a:p>
        </xdr:txBody>
      </xdr:sp>
      <xdr:sp macro="" textlink="Sheet1!B22">
        <xdr:nvSpPr>
          <xdr:cNvPr id="12" name="TextBox 11">
            <a:extLst>
              <a:ext uri="{FF2B5EF4-FFF2-40B4-BE49-F238E27FC236}">
                <a16:creationId xmlns:a16="http://schemas.microsoft.com/office/drawing/2014/main" id="{36A36ABF-C58F-402E-A24E-1ADEC0D6D9CF}"/>
              </a:ext>
            </a:extLst>
          </xdr:cNvPr>
          <xdr:cNvSpPr txBox="1"/>
        </xdr:nvSpPr>
        <xdr:spPr>
          <a:xfrm>
            <a:off x="3505200" y="1604962"/>
            <a:ext cx="676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DCDB456-D665-4D7C-A30C-8C9541EFA281}" type="TxLink">
              <a:rPr lang="en-US" sz="14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/>
              <a:t>6.91 %</a:t>
            </a:fld>
            <a:endParaRPr lang="en-IN" sz="14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494704</xdr:colOff>
      <xdr:row>3</xdr:row>
      <xdr:rowOff>147636</xdr:rowOff>
    </xdr:from>
    <xdr:to>
      <xdr:col>9</xdr:col>
      <xdr:colOff>609004</xdr:colOff>
      <xdr:row>10</xdr:row>
      <xdr:rowOff>14286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1C2025A-FFE8-4953-8731-29C3A25CA995}"/>
            </a:ext>
          </a:extLst>
        </xdr:cNvPr>
        <xdr:cNvSpPr/>
      </xdr:nvSpPr>
      <xdr:spPr>
        <a:xfrm>
          <a:off x="415230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180974</xdr:colOff>
      <xdr:row>3</xdr:row>
      <xdr:rowOff>152399</xdr:rowOff>
    </xdr:from>
    <xdr:to>
      <xdr:col>13</xdr:col>
      <xdr:colOff>295274</xdr:colOff>
      <xdr:row>10</xdr:row>
      <xdr:rowOff>19049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CBC4562-7C71-46BB-A4A1-57B14DF69005}"/>
            </a:ext>
          </a:extLst>
        </xdr:cNvPr>
        <xdr:cNvSpPr/>
      </xdr:nvSpPr>
      <xdr:spPr>
        <a:xfrm>
          <a:off x="6276974" y="723899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476844</xdr:colOff>
      <xdr:row>3</xdr:row>
      <xdr:rowOff>147636</xdr:rowOff>
    </xdr:from>
    <xdr:to>
      <xdr:col>16</xdr:col>
      <xdr:colOff>591144</xdr:colOff>
      <xdr:row>10</xdr:row>
      <xdr:rowOff>14286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D425344-98ED-485E-B813-BF18A2C2F9D6}"/>
            </a:ext>
          </a:extLst>
        </xdr:cNvPr>
        <xdr:cNvSpPr/>
      </xdr:nvSpPr>
      <xdr:spPr>
        <a:xfrm>
          <a:off x="840164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123824</xdr:colOff>
      <xdr:row>3</xdr:row>
      <xdr:rowOff>147636</xdr:rowOff>
    </xdr:from>
    <xdr:to>
      <xdr:col>20</xdr:col>
      <xdr:colOff>238124</xdr:colOff>
      <xdr:row>10</xdr:row>
      <xdr:rowOff>14286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E121613-3DDA-44AD-8D18-3A9DBD9B39AB}"/>
            </a:ext>
          </a:extLst>
        </xdr:cNvPr>
        <xdr:cNvSpPr/>
      </xdr:nvSpPr>
      <xdr:spPr>
        <a:xfrm>
          <a:off x="10487024" y="719136"/>
          <a:ext cx="1943100" cy="120015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495299</xdr:colOff>
      <xdr:row>3</xdr:row>
      <xdr:rowOff>152399</xdr:rowOff>
    </xdr:from>
    <xdr:to>
      <xdr:col>10</xdr:col>
      <xdr:colOff>57150</xdr:colOff>
      <xdr:row>9</xdr:row>
      <xdr:rowOff>114299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CDF7103-53A2-B92C-940E-B589E400D12B}"/>
            </a:ext>
          </a:extLst>
        </xdr:cNvPr>
        <xdr:cNvGrpSpPr/>
      </xdr:nvGrpSpPr>
      <xdr:grpSpPr>
        <a:xfrm>
          <a:off x="4152899" y="723899"/>
          <a:ext cx="2000251" cy="1104900"/>
          <a:chOff x="4276724" y="733424"/>
          <a:chExt cx="2000251" cy="11049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CCF299E-EA61-4C8A-B1CF-0AC7A02DBA1A}"/>
              </a:ext>
            </a:extLst>
          </xdr:cNvPr>
          <xdr:cNvSpPr txBox="1"/>
        </xdr:nvSpPr>
        <xdr:spPr>
          <a:xfrm>
            <a:off x="4292202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Funded Amount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B5">
        <xdr:nvSpPr>
          <xdr:cNvPr id="25" name="TextBox 24">
            <a:extLst>
              <a:ext uri="{FF2B5EF4-FFF2-40B4-BE49-F238E27FC236}">
                <a16:creationId xmlns:a16="http://schemas.microsoft.com/office/drawing/2014/main" id="{72CE30BF-C4D8-403E-B58F-349393C28CB1}"/>
              </a:ext>
            </a:extLst>
          </xdr:cNvPr>
          <xdr:cNvSpPr txBox="1"/>
        </xdr:nvSpPr>
        <xdr:spPr>
          <a:xfrm>
            <a:off x="4491632" y="962025"/>
            <a:ext cx="1450182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2BFC582-3085-4A12-A041-E5671C9BBE30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$435.76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AA510D33-CBB3-4B0A-A414-BC2608509BC8}"/>
              </a:ext>
            </a:extLst>
          </xdr:cNvPr>
          <xdr:cNvSpPr txBox="1"/>
        </xdr:nvSpPr>
        <xdr:spPr>
          <a:xfrm>
            <a:off x="4371975" y="1343024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73B63CFA-2747-43AA-B5C2-F5493368565F}"/>
              </a:ext>
            </a:extLst>
          </xdr:cNvPr>
          <xdr:cNvSpPr txBox="1"/>
        </xdr:nvSpPr>
        <xdr:spPr>
          <a:xfrm>
            <a:off x="5593556" y="1343024"/>
            <a:ext cx="67389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C12">
        <xdr:nvSpPr>
          <xdr:cNvPr id="47" name="TextBox 46">
            <a:extLst>
              <a:ext uri="{FF2B5EF4-FFF2-40B4-BE49-F238E27FC236}">
                <a16:creationId xmlns:a16="http://schemas.microsoft.com/office/drawing/2014/main" id="{B459DB4B-EE9B-4E0E-AFB1-9236E6E94AD9}"/>
              </a:ext>
            </a:extLst>
          </xdr:cNvPr>
          <xdr:cNvSpPr txBox="1"/>
        </xdr:nvSpPr>
        <xdr:spPr>
          <a:xfrm>
            <a:off x="4276724" y="1590674"/>
            <a:ext cx="88582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38E52C5-1003-404F-A5CF-FE7E746B174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$53.98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C22">
        <xdr:nvSpPr>
          <xdr:cNvPr id="48" name="TextBox 47">
            <a:extLst>
              <a:ext uri="{FF2B5EF4-FFF2-40B4-BE49-F238E27FC236}">
                <a16:creationId xmlns:a16="http://schemas.microsoft.com/office/drawing/2014/main" id="{E4B24B30-65C3-4A71-88AB-6058A6AA44F1}"/>
              </a:ext>
            </a:extLst>
          </xdr:cNvPr>
          <xdr:cNvSpPr txBox="1"/>
        </xdr:nvSpPr>
        <xdr:spPr>
          <a:xfrm>
            <a:off x="5512591" y="1590674"/>
            <a:ext cx="76438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3EF8191-F2D6-4183-9B6B-DFBDBCEE129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13.04 %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10</xdr:col>
      <xdr:colOff>141683</xdr:colOff>
      <xdr:row>4</xdr:row>
      <xdr:rowOff>4761</xdr:rowOff>
    </xdr:from>
    <xdr:to>
      <xdr:col>13</xdr:col>
      <xdr:colOff>334565</xdr:colOff>
      <xdr:row>9</xdr:row>
      <xdr:rowOff>157161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4D4FFD2-9C41-9D54-CD27-26A0AA4A72D9}"/>
            </a:ext>
          </a:extLst>
        </xdr:cNvPr>
        <xdr:cNvGrpSpPr/>
      </xdr:nvGrpSpPr>
      <xdr:grpSpPr>
        <a:xfrm>
          <a:off x="6237683" y="766761"/>
          <a:ext cx="2021682" cy="1104900"/>
          <a:chOff x="6350793" y="742949"/>
          <a:chExt cx="2021682" cy="1104900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49696A5-1741-4C44-9890-144CAC885504}"/>
              </a:ext>
            </a:extLst>
          </xdr:cNvPr>
          <xdr:cNvSpPr txBox="1"/>
        </xdr:nvSpPr>
        <xdr:spPr>
          <a:xfrm>
            <a:off x="6350793" y="742949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Total</a:t>
            </a:r>
            <a:r>
              <a:rPr lang="en-IN" sz="1400" b="1" baseline="0">
                <a:solidFill>
                  <a:schemeClr val="bg2"/>
                </a:solidFill>
              </a:rPr>
              <a:t> Amount Received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C5">
        <xdr:nvSpPr>
          <xdr:cNvPr id="26" name="TextBox 25">
            <a:extLst>
              <a:ext uri="{FF2B5EF4-FFF2-40B4-BE49-F238E27FC236}">
                <a16:creationId xmlns:a16="http://schemas.microsoft.com/office/drawing/2014/main" id="{681C6256-9F8D-45D3-9CF3-870B2AC1AF8B}"/>
              </a:ext>
            </a:extLst>
          </xdr:cNvPr>
          <xdr:cNvSpPr txBox="1"/>
        </xdr:nvSpPr>
        <xdr:spPr>
          <a:xfrm>
            <a:off x="6594871" y="981075"/>
            <a:ext cx="1509714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E897392-AFDE-4C81-9D1A-D51B90481F4A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$473.07 M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D9924D07-7E1A-4A0B-B13C-4D2835375CDB}"/>
              </a:ext>
            </a:extLst>
          </xdr:cNvPr>
          <xdr:cNvSpPr txBox="1"/>
        </xdr:nvSpPr>
        <xdr:spPr>
          <a:xfrm>
            <a:off x="6457950" y="1352549"/>
            <a:ext cx="5905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5C2173A8-6FB0-4BD0-9E86-1E9FFC76C7CF}"/>
              </a:ext>
            </a:extLst>
          </xdr:cNvPr>
          <xdr:cNvSpPr txBox="1"/>
        </xdr:nvSpPr>
        <xdr:spPr>
          <a:xfrm>
            <a:off x="7662862" y="1352549"/>
            <a:ext cx="642938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D12">
        <xdr:nvSpPr>
          <xdr:cNvPr id="49" name="TextBox 48">
            <a:extLst>
              <a:ext uri="{FF2B5EF4-FFF2-40B4-BE49-F238E27FC236}">
                <a16:creationId xmlns:a16="http://schemas.microsoft.com/office/drawing/2014/main" id="{7E98854E-A979-4B3A-8FA3-336A862137B0}"/>
              </a:ext>
            </a:extLst>
          </xdr:cNvPr>
          <xdr:cNvSpPr txBox="1"/>
        </xdr:nvSpPr>
        <xdr:spPr>
          <a:xfrm>
            <a:off x="6357935" y="1600199"/>
            <a:ext cx="89058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C723B88-60B0-460A-9A55-30B5CA41D6BA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$58.07 M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D22">
        <xdr:nvSpPr>
          <xdr:cNvPr id="50" name="TextBox 49">
            <a:extLst>
              <a:ext uri="{FF2B5EF4-FFF2-40B4-BE49-F238E27FC236}">
                <a16:creationId xmlns:a16="http://schemas.microsoft.com/office/drawing/2014/main" id="{72159B3D-5238-4118-9077-6F4D6DD37340}"/>
              </a:ext>
            </a:extLst>
          </xdr:cNvPr>
          <xdr:cNvSpPr txBox="1"/>
        </xdr:nvSpPr>
        <xdr:spPr>
          <a:xfrm>
            <a:off x="7586659" y="1600199"/>
            <a:ext cx="78581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FFBC2D9-38EE-4F36-A9CF-7C44DC92DDF4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15.84 %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13</xdr:col>
      <xdr:colOff>446484</xdr:colOff>
      <xdr:row>3</xdr:row>
      <xdr:rowOff>161924</xdr:rowOff>
    </xdr:from>
    <xdr:to>
      <xdr:col>17</xdr:col>
      <xdr:colOff>47625</xdr:colOff>
      <xdr:row>9</xdr:row>
      <xdr:rowOff>142874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DB7685BD-D6F8-0D4B-B925-D1F5A0232C6F}"/>
            </a:ext>
          </a:extLst>
        </xdr:cNvPr>
        <xdr:cNvGrpSpPr/>
      </xdr:nvGrpSpPr>
      <xdr:grpSpPr>
        <a:xfrm>
          <a:off x="8371284" y="733424"/>
          <a:ext cx="2039541" cy="1123950"/>
          <a:chOff x="8409384" y="733424"/>
          <a:chExt cx="2039541" cy="1123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9739ADB8-CE93-4075-8CA1-571D8D305156}"/>
              </a:ext>
            </a:extLst>
          </xdr:cNvPr>
          <xdr:cNvSpPr txBox="1"/>
        </xdr:nvSpPr>
        <xdr:spPr>
          <a:xfrm>
            <a:off x="840938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Interest Rate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D5">
        <xdr:nvSpPr>
          <xdr:cNvPr id="27" name="TextBox 26">
            <a:extLst>
              <a:ext uri="{FF2B5EF4-FFF2-40B4-BE49-F238E27FC236}">
                <a16:creationId xmlns:a16="http://schemas.microsoft.com/office/drawing/2014/main" id="{55362C78-7E84-48AD-AB53-E5032AD06360}"/>
              </a:ext>
            </a:extLst>
          </xdr:cNvPr>
          <xdr:cNvSpPr txBox="1"/>
        </xdr:nvSpPr>
        <xdr:spPr>
          <a:xfrm>
            <a:off x="8881467" y="971550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954EC7C-9F48-40D3-96FE-C1779E6D8842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12.05 %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971F07E-6AEF-420B-B3A3-48B7FE953D28}"/>
              </a:ext>
            </a:extLst>
          </xdr:cNvPr>
          <xdr:cNvSpPr txBox="1"/>
        </xdr:nvSpPr>
        <xdr:spPr>
          <a:xfrm>
            <a:off x="8515350" y="1352549"/>
            <a:ext cx="552450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2724F35D-C410-475A-9EE2-AEC2061EB5E2}"/>
              </a:ext>
            </a:extLst>
          </xdr:cNvPr>
          <xdr:cNvSpPr txBox="1"/>
        </xdr:nvSpPr>
        <xdr:spPr>
          <a:xfrm>
            <a:off x="9675017" y="1352549"/>
            <a:ext cx="602457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E12">
        <xdr:nvSpPr>
          <xdr:cNvPr id="51" name="TextBox 50">
            <a:extLst>
              <a:ext uri="{FF2B5EF4-FFF2-40B4-BE49-F238E27FC236}">
                <a16:creationId xmlns:a16="http://schemas.microsoft.com/office/drawing/2014/main" id="{20AE9EA7-0B97-487C-B91E-79115236792B}"/>
              </a:ext>
            </a:extLst>
          </xdr:cNvPr>
          <xdr:cNvSpPr txBox="1"/>
        </xdr:nvSpPr>
        <xdr:spPr>
          <a:xfrm>
            <a:off x="8470104" y="1609724"/>
            <a:ext cx="78819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F2ED303C-F6CC-4B2A-9D7E-7FEC360CE51F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12.36 %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E22">
        <xdr:nvSpPr>
          <xdr:cNvPr id="52" name="TextBox 51">
            <a:extLst>
              <a:ext uri="{FF2B5EF4-FFF2-40B4-BE49-F238E27FC236}">
                <a16:creationId xmlns:a16="http://schemas.microsoft.com/office/drawing/2014/main" id="{2F8E7F0F-830E-4883-9DA7-EA2BB7E44685}"/>
              </a:ext>
            </a:extLst>
          </xdr:cNvPr>
          <xdr:cNvSpPr txBox="1"/>
        </xdr:nvSpPr>
        <xdr:spPr>
          <a:xfrm>
            <a:off x="9689304" y="1609724"/>
            <a:ext cx="75962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7A20810-8B7B-4A69-B845-1E3EED037A40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3.47 %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17</xdr:col>
      <xdr:colOff>76199</xdr:colOff>
      <xdr:row>3</xdr:row>
      <xdr:rowOff>171449</xdr:rowOff>
    </xdr:from>
    <xdr:to>
      <xdr:col>20</xdr:col>
      <xdr:colOff>304800</xdr:colOff>
      <xdr:row>9</xdr:row>
      <xdr:rowOff>161924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7AA74A1D-724B-0C12-80AF-A2809BBC1388}"/>
            </a:ext>
          </a:extLst>
        </xdr:cNvPr>
        <xdr:cNvGrpSpPr/>
      </xdr:nvGrpSpPr>
      <xdr:grpSpPr>
        <a:xfrm>
          <a:off x="10439399" y="742949"/>
          <a:ext cx="2057401" cy="1133475"/>
          <a:chOff x="10467974" y="733424"/>
          <a:chExt cx="2057401" cy="1133475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97B418A-7DCB-410B-ACDF-CE5CAF2BF3A7}"/>
              </a:ext>
            </a:extLst>
          </xdr:cNvPr>
          <xdr:cNvSpPr txBox="1"/>
        </xdr:nvSpPr>
        <xdr:spPr>
          <a:xfrm>
            <a:off x="10467974" y="733424"/>
            <a:ext cx="1952626" cy="336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 b="1">
                <a:solidFill>
                  <a:schemeClr val="bg2"/>
                </a:solidFill>
              </a:rPr>
              <a:t>Average</a:t>
            </a:r>
            <a:r>
              <a:rPr lang="en-IN" sz="1400" b="1" baseline="0">
                <a:solidFill>
                  <a:schemeClr val="bg2"/>
                </a:solidFill>
              </a:rPr>
              <a:t> DTI</a:t>
            </a:r>
            <a:endParaRPr lang="en-IN" sz="1400" b="1">
              <a:solidFill>
                <a:schemeClr val="bg2"/>
              </a:solidFill>
            </a:endParaRPr>
          </a:p>
        </xdr:txBody>
      </xdr:sp>
      <xdr:sp macro="" textlink="Sheet1!E5">
        <xdr:nvSpPr>
          <xdr:cNvPr id="28" name="TextBox 27">
            <a:extLst>
              <a:ext uri="{FF2B5EF4-FFF2-40B4-BE49-F238E27FC236}">
                <a16:creationId xmlns:a16="http://schemas.microsoft.com/office/drawing/2014/main" id="{F2BCC8DE-AA21-4521-9D84-4E63D5662912}"/>
              </a:ext>
            </a:extLst>
          </xdr:cNvPr>
          <xdr:cNvSpPr txBox="1"/>
        </xdr:nvSpPr>
        <xdr:spPr>
          <a:xfrm>
            <a:off x="10925174" y="981075"/>
            <a:ext cx="1123951" cy="4356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5D0F39F-F3EB-4136-8DD9-F52F8CBDDBF7}" type="TxLink">
              <a:rPr lang="en-US" sz="22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13.33 %</a:t>
            </a:fld>
            <a:endParaRPr lang="en-IN" sz="2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C261027-8DCF-4F22-9343-580D6116623A}"/>
              </a:ext>
            </a:extLst>
          </xdr:cNvPr>
          <xdr:cNvSpPr txBox="1"/>
        </xdr:nvSpPr>
        <xdr:spPr>
          <a:xfrm>
            <a:off x="10572748" y="1362074"/>
            <a:ext cx="60960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MTD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C113FCB-0DC3-46F9-A171-3138116120B1}"/>
              </a:ext>
            </a:extLst>
          </xdr:cNvPr>
          <xdr:cNvSpPr txBox="1"/>
        </xdr:nvSpPr>
        <xdr:spPr>
          <a:xfrm>
            <a:off x="11734799" y="1362074"/>
            <a:ext cx="60007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400" b="1">
                <a:solidFill>
                  <a:srgbClr val="FFC000"/>
                </a:solidFill>
                <a:latin typeface="+mn-lt"/>
                <a:ea typeface="+mn-ea"/>
                <a:cs typeface="+mn-cs"/>
              </a:rPr>
              <a:t>MoM</a:t>
            </a:r>
          </a:p>
        </xdr:txBody>
      </xdr:sp>
      <xdr:sp macro="" textlink="Sheet1!F12">
        <xdr:nvSpPr>
          <xdr:cNvPr id="53" name="TextBox 52">
            <a:extLst>
              <a:ext uri="{FF2B5EF4-FFF2-40B4-BE49-F238E27FC236}">
                <a16:creationId xmlns:a16="http://schemas.microsoft.com/office/drawing/2014/main" id="{2813A65A-0474-4297-8DF3-042A4FEEB7A2}"/>
              </a:ext>
            </a:extLst>
          </xdr:cNvPr>
          <xdr:cNvSpPr txBox="1"/>
        </xdr:nvSpPr>
        <xdr:spPr>
          <a:xfrm>
            <a:off x="10544174" y="1619249"/>
            <a:ext cx="771526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4F0E9B9-2976-4B89-B754-E4C1016FD052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13.67 %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Sheet1!F22">
        <xdr:nvSpPr>
          <xdr:cNvPr id="54" name="TextBox 53">
            <a:extLst>
              <a:ext uri="{FF2B5EF4-FFF2-40B4-BE49-F238E27FC236}">
                <a16:creationId xmlns:a16="http://schemas.microsoft.com/office/drawing/2014/main" id="{4AECAB57-F0BE-4A8F-8848-C4AA34789AA0}"/>
              </a:ext>
            </a:extLst>
          </xdr:cNvPr>
          <xdr:cNvSpPr txBox="1"/>
        </xdr:nvSpPr>
        <xdr:spPr>
          <a:xfrm>
            <a:off x="11715751" y="1609724"/>
            <a:ext cx="809624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C798F0F8-6A1E-495C-9A46-5817D082C223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/>
              <a:t>2.73 %</a:t>
            </a:fld>
            <a:endParaRPr lang="en-IN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</xdr:col>
      <xdr:colOff>266699</xdr:colOff>
      <xdr:row>11</xdr:row>
      <xdr:rowOff>38101</xdr:rowOff>
    </xdr:from>
    <xdr:to>
      <xdr:col>11</xdr:col>
      <xdr:colOff>276224</xdr:colOff>
      <xdr:row>23</xdr:row>
      <xdr:rowOff>85725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7C85FB-1640-42A6-996E-EDE4085F1B4B}"/>
            </a:ext>
          </a:extLst>
        </xdr:cNvPr>
        <xdr:cNvSpPr/>
      </xdr:nvSpPr>
      <xdr:spPr>
        <a:xfrm>
          <a:off x="2095499" y="2133601"/>
          <a:ext cx="4886325" cy="2333624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200025</xdr:colOff>
      <xdr:row>11</xdr:row>
      <xdr:rowOff>38101</xdr:rowOff>
    </xdr:from>
    <xdr:to>
      <xdr:col>20</xdr:col>
      <xdr:colOff>208425</xdr:colOff>
      <xdr:row>23</xdr:row>
      <xdr:rowOff>84901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F3B0D70-094A-4064-B412-E96FC9316C74}"/>
            </a:ext>
          </a:extLst>
        </xdr:cNvPr>
        <xdr:cNvSpPr/>
      </xdr:nvSpPr>
      <xdr:spPr>
        <a:xfrm>
          <a:off x="7515225" y="2133601"/>
          <a:ext cx="4885200" cy="2332800"/>
        </a:xfrm>
        <a:prstGeom prst="roundRect">
          <a:avLst>
            <a:gd name="adj" fmla="val 15741"/>
          </a:avLst>
        </a:prstGeom>
        <a:solidFill>
          <a:srgbClr val="1D3259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590549</xdr:colOff>
      <xdr:row>11</xdr:row>
      <xdr:rowOff>66675</xdr:rowOff>
    </xdr:from>
    <xdr:to>
      <xdr:col>6</xdr:col>
      <xdr:colOff>476250</xdr:colOff>
      <xdr:row>12</xdr:row>
      <xdr:rowOff>161925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87901B0-C0A3-51DA-13D3-9960BA979866}"/>
            </a:ext>
          </a:extLst>
        </xdr:cNvPr>
        <xdr:cNvSpPr txBox="1"/>
      </xdr:nvSpPr>
      <xdr:spPr>
        <a:xfrm>
          <a:off x="2419349" y="2162175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GOOD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3</xdr:col>
      <xdr:colOff>209551</xdr:colOff>
      <xdr:row>12</xdr:row>
      <xdr:rowOff>142875</xdr:rowOff>
    </xdr:from>
    <xdr:to>
      <xdr:col>7</xdr:col>
      <xdr:colOff>47625</xdr:colOff>
      <xdr:row>22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0B5F72-CFB7-4C6E-B40B-5D783401F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11</xdr:row>
      <xdr:rowOff>133351</xdr:rowOff>
    </xdr:from>
    <xdr:to>
      <xdr:col>10</xdr:col>
      <xdr:colOff>590550</xdr:colOff>
      <xdr:row>14</xdr:row>
      <xdr:rowOff>161925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D394688-CF25-4A4A-A099-EB92BAE7CF39}"/>
            </a:ext>
          </a:extLst>
        </xdr:cNvPr>
        <xdr:cNvSpPr/>
      </xdr:nvSpPr>
      <xdr:spPr>
        <a:xfrm>
          <a:off x="4295774" y="2228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9523</xdr:colOff>
      <xdr:row>11</xdr:row>
      <xdr:rowOff>76201</xdr:rowOff>
    </xdr:from>
    <xdr:to>
      <xdr:col>10</xdr:col>
      <xdr:colOff>133349</xdr:colOff>
      <xdr:row>13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F6046D-8035-48F0-BF8E-170CC347FEE8}"/>
            </a:ext>
          </a:extLst>
        </xdr:cNvPr>
        <xdr:cNvSpPr txBox="1"/>
      </xdr:nvSpPr>
      <xdr:spPr>
        <a:xfrm>
          <a:off x="4276723" y="21717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Loan Applications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9523</xdr:colOff>
      <xdr:row>12</xdr:row>
      <xdr:rowOff>114301</xdr:rowOff>
    </xdr:from>
    <xdr:to>
      <xdr:col>10</xdr:col>
      <xdr:colOff>133349</xdr:colOff>
      <xdr:row>14</xdr:row>
      <xdr:rowOff>38100</xdr:rowOff>
    </xdr:to>
    <xdr:sp macro="" textlink="Sheet1!I29">
      <xdr:nvSpPr>
        <xdr:cNvPr id="31" name="TextBox 30">
          <a:extLst>
            <a:ext uri="{FF2B5EF4-FFF2-40B4-BE49-F238E27FC236}">
              <a16:creationId xmlns:a16="http://schemas.microsoft.com/office/drawing/2014/main" id="{D74803E7-AAEE-42CD-9890-D688C671AAF9}"/>
            </a:ext>
          </a:extLst>
        </xdr:cNvPr>
        <xdr:cNvSpPr txBox="1"/>
      </xdr:nvSpPr>
      <xdr:spPr>
        <a:xfrm>
          <a:off x="4276723" y="24003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367A36F-187B-4D71-B415-6663A4276614}" type="TxLink"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t>33.24 K</a:t>
          </a:fld>
          <a:endParaRPr lang="en-IN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28574</xdr:colOff>
      <xdr:row>15</xdr:row>
      <xdr:rowOff>133351</xdr:rowOff>
    </xdr:from>
    <xdr:to>
      <xdr:col>10</xdr:col>
      <xdr:colOff>590550</xdr:colOff>
      <xdr:row>18</xdr:row>
      <xdr:rowOff>161925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A986F1C-7BE2-4F54-BC6F-1A7072A959BE}"/>
            </a:ext>
          </a:extLst>
        </xdr:cNvPr>
        <xdr:cNvSpPr/>
      </xdr:nvSpPr>
      <xdr:spPr>
        <a:xfrm>
          <a:off x="4295774" y="2990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28574</xdr:colOff>
      <xdr:row>19</xdr:row>
      <xdr:rowOff>133351</xdr:rowOff>
    </xdr:from>
    <xdr:to>
      <xdr:col>10</xdr:col>
      <xdr:colOff>590550</xdr:colOff>
      <xdr:row>22</xdr:row>
      <xdr:rowOff>161925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7AFE9336-5791-42FA-B052-38A0EDBADAE4}"/>
            </a:ext>
          </a:extLst>
        </xdr:cNvPr>
        <xdr:cNvSpPr/>
      </xdr:nvSpPr>
      <xdr:spPr>
        <a:xfrm>
          <a:off x="4295774" y="375285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9523</xdr:colOff>
      <xdr:row>15</xdr:row>
      <xdr:rowOff>85726</xdr:rowOff>
    </xdr:from>
    <xdr:to>
      <xdr:col>10</xdr:col>
      <xdr:colOff>133349</xdr:colOff>
      <xdr:row>17</xdr:row>
      <xdr:rowOff>9525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ED7FBD9-A1C7-4B5F-9A0A-4E3462AC39A6}"/>
            </a:ext>
          </a:extLst>
        </xdr:cNvPr>
        <xdr:cNvSpPr txBox="1"/>
      </xdr:nvSpPr>
      <xdr:spPr>
        <a:xfrm>
          <a:off x="4276723" y="29432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Funded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9523</xdr:colOff>
      <xdr:row>16</xdr:row>
      <xdr:rowOff>133351</xdr:rowOff>
    </xdr:from>
    <xdr:to>
      <xdr:col>10</xdr:col>
      <xdr:colOff>133349</xdr:colOff>
      <xdr:row>18</xdr:row>
      <xdr:rowOff>57150</xdr:rowOff>
    </xdr:to>
    <xdr:sp macro="" textlink="Sheet1!I30">
      <xdr:nvSpPr>
        <xdr:cNvPr id="35" name="TextBox 34">
          <a:extLst>
            <a:ext uri="{FF2B5EF4-FFF2-40B4-BE49-F238E27FC236}">
              <a16:creationId xmlns:a16="http://schemas.microsoft.com/office/drawing/2014/main" id="{BCFBD5C6-F1C1-4DFF-AEF8-FFE1A62C2193}"/>
            </a:ext>
          </a:extLst>
        </xdr:cNvPr>
        <xdr:cNvSpPr txBox="1"/>
      </xdr:nvSpPr>
      <xdr:spPr>
        <a:xfrm>
          <a:off x="4276723" y="31813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E7A91BB-AD47-43AA-B0A4-072113EC97E7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$370.22 M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4761</xdr:colOff>
      <xdr:row>19</xdr:row>
      <xdr:rowOff>123826</xdr:rowOff>
    </xdr:from>
    <xdr:to>
      <xdr:col>10</xdr:col>
      <xdr:colOff>128587</xdr:colOff>
      <xdr:row>21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53FFE6C-3D0C-4D16-AE51-E485979DC4BA}"/>
            </a:ext>
          </a:extLst>
        </xdr:cNvPr>
        <xdr:cNvSpPr txBox="1"/>
      </xdr:nvSpPr>
      <xdr:spPr>
        <a:xfrm>
          <a:off x="4271961" y="37433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Received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4761</xdr:colOff>
      <xdr:row>20</xdr:row>
      <xdr:rowOff>161926</xdr:rowOff>
    </xdr:from>
    <xdr:to>
      <xdr:col>10</xdr:col>
      <xdr:colOff>128587</xdr:colOff>
      <xdr:row>22</xdr:row>
      <xdr:rowOff>85725</xdr:rowOff>
    </xdr:to>
    <xdr:sp macro="" textlink="Sheet1!I31">
      <xdr:nvSpPr>
        <xdr:cNvPr id="37" name="TextBox 36">
          <a:extLst>
            <a:ext uri="{FF2B5EF4-FFF2-40B4-BE49-F238E27FC236}">
              <a16:creationId xmlns:a16="http://schemas.microsoft.com/office/drawing/2014/main" id="{ADC78BEE-D250-49B7-AAC4-280934B13D06}"/>
            </a:ext>
          </a:extLst>
        </xdr:cNvPr>
        <xdr:cNvSpPr txBox="1"/>
      </xdr:nvSpPr>
      <xdr:spPr>
        <a:xfrm>
          <a:off x="4271961" y="39719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976F295-1D08-473A-B0AB-89AEEFE1BB8E}" type="TxLink">
            <a:rPr lang="en-US" sz="20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$435.79 M</a:t>
          </a:fld>
          <a:endParaRPr lang="en-IN" sz="20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581025</xdr:colOff>
      <xdr:row>11</xdr:row>
      <xdr:rowOff>95251</xdr:rowOff>
    </xdr:from>
    <xdr:to>
      <xdr:col>15</xdr:col>
      <xdr:colOff>466726</xdr:colOff>
      <xdr:row>13</xdr:row>
      <xdr:rowOff>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F45CEC3-ACBD-4DCE-879A-E860C7FCEC44}"/>
            </a:ext>
          </a:extLst>
        </xdr:cNvPr>
        <xdr:cNvSpPr txBox="1"/>
      </xdr:nvSpPr>
      <xdr:spPr>
        <a:xfrm>
          <a:off x="7896225" y="2190751"/>
          <a:ext cx="17145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2"/>
              </a:solidFill>
            </a:rPr>
            <a:t>BAD</a:t>
          </a:r>
          <a:r>
            <a:rPr lang="en-IN" sz="1400" b="1" baseline="0">
              <a:solidFill>
                <a:schemeClr val="bg2"/>
              </a:solidFill>
            </a:rPr>
            <a:t> LOAN ISSUED</a:t>
          </a:r>
          <a:endParaRPr lang="en-IN" sz="1400" b="1">
            <a:solidFill>
              <a:schemeClr val="bg2"/>
            </a:solidFill>
          </a:endParaRPr>
        </a:p>
      </xdr:txBody>
    </xdr:sp>
    <xdr:clientData/>
  </xdr:twoCellAnchor>
  <xdr:twoCellAnchor>
    <xdr:from>
      <xdr:col>12</xdr:col>
      <xdr:colOff>190500</xdr:colOff>
      <xdr:row>12</xdr:row>
      <xdr:rowOff>152401</xdr:rowOff>
    </xdr:from>
    <xdr:to>
      <xdr:col>16</xdr:col>
      <xdr:colOff>28574</xdr:colOff>
      <xdr:row>22</xdr:row>
      <xdr:rowOff>104776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D76A2C3-7E53-4DF1-AFBA-F6C11305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11</xdr:row>
      <xdr:rowOff>161926</xdr:rowOff>
    </xdr:from>
    <xdr:to>
      <xdr:col>19</xdr:col>
      <xdr:colOff>571501</xdr:colOff>
      <xdr:row>15</xdr:row>
      <xdr:rowOff>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3BD4534-0288-4F1D-8F05-E18DEAEEC23F}"/>
            </a:ext>
          </a:extLst>
        </xdr:cNvPr>
        <xdr:cNvSpPr/>
      </xdr:nvSpPr>
      <xdr:spPr>
        <a:xfrm>
          <a:off x="9763125" y="2257426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15</xdr:row>
      <xdr:rowOff>138114</xdr:rowOff>
    </xdr:from>
    <xdr:to>
      <xdr:col>19</xdr:col>
      <xdr:colOff>571501</xdr:colOff>
      <xdr:row>18</xdr:row>
      <xdr:rowOff>166688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176EC33-8344-4D68-BA77-9BFC6D3CF32A}"/>
            </a:ext>
          </a:extLst>
        </xdr:cNvPr>
        <xdr:cNvSpPr/>
      </xdr:nvSpPr>
      <xdr:spPr>
        <a:xfrm>
          <a:off x="9763125" y="2995614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19</xdr:row>
      <xdr:rowOff>114301</xdr:rowOff>
    </xdr:from>
    <xdr:to>
      <xdr:col>19</xdr:col>
      <xdr:colOff>571501</xdr:colOff>
      <xdr:row>22</xdr:row>
      <xdr:rowOff>142875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8E6A88DF-1887-47A2-B03B-D1A8132626A8}"/>
            </a:ext>
          </a:extLst>
        </xdr:cNvPr>
        <xdr:cNvSpPr/>
      </xdr:nvSpPr>
      <xdr:spPr>
        <a:xfrm>
          <a:off x="9763125" y="3733801"/>
          <a:ext cx="2390776" cy="600074"/>
        </a:xfrm>
        <a:prstGeom prst="roundRect">
          <a:avLst>
            <a:gd name="adj" fmla="val 15741"/>
          </a:avLst>
        </a:prstGeom>
        <a:solidFill>
          <a:srgbClr val="0070C0">
            <a:alpha val="93000"/>
          </a:srgbClr>
        </a:solidFill>
        <a:ln>
          <a:noFill/>
        </a:ln>
        <a:effectLst>
          <a:softEdge rad="0"/>
        </a:effectLst>
        <a:scene3d>
          <a:camera prst="orthographicFront"/>
          <a:lightRig rig="threePt" dir="t"/>
        </a:scene3d>
        <a:sp3d>
          <a:bevelT w="0" h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19050</xdr:colOff>
      <xdr:row>11</xdr:row>
      <xdr:rowOff>123826</xdr:rowOff>
    </xdr:from>
    <xdr:to>
      <xdr:col>19</xdr:col>
      <xdr:colOff>142876</xdr:colOff>
      <xdr:row>13</xdr:row>
      <xdr:rowOff>47625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C942A16-3F15-474F-A71E-DEFA216309BE}"/>
            </a:ext>
          </a:extLst>
        </xdr:cNvPr>
        <xdr:cNvSpPr txBox="1"/>
      </xdr:nvSpPr>
      <xdr:spPr>
        <a:xfrm>
          <a:off x="9772650" y="22193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Loan Applications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19050</xdr:colOff>
      <xdr:row>12</xdr:row>
      <xdr:rowOff>171451</xdr:rowOff>
    </xdr:from>
    <xdr:to>
      <xdr:col>19</xdr:col>
      <xdr:colOff>142876</xdr:colOff>
      <xdr:row>14</xdr:row>
      <xdr:rowOff>95250</xdr:rowOff>
    </xdr:to>
    <xdr:sp macro="" textlink="Sheet1!F29">
      <xdr:nvSpPr>
        <xdr:cNvPr id="69" name="TextBox 68">
          <a:extLst>
            <a:ext uri="{FF2B5EF4-FFF2-40B4-BE49-F238E27FC236}">
              <a16:creationId xmlns:a16="http://schemas.microsoft.com/office/drawing/2014/main" id="{65FBA6DA-AC6F-44C5-BC53-BB47BBB58EDE}"/>
            </a:ext>
          </a:extLst>
        </xdr:cNvPr>
        <xdr:cNvSpPr txBox="1"/>
      </xdr:nvSpPr>
      <xdr:spPr>
        <a:xfrm>
          <a:off x="9772650" y="24574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57814CE-5707-4525-8345-ABB928640FAF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5.33 K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0</xdr:colOff>
      <xdr:row>15</xdr:row>
      <xdr:rowOff>133351</xdr:rowOff>
    </xdr:from>
    <xdr:to>
      <xdr:col>19</xdr:col>
      <xdr:colOff>123826</xdr:colOff>
      <xdr:row>17</xdr:row>
      <xdr:rowOff>57150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F214167-8D15-4605-94DC-30ED54C955A9}"/>
            </a:ext>
          </a:extLst>
        </xdr:cNvPr>
        <xdr:cNvSpPr txBox="1"/>
      </xdr:nvSpPr>
      <xdr:spPr>
        <a:xfrm>
          <a:off x="9753600" y="299085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Funded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16</xdr:row>
      <xdr:rowOff>161926</xdr:rowOff>
    </xdr:from>
    <xdr:to>
      <xdr:col>19</xdr:col>
      <xdr:colOff>123826</xdr:colOff>
      <xdr:row>18</xdr:row>
      <xdr:rowOff>85725</xdr:rowOff>
    </xdr:to>
    <xdr:sp macro="" textlink="Sheet1!F30">
      <xdr:nvSpPr>
        <xdr:cNvPr id="71" name="TextBox 70">
          <a:extLst>
            <a:ext uri="{FF2B5EF4-FFF2-40B4-BE49-F238E27FC236}">
              <a16:creationId xmlns:a16="http://schemas.microsoft.com/office/drawing/2014/main" id="{F575EA6D-6B5A-46B0-88E0-3CD786BDF8BF}"/>
            </a:ext>
          </a:extLst>
        </xdr:cNvPr>
        <xdr:cNvSpPr txBox="1"/>
      </xdr:nvSpPr>
      <xdr:spPr>
        <a:xfrm>
          <a:off x="9753600" y="32099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6F14EEA9-907E-4395-8CFB-5C669319F840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$65.53 M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590550</xdr:colOff>
      <xdr:row>19</xdr:row>
      <xdr:rowOff>85726</xdr:rowOff>
    </xdr:from>
    <xdr:to>
      <xdr:col>19</xdr:col>
      <xdr:colOff>104776</xdr:colOff>
      <xdr:row>21</xdr:row>
      <xdr:rowOff>9525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EB1F9CC-CF2F-40FC-A54A-E09CD84236C5}"/>
            </a:ext>
          </a:extLst>
        </xdr:cNvPr>
        <xdr:cNvSpPr txBox="1"/>
      </xdr:nvSpPr>
      <xdr:spPr>
        <a:xfrm>
          <a:off x="9734550" y="3705226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>
              <a:solidFill>
                <a:schemeClr val="tx1"/>
              </a:solidFill>
            </a:rPr>
            <a:t>Total</a:t>
          </a:r>
          <a:r>
            <a:rPr lang="en-IN" sz="1400" b="1" baseline="0">
              <a:solidFill>
                <a:schemeClr val="tx1"/>
              </a:solidFill>
            </a:rPr>
            <a:t> Amount Received</a:t>
          </a:r>
          <a:endParaRPr lang="en-IN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590550</xdr:colOff>
      <xdr:row>20</xdr:row>
      <xdr:rowOff>114301</xdr:rowOff>
    </xdr:from>
    <xdr:to>
      <xdr:col>19</xdr:col>
      <xdr:colOff>104776</xdr:colOff>
      <xdr:row>22</xdr:row>
      <xdr:rowOff>38100</xdr:rowOff>
    </xdr:to>
    <xdr:sp macro="" textlink="Sheet1!F31">
      <xdr:nvSpPr>
        <xdr:cNvPr id="73" name="TextBox 72">
          <a:extLst>
            <a:ext uri="{FF2B5EF4-FFF2-40B4-BE49-F238E27FC236}">
              <a16:creationId xmlns:a16="http://schemas.microsoft.com/office/drawing/2014/main" id="{FAF33FC6-7E0E-4CB0-A17F-DB88E1D4B6A3}"/>
            </a:ext>
          </a:extLst>
        </xdr:cNvPr>
        <xdr:cNvSpPr txBox="1"/>
      </xdr:nvSpPr>
      <xdr:spPr>
        <a:xfrm>
          <a:off x="9734550" y="3924301"/>
          <a:ext cx="195262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E51AAEF-EA6D-4E8E-9DCC-5E501771EDC5}" type="TxLink">
            <a:rPr lang="en-US" sz="20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l"/>
            <a:t>$37.28 M</a:t>
          </a:fld>
          <a:endParaRPr lang="en-IN" sz="20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I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90236CA-416D-47FD-8B6B-B547D835C0F8}" type="TxLink">
            <a:rPr lang="en-US" sz="1800" b="1" i="0" u="none" strike="noStrike" kern="1200">
              <a:solidFill>
                <a:srgbClr val="92D050"/>
              </a:solidFill>
              <a:latin typeface="Calibri"/>
              <a:cs typeface="Calibri"/>
            </a:rPr>
            <a:pPr/>
            <a:t>86.18 %</a:t>
          </a:fld>
          <a:endParaRPr lang="en-IN" sz="2400" b="1" kern="1200">
            <a:solidFill>
              <a:srgbClr val="92D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0.33054</cdr:x>
      <cdr:y>0.37949</cdr:y>
    </cdr:from>
    <cdr:to>
      <cdr:x>0.69038</cdr:x>
      <cdr:y>0.60513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68D8DF-E9D8-FB8E-91B3-E1196EC311AE}"/>
            </a:ext>
          </a:extLst>
        </cdr:cNvPr>
        <cdr:cNvSpPr txBox="1"/>
      </cdr:nvSpPr>
      <cdr:spPr>
        <a:xfrm xmlns:a="http://schemas.openxmlformats.org/drawingml/2006/main">
          <a:off x="752474" y="704850"/>
          <a:ext cx="8191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0.31381</cdr:x>
      <cdr:y>0.39487</cdr:y>
    </cdr:from>
    <cdr:to>
      <cdr:x>0.72803</cdr:x>
      <cdr:y>0.61026</cdr:y>
    </cdr:to>
    <cdr:sp macro="" textlink="Sheet1!$F$2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13538-6846-434C-DCBA-270AEA8E5478}"/>
            </a:ext>
          </a:extLst>
        </cdr:cNvPr>
        <cdr:cNvSpPr txBox="1"/>
      </cdr:nvSpPr>
      <cdr:spPr>
        <a:xfrm xmlns:a="http://schemas.openxmlformats.org/drawingml/2006/main">
          <a:off x="714373" y="733425"/>
          <a:ext cx="942976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2EF5859A-0617-4EAE-9C18-6D581CD6CB18}" type="TxLink">
            <a:rPr lang="en-US" sz="1800" b="1" i="0" u="none" strike="noStrike" kern="1200">
              <a:solidFill>
                <a:srgbClr val="FF0000"/>
              </a:solidFill>
              <a:latin typeface="Calibri"/>
              <a:ea typeface="+mn-ea"/>
              <a:cs typeface="Calibri"/>
            </a:rPr>
            <a:pPr marL="0" indent="0"/>
            <a:t>13.82 %</a:t>
          </a:fld>
          <a:endParaRPr lang="en-IN" sz="1800" b="1" i="0" u="none" strike="noStrike" kern="1200">
            <a:solidFill>
              <a:srgbClr val="FF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69675927" backgroundQuery="1" createdVersion="8" refreshedVersion="8" minRefreshableVersion="3" recordCount="0" supportSubquery="1" supportAdvancedDrill="1" xr:uid="{F5203A12-F420-4933-9EE4-2FCEDCAACB99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Nov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1-07T00:00:00" maxDate="2021-11-20T00:00:00" count="6">
        <d v="2021-11-07T00:00:00"/>
        <d v="2021-11-08T00:00:00"/>
        <d v="2021-11-09T00:00:00"/>
        <d v="2021-11-10T00:00:00"/>
        <d v="2021-11-11T00:00:00"/>
        <d v="2021-11-19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180559" backgroundQuery="1" createdVersion="8" refreshedVersion="8" minRefreshableVersion="3" recordCount="0" supportSubquery="1" supportAdvancedDrill="1" xr:uid="{B2265559-561E-4FA9-A580-C981AA9D15D0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issue_date_month_name].[issue_date_month_name]" caption="issue_date_month_name" numFmtId="0" hierarchy="9" level="1">
      <sharedItems count="1">
        <s v="December"/>
      </sharedItems>
    </cacheField>
    <cacheField name="[Financial_Loan].[issue_date].[issue_date]" caption="issue_date" numFmtId="0" hierarchy="8" level="1">
      <sharedItems containsSemiMixedTypes="0" containsNonDate="0" containsDate="1" containsString="0" minDate="2021-12-02T00:00:00" maxDate="2021-12-13T00:00:00" count="7">
        <d v="2021-12-02T00:00:00"/>
        <d v="2021-12-07T00:00:00"/>
        <d v="2021-12-08T00:00:00"/>
        <d v="2021-12-09T00:00:00"/>
        <d v="2021-12-10T00:00:00"/>
        <d v="2021-12-11T00:00:00"/>
        <d v="2021-12-12T00:00:00"/>
      </sharedItems>
    </cacheField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7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>
      <fieldsUsage count="2">
        <fieldUsage x="-1"/>
        <fieldUsage x="6"/>
      </fieldsUsage>
    </cacheHierarchy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1990744" backgroundQuery="1" createdVersion="8" refreshedVersion="8" minRefreshableVersion="3" recordCount="0" supportSubquery="1" supportAdvancedDrill="1" xr:uid="{4F59BAA0-1D0D-49E8-8D6C-61BBB346B222}">
  <cacheSource type="external" connectionId="2"/>
  <cacheFields count="6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rade].[grade]" caption="grade" numFmtId="0" hierarchy="5" level="1">
      <sharedItems containsSemiMixedTypes="0" containsNonDate="0" containsString="0"/>
    </cacheField>
  </cacheFields>
  <cacheHierarchies count="36">
    <cacheHierarchy uniqueName="[Financial_Loan].[id]" caption="id" attribute="1" defaultMemberUniqueName="[Financial_Loan].[id].[All]" allUniqueName="[Financial_Loan].[id].[All]" dimensionUniqueName="[Financial_Loan]" displayFolder="" count="0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0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0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0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0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0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0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0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0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0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0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0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0" memberValueDatatype="130" unbalanced="0"/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0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0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0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0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0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0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0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0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0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0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0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0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0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21.998772916668" backgroundQuery="1" createdVersion="8" refreshedVersion="8" minRefreshableVersion="3" recordCount="0" supportSubquery="1" supportAdvancedDrill="1" xr:uid="{74C4BF74-7D73-4CB4-B040-6CD3BDB12D7D}">
  <cacheSource type="external" connectionId="2"/>
  <cacheFields count="8">
    <cacheField name="[Measures].[Count of id]" caption="Count of id" numFmtId="0" hierarchy="29" level="32767"/>
    <cacheField name="[Measures].[Sum of loan_amount]" caption="Sum of loan_amount" numFmtId="0" hierarchy="30" level="32767"/>
    <cacheField name="[Measures].[Sum of total_payment]" caption="Sum of total_payment" numFmtId="0" hierarchy="31" level="32767"/>
    <cacheField name="[Measures].[Average of int_rate]" caption="Average of int_rate" numFmtId="0" hierarchy="33" level="32767"/>
    <cacheField name="[Measures].[Average of dti]" caption="Average of dti" numFmtId="0" hierarchy="35" level="32767"/>
    <cacheField name="[Financial_Loan].[good_vs_bad_loan].[good_vs_bad_loan]" caption="good_vs_bad_loan" numFmtId="0" hierarchy="13" level="1">
      <sharedItems count="2">
        <s v="Bad"/>
        <s v="Good"/>
      </sharedItems>
    </cacheField>
    <cacheField name="[Financial_Loan].[grade].[grade]" caption="grade" numFmtId="0" hierarchy="5" level="1">
      <sharedItems containsSemiMixedTypes="0" containsNonDate="0" containsString="0"/>
    </cacheField>
    <cacheField name="Unsupported0" numFmtId="0" hierarchy="3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7">
    <cacheHierarchy uniqueName="[Financial_Loan].[id]" caption="id" attribute="1" defaultMemberUniqueName="[Financial_Loan].[id].[All]" allUniqueName="[Financial_Loan].[id].[All]" dimensionUniqueName="[Financial_Loan]" displayFolder="" count="2" memberValueDatatype="130" unbalanced="0"/>
    <cacheHierarchy uniqueName="[Financial_Loan].[address_state]" caption="address_state" attribute="1" defaultMemberUniqueName="[Financial_Loan].[address_state].[All]" allUniqueName="[Financial_Loan].[address_state].[All]" dimensionUniqueName="[Financial_Loan]" displayFolder="" count="2" memberValueDatatype="130" unbalanced="0"/>
    <cacheHierarchy uniqueName="[Financial_Loan].[application_type]" caption="application_type" attribute="1" defaultMemberUniqueName="[Financial_Loan].[application_type].[All]" allUniqueName="[Financial_Loan].[application_type].[All]" dimensionUniqueName="[Financial_Loan]" displayFolder="" count="2" memberValueDatatype="130" unbalanced="0"/>
    <cacheHierarchy uniqueName="[Financial_Loan].[emp_length]" caption="emp_length" attribute="1" defaultMemberUniqueName="[Financial_Loan].[emp_length].[All]" allUniqueName="[Financial_Loan].[emp_length].[All]" dimensionUniqueName="[Financial_Loan]" displayFolder="" count="2" memberValueDatatype="130" unbalanced="0"/>
    <cacheHierarchy uniqueName="[Financial_Loan].[emp_title]" caption="emp_title" attribute="1" defaultMemberUniqueName="[Financial_Loan].[emp_title].[All]" allUniqueName="[Financial_Loan].[emp_title].[All]" dimensionUniqueName="[Financial_Loan]" displayFolder="" count="2" memberValueDatatype="130" unbalanced="0"/>
    <cacheHierarchy uniqueName="[Financial_Loan].[grade]" caption="grade" attribute="1" defaultMemberUniqueName="[Financial_Loan].[grade].[All]" allUniqueName="[Financial_Loan].[grade].[All]" dimensionUniqueName="[Financial_Loan]" displayFolder="" count="2" memberValueDatatype="130" unbalanced="0">
      <fieldsUsage count="2">
        <fieldUsage x="-1"/>
        <fieldUsage x="6"/>
      </fieldsUsage>
    </cacheHierarchy>
    <cacheHierarchy uniqueName="[Financial_Loan].[home_ownership]" caption="home_ownership" attribute="1" defaultMemberUniqueName="[Financial_Loan].[home_ownership].[All]" allUniqueName="[Financial_Loan].[home_ownership].[All]" dimensionUniqueName="[Financial_Loan]" displayFolder="" count="2" memberValueDatatype="130" unbalanced="0"/>
    <cacheHierarchy uniqueName="[Financial_Loan].[issue_date_raw]" caption="issue_date_raw" attribute="1" time="1" defaultMemberUniqueName="[Financial_Loan].[issue_date_raw].[All]" allUniqueName="[Financial_Loan].[issue_date_raw].[All]" dimensionUniqueName="[Financial_Loan]" displayFolder="" count="2" memberValueDatatype="7" unbalanced="0"/>
    <cacheHierarchy uniqueName="[Financial_Loan].[issue_date]" caption="issue_date" attribute="1" time="1" defaultMemberUniqueName="[Financial_Loan].[issue_date].[All]" allUniqueName="[Financial_Loan].[issue_date].[All]" dimensionUniqueName="[Financial_Loan]" displayFolder="" count="2" memberValueDatatype="7" unbalanced="0"/>
    <cacheHierarchy uniqueName="[Financial_Loan].[issue_date_month_name]" caption="issue_date_month_name" attribute="1" defaultMemberUniqueName="[Financial_Loan].[issue_date_month_name].[All]" allUniqueName="[Financial_Loan].[issue_date_month_name].[All]" dimensionUniqueName="[Financial_Loan]" displayFolder="" count="2" memberValueDatatype="130" unbalanced="0"/>
    <cacheHierarchy uniqueName="[Financial_Loan].[last_credit_pull_date]" caption="last_credit_pull_date" attribute="1" time="1" defaultMemberUniqueName="[Financial_Loan].[last_credit_pull_date].[All]" allUniqueName="[Financial_Loan].[last_credit_pull_date].[All]" dimensionUniqueName="[Financial_Loan]" displayFolder="" count="2" memberValueDatatype="7" unbalanced="0"/>
    <cacheHierarchy uniqueName="[Financial_Loan].[last_payment_date]" caption="last_payment_date" attribute="1" time="1" defaultMemberUniqueName="[Financial_Loan].[last_payment_date].[All]" allUniqueName="[Financial_Loan].[last_payment_date].[All]" dimensionUniqueName="[Financial_Loan]" displayFolder="" count="2" memberValueDatatype="7" unbalanced="0"/>
    <cacheHierarchy uniqueName="[Financial_Loan].[loan_status]" caption="loan_status" attribute="1" defaultMemberUniqueName="[Financial_Loan].[loan_status].[All]" allUniqueName="[Financial_Loan].[loan_status].[All]" dimensionUniqueName="[Financial_Loan]" displayFolder="" count="2" memberValueDatatype="130" unbalanced="0"/>
    <cacheHierarchy uniqueName="[Financial_Loan].[good_vs_bad_loan]" caption="good_vs_bad_loan" attribute="1" defaultMemberUniqueName="[Financial_Loan].[good_vs_bad_loan].[All]" allUniqueName="[Financial_Loan].[good_vs_bad_loan].[All]" dimensionUniqueName="[Financial_Loan]" displayFolder="" count="2" memberValueDatatype="130" unbalanced="0">
      <fieldsUsage count="2">
        <fieldUsage x="-1"/>
        <fieldUsage x="5"/>
      </fieldsUsage>
    </cacheHierarchy>
    <cacheHierarchy uniqueName="[Financial_Loan].[next_payment_date]" caption="next_payment_date" attribute="1" time="1" defaultMemberUniqueName="[Financial_Loan].[next_payment_date].[All]" allUniqueName="[Financial_Loan].[next_payment_date].[All]" dimensionUniqueName="[Financial_Loan]" displayFolder="" count="2" memberValueDatatype="7" unbalanced="0"/>
    <cacheHierarchy uniqueName="[Financial_Loan].[member_id]" caption="member_id" attribute="1" defaultMemberUniqueName="[Financial_Loan].[member_id].[All]" allUniqueName="[Financial_Loan].[member_id].[All]" dimensionUniqueName="[Financial_Loan]" displayFolder="" count="2" memberValueDatatype="130" unbalanced="0"/>
    <cacheHierarchy uniqueName="[Financial_Loan].[purpose]" caption="purpose" attribute="1" defaultMemberUniqueName="[Financial_Loan].[purpose].[All]" allUniqueName="[Financial_Loan].[purpose].[All]" dimensionUniqueName="[Financial_Loan]" displayFolder="" count="2" memberValueDatatype="130" unbalanced="0"/>
    <cacheHierarchy uniqueName="[Financial_Loan].[sub_grade]" caption="sub_grade" attribute="1" defaultMemberUniqueName="[Financial_Loan].[sub_grade].[All]" allUniqueName="[Financial_Loan].[sub_grade].[All]" dimensionUniqueName="[Financial_Loan]" displayFolder="" count="2" memberValueDatatype="130" unbalanced="0"/>
    <cacheHierarchy uniqueName="[Financial_Loan].[term_in_months]" caption="term_in_months" attribute="1" defaultMemberUniqueName="[Financial_Loan].[term_in_months].[All]" allUniqueName="[Financial_Loan].[term_in_months].[All]" dimensionUniqueName="[Financial_Loan]" displayFolder="" count="2" memberValueDatatype="20" unbalanced="0"/>
    <cacheHierarchy uniqueName="[Financial_Loan].[verification_status]" caption="verification_status" attribute="1" defaultMemberUniqueName="[Financial_Loan].[verification_status].[All]" allUniqueName="[Financial_Loan].[verification_status].[All]" dimensionUniqueName="[Financial_Loan]" displayFolder="" count="2" memberValueDatatype="130" unbalanced="0"/>
    <cacheHierarchy uniqueName="[Financial_Loan].[annual_income]" caption="annual_income" attribute="1" defaultMemberUniqueName="[Financial_Loan].[annual_income].[All]" allUniqueName="[Financial_Loan].[annual_income].[All]" dimensionUniqueName="[Financial_Loan]" displayFolder="" count="2" memberValueDatatype="5" unbalanced="0"/>
    <cacheHierarchy uniqueName="[Financial_Loan].[dti]" caption="dti" attribute="1" defaultMemberUniqueName="[Financial_Loan].[dti].[All]" allUniqueName="[Financial_Loan].[dti].[All]" dimensionUniqueName="[Financial_Loan]" displayFolder="" count="2" memberValueDatatype="5" unbalanced="0"/>
    <cacheHierarchy uniqueName="[Financial_Loan].[installment]" caption="installment" attribute="1" defaultMemberUniqueName="[Financial_Loan].[installment].[All]" allUniqueName="[Financial_Loan].[installment].[All]" dimensionUniqueName="[Financial_Loan]" displayFolder="" count="2" memberValueDatatype="5" unbalanced="0"/>
    <cacheHierarchy uniqueName="[Financial_Loan].[int_rate]" caption="int_rate" attribute="1" defaultMemberUniqueName="[Financial_Loan].[int_rate].[All]" allUniqueName="[Financial_Loan].[int_rate].[All]" dimensionUniqueName="[Financial_Loan]" displayFolder="" count="2" memberValueDatatype="5" unbalanced="0"/>
    <cacheHierarchy uniqueName="[Financial_Loan].[loan_amount]" caption="loan_amount" attribute="1" defaultMemberUniqueName="[Financial_Loan].[loan_amount].[All]" allUniqueName="[Financial_Loan].[loan_amount].[All]" dimensionUniqueName="[Financial_Loan]" displayFolder="" count="2" memberValueDatatype="5" unbalanced="0"/>
    <cacheHierarchy uniqueName="[Financial_Loan].[total_acc]" caption="total_acc" attribute="1" defaultMemberUniqueName="[Financial_Loan].[total_acc].[All]" allUniqueName="[Financial_Loan].[total_acc].[All]" dimensionUniqueName="[Financial_Loan]" displayFolder="" count="2" memberValueDatatype="20" unbalanced="0"/>
    <cacheHierarchy uniqueName="[Financial_Loan].[total_payment]" caption="total_payment" attribute="1" defaultMemberUniqueName="[Financial_Loan].[total_payment].[All]" allUniqueName="[Financial_Loan].[total_payment].[All]" dimensionUniqueName="[Financial_Loan]" displayFolder="" count="2" memberValueDatatype="5" unbalanced="0"/>
    <cacheHierarchy uniqueName="[Measures].[__XL_Count Financial_Loan]" caption="__XL_Count Financial_Loan" measure="1" displayFolder="" measureGroup="Financial_Loan" count="0" hidden="1"/>
    <cacheHierarchy uniqueName="[Measures].[__No measures defined]" caption="__No measures defined" measure="1" displayFolder="" count="0" hidden="1"/>
    <cacheHierarchy uniqueName="[Measures].[Count of id]" caption="Count of id" measure="1" displayFolder="" measureGroup="Financial_Lo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oan_amount]" caption="Sum of loan_amount" measure="1" displayFolder="" measureGroup="Financial_Lo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otal_payment]" caption="Sum of total_payment" measure="1" displayFolder="" measureGroup="Financial_Lo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int_rate]" caption="Sum of int_rate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_rate]" caption="Average of int_rate" measure="1" displayFolder="" measureGroup="Financial_Loa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ti]" caption="Sum of dti" measure="1" displayFolder="" measureGroup="Financial_Lo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dti]" caption="Average of dti" measure="1" displayFolder="" measureGroup="Financial_Loa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Unsupported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Financial_Loan" uniqueName="[Financial_Loan]" caption="Financial_Loan"/>
    <dimension measure="1" name="Measures" uniqueName="[Measures]" caption="Measures"/>
  </dimensions>
  <measureGroups count="1">
    <measureGroup name="Financial_Loan" caption="Financial_Lo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401D0-5DDC-44B6-B0FE-84CFAB5B321E}" name="MTD measures" cacheId="1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0:F11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2B8FE-9474-4BF0-A435-3FCFC5FF44C5}" name="Header KPI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E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7"/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C32CC-145B-408F-8898-7D2E493BCDAF}" name="Good Vs. Bad Loan" cacheId="3" dataOnRows="1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>
  <location ref="A27:C34" firstHeaderRow="1" firstDataRow="2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5"/>
  </colFields>
  <colItems count="2">
    <i>
      <x/>
    </i>
    <i>
      <x v="1"/>
    </i>
  </colItems>
  <dataFields count="6">
    <dataField name="Number of loans" fld="0" subtotal="count" baseField="5" baseItem="0" numFmtId="167"/>
    <dataField name="Percentage of loans" fld="7" subtotal="count" showDataAs="percentOfTotal" baseField="5" baseItem="0" numFmtId="10">
      <extLst>
        <ext xmlns:x14="http://schemas.microsoft.com/office/spreadsheetml/2009/9/main" uri="{E15A36E0-9728-4e99-A89B-3F7291B0FE68}">
          <x14:dataField sourceField="0" uniqueName="[__Xl2].[Measures].[Count of id]"/>
        </ext>
      </extLst>
    </dataField>
    <dataField name="Sum of loan_amount" fld="1" baseField="0" baseItem="0" numFmtId="166"/>
    <dataField name="Sum of total_payment" fld="2" baseField="0" baseItem="0" numFmtId="166"/>
    <dataField name="Average of int_rate" fld="3" subtotal="average" baseField="0" baseItem="1" numFmtId="168"/>
    <dataField name="Average of dti" fld="4" subtotal="average" baseField="0" baseItem="1" numFmtId="168"/>
  </dataFields>
  <formats count="15">
    <format dxfId="32">
      <pivotArea type="all" dataOnly="0" outline="0" fieldPosition="0"/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6">
      <pivotArea outline="0" fieldPosition="0">
        <references count="1">
          <reference field="4294967294" count="1"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5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-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8">
      <pivotArea dataOnly="0" labelOnly="1" fieldPosition="0">
        <references count="1">
          <reference field="5" count="0"/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ercentage of loans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A680C-2C3B-44DF-816F-A35A3EB35F04}" name="PMTD Measures" cacheId="0" applyNumberFormats="0" applyBorderFormats="0" applyFontFormats="0" applyPatternFormats="0" applyAlignmentFormats="0" applyWidthHeightFormats="1" dataCaption="Values" tag="c6b3e8b9-3dda-4168-8e00-cc4f8e07f7e5" updatedVersion="8" minRefreshableVersion="3" useAutoFormatting="1" subtotalHiddenItems="1" rowGrandTotals="0" itemPrintTitles="1" createdVersion="8" indent="0" outline="1" outlineData="1" multipleFieldFilters="0">
  <location ref="A16:F17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nonAutoSortDefault="1" defaultSubtotal="0" defaultAttributeDrillState="1">
      <items count="1">
        <item s="1" x="0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2">
    <field x="5"/>
    <field x="6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0" baseItem="0" numFmtId="164"/>
    <dataField name="Sum of loan_amount" fld="1" baseField="0" baseItem="0" numFmtId="165"/>
    <dataField name="Sum of total_payment" fld="2" baseField="0" baseItem="0" numFmtId="165"/>
    <dataField name="Average of int_rate" fld="3" subtotal="average" baseField="0" baseItem="1" numFmtId="10"/>
    <dataField name="Average of dti" fld="4" subtotal="average" baseField="0" baseItem="3" numFmtId="10"/>
  </dataFields>
  <formats count="10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Financial_Loan].[grade].&amp;[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int_rate"/>
    <pivotHierarchy dragToData="1"/>
    <pivotHierarchy dragToData="1" caption="Average of dti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nancial_Lo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opLeftCell="A25" workbookViewId="0">
      <selection activeCell="B22" sqref="B22"/>
    </sheetView>
  </sheetViews>
  <sheetFormatPr defaultColWidth="20.28515625" defaultRowHeight="15" x14ac:dyDescent="0.25"/>
  <cols>
    <col min="1" max="1" width="20.85546875" bestFit="1" customWidth="1"/>
    <col min="2" max="2" width="16.28515625" bestFit="1" customWidth="1"/>
    <col min="3" max="3" width="9.7109375" bestFit="1" customWidth="1"/>
    <col min="4" max="4" width="18.28515625" bestFit="1" customWidth="1"/>
    <col min="5" max="6" width="13.5703125" bestFit="1" customWidth="1"/>
    <col min="8" max="9" width="26.140625" bestFit="1" customWidth="1"/>
  </cols>
  <sheetData>
    <row r="1" spans="1:9" x14ac:dyDescent="0.25">
      <c r="A1" s="2"/>
      <c r="B1" s="3"/>
      <c r="C1" s="3"/>
      <c r="D1" s="3"/>
      <c r="E1" s="3"/>
      <c r="F1" s="3"/>
      <c r="G1" s="4"/>
    </row>
    <row r="2" spans="1:9" ht="15.75" thickBot="1" x14ac:dyDescent="0.3">
      <c r="A2" s="5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6"/>
      <c r="I2" t="s">
        <v>15</v>
      </c>
    </row>
    <row r="3" spans="1:9" ht="15.75" thickBo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G3" s="6"/>
    </row>
    <row r="4" spans="1:9" ht="15.75" thickBot="1" x14ac:dyDescent="0.3">
      <c r="A4" s="17">
        <v>38576</v>
      </c>
      <c r="B4" s="18">
        <v>435757075</v>
      </c>
      <c r="C4" s="18">
        <v>473070933</v>
      </c>
      <c r="D4" s="19">
        <v>0.12048831397760018</v>
      </c>
      <c r="E4" s="20">
        <v>0.13327433119037743</v>
      </c>
      <c r="G4" s="6"/>
    </row>
    <row r="5" spans="1:9" x14ac:dyDescent="0.25">
      <c r="A5" s="13">
        <f>GETPIVOTDATA("[Measures].[Count of id]",$A$3)</f>
        <v>38576</v>
      </c>
      <c r="B5" s="14">
        <f>GETPIVOTDATA("[Measures].[Sum of loan_amount]",$A$3)</f>
        <v>435757075</v>
      </c>
      <c r="C5" s="14">
        <f>GETPIVOTDATA("[Measures].[Sum of total_payment]",$A$3)</f>
        <v>473070933</v>
      </c>
      <c r="D5" s="15">
        <f>GETPIVOTDATA("[Measures].[Average of int_rate]",$A$3)</f>
        <v>0.12048831397760018</v>
      </c>
      <c r="E5" s="15">
        <f>GETPIVOTDATA("[Measures].[Average of dti]",$A$3)</f>
        <v>0.13327433119037743</v>
      </c>
      <c r="G5" s="6"/>
    </row>
    <row r="6" spans="1:9" x14ac:dyDescent="0.25">
      <c r="A6" s="7"/>
      <c r="G6" s="6"/>
    </row>
    <row r="7" spans="1:9" x14ac:dyDescent="0.25">
      <c r="A7" s="8" t="s">
        <v>10</v>
      </c>
      <c r="G7" s="6"/>
    </row>
    <row r="8" spans="1:9" x14ac:dyDescent="0.25">
      <c r="A8" s="7"/>
      <c r="G8" s="6"/>
    </row>
    <row r="9" spans="1:9" ht="15.75" thickBot="1" x14ac:dyDescent="0.3">
      <c r="A9" s="7"/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6"/>
    </row>
    <row r="10" spans="1:9" ht="15.75" thickBot="1" x14ac:dyDescent="0.3">
      <c r="A10" s="28" t="s">
        <v>11</v>
      </c>
      <c r="B10" s="21" t="s">
        <v>0</v>
      </c>
      <c r="C10" s="22" t="s">
        <v>1</v>
      </c>
      <c r="D10" s="22" t="s">
        <v>2</v>
      </c>
      <c r="E10" s="22" t="s">
        <v>3</v>
      </c>
      <c r="F10" s="23" t="s">
        <v>4</v>
      </c>
      <c r="G10" s="6"/>
    </row>
    <row r="11" spans="1:9" ht="15.75" thickBot="1" x14ac:dyDescent="0.3">
      <c r="A11" s="29" t="s">
        <v>12</v>
      </c>
      <c r="B11" s="24">
        <v>4314</v>
      </c>
      <c r="C11" s="25">
        <v>53981425</v>
      </c>
      <c r="D11" s="25">
        <v>58074380</v>
      </c>
      <c r="E11" s="26">
        <v>0.12356040797403835</v>
      </c>
      <c r="F11" s="27">
        <v>0.13665537783959203</v>
      </c>
      <c r="G11" s="6"/>
    </row>
    <row r="12" spans="1:9" x14ac:dyDescent="0.25">
      <c r="A12" s="7"/>
      <c r="B12" s="13">
        <f>GETPIVOTDATA("[Measures].[Count of id]",$A$10,"[Financial_Loan].[issue_date_month_name]","[Financial_Loan].[issue_date_month_name].&amp;[December]")</f>
        <v>4314</v>
      </c>
      <c r="C12" s="14">
        <f>GETPIVOTDATA("[Measures].[Sum of loan_amount]",$A$10,"[Financial_Loan].[issue_date_month_name]","[Financial_Loan].[issue_date_month_name].&amp;[December]")</f>
        <v>53981425</v>
      </c>
      <c r="D12" s="14">
        <f>GETPIVOTDATA("[Measures].[Sum of total_payment]",$A$10,"[Financial_Loan].[issue_date_month_name]","[Financial_Loan].[issue_date_month_name].&amp;[December]")</f>
        <v>58074380</v>
      </c>
      <c r="E12" s="15">
        <f>GETPIVOTDATA("[Measures].[Average of int_rate]",$A$10,"[Financial_Loan].[issue_date_month_name]","[Financial_Loan].[issue_date_month_name].&amp;[December]")</f>
        <v>0.12356040797403835</v>
      </c>
      <c r="F12" s="15">
        <f>GETPIVOTDATA("[Measures].[Average of dti]",$A$10,"[Financial_Loan].[issue_date_month_name]","[Financial_Loan].[issue_date_month_name].&amp;[December]")</f>
        <v>0.13665537783959203</v>
      </c>
      <c r="G12" s="6"/>
    </row>
    <row r="13" spans="1:9" x14ac:dyDescent="0.25">
      <c r="A13" s="7"/>
      <c r="G13" s="6"/>
    </row>
    <row r="14" spans="1:9" x14ac:dyDescent="0.25">
      <c r="A14" s="8" t="s">
        <v>14</v>
      </c>
      <c r="G14" s="6"/>
    </row>
    <row r="15" spans="1:9" ht="15.75" thickBot="1" x14ac:dyDescent="0.3">
      <c r="A15" s="7"/>
      <c r="B15" s="1" t="s">
        <v>5</v>
      </c>
      <c r="C15" s="1" t="s">
        <v>6</v>
      </c>
      <c r="D15" s="1" t="s">
        <v>7</v>
      </c>
      <c r="E15" s="1" t="s">
        <v>8</v>
      </c>
      <c r="F15" s="1" t="s">
        <v>9</v>
      </c>
      <c r="G15" s="6"/>
    </row>
    <row r="16" spans="1:9" ht="15.75" thickBot="1" x14ac:dyDescent="0.3">
      <c r="A16" s="28" t="s">
        <v>11</v>
      </c>
      <c r="B16" s="21" t="s">
        <v>0</v>
      </c>
      <c r="C16" s="22" t="s">
        <v>1</v>
      </c>
      <c r="D16" s="22" t="s">
        <v>2</v>
      </c>
      <c r="E16" s="22" t="s">
        <v>3</v>
      </c>
      <c r="F16" s="23" t="s">
        <v>4</v>
      </c>
      <c r="G16" s="6"/>
    </row>
    <row r="17" spans="1:10" ht="15.75" thickBot="1" x14ac:dyDescent="0.3">
      <c r="A17" s="29" t="s">
        <v>13</v>
      </c>
      <c r="B17" s="24">
        <v>4035</v>
      </c>
      <c r="C17" s="25">
        <v>47754825</v>
      </c>
      <c r="D17" s="25">
        <v>50132030</v>
      </c>
      <c r="E17" s="26">
        <v>0.11941717472118978</v>
      </c>
      <c r="F17" s="27">
        <v>0.13302733581164808</v>
      </c>
      <c r="G17" s="6"/>
    </row>
    <row r="18" spans="1:10" x14ac:dyDescent="0.25">
      <c r="A18" s="7"/>
      <c r="B18" s="13">
        <v>4035</v>
      </c>
      <c r="C18" s="14">
        <v>47754825</v>
      </c>
      <c r="D18" s="14">
        <v>50132030</v>
      </c>
      <c r="E18" s="15">
        <v>0.11941717472118978</v>
      </c>
      <c r="F18" s="15">
        <v>0.13302733581164808</v>
      </c>
      <c r="G18" s="6"/>
    </row>
    <row r="19" spans="1:10" x14ac:dyDescent="0.25">
      <c r="A19" s="7"/>
      <c r="G19" s="6"/>
    </row>
    <row r="20" spans="1:10" x14ac:dyDescent="0.25">
      <c r="A20" s="8" t="s">
        <v>16</v>
      </c>
      <c r="G20" s="6"/>
    </row>
    <row r="21" spans="1:10" x14ac:dyDescent="0.25">
      <c r="A21" s="7"/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6"/>
    </row>
    <row r="22" spans="1:10" x14ac:dyDescent="0.25">
      <c r="A22" s="7"/>
      <c r="B22" s="15">
        <f>(GETPIVOTDATA("[Measures].[Count of id]",$A$10,"[Financial_Loan].[issue_date_month_name]","[Financial_Loan].[issue_date_month_name].&amp;[December]")-GETPIVOTDATA("[Measures].[Count of id]",$A$16,"[Financial_Loan].[issue_date_month_name]","[Financial_Loan].[issue_date_month_name].&amp;[November]"))/GETPIVOTDATA("[Measures].[Count of id]",$A$16,"[Financial_Loan].[issue_date_month_name]","[Financial_Loan].[issue_date_month_name].&amp;[November]")</f>
        <v>6.9144981412639403E-2</v>
      </c>
      <c r="C22" s="15">
        <f>(GETPIVOTDATA("[Measures].[Sum of loan_amount]",$A$10,"[Financial_Loan].[issue_date_month_name]","[Financial_Loan].[issue_date_month_name].&amp;[December]")-GETPIVOTDATA("[Measures].[Sum of loan_amount]",$A$16,"[Financial_Loan].[issue_date_month_name]","[Financial_Loan].[issue_date_month_name].&amp;[November]"))/GETPIVOTDATA("[Measures].[Sum of loan_amount]",$A$16,"[Financial_Loan].[issue_date_month_name]","[Financial_Loan].[issue_date_month_name].&amp;[November]")</f>
        <v>0.13038682478681474</v>
      </c>
      <c r="D22" s="15">
        <f>(GETPIVOTDATA("[Measures].[Sum of total_payment]",$A$10,"[Financial_Loan].[issue_date_month_name]","[Financial_Loan].[issue_date_month_name].&amp;[December]")-GETPIVOTDATA("[Measures].[Sum of total_payment]",$A$16,"[Financial_Loan].[issue_date_month_name]","[Financial_Loan].[issue_date_month_name].&amp;[November]"))/GETPIVOTDATA("[Measures].[Sum of total_payment]",$A$16,"[Financial_Loan].[issue_date_month_name]","[Financial_Loan].[issue_date_month_name].&amp;[November]")</f>
        <v>0.15842865329810105</v>
      </c>
      <c r="E22" s="15">
        <f>(GETPIVOTDATA("[Measures].[Average of int_rate]",$A$10,"[Financial_Loan].[issue_date_month_name]","[Financial_Loan].[issue_date_month_name].&amp;[December]")-GETPIVOTDATA("[Measures].[Average of int_rate]",$A$16,"[Financial_Loan].[issue_date_month_name]","[Financial_Loan].[issue_date_month_name].&amp;[November]"))/GETPIVOTDATA("[Measures].[Average of int_rate]",$A$16,"[Financial_Loan].[issue_date_month_name]","[Financial_Loan].[issue_date_month_name].&amp;[November]")</f>
        <v>3.469545534402417E-2</v>
      </c>
      <c r="F22" s="15">
        <f>(GETPIVOTDATA("[Measures].[Average of dti]",$A$10,"[Financial_Loan].[issue_date_month_name]","[Financial_Loan].[issue_date_month_name].&amp;[December]")-GETPIVOTDATA("[Measures].[Average of dti]",$A$16,"[Financial_Loan].[issue_date_month_name]","[Financial_Loan].[issue_date_month_name].&amp;[November]"))/GETPIVOTDATA("[Measures].[Average of dti]",$A$16,"[Financial_Loan].[issue_date_month_name]","[Financial_Loan].[issue_date_month_name].&amp;[November]")</f>
        <v>2.7272906021968711E-2</v>
      </c>
      <c r="G22" s="6"/>
    </row>
    <row r="23" spans="1:10" ht="15.75" thickBot="1" x14ac:dyDescent="0.3">
      <c r="A23" s="9"/>
      <c r="B23" s="10"/>
      <c r="C23" s="10"/>
      <c r="D23" s="10"/>
      <c r="E23" s="10"/>
      <c r="F23" s="10"/>
      <c r="G23" s="11"/>
    </row>
    <row r="24" spans="1:10" ht="15.75" thickBot="1" x14ac:dyDescent="0.3"/>
    <row r="25" spans="1:10" x14ac:dyDescent="0.2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10" ht="15.75" thickBot="1" x14ac:dyDescent="0.3">
      <c r="A26" s="50" t="s">
        <v>17</v>
      </c>
      <c r="J26" s="6"/>
    </row>
    <row r="27" spans="1:10" ht="15.75" thickBot="1" x14ac:dyDescent="0.3">
      <c r="A27" s="51"/>
      <c r="B27" s="28" t="s">
        <v>20</v>
      </c>
      <c r="C27" s="51"/>
      <c r="E27" s="47" t="s">
        <v>25</v>
      </c>
      <c r="F27" s="49"/>
      <c r="H27" s="46" t="s">
        <v>29</v>
      </c>
      <c r="J27" s="6"/>
    </row>
    <row r="28" spans="1:10" ht="15.75" thickBot="1" x14ac:dyDescent="0.3">
      <c r="A28" s="28" t="s">
        <v>21</v>
      </c>
      <c r="B28" s="21" t="s">
        <v>18</v>
      </c>
      <c r="C28" s="23" t="s">
        <v>19</v>
      </c>
      <c r="E28" s="42" t="s">
        <v>22</v>
      </c>
      <c r="F28" s="48">
        <f>GETPIVOTDATA("[__Xl2].[Measures].[Count of id]",$A$27,"[Financial_Loan].[good_vs_bad_loan]","[Financial_Loan].[good_vs_bad_loan].&amp;[Bad]")</f>
        <v>0.13824657818332642</v>
      </c>
      <c r="H28" s="42" t="s">
        <v>22</v>
      </c>
      <c r="I28" s="43">
        <f>GETPIVOTDATA("[__Xl2].[Measures].[Count of id]",$A$27,"[Financial_Loan].[good_vs_bad_loan]","[Financial_Loan].[good_vs_bad_loan].&amp;[Good]")</f>
        <v>0.86175342181667358</v>
      </c>
      <c r="J28" s="6"/>
    </row>
    <row r="29" spans="1:10" x14ac:dyDescent="0.25">
      <c r="A29" s="37" t="s">
        <v>23</v>
      </c>
      <c r="B29" s="31">
        <v>5333</v>
      </c>
      <c r="C29" s="33">
        <v>33243</v>
      </c>
      <c r="E29" s="42" t="s">
        <v>26</v>
      </c>
      <c r="F29" s="44">
        <f>GETPIVOTDATA("[Measures].[Count of id]",$A$27,"[Financial_Loan].[good_vs_bad_loan]","[Financial_Loan].[good_vs_bad_loan].&amp;[Bad]")</f>
        <v>5333</v>
      </c>
      <c r="H29" s="42" t="s">
        <v>26</v>
      </c>
      <c r="I29" s="44">
        <f>GETPIVOTDATA("[Measures].[Count of id]",$A$27,"[Financial_Loan].[good_vs_bad_loan]","[Financial_Loan].[good_vs_bad_loan].&amp;[Good]")</f>
        <v>33243</v>
      </c>
      <c r="J29" s="6"/>
    </row>
    <row r="30" spans="1:10" x14ac:dyDescent="0.25">
      <c r="A30" s="38" t="s">
        <v>24</v>
      </c>
      <c r="B30" s="41">
        <v>0.13824657818332642</v>
      </c>
      <c r="C30" s="40">
        <v>0.86175342181667358</v>
      </c>
      <c r="E30" s="42" t="s">
        <v>27</v>
      </c>
      <c r="F30" s="45">
        <f>GETPIVOTDATA("[Measures].[Sum of loan_amount]",$A$27,"[Financial_Loan].[good_vs_bad_loan]","[Financial_Loan].[good_vs_bad_loan].&amp;[Bad]")</f>
        <v>65532225</v>
      </c>
      <c r="H30" s="42" t="s">
        <v>27</v>
      </c>
      <c r="I30" s="45">
        <f>GETPIVOTDATA("[Measures].[Sum of loan_amount]",$A$27,"[Financial_Loan].[good_vs_bad_loan]","[Financial_Loan].[good_vs_bad_loan].&amp;[Good]")</f>
        <v>370224850</v>
      </c>
      <c r="J30" s="6"/>
    </row>
    <row r="31" spans="1:10" x14ac:dyDescent="0.25">
      <c r="A31" s="38" t="s">
        <v>1</v>
      </c>
      <c r="B31" s="34">
        <v>65532225</v>
      </c>
      <c r="C31" s="32">
        <v>370224850</v>
      </c>
      <c r="E31" s="42" t="s">
        <v>28</v>
      </c>
      <c r="F31" s="45">
        <f>GETPIVOTDATA("[Measures].[Sum of total_payment]",$A$27,"[Financial_Loan].[good_vs_bad_loan]","[Financial_Loan].[good_vs_bad_loan].&amp;[Bad]")</f>
        <v>37284763</v>
      </c>
      <c r="H31" s="42" t="s">
        <v>28</v>
      </c>
      <c r="I31" s="45">
        <f>GETPIVOTDATA("[Measures].[Sum of total_payment]",$A$27,"[Financial_Loan].[good_vs_bad_loan]","[Financial_Loan].[good_vs_bad_loan].&amp;[Good]")</f>
        <v>435786170</v>
      </c>
      <c r="J31" s="6"/>
    </row>
    <row r="32" spans="1:10" x14ac:dyDescent="0.25">
      <c r="A32" s="38" t="s">
        <v>2</v>
      </c>
      <c r="B32" s="34">
        <v>37284763</v>
      </c>
      <c r="C32" s="32">
        <v>435786170</v>
      </c>
      <c r="J32" s="6"/>
    </row>
    <row r="33" spans="1:10" x14ac:dyDescent="0.25">
      <c r="A33" s="38" t="s">
        <v>3</v>
      </c>
      <c r="B33" s="35">
        <v>0.13878574910931935</v>
      </c>
      <c r="C33" s="30">
        <v>0.1175529525012779</v>
      </c>
      <c r="J33" s="6"/>
    </row>
    <row r="34" spans="1:10" ht="15.75" thickBot="1" x14ac:dyDescent="0.3">
      <c r="A34" s="39" t="s">
        <v>4</v>
      </c>
      <c r="B34" s="36">
        <v>0.14004732795799738</v>
      </c>
      <c r="C34" s="16">
        <v>0.13218777486989741</v>
      </c>
      <c r="J34" s="6"/>
    </row>
    <row r="35" spans="1:10" ht="15.75" thickBot="1" x14ac:dyDescent="0.3">
      <c r="A35" s="9"/>
      <c r="B35" s="10"/>
      <c r="C35" s="10"/>
      <c r="D35" s="10"/>
      <c r="E35" s="10"/>
      <c r="F35" s="10"/>
      <c r="G35" s="10"/>
      <c r="H35" s="10"/>
      <c r="I35" s="10"/>
      <c r="J35" s="11"/>
    </row>
    <row r="39" spans="1:10" ht="15.75" thickBot="1" x14ac:dyDescent="0.3"/>
    <row r="44" spans="1:10" ht="15.75" thickBot="1" x14ac:dyDescent="0.3"/>
  </sheetData>
  <sortState xmlns:xlrd2="http://schemas.microsoft.com/office/spreadsheetml/2017/richdata2" ref="A10:F23">
    <sortCondition ref="A11" customList="January,February,March,April,May,June,July,August,September,October,November,December"/>
  </sortState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8091-CEF2-4263-9CC6-488D8715AEA1}">
  <sheetPr>
    <tabColor theme="2" tint="-0.749992370372631"/>
  </sheetPr>
  <dimension ref="A1"/>
  <sheetViews>
    <sheetView showGridLines="0" tabSelected="1" topLeftCell="A4" workbookViewId="0">
      <selection activeCell="R1" sqref="R1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_ f 9 d 9 6 7 6 6 - f 7 a 8 - 4 a 0 f - a 3 1 0 - 2 1 8 9 7 0 1 8 f 5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 a d d r e s s _ s t a t e < / s t r i n g > < / k e y > < v a l u e > < i n t > 1 2 2 < / i n t > < / v a l u e > < / i t e m > < i t e m > < k e y > < s t r i n g > a p p l i c a t i o n _ t y p e < / s t r i n g > < / k e y > < v a l u e > < i n t > 1 3 9 < / i n t > < / v a l u e > < / i t e m > < i t e m > < k e y > < s t r i n g > e m p _ l e n g t h < / s t r i n g > < / k e y > < v a l u e > < i n t > 1 1 1 < / i n t > < / v a l u e > < / i t e m > < i t e m > < k e y > < s t r i n g > e m p _ t i t l e < / s t r i n g > < / k e y > < v a l u e > < i n t > 9 6 < / i n t > < / v a l u e > < / i t e m > < i t e m > < k e y > < s t r i n g > g r a d e < / s t r i n g > < / k e y > < v a l u e > < i n t > 7 1 < / i n t > < / v a l u e > < / i t e m > < i t e m > < k e y > < s t r i n g > h o m e _ o w n e r s h i p < / s t r i n g > < / k e y > < v a l u e > < i n t > 1 4 5 < / i n t > < / v a l u e > < / i t e m > < i t e m > < k e y > < s t r i n g > i s s u e _ d a t e < / s t r i n g > < / k e y > < v a l u e > < i n t > 1 0 3 < / i n t > < / v a l u e > < / i t e m > < i t e m > < k e y > < s t r i n g > l a s t _ c r e d i t _ p u l l _ d a t e < / s t r i n g > < / k e y > < v a l u e > < i n t > 1 6 7 < / i n t > < / v a l u e > < / i t e m > < i t e m > < k e y > < s t r i n g > l a s t _ p a y m e n t _ d a t e < / s t r i n g > < / k e y > < v a l u e > < i n t > 1 5 5 < / i n t > < / v a l u e > < / i t e m > < i t e m > < k e y > < s t r i n g > l o a n _ s t a t u s < / s t r i n g > < / k e y > < v a l u e > < i n t > 1 0 7 < / i n t > < / v a l u e > < / i t e m > < i t e m > < k e y > < s t r i n g > n e x t _ p a y m e n t _ d a t e < / s t r i n g > < / k e y > < v a l u e > < i n t > 1 6 1 < / i n t > < / v a l u e > < / i t e m > < i t e m > < k e y > < s t r i n g > m e m b e r _ i d < / s t r i n g > < / k e y > < v a l u e > < i n t > 1 0 8 < / i n t > < / v a l u e > < / i t e m > < i t e m > < k e y > < s t r i n g > p u r p o s e < / s t r i n g > < / k e y > < v a l u e > < i n t > 8 7 < / i n t > < / v a l u e > < / i t e m > < i t e m > < k e y > < s t r i n g > s u b _ g r a d e < / s t r i n g > < / k e y > < v a l u e > < i n t > 1 0 0 < / i n t > < / v a l u e > < / i t e m > < i t e m > < k e y > < s t r i n g > t e r m _ i n _ m o n t h s < / s t r i n g > < / k e y > < v a l u e > < i n t > 1 3 9 < / i n t > < / v a l u e > < / i t e m > < i t e m > < k e y > < s t r i n g > v e r i f i c a t i o n _ s t a t u s < / s t r i n g > < / k e y > < v a l u e > < i n t > 1 4 9 < / i n t > < / v a l u e > < / i t e m > < i t e m > < k e y > < s t r i n g > a n n u a l _ i n c o m e < / s t r i n g > < / k e y > < v a l u e > < i n t > 1 3 1 < / i n t > < / v a l u e > < / i t e m > < i t e m > < k e y > < s t r i n g > d t i < / s t r i n g > < / k e y > < v a l u e > < i n t > 5 2 < / i n t > < / v a l u e > < / i t e m > < i t e m > < k e y > < s t r i n g > i n s t a l l m e n t < / s t r i n g > < / k e y > < v a l u e > < i n t > 1 0 7 < / i n t > < / v a l u e > < / i t e m > < i t e m > < k e y > < s t r i n g > i n t _ r a t e < / s t r i n g > < / k e y > < v a l u e > < i n t > 8 5 < / i n t > < / v a l u e > < / i t e m > < i t e m > < k e y > < s t r i n g > l o a n _ a m o u n t < / s t r i n g > < / k e y > < v a l u e > < i n t > 1 1 8 < / i n t > < / v a l u e > < / i t e m > < i t e m > < k e y > < s t r i n g > t o t a l _ a c c < / s t r i n g > < / k e y > < v a l u e > < i n t > 9 1 < / i n t > < / v a l u e > < / i t e m > < i t e m > < k e y > < s t r i n g > t o t a l _ p a y m e n t < / s t r i n g > < / k e y > < v a l u e > < i n t > 1 2 7 < / i n t > < / v a l u e > < / i t e m > < i t e m > < k e y > < s t r i n g > i s s u e _ d a t e   ( M o n t h   I n d e x ) < / s t r i n g > < / k e y > < v a l u e > < i n t > 1 9 5 < / i n t > < / v a l u e > < / i t e m > < i t e m > < k e y > < s t r i n g > i s s u e _ d a t e   ( M o n t h ) 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 a d d r e s s _ s t a t e < / s t r i n g > < / k e y > < v a l u e > < i n t > 1 < / i n t > < / v a l u e > < / i t e m > < i t e m > < k e y > < s t r i n g > a p p l i c a t i o n _ t y p e < / s t r i n g > < / k e y > < v a l u e > < i n t > 2 < / i n t > < / v a l u e > < / i t e m > < i t e m > < k e y > < s t r i n g > e m p _ l e n g t h < / s t r i n g > < / k e y > < v a l u e > < i n t > 3 < / i n t > < / v a l u e > < / i t e m > < i t e m > < k e y > < s t r i n g > e m p _ t i t l e < / s t r i n g > < / k e y > < v a l u e > < i n t > 4 < / i n t > < / v a l u e > < / i t e m > < i t e m > < k e y > < s t r i n g > g r a d e < / s t r i n g > < / k e y > < v a l u e > < i n t > 5 < / i n t > < / v a l u e > < / i t e m > < i t e m > < k e y > < s t r i n g > h o m e _ o w n e r s h i p < / s t r i n g > < / k e y > < v a l u e > < i n t > 6 < / i n t > < / v a l u e > < / i t e m > < i t e m > < k e y > < s t r i n g > i s s u e _ d a t e < / s t r i n g > < / k e y > < v a l u e > < i n t > 7 < / i n t > < / v a l u e > < / i t e m > < i t e m > < k e y > < s t r i n g > l a s t _ c r e d i t _ p u l l _ d a t e < / s t r i n g > < / k e y > < v a l u e > < i n t > 8 < / i n t > < / v a l u e > < / i t e m > < i t e m > < k e y > < s t r i n g > l a s t _ p a y m e n t _ d a t e < / s t r i n g > < / k e y > < v a l u e > < i n t > 9 < / i n t > < / v a l u e > < / i t e m > < i t e m > < k e y > < s t r i n g > l o a n _ s t a t u s < / s t r i n g > < / k e y > < v a l u e > < i n t > 1 0 < / i n t > < / v a l u e > < / i t e m > < i t e m > < k e y > < s t r i n g > n e x t _ p a y m e n t _ d a t e < / s t r i n g > < / k e y > < v a l u e > < i n t > 1 1 < / i n t > < / v a l u e > < / i t e m > < i t e m > < k e y > < s t r i n g > m e m b e r _ i d < / s t r i n g > < / k e y > < v a l u e > < i n t > 1 2 < / i n t > < / v a l u e > < / i t e m > < i t e m > < k e y > < s t r i n g > p u r p o s e < / s t r i n g > < / k e y > < v a l u e > < i n t > 1 3 < / i n t > < / v a l u e > < / i t e m > < i t e m > < k e y > < s t r i n g > s u b _ g r a d e < / s t r i n g > < / k e y > < v a l u e > < i n t > 1 4 < / i n t > < / v a l u e > < / i t e m > < i t e m > < k e y > < s t r i n g > t e r m _ i n _ m o n t h s < / s t r i n g > < / k e y > < v a l u e > < i n t > 1 5 < / i n t > < / v a l u e > < / i t e m > < i t e m > < k e y > < s t r i n g > v e r i f i c a t i o n _ s t a t u s < / s t r i n g > < / k e y > < v a l u e > < i n t > 1 6 < / i n t > < / v a l u e > < / i t e m > < i t e m > < k e y > < s t r i n g > a n n u a l _ i n c o m e < / s t r i n g > < / k e y > < v a l u e > < i n t > 1 7 < / i n t > < / v a l u e > < / i t e m > < i t e m > < k e y > < s t r i n g > d t i < / s t r i n g > < / k e y > < v a l u e > < i n t > 1 8 < / i n t > < / v a l u e > < / i t e m > < i t e m > < k e y > < s t r i n g > i n s t a l l m e n t < / s t r i n g > < / k e y > < v a l u e > < i n t > 1 9 < / i n t > < / v a l u e > < / i t e m > < i t e m > < k e y > < s t r i n g > i n t _ r a t e < / s t r i n g > < / k e y > < v a l u e > < i n t > 2 0 < / i n t > < / v a l u e > < / i t e m > < i t e m > < k e y > < s t r i n g > l o a n _ a m o u n t < / s t r i n g > < / k e y > < v a l u e > < i n t > 2 1 < / i n t > < / v a l u e > < / i t e m > < i t e m > < k e y > < s t r i n g > t o t a l _ a c c < / s t r i n g > < / k e y > < v a l u e > < i n t > 2 2 < / i n t > < / v a l u e > < / i t e m > < i t e m > < k e y > < s t r i n g > t o t a l _ p a y m e n t < / s t r i n g > < / k e y > < v a l u e > < i n t > 2 3 < / i n t > < / v a l u e > < / i t e m > < i t e m > < k e y > < s t r i n g > i s s u e _ d a t e   ( M o n t h   I n d e x ) < / s t r i n g > < / k e y > < v a l u e > < i n t > 2 4 < / i n t > < / v a l u e > < / i t e m > < i t e m > < k e y > < s t r i n g > i s s u e _ d a t e   ( M o n t h ) 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 T a b l e 1 _ f 9 d 9 6 7 6 6 - f 7 a 8 - 4 a 0 f - a 3 1 0 - 2 1 8 9 7 0 1 8 f 5 0 3 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 2 0 2 5 - 0 9 - 1 8 T 1 8 : 3 6 : 1 5 . 3 9 4 1 2 2 + 0 5 : 3 0 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 t o t a l _ p a y m e n t < / K e y > < / D i a g r a m O b j e c t K e y > < D i a g r a m O b j e c t K e y > < K e y > M e a s u r e s \ S u m   o f   t o t a l _ p a y m e n t \ T a g I n f o \ F o r m u l a < / K e y > < / D i a g r a m O b j e c t K e y > < D i a g r a m O b j e c t K e y > < K e y > M e a s u r e s \ S u m   o f   t o t a l _ p a y m e n t \ T a g I n f o \ V a l u e < / K e y > < / D i a g r a m O b j e c t K e y > < D i a g r a m O b j e c t K e y > < K e y > M e a s u r e s \ S u m   o f   i n t _ r a t e < / K e y > < / D i a g r a m O b j e c t K e y > < D i a g r a m O b j e c t K e y > < K e y > M e a s u r e s \ S u m   o f   i n t _ r a t e \ T a g I n f o \ F o r m u l a < / K e y > < / D i a g r a m O b j e c t K e y > < D i a g r a m O b j e c t K e y > < K e y > M e a s u r e s \ S u m   o f   i n t _ r a t e \ T a g I n f o \ V a l u e < / K e y > < / D i a g r a m O b j e c t K e y > < D i a g r a m O b j e c t K e y > < K e y > M e a s u r e s \ A v e r a g e   o f   i n t _ r a t e < / K e y > < / D i a g r a m O b j e c t K e y > < D i a g r a m O b j e c t K e y > < K e y > M e a s u r e s \ A v e r a g e   o f   i n t _ r a t e \ T a g I n f o \ F o r m u l a < / K e y > < / D i a g r a m O b j e c t K e y > < D i a g r a m O b j e c t K e y > < K e y > M e a s u r e s \ A v e r a g e   o f   i n t _ r a t e \ T a g I n f o \ V a l u e < / K e y > < / D i a g r a m O b j e c t K e y > < D i a g r a m O b j e c t K e y > < K e y > M e a s u r e s \ S u m   o f   d t i < / K e y > < / D i a g r a m O b j e c t K e y > < D i a g r a m O b j e c t K e y > < K e y > M e a s u r e s \ S u m   o f   d t i \ T a g I n f o \ F o r m u l a < / K e y > < / D i a g r a m O b j e c t K e y > < D i a g r a m O b j e c t K e y > < K e y > M e a s u r e s \ S u m   o f   d t i \ T a g I n f o \ V a l u e < / K e y > < / D i a g r a m O b j e c t K e y > < D i a g r a m O b j e c t K e y > < K e y > M e a s u r e s \ A v e r a g e   o f   d t i < / K e y > < / D i a g r a m O b j e c t K e y > < D i a g r a m O b j e c t K e y > < K e y > M e a s u r e s \ A v e r a g e   o f   d t i \ T a g I n f o \ F o r m u l a < / K e y > < / D i a g r a m O b j e c t K e y > < D i a g r a m O b j e c t K e y > < K e y > M e a s u r e s \ A v e r a g e   o f   d t i \ T a g I n f o \ V a l u e < / K e y > < / D i a g r a m O b j e c t K e y > < D i a g r a m O b j e c t K e y > < K e y > C o l u m n s \ i d < / K e y > < / D i a g r a m O b j e c t K e y > < D i a g r a m O b j e c t K e y > < K e y > C o l u m n s \ a d d r e s s _ s t a t e < / K e y > < / D i a g r a m O b j e c t K e y > < D i a g r a m O b j e c t K e y > < K e y > C o l u m n s \ a p p l i c a t i o n _ t y p e < / K e y > < / D i a g r a m O b j e c t K e y > < D i a g r a m O b j e c t K e y > < K e y > C o l u m n s \ e m p _ l e n g t h < / K e y > < / D i a g r a m O b j e c t K e y > < D i a g r a m O b j e c t K e y > < K e y > C o l u m n s \ e m p _ t i t l e < / K e y > < / D i a g r a m O b j e c t K e y > < D i a g r a m O b j e c t K e y > < K e y > C o l u m n s \ g r a d e < / K e y > < / D i a g r a m O b j e c t K e y > < D i a g r a m O b j e c t K e y > < K e y > C o l u m n s \ h o m e _ o w n e r s h i p < / K e y > < / D i a g r a m O b j e c t K e y > < D i a g r a m O b j e c t K e y > < K e y > C o l u m n s \ i s s u e _ d a t e < / K e y > < / D i a g r a m O b j e c t K e y > < D i a g r a m O b j e c t K e y > < K e y > C o l u m n s \ l a s t _ c r e d i t _ p u l l _ d a t e < / K e y > < / D i a g r a m O b j e c t K e y > < D i a g r a m O b j e c t K e y > < K e y > C o l u m n s \ l a s t _ p a y m e n t _ d a t e < / K e y > < / D i a g r a m O b j e c t K e y > < D i a g r a m O b j e c t K e y > < K e y > C o l u m n s \ l o a n _ s t a t u s < / K e y > < / D i a g r a m O b j e c t K e y > < D i a g r a m O b j e c t K e y > < K e y > C o l u m n s \ n e x t _ p a y m e n t _ d a t e < / K e y > < / D i a g r a m O b j e c t K e y > < D i a g r a m O b j e c t K e y > < K e y > C o l u m n s \ m e m b e r _ i d < / K e y > < / D i a g r a m O b j e c t K e y > < D i a g r a m O b j e c t K e y > < K e y > C o l u m n s \ p u r p o s e < / K e y > < / D i a g r a m O b j e c t K e y > < D i a g r a m O b j e c t K e y > < K e y > C o l u m n s \ s u b _ g r a d e < / K e y > < / D i a g r a m O b j e c t K e y > < D i a g r a m O b j e c t K e y > < K e y > C o l u m n s \ t e r m _ i n _ m o n t h s < / K e y > < / D i a g r a m O b j e c t K e y > < D i a g r a m O b j e c t K e y > < K e y > C o l u m n s \ v e r i f i c a t i o n _ s t a t u s < / K e y > < / D i a g r a m O b j e c t K e y > < D i a g r a m O b j e c t K e y > < K e y > C o l u m n s \ a n n u a l _ i n c o m e < / K e y > < / D i a g r a m O b j e c t K e y > < D i a g r a m O b j e c t K e y > < K e y > C o l u m n s \ d t i < / K e y > < / D i a g r a m O b j e c t K e y > < D i a g r a m O b j e c t K e y > < K e y > C o l u m n s \ i n s t a l l m e n t < / K e y > < / D i a g r a m O b j e c t K e y > < D i a g r a m O b j e c t K e y > < K e y > C o l u m n s \ i n t _ r a t e < / K e y > < / D i a g r a m O b j e c t K e y > < D i a g r a m O b j e c t K e y > < K e y > C o l u m n s \ l o a n _ a m o u n t < / K e y > < / D i a g r a m O b j e c t K e y > < D i a g r a m O b j e c t K e y > < K e y > C o l u m n s \ t o t a l _ a c c < / K e y > < / D i a g r a m O b j e c t K e y > < D i a g r a m O b j e c t K e y > < K e y > C o l u m n s \ t o t a l _ p a y m e n t < / K e y > < / D i a g r a m O b j e c t K e y > < D i a g r a m O b j e c t K e y > < K e y > C o l u m n s \ i s s u e _ d a t e   ( M o n t h   I n d e x ) < / K e y > < / D i a g r a m O b j e c t K e y > < D i a g r a m O b j e c t K e y > < K e y > C o l u m n s \ i s s u e _ d a t e   ( M o n t h ) 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 t o t a l _ p a y m e n t & g t ; - & l t ; M e a s u r e s \ t o t a l _ p a y m e n t & g t ; < / K e y > < / D i a g r a m O b j e c t K e y > < D i a g r a m O b j e c t K e y > < K e y > L i n k s \ & l t ; C o l u m n s \ S u m   o f   t o t a l _ p a y m e n t & g t ; - & l t ; M e a s u r e s \ t o t a l _ p a y m e n t & g t ; \ C O L U M N < / K e y > < / D i a g r a m O b j e c t K e y > < D i a g r a m O b j e c t K e y > < K e y > L i n k s \ & l t ; C o l u m n s \ S u m   o f   t o t a l _ p a y m e n t & g t ; - & l t ; M e a s u r e s \ t o t a l _ p a y m e n t & g t ; \ M E A S U R E < / K e y > < / D i a g r a m O b j e c t K e y > < D i a g r a m O b j e c t K e y > < K e y > L i n k s \ & l t ; C o l u m n s \ S u m   o f   i n t _ r a t e & g t ; - & l t ; M e a s u r e s \ i n t _ r a t e & g t ; < / K e y > < / D i a g r a m O b j e c t K e y > < D i a g r a m O b j e c t K e y > < K e y > L i n k s \ & l t ; C o l u m n s \ S u m   o f   i n t _ r a t e & g t ; - & l t ; M e a s u r e s \ i n t _ r a t e & g t ; \ C O L U M N < / K e y > < / D i a g r a m O b j e c t K e y > < D i a g r a m O b j e c t K e y > < K e y > L i n k s \ & l t ; C o l u m n s \ S u m   o f   i n t _ r a t e & g t ; - & l t ; M e a s u r e s \ i n t _ r a t e & g t ; \ M E A S U R E < / K e y > < / D i a g r a m O b j e c t K e y > < D i a g r a m O b j e c t K e y > < K e y > L i n k s \ & l t ; C o l u m n s \ A v e r a g e   o f   i n t _ r a t e & g t ; - & l t ; M e a s u r e s \ i n t _ r a t e & g t ; < / K e y > < / D i a g r a m O b j e c t K e y > < D i a g r a m O b j e c t K e y > < K e y > L i n k s \ & l t ; C o l u m n s \ A v e r a g e   o f   i n t _ r a t e & g t ; - & l t ; M e a s u r e s \ i n t _ r a t e & g t ; \ C O L U M N < / K e y > < / D i a g r a m O b j e c t K e y > < D i a g r a m O b j e c t K e y > < K e y > L i n k s \ & l t ; C o l u m n s \ A v e r a g e   o f   i n t _ r a t e & g t ; - & l t ; M e a s u r e s \ i n t _ r a t e & g t ; \ M E A S U R E < / K e y > < / D i a g r a m O b j e c t K e y > < D i a g r a m O b j e c t K e y > < K e y > L i n k s \ & l t ; C o l u m n s \ S u m   o f   d t i & g t ; - & l t ; M e a s u r e s \ d t i & g t ; < / K e y > < / D i a g r a m O b j e c t K e y > < D i a g r a m O b j e c t K e y > < K e y > L i n k s \ & l t ; C o l u m n s \ S u m   o f   d t i & g t ; - & l t ; M e a s u r e s \ d t i & g t ; \ C O L U M N < / K e y > < / D i a g r a m O b j e c t K e y > < D i a g r a m O b j e c t K e y > < K e y > L i n k s \ & l t ; C o l u m n s \ S u m   o f   d t i & g t ; - & l t ; M e a s u r e s \ d t i & g t ; \ M E A S U R E < / K e y > < / D i a g r a m O b j e c t K e y > < D i a g r a m O b j e c t K e y > < K e y > L i n k s \ & l t ; C o l u m n s \ A v e r a g e   o f   d t i & g t ; - & l t ; M e a s u r e s \ d t i & g t ; < / K e y > < / D i a g r a m O b j e c t K e y > < D i a g r a m O b j e c t K e y > < K e y > L i n k s \ & l t ; C o l u m n s \ A v e r a g e   o f   d t i & g t ; - & l t ; M e a s u r e s \ d t i & g t ; \ C O L U M N < / K e y > < / D i a g r a m O b j e c t K e y > < D i a g r a m O b j e c t K e y > < K e y > L i n k s \ & l t ; C o l u m n s \ A v e r a g e   o f   d t i & g t ; - & l t ; M e a s u r e s \ d t i & g t ; \ M E A S U R E 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 t o t a l _ p a y m e n t \ T a g I n f o \ V a l u e 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< / K e y > < / a : K e y > < a : V a l u e   i : t y p e = " M e a s u r e G r i d N o d e V i e w S t a t e " > < C o l u m n > 2 0 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 d t i \ T a g I n f o \ V a l u e 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 C o l u m n s \ a d d r e s s _ s t a t e 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 C o l u m n s \ l a s t _ c r e d i t _ p u l l _ d a t e 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 C o l u m n s \ n e x t _ p a y m e n t _ d a t e 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 C o l u m n s \ t e r m _ i n _ m o n t h s 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 C o l u m n s \ t o t a l _ p a y m e n t 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 C o l u m n s \ i s s u e _ d a t e 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 t o t a l _ p a y m e n t & g t ; - & l t ; M e a s u r e s \ t o t a l _ p a y m e n t & g t ; \ M E A S U R E 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 i n t _ r a t e & g t ; - & l t ; M e a s u r e s \ i n t _ r a t e & g t ; \ M E A S U R E 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 d t i & g t ; - & l t ; M e a s u r e s \ d t i & g t ; \ M E A S U R E 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 T a b l e s \ T a b l e 1 \ C o l u m n s \ i d < / K e y > < / D i a g r a m O b j e c t K e y > < D i a g r a m O b j e c t K e y > < K e y > T a b l e s \ T a b l e 1 \ C o l u m n s \ a d d r e s s _ s t a t e < / K e y > < / D i a g r a m O b j e c t K e y > < D i a g r a m O b j e c t K e y > < K e y > T a b l e s \ T a b l e 1 \ C o l u m n s \ a p p l i c a t i o n _ t y p e < / K e y > < / D i a g r a m O b j e c t K e y > < D i a g r a m O b j e c t K e y > < K e y > T a b l e s \ T a b l e 1 \ C o l u m n s \ e m p _ l e n g t h < / K e y > < / D i a g r a m O b j e c t K e y > < D i a g r a m O b j e c t K e y > < K e y > T a b l e s \ T a b l e 1 \ C o l u m n s \ e m p _ t i t l e < / K e y > < / D i a g r a m O b j e c t K e y > < D i a g r a m O b j e c t K e y > < K e y > T a b l e s \ T a b l e 1 \ C o l u m n s \ g r a d e < / K e y > < / D i a g r a m O b j e c t K e y > < D i a g r a m O b j e c t K e y > < K e y > T a b l e s \ T a b l e 1 \ C o l u m n s \ h o m e _ o w n e r s h i p < / K e y > < / D i a g r a m O b j e c t K e y > < D i a g r a m O b j e c t K e y > < K e y > T a b l e s \ T a b l e 1 \ C o l u m n s \ i s s u e _ d a t e < / K e y > < / D i a g r a m O b j e c t K e y > < D i a g r a m O b j e c t K e y > < K e y > T a b l e s \ T a b l e 1 \ C o l u m n s \ l a s t _ c r e d i t _ p u l l _ d a t e < / K e y > < / D i a g r a m O b j e c t K e y > < D i a g r a m O b j e c t K e y > < K e y > T a b l e s \ T a b l e 1 \ C o l u m n s \ l a s t _ p a y m e n t _ d a t e < / K e y > < / D i a g r a m O b j e c t K e y > < D i a g r a m O b j e c t K e y > < K e y > T a b l e s \ T a b l e 1 \ C o l u m n s \ l o a n _ s t a t u s < / K e y > < / D i a g r a m O b j e c t K e y > < D i a g r a m O b j e c t K e y > < K e y > T a b l e s \ T a b l e 1 \ C o l u m n s \ n e x t _ p a y m e n t _ d a t e < / K e y > < / D i a g r a m O b j e c t K e y > < D i a g r a m O b j e c t K e y > < K e y > T a b l e s \ T a b l e 1 \ C o l u m n s \ m e m b e r _ i d < / K e y > < / D i a g r a m O b j e c t K e y > < D i a g r a m O b j e c t K e y > < K e y > T a b l e s \ T a b l e 1 \ C o l u m n s \ p u r p o s e < / K e y > < / D i a g r a m O b j e c t K e y > < D i a g r a m O b j e c t K e y > < K e y > T a b l e s \ T a b l e 1 \ C o l u m n s \ s u b _ g r a d e < / K e y > < / D i a g r a m O b j e c t K e y > < D i a g r a m O b j e c t K e y > < K e y > T a b l e s \ T a b l e 1 \ C o l u m n s \ t e r m _ i n _ m o n t h s < / K e y > < / D i a g r a m O b j e c t K e y > < D i a g r a m O b j e c t K e y > < K e y > T a b l e s \ T a b l e 1 \ C o l u m n s \ v e r i f i c a t i o n _ s t a t u s < / K e y > < / D i a g r a m O b j e c t K e y > < D i a g r a m O b j e c t K e y > < K e y > T a b l e s \ T a b l e 1 \ C o l u m n s \ a n n u a l _ i n c o m e < / K e y > < / D i a g r a m O b j e c t K e y > < D i a g r a m O b j e c t K e y > < K e y > T a b l e s \ T a b l e 1 \ C o l u m n s \ d t i < / K e y > < / D i a g r a m O b j e c t K e y > < D i a g r a m O b j e c t K e y > < K e y > T a b l e s \ T a b l e 1 \ C o l u m n s \ i n s t a l l m e n t < / K e y > < / D i a g r a m O b j e c t K e y > < D i a g r a m O b j e c t K e y > < K e y > T a b l e s \ T a b l e 1 \ C o l u m n s \ i n t _ r a t e < / K e y > < / D i a g r a m O b j e c t K e y > < D i a g r a m O b j e c t K e y > < K e y > T a b l e s \ T a b l e 1 \ C o l u m n s \ l o a n _ a m o u n t < / K e y > < / D i a g r a m O b j e c t K e y > < D i a g r a m O b j e c t K e y > < K e y > T a b l e s \ T a b l e 1 \ C o l u m n s \ t o t a l _ a c c < / K e y > < / D i a g r a m O b j e c t K e y > < D i a g r a m O b j e c t K e y > < K e y > T a b l e s \ T a b l e 1 \ C o l u m n s \ t o t a l _ p a y m e n t < / K e y > < / D i a g r a m O b j e c t K e y > < D i a g r a m O b j e c t K e y > < K e y > T a b l e s \ T a b l e 1 \ C o l u m n s \ i s s u e _ d a t e   ( M o n t h   I n d e x ) < / K e y > < / D i a g r a m O b j e c t K e y > < D i a g r a m O b j e c t K e y > < K e y > T a b l e s \ T a b l e 1 \ C o l u m n s \ i s s u e _ d a t e   ( M o n t h ) < / K e y > < / D i a g r a m O b j e c t K e y > < D i a g r a m O b j e c t K e y > < K e y > T a b l e s \ T a b l e 1 \ M e a s u r e s \ C o u n t   o f   i d < / K e y > < / D i a g r a m O b j e c t K e y > < D i a g r a m O b j e c t K e y > < K e y > T a b l e s \ T a b l e 1 \ C o u n t   o f   i d \ A d d i t i o n a l   I n f o \ I m p l i c i t   M e a s u r e < / K e y > < / D i a g r a m O b j e c t K e y > < D i a g r a m O b j e c t K e y > < K e y > T a b l e s \ T a b l e 1 \ M e a s u r e s \ S u m   o f   l o a n _ a m o u n t < / K e y > < / D i a g r a m O b j e c t K e y > < D i a g r a m O b j e c t K e y > < K e y > T a b l e s \ T a b l e 1 \ S u m   o f   l o a n _ a m o u n t \ A d d i t i o n a l   I n f o \ I m p l i c i t   M e a s u r e < / K e y > < / D i a g r a m O b j e c t K e y > < D i a g r a m O b j e c t K e y > < K e y > T a b l e s \ T a b l e 1 \ M e a s u r e s \ S u m   o f   t o t a l _ p a y m e n t < / K e y > < / D i a g r a m O b j e c t K e y > < D i a g r a m O b j e c t K e y > < K e y > T a b l e s \ T a b l e 1 \ S u m   o f   t o t a l _ p a y m e n t \ A d d i t i o n a l   I n f o \ I m p l i c i t   M e a s u r e < / K e y > < / D i a g r a m O b j e c t K e y > < D i a g r a m O b j e c t K e y > < K e y > T a b l e s \ T a b l e 1 \ M e a s u r e s \ S u m   o f   i n t _ r a t e < / K e y > < / D i a g r a m O b j e c t K e y > < D i a g r a m O b j e c t K e y > < K e y > T a b l e s \ T a b l e 1 \ S u m   o f   i n t _ r a t e \ A d d i t i o n a l   I n f o \ I m p l i c i t   M e a s u r e < / K e y > < / D i a g r a m O b j e c t K e y > < D i a g r a m O b j e c t K e y > < K e y > T a b l e s \ T a b l e 1 \ M e a s u r e s \ A v e r a g e   o f   i n t _ r a t e < / K e y > < / D i a g r a m O b j e c t K e y > < D i a g r a m O b j e c t K e y > < K e y > T a b l e s \ T a b l e 1 \ A v e r a g e   o f   i n t _ r a t e \ A d d i t i o n a l   I n f o \ I m p l i c i t   M e a s u r e < / K e y > < / D i a g r a m O b j e c t K e y > < D i a g r a m O b j e c t K e y > < K e y > T a b l e s \ T a b l e 1 \ M e a s u r e s \ S u m   o f   d t i < / K e y > < / D i a g r a m O b j e c t K e y > < D i a g r a m O b j e c t K e y > < K e y > T a b l e s \ T a b l e 1 \ S u m   o f   d t i \ A d d i t i o n a l   I n f o \ I m p l i c i t   M e a s u r e < / K e y > < / D i a g r a m O b j e c t K e y > < D i a g r a m O b j e c t K e y > < K e y > T a b l e s \ T a b l e 1 \ M e a s u r e s \ A v e r a g e   o f   d t i < / K e y > < / D i a g r a m O b j e c t K e y > < D i a g r a m O b j e c t K e y > < K e y > T a b l e s \ T a b l e 1 \ A v e r a g e   o f   d t i \ A d d i t i o n a l   I n f o \ I m p l i c i t   M e a s u r e < / K e y > < / D i a g r a m O b j e c t K e y > < / A l l K e y s > < S e l e c t e d K e y s > < D i a g r a m O b j e c t K e y > < K e y > T a b l e s \ T a b l e 1 \ M e a s u r e s \ A v e r a g e   o f   d t i 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 5 2 0 . 3 8 9 9 9 9 9 9 9 9 9 9 6 5 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 T a b l e s \ T a b l e 1 \ C o l u m n s \ a d d r e s s _ s t a t e 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 T a b l e s \ T a b l e 1 \ C o l u m n s \ a p p l i c a t i o n _ t y p e 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 T a b l e s \ T a b l e 1 \ C o l u m n s \ h o m e _ o w n e r s h i p 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 T a b l e s \ T a b l e 1 \ C o l u m n s \ l a s t _ c r e d i t _ p u l l _ d a t e 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 T a b l e s \ T a b l e 1 \ C o l u m n s \ n e x t _ p a y m e n t _ d a t e 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 T a b l e s \ T a b l e 1 \ C o l u m n s \ m e m b e r _ i d 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 T a b l e s \ T a b l e 1 \ C o l u m n s \ s u b _ g r a d e 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 T a b l e s \ T a b l e 1 \ C o l u m n s \ t e r m _ i n _ m o n t h s 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 T a b l e s \ T a b l e 1 \ C o l u m n s \ v e r i f i c a t i o n _ s t a t u s 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 T a b l e s \ T a b l e 1 \ C o l u m n s \ a n n u a l _ i n c o m e 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 T a b l e s \ T a b l e 1 \ C o l u m n s \ i n s t a l l m e n t 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 T a b l e s \ T a b l e 1 \ C o l u m n s \ i s s u e _ d a t e 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 t o t a l _ p a y m e n t 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 t o t a l _ p a y m e n t \ A d d i t i o n a l 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 i n t _ r a t e \ A d d i t i o n a l 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 T a b l e s \ T a b l e 1 \ M e a s u r e s \ A v e r a g e   o f  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 T a b l e s \ T a b l e 1 \ A v e r a g e   o f   d t i \ A d d i t i o n a l 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f 9 d 9 6 7 6 6 - f 7 a 8 - 4 a 0 f - a 3 1 0 - 2 1 8 9 7 0 1 8 f 5 0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_ f 9 d 9 6 7 6 6 - f 7 a 8 - 4 a 0 f - a 3 1 0 - 2 1 8 9 7 0 1 8 f 5 0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  s t a n d a l o n e = " n o " ? > < D a t a M a s h u p   x m l n s = " h t t p : / / s c h e m a s . m i c r o s o f t . c o m / D a t a M a s h u p " > A A A A A K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J X J n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P 1 9 L P R h 3 F t 9 K F + s A M A A A D / / w M A U E s D B B Q A A g A I A A A A I Q B k z o F v r w M A A J Y O A A A T A A A A R m 9 y b X V s Y X M v U 2 V j d G l v b j E u b e x W T W / b O B C 9 B + h / I L g X B 1 A N u C 1 6 2 K K H 1 k 4 W Q d O k 2 L g t i j g g a G k c c 0 O R A k m l D o z 8 9 w 4 p 2 6 E + W 2 A v x W J 9 k c n h f H D m v S d Z S J 3 Q i l x V z 8 m b o y O 7 5 g Y y c i o U V 6 n g k p 1 r r s h b I s E 9 O y L 4 u 9 K l S Q F 3 T j Y p y P F X b e 6 W W t + N T o W E 8 V Q r B 8 r Z E Z 3 + u f h s w d j F 7 O T 8 f H G p Y G b E P S x m Y O + c L v Z P 4 r 3 s 4 p s u X b k E 8 s n o f 7 A U u w i x F 5 d G 3 G I d k s y 4 4 x b c Y n W o S m J V L M N t B q G M j b Q b e p w Q V U q Z E G d K O E 6 q e u d 8 K W H C w g O r r s r f X p 8 5 y N / S y k i T D 0 J l u x W 9 e b z 2 + W 5 2 / n / Q 6 Z q r W + z J / K E A i i H C s f H c c G V X 2 u R T L c t c e a M d x c m S 7 Z a K j G I 1 a C I O N u 4 x I V v K s 8 y A t c w 6 7 q B t L Q o p U u 6 n w b y l d Q D y g j n h Z N t y a 3 j W 3 l 3 r H J j + r n A U a 1 G 0 z M L a E n w j D 5 7 + f z B J b h 1 L E Q z C s Q L b O n C q 4 A 8 5 j r 3 n h B + V v 2 1 p W + k V / h n 2 z i F f g m E d j S x K U 2 j b v r E t l 6 z d i 8 f j w z z / B s V z n G c 1 O P s 0 0 s q w 2 x 4 1 B u / H 6 c D k G D U 8 m V A s R 7 i v L Y 2 D n 2 y c 4 a k L F D L W E Y w R 1 s b 2 Q s e n a t a E F 9 k 2 0 y Q E e L o m c 7 z O + M p x 4 0 Y s I S + P e 2 4 5 N y L 3 E f 3 x w d Q D F S d d R Y T 8 P n p P 4 r h r k 5 / w p V F m Z 7 4 z 5 V 6 / G v v z Y b z 3 Y M R q T 5 E e W H G l S h Q J o V J E / 9 6 q S o + k Y M + c 6 N g V C s N J 6 b H Y a X X M R A i N T A H h P N d l p 6 P T G J X x N G 3 f p T L t 8 N 9 w r Q G 2 k D z F J n 3 h s o Q Y r 2 E / 7 I 6 a j U + C F N L P F x 8 u L r 9 e 0 G R 3 2 N S 8 k l h Q o o y z s p K h A y K f k h 5 M l W H U K g / 5 U V O V a E W e Y 7 j i g f Z y c d J P x n Z J Q W B b s W s J c W L f a b 2 V 2 m R g u t k f T L 2 c x J b u B L 2 l 4 V 2 y H R o r Q d 2 6 9 X 6 1 1 + 2 D V L f V u V l 7 q 5 l 9 q t w p x A 3 t 7 Z T b m s J G o l r T 0 T Y r e 3 j Y o t 6 O a w 1 y x W x q 0 K f G l w Z D o k G e K f y 6 8 G D 4 6 C s i F z i p p 1 G + y 7 I I n c 2 J Y 9 j I a a e q + M q H c d j 2 u 6 P r p 6 7 f x A o 7 g K T J A J S 6 q v 0 d 0 F T r w / / Y 6 h a l F / 2 i 1 A E C r 0 r 1 t k Z D C F d k P k Z N l R C v I Y T C z u O V 8 Y u 3 q b p 1 R D f K 8 x j Q O m P 3 l i 1 5 F r 6 N 9 7 A W K 3 I d D e o G A 9 J T H O 0 D + c R x K s S t Q R H 6 F 3 p T A t J C p 8 O 0 N M a 3 6 B d P 4 / e D f w 1 d r l Z 7 j / d 8 7 + B f S g M c e j H A o d 4 m / Q 5 E 6 p 7 x v + V U x 1 T / A z x 7 d i T U A A L e / A A A A P / / A w B Q S w E C L Q A U A A Y A C A A A A C E A K t 2 q Q N I A A A A 3 A Q A A E w A A A A A A A A A A A A A A A A A A A A A A W 0 N v b n R l b n R f V H l w Z X N d L n h t b F B L A Q I t A B Q A A g A I A A A A I Q C s l c m c r Q A A A P c A A A A S A A A A A A A A A A A A A A A A A A s D A A B D b 2 5 m a W c v U G F j a 2 F n Z S 5 4 b W x Q S w E C L Q A U A A I A C A A A A C E A Z M 6 B b 6 8 D A A C W D g A A E w A A A A A A A A A A A A A A A A D o A w A A R m 9 y b X V s Y X M v U 2 V j d G l v b j E u b V B L B Q Y A A A A A A w A D A M I A A A D I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E A A A A A A A B I I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p b m F u Y 2 l h b F 9 M b 2 F u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4 N T c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j B U M T g 6 M D c 6 M j g u N z g 2 M j Q w O V o i L z 4 8 R W 5 0 c n k g V H l w Z T 0 i R m l s b E N v b H V t b l R 5 c G V z I i B W Y W x 1 Z T 0 i c 0 J n W U d B Q V l H Q m d r S k J n a 0 p C Z 0 F K Q m d Z R 0 F 3 W U Z C U V V G Q l F N R i I v P j x F b n R y e S B U e X B l P S J G a W x s Q 2 9 s d W 1 u T m F t Z X M i I F Z h b H V l P S J z W y Z x d W 9 0 O 2 l k J n F 1 b 3 Q 7 L C Z x d W 9 0 O 2 F k Z H J l c 3 N f c 3 R h d G U m c X V v d D s s J n F 1 b 3 Q 7 Y X B w b G l j Y X R p b 2 5 f d H l w Z S Z x d W 9 0 O y w m c X V v d D t l b X B f b G V u Z 3 R o J n F 1 b 3 Q 7 L C Z x d W 9 0 O 2 V t c F 9 0 a X R s Z S Z x d W 9 0 O y w m c X V v d D t n c m F k Z S Z x d W 9 0 O y w m c X V v d D t o b 2 1 l X 2 9 3 b m V y c 2 h p c C Z x d W 9 0 O y w m c X V v d D t p c 3 N 1 Z V 9 k Y X R l X 3 J h d y Z x d W 9 0 O y w m c X V v d D t p c 3 N 1 Z V 9 k Y X R l J n F 1 b 3 Q 7 L C Z x d W 9 0 O 2 l z c 3 V l X 2 R h d G V f b W 9 u d G h f b m F t Z S Z x d W 9 0 O y w m c X V v d D t s Y X N 0 X 2 N y Z W R p d F 9 w d W x s X 2 R h d G U m c X V v d D s s J n F 1 b 3 Q 7 b G F z d F 9 w Y X l t Z W 5 0 X 2 R h d G U m c X V v d D s s J n F 1 b 3 Q 7 b G 9 h b l 9 z d G F 0 d X M m c X V v d D s s J n F 1 b 3 Q 7 Z 2 9 v Z F 9 2 c 1 9 i Y W R f b G 9 h b i Z x d W 9 0 O y w m c X V v d D t u Z X h 0 X 3 B h e W 1 l b n R f Z G F 0 Z S Z x d W 9 0 O y w m c X V v d D t t Z W 1 i Z X J f a W Q m c X V v d D s s J n F 1 b 3 Q 7 c H V y c G 9 z Z S Z x d W 9 0 O y w m c X V v d D t z d W J f Z 3 J h Z G U m c X V v d D s s J n F 1 b 3 Q 7 d G V y b V 9 p b l 9 t b 2 5 0 a H M m c X V v d D s s J n F 1 b 3 Q 7 d m V y a W Z p Y 2 F 0 a W 9 u X 3 N 0 Y X R 1 c y Z x d W 9 0 O y w m c X V v d D t h b m 5 1 Y W x f a W 5 j b 2 1 l J n F 1 b 3 Q 7 L C Z x d W 9 0 O 2 R 0 a S Z x d W 9 0 O y w m c X V v d D t p b n N 0 Y W x s b W V u d C Z x d W 9 0 O y w m c X V v d D t p b n R f c m F 0 Z S Z x d W 9 0 O y w m c X V v d D t s b 2 F u X 2 F t b 3 V u d C Z x d W 9 0 O y w m c X V v d D t 0 b 3 R h b F 9 h Y 2 M m c X V v d D s s J n F 1 b 3 Q 7 d G 9 0 Y W x f c G F 5 b W V u d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W M x M T g 4 M j c t Y m E 0 M y 0 0 Y 2 Z m L W E 0 N G Y t M 2 J i M j M 1 Y j Q w N T B l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f T G 9 h b i 9 D a G F u Z 2 V k I F R 5 c G U u e 2 l k L D B 9 J n F 1 b 3 Q 7 L C Z x d W 9 0 O 1 N l Y 3 R p b 2 4 x L 0 Z p b m F u Y 2 l h b F 9 M b 2 F u L 0 N o Y W 5 n Z W Q g V H l w Z S 5 7 Y W R k c m V z c 1 9 z d G F 0 Z S w x f S Z x d W 9 0 O y w m c X V v d D t T Z W N 0 a W 9 u M S 9 G a W 5 h b m N p Y W x f T G 9 h b i 9 D a G F u Z 2 V k I F R 5 c G U u e 2 F w c G x p Y 2 F 0 a W 9 u X 3 R 5 c G U s M n 0 m c X V v d D s s J n F 1 b 3 Q 7 U 2 V j d G l v b j E v R m l u Y W 5 j a W F s X 0 x v Y W 4 v V G F i b G U x X 1 R h Y m x l L n t l b X B f b G V u Z 3 R o L D N 9 J n F 1 b 3 Q 7 L C Z x d W 9 0 O 1 N l Y 3 R p b 2 4 x L 0 Z p b m F u Y 2 l h b F 9 M b 2 F u L 1 J l c G x h Y 2 V k I F Z h b H V l L n t l b X B f d G l 0 b G U s N H 0 m c X V v d D s s J n F 1 b 3 Q 7 U 2 V j d G l v b j E v R m l u Y W 5 j a W F s X 0 x v Y W 4 v Q 2 h h b m d l Z C B U e X B l L n t n c m F k Z S w 1 f S Z x d W 9 0 O y w m c X V v d D t T Z W N 0 a W 9 u M S 9 G a W 5 h b m N p Y W x f T G 9 h b i 9 D a G F u Z 2 V k I F R 5 c G U u e 2 h v b W V f b 3 d u Z X J z a G l w L D Z 9 J n F 1 b 3 Q 7 L C Z x d W 9 0 O 1 N l Y 3 R p b 2 4 x L 0 Z p b m F u Y 2 l h b F 9 M b 2 F u L 0 R 1 c G x p Y 2 F 0 Z W Q g Q 2 9 s d W 1 u L n t p c 3 N 1 Z V 9 k Y X R l I C 0 g Q 2 9 w e S w y N H 0 m c X V v d D s s J n F 1 b 3 Q 7 U 2 V j d G l v b j E v R m l u Y W 5 j a W F s X 0 x v Y W 4 v Q 2 h h b m d l Z C B U e X B l L n t p c 3 N 1 Z V 9 k Y X R l L D d 9 J n F 1 b 3 Q 7 L C Z x d W 9 0 O 1 N l Y 3 R p b 2 4 x L 0 Z p b m F u Y 2 l h b F 9 M b 2 F u L 0 l u c 2 V y d G V k I E 1 v b n R o I E 5 h b W U u e 0 1 v b n R o I E 5 h b W U s M j V 9 J n F 1 b 3 Q 7 L C Z x d W 9 0 O 1 N l Y 3 R p b 2 4 x L 0 Z p b m F u Y 2 l h b F 9 M b 2 F u L 0 N o Y W 5 n Z W Q g V H l w Z S 5 7 b G F z d F 9 j c m V k a X R f c H V s b F 9 k Y X R l L D h 9 J n F 1 b 3 Q 7 L C Z x d W 9 0 O 1 N l Y 3 R p b 2 4 x L 0 Z p b m F u Y 2 l h b F 9 M b 2 F u L 0 N o Y W 5 n Z W Q g V H l w Z S 5 7 b G F z d F 9 w Y X l t Z W 5 0 X 2 R h d G U s O X 0 m c X V v d D s s J n F 1 b 3 Q 7 U 2 V j d G l v b j E v R m l u Y W 5 j a W F s X 0 x v Y W 4 v Q 2 h h b m d l Z C B U e X B l L n t s b 2 F u X 3 N 0 Y X R 1 c y w x M H 0 m c X V v d D s s J n F 1 b 3 Q 7 U 2 V j d G l v b j E v R m l u Y W 5 j a W F s X 0 x v Y W 4 v Q W R k Z W Q g Q 2 9 u Z G l 0 a W 9 u Y W w g Q 2 9 s d W 1 u L n t n b 2 9 k X 3 Z z X 2 J h Z F 9 s b 2 F u L D I 2 f S Z x d W 9 0 O y w m c X V v d D t T Z W N 0 a W 9 u M S 9 G a W 5 h b m N p Y W x f T G 9 h b i 9 D a G F u Z 2 V k I F R 5 c G U u e 2 5 l e H R f c G F 5 b W V u d F 9 k Y X R l L D E x f S Z x d W 9 0 O y w m c X V v d D t T Z W N 0 a W 9 u M S 9 G a W 5 h b m N p Y W x f T G 9 h b i 9 D a G F u Z 2 V k I F R 5 c G U u e 2 1 l b W J l c l 9 p Z C w x M n 0 m c X V v d D s s J n F 1 b 3 Q 7 U 2 V j d G l v b j E v R m l u Y W 5 j a W F s X 0 x v Y W 4 v Q 2 h h b m d l Z C B U e X B l L n t w d X J w b 3 N l L D E z f S Z x d W 9 0 O y w m c X V v d D t T Z W N 0 a W 9 u M S 9 G a W 5 h b m N p Y W x f T G 9 h b i 9 D a G F u Z 2 V k I F R 5 c G U u e 3 N 1 Y l 9 n c m F k Z S w x N H 0 m c X V v d D s s J n F 1 b 3 Q 7 U 2 V j d G l v b j E v R m l u Y W 5 j a W F s X 0 x v Y W 4 v Q 2 h h b m d l Z C B U e X B l M S 5 7 d G V y b V 9 p b l 9 t b 2 5 0 a H M s M T V 9 J n F 1 b 3 Q 7 L C Z x d W 9 0 O 1 N l Y 3 R p b 2 4 x L 0 Z p b m F u Y 2 l h b F 9 M b 2 F u L 0 N o Y W 5 n Z W Q g V H l w Z T E u e 3 Z l c m l m a W N h d G l v b l 9 z d G F 0 d X M s M T Z 9 J n F 1 b 3 Q 7 L C Z x d W 9 0 O 1 N l Y 3 R p b 2 4 x L 0 Z p b m F u Y 2 l h b F 9 M b 2 F u L 0 N o Y W 5 n Z W Q g V H l w Z T E u e 2 F u b n V h b F 9 p b m N v b W U s M T d 9 J n F 1 b 3 Q 7 L C Z x d W 9 0 O 1 N l Y 3 R p b 2 4 x L 0 Z p b m F u Y 2 l h b F 9 M b 2 F u L 0 N o Y W 5 n Z W Q g V H l w Z T E u e 2 R 0 a S w x O H 0 m c X V v d D s s J n F 1 b 3 Q 7 U 2 V j d G l v b j E v R m l u Y W 5 j a W F s X 0 x v Y W 4 v Q 2 h h b m d l Z C B U e X B l M S 5 7 a W 5 z d G F s b G 1 l b n Q s M T l 9 J n F 1 b 3 Q 7 L C Z x d W 9 0 O 1 N l Y 3 R p b 2 4 x L 0 Z p b m F u Y 2 l h b F 9 M b 2 F u L 0 N o Y W 5 n Z W Q g V H l w Z T E u e 2 l u d F 9 y Y X R l L D I w f S Z x d W 9 0 O y w m c X V v d D t T Z W N 0 a W 9 u M S 9 G a W 5 h b m N p Y W x f T G 9 h b i 9 D a G F u Z 2 V k I F R 5 c G U x L n t s b 2 F u X 2 F t b 3 V u d C w y M X 0 m c X V v d D s s J n F 1 b 3 Q 7 U 2 V j d G l v b j E v R m l u Y W 5 j a W F s X 0 x v Y W 4 v Q 2 h h b m d l Z C B U e X B l M S 5 7 d G 9 0 Y W x f Y W N j L D I y f S Z x d W 9 0 O y w m c X V v d D t T Z W N 0 a W 9 u M S 9 G a W 5 h b m N p Y W x f T G 9 h b i 9 D a G F u Z 2 V k I F R 5 c G U x L n t 0 b 3 R h b F 9 w Y X l t Z W 5 0 L D I z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m l u Y W 5 j a W F s X 0 x v Y W 4 v Q 2 h h b m d l Z C B U e X B l L n t p Z C w w f S Z x d W 9 0 O y w m c X V v d D t T Z W N 0 a W 9 u M S 9 G a W 5 h b m N p Y W x f T G 9 h b i 9 D a G F u Z 2 V k I F R 5 c G U u e 2 F k Z H J l c 3 N f c 3 R h d G U s M X 0 m c X V v d D s s J n F 1 b 3 Q 7 U 2 V j d G l v b j E v R m l u Y W 5 j a W F s X 0 x v Y W 4 v Q 2 h h b m d l Z C B U e X B l L n t h c H B s a W N h d G l v b l 9 0 e X B l L D J 9 J n F 1 b 3 Q 7 L C Z x d W 9 0 O 1 N l Y 3 R p b 2 4 x L 0 Z p b m F u Y 2 l h b F 9 M b 2 F u L 1 R h Y m x l M V 9 U Y W J s Z S 5 7 Z W 1 w X 2 x l b m d 0 a C w z f S Z x d W 9 0 O y w m c X V v d D t T Z W N 0 a W 9 u M S 9 G a W 5 h b m N p Y W x f T G 9 h b i 9 S Z X B s Y W N l Z C B W Y W x 1 Z S 5 7 Z W 1 w X 3 R p d G x l L D R 9 J n F 1 b 3 Q 7 L C Z x d W 9 0 O 1 N l Y 3 R p b 2 4 x L 0 Z p b m F u Y 2 l h b F 9 M b 2 F u L 0 N o Y W 5 n Z W Q g V H l w Z S 5 7 Z 3 J h Z G U s N X 0 m c X V v d D s s J n F 1 b 3 Q 7 U 2 V j d G l v b j E v R m l u Y W 5 j a W F s X 0 x v Y W 4 v Q 2 h h b m d l Z C B U e X B l L n t o b 2 1 l X 2 9 3 b m V y c 2 h p c C w 2 f S Z x d W 9 0 O y w m c X V v d D t T Z W N 0 a W 9 u M S 9 G a W 5 h b m N p Y W x f T G 9 h b i 9 E d X B s a W N h d G V k I E N v b H V t b i 5 7 a X N z d W V f Z G F 0 Z S A t I E N v c H k s M j R 9 J n F 1 b 3 Q 7 L C Z x d W 9 0 O 1 N l Y 3 R p b 2 4 x L 0 Z p b m F u Y 2 l h b F 9 M b 2 F u L 0 N o Y W 5 n Z W Q g V H l w Z S 5 7 a X N z d W V f Z G F 0 Z S w 3 f S Z x d W 9 0 O y w m c X V v d D t T Z W N 0 a W 9 u M S 9 G a W 5 h b m N p Y W x f T G 9 h b i 9 J b n N l c n R l Z C B N b 2 5 0 a C B O Y W 1 l L n t N b 2 5 0 a C B O Y W 1 l L D I 1 f S Z x d W 9 0 O y w m c X V v d D t T Z W N 0 a W 9 u M S 9 G a W 5 h b m N p Y W x f T G 9 h b i 9 D a G F u Z 2 V k I F R 5 c G U u e 2 x h c 3 R f Y 3 J l Z G l 0 X 3 B 1 b G x f Z G F 0 Z S w 4 f S Z x d W 9 0 O y w m c X V v d D t T Z W N 0 a W 9 u M S 9 G a W 5 h b m N p Y W x f T G 9 h b i 9 D a G F u Z 2 V k I F R 5 c G U u e 2 x h c 3 R f c G F 5 b W V u d F 9 k Y X R l L D l 9 J n F 1 b 3 Q 7 L C Z x d W 9 0 O 1 N l Y 3 R p b 2 4 x L 0 Z p b m F u Y 2 l h b F 9 M b 2 F u L 0 N o Y W 5 n Z W Q g V H l w Z S 5 7 b G 9 h b l 9 z d G F 0 d X M s M T B 9 J n F 1 b 3 Q 7 L C Z x d W 9 0 O 1 N l Y 3 R p b 2 4 x L 0 Z p b m F u Y 2 l h b F 9 M b 2 F u L 0 F k Z G V k I E N v b m R p d G l v b m F s I E N v b H V t b i 5 7 Z 2 9 v Z F 9 2 c 1 9 i Y W R f b G 9 h b i w y N n 0 m c X V v d D s s J n F 1 b 3 Q 7 U 2 V j d G l v b j E v R m l u Y W 5 j a W F s X 0 x v Y W 4 v Q 2 h h b m d l Z C B U e X B l L n t u Z X h 0 X 3 B h e W 1 l b n R f Z G F 0 Z S w x M X 0 m c X V v d D s s J n F 1 b 3 Q 7 U 2 V j d G l v b j E v R m l u Y W 5 j a W F s X 0 x v Y W 4 v Q 2 h h b m d l Z C B U e X B l L n t t Z W 1 i Z X J f a W Q s M T J 9 J n F 1 b 3 Q 7 L C Z x d W 9 0 O 1 N l Y 3 R p b 2 4 x L 0 Z p b m F u Y 2 l h b F 9 M b 2 F u L 0 N o Y W 5 n Z W Q g V H l w Z S 5 7 c H V y c G 9 z Z S w x M 3 0 m c X V v d D s s J n F 1 b 3 Q 7 U 2 V j d G l v b j E v R m l u Y W 5 j a W F s X 0 x v Y W 4 v Q 2 h h b m d l Z C B U e X B l L n t z d W J f Z 3 J h Z G U s M T R 9 J n F 1 b 3 Q 7 L C Z x d W 9 0 O 1 N l Y 3 R p b 2 4 x L 0 Z p b m F u Y 2 l h b F 9 M b 2 F u L 0 N o Y W 5 n Z W Q g V H l w Z T E u e 3 R l c m 1 f a W 5 f b W 9 u d G h z L D E 1 f S Z x d W 9 0 O y w m c X V v d D t T Z W N 0 a W 9 u M S 9 G a W 5 h b m N p Y W x f T G 9 h b i 9 D a G F u Z 2 V k I F R 5 c G U x L n t 2 Z X J p Z m l j Y X R p b 2 5 f c 3 R h d H V z L D E 2 f S Z x d W 9 0 O y w m c X V v d D t T Z W N 0 a W 9 u M S 9 G a W 5 h b m N p Y W x f T G 9 h b i 9 D a G F u Z 2 V k I F R 5 c G U x L n t h b m 5 1 Y W x f a W 5 j b 2 1 l L D E 3 f S Z x d W 9 0 O y w m c X V v d D t T Z W N 0 a W 9 u M S 9 G a W 5 h b m N p Y W x f T G 9 h b i 9 D a G F u Z 2 V k I F R 5 c G U x L n t k d G k s M T h 9 J n F 1 b 3 Q 7 L C Z x d W 9 0 O 1 N l Y 3 R p b 2 4 x L 0 Z p b m F u Y 2 l h b F 9 M b 2 F u L 0 N o Y W 5 n Z W Q g V H l w Z T E u e 2 l u c 3 R h b G x t Z W 5 0 L D E 5 f S Z x d W 9 0 O y w m c X V v d D t T Z W N 0 a W 9 u M S 9 G a W 5 h b m N p Y W x f T G 9 h b i 9 D a G F u Z 2 V k I F R 5 c G U x L n t p b n R f c m F 0 Z S w y M H 0 m c X V v d D s s J n F 1 b 3 Q 7 U 2 V j d G l v b j E v R m l u Y W 5 j a W F s X 0 x v Y W 4 v Q 2 h h b m d l Z C B U e X B l M S 5 7 b G 9 h b l 9 h b W 9 1 b n Q s M j F 9 J n F 1 b 3 Q 7 L C Z x d W 9 0 O 1 N l Y 3 R p b 2 4 x L 0 Z p b m F u Y 2 l h b F 9 M b 2 F u L 0 N o Y W 5 n Z W Q g V H l w Z T E u e 3 R v d G F s X 2 F j Y y w y M n 0 m c X V v d D s s J n F 1 b 3 Q 7 U 2 V j d G l v b j E v R m l u Y W 5 j a W F s X 0 x v Y W 4 v Q 2 h h b m d l Z C B U e X B l M S 5 7 d G 9 0 Y W x f c G F 5 b W V u d C w y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T V R E I G 1 l Y X N 1 c m V z I i 8 + P C 9 T d G F i b G V F b n R y a W V z P j w v S X R l b T 4 8 S X R l b T 4 8 S X R l b U x v Y 2 F 0 a W 9 u P j x J d G V t V H l w Z T 5 G b 3 J t d W x h P C 9 J d G V t V H l w Z T 4 8 S X R l b V B h d G g + U 2 V j d G l v b j E v R m l u Y W 5 j a W F s X 0 x v Y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Y W J s Z T F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R X h 0 c m F j d G V k J T I w R m l y c 3 Q l M j B D a G F y Y W N 0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u Y 2 l h b F 9 M b 2 F u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5 j a W F s X 0 x v Y W 4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5 h b m N p Y W x f T G 9 h b i 9 S Z W 9 y Z G V y Z W Q l M j B D b 2 x 1 b W 5 z M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p q Z 1 X Y Q f k 2 + v z K 2 A T C x S A A A A A A C A A A A A A A Q Z g A A A A E A A C A A A A A 3 u Y 3 q h q 1 l 7 g e I A 0 E R u q B J l 7 x f J b e S W h U 6 A 5 n x P 9 d q A g A A A A A O g A A A A A I A A C A A A A B V A a 1 4 g 3 0 A j L G A / V o U S A R 8 J F H r K R N 7 z r X h i z I / C 8 x Z S V A A A A B M g I Z r Q X S B q M + V e O G W o h Z X h 7 / z r k T 0 h H S P o Z B r 0 3 H H 6 J N Y E y q i u 3 Q c s p M v M O 3 0 2 N O 8 Z e F F K + w 2 2 1 O B B 4 J 8 C 3 H H Q V D 6 o t g 0 + t 8 e + X H P D c N K Q U A A A A B v l F 6 b e g 1 O y / X m H j Z R Y Y y Z + I i g 7 h C 7 m y s M M K 7 3 L R I t S 9 9 Z 7 n y R e 3 N W o A k k h e W 0 C 5 p F Y 2 V t y 7 Z b U F + 1 a k z U h w g N < / D a t a M a s h u p > 
</file>

<file path=customXml/itemProps1.xml><?xml version="1.0" encoding="utf-8"?>
<ds:datastoreItem xmlns:ds="http://schemas.openxmlformats.org/officeDocument/2006/customXml" ds:itemID="{EEF5EB88-EE9C-4FC2-BDBB-6EDEC6684E10}">
  <ds:schemaRefs/>
</ds:datastoreItem>
</file>

<file path=customXml/itemProps10.xml><?xml version="1.0" encoding="utf-8"?>
<ds:datastoreItem xmlns:ds="http://schemas.openxmlformats.org/officeDocument/2006/customXml" ds:itemID="{95FA7CB7-A0F7-4876-99CC-332DCF49CCE6}">
  <ds:schemaRefs/>
</ds:datastoreItem>
</file>

<file path=customXml/itemProps11.xml><?xml version="1.0" encoding="utf-8"?>
<ds:datastoreItem xmlns:ds="http://schemas.openxmlformats.org/officeDocument/2006/customXml" ds:itemID="{0A040576-D6D0-4214-A3BB-92BBE6208D0E}">
  <ds:schemaRefs/>
</ds:datastoreItem>
</file>

<file path=customXml/itemProps12.xml><?xml version="1.0" encoding="utf-8"?>
<ds:datastoreItem xmlns:ds="http://schemas.openxmlformats.org/officeDocument/2006/customXml" ds:itemID="{85894207-2017-4FA8-AC54-23D900D3D161}">
  <ds:schemaRefs/>
</ds:datastoreItem>
</file>

<file path=customXml/itemProps13.xml><?xml version="1.0" encoding="utf-8"?>
<ds:datastoreItem xmlns:ds="http://schemas.openxmlformats.org/officeDocument/2006/customXml" ds:itemID="{A995F855-8C97-4784-A245-3EC78717DAD4}">
  <ds:schemaRefs/>
</ds:datastoreItem>
</file>

<file path=customXml/itemProps14.xml><?xml version="1.0" encoding="utf-8"?>
<ds:datastoreItem xmlns:ds="http://schemas.openxmlformats.org/officeDocument/2006/customXml" ds:itemID="{8B52014C-2639-4FEE-A96E-BF7CAB6EBCF9}">
  <ds:schemaRefs/>
</ds:datastoreItem>
</file>

<file path=customXml/itemProps15.xml><?xml version="1.0" encoding="utf-8"?>
<ds:datastoreItem xmlns:ds="http://schemas.openxmlformats.org/officeDocument/2006/customXml" ds:itemID="{7AB84849-1D02-48F1-B97E-ED5970B60A69}">
  <ds:schemaRefs/>
</ds:datastoreItem>
</file>

<file path=customXml/itemProps16.xml><?xml version="1.0" encoding="utf-8"?>
<ds:datastoreItem xmlns:ds="http://schemas.openxmlformats.org/officeDocument/2006/customXml" ds:itemID="{53C4A520-748E-46C4-91AA-B320D3D34CE5}">
  <ds:schemaRefs/>
</ds:datastoreItem>
</file>

<file path=customXml/itemProps17.xml><?xml version="1.0" encoding="utf-8"?>
<ds:datastoreItem xmlns:ds="http://schemas.openxmlformats.org/officeDocument/2006/customXml" ds:itemID="{D0E8B087-1899-46AF-B545-5259346A6D30}">
  <ds:schemaRefs/>
</ds:datastoreItem>
</file>

<file path=customXml/itemProps2.xml><?xml version="1.0" encoding="utf-8"?>
<ds:datastoreItem xmlns:ds="http://schemas.openxmlformats.org/officeDocument/2006/customXml" ds:itemID="{ED686AC6-767B-49E3-824D-5E37946AE5A5}">
  <ds:schemaRefs/>
</ds:datastoreItem>
</file>

<file path=customXml/itemProps3.xml><?xml version="1.0" encoding="utf-8"?>
<ds:datastoreItem xmlns:ds="http://schemas.openxmlformats.org/officeDocument/2006/customXml" ds:itemID="{C73A71E2-BE6C-4FF8-AD2E-483DCE49F070}">
  <ds:schemaRefs/>
</ds:datastoreItem>
</file>

<file path=customXml/itemProps4.xml><?xml version="1.0" encoding="utf-8"?>
<ds:datastoreItem xmlns:ds="http://schemas.openxmlformats.org/officeDocument/2006/customXml" ds:itemID="{947D09EA-567E-488D-945F-86C5E6BF0006}">
  <ds:schemaRefs/>
</ds:datastoreItem>
</file>

<file path=customXml/itemProps5.xml><?xml version="1.0" encoding="utf-8"?>
<ds:datastoreItem xmlns:ds="http://schemas.openxmlformats.org/officeDocument/2006/customXml" ds:itemID="{470B77E9-8C3E-473E-B9B7-496866BD33E2}">
  <ds:schemaRefs/>
</ds:datastoreItem>
</file>

<file path=customXml/itemProps6.xml><?xml version="1.0" encoding="utf-8"?>
<ds:datastoreItem xmlns:ds="http://schemas.openxmlformats.org/officeDocument/2006/customXml" ds:itemID="{C7AE4B47-132E-41C0-9C15-E09F20C030AE}">
  <ds:schemaRefs/>
</ds:datastoreItem>
</file>

<file path=customXml/itemProps7.xml><?xml version="1.0" encoding="utf-8"?>
<ds:datastoreItem xmlns:ds="http://schemas.openxmlformats.org/officeDocument/2006/customXml" ds:itemID="{49B906CA-830D-4B17-80BC-8334EB07DECC}">
  <ds:schemaRefs/>
</ds:datastoreItem>
</file>

<file path=customXml/itemProps8.xml><?xml version="1.0" encoding="utf-8"?>
<ds:datastoreItem xmlns:ds="http://schemas.openxmlformats.org/officeDocument/2006/customXml" ds:itemID="{1E692EDE-22B8-44ED-8294-4A07B9BF7CF2}">
  <ds:schemaRefs/>
</ds:datastoreItem>
</file>

<file path=customXml/itemProps9.xml><?xml version="1.0" encoding="utf-8"?>
<ds:datastoreItem xmlns:ds="http://schemas.openxmlformats.org/officeDocument/2006/customXml" ds:itemID="{68FF85F6-AFBF-4A14-AEF8-D12087FC0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Maity</dc:creator>
  <cp:lastModifiedBy>Priyam Maity</cp:lastModifiedBy>
  <dcterms:created xsi:type="dcterms:W3CDTF">2015-06-05T18:17:20Z</dcterms:created>
  <dcterms:modified xsi:type="dcterms:W3CDTF">2025-09-21T20:31:47Z</dcterms:modified>
</cp:coreProperties>
</file>