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6.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drawings/drawing7.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5cdb79ee93075cfb/Desktop/"/>
    </mc:Choice>
  </mc:AlternateContent>
  <xr:revisionPtr revIDLastSave="0" documentId="8_{6E6CE18F-DDDA-4C65-923D-D44164C91489}" xr6:coauthVersionLast="47" xr6:coauthVersionMax="47" xr10:uidLastSave="{00000000-0000-0000-0000-000000000000}"/>
  <bookViews>
    <workbookView xWindow="-110" yWindow="-110" windowWidth="19420" windowHeight="10300" tabRatio="936" activeTab="5" xr2:uid="{A83D46A8-2E0E-4E26-8751-FD9D81F5B83D}"/>
  </bookViews>
  <sheets>
    <sheet name="Model Formulation" sheetId="9" r:id="rId1"/>
    <sheet name="Optimized Model_STS" sheetId="11" state="veryHidden" r:id="rId2"/>
    <sheet name="Maximization" sheetId="25" r:id="rId3"/>
    <sheet name="Case 1" sheetId="13" r:id="rId4"/>
    <sheet name="Feasibility Report 1" sheetId="26" r:id="rId5"/>
    <sheet name="Maximization 2" sheetId="15" r:id="rId6"/>
    <sheet name="Maximization 3" sheetId="18" r:id="rId7"/>
    <sheet name="(3)_STS" sheetId="19" state="veryHidden" r:id="rId8"/>
    <sheet name="Solver 1" sheetId="21" r:id="rId9"/>
    <sheet name="Solver 2" sheetId="22" r:id="rId10"/>
    <sheet name="Solver 3" sheetId="23" r:id="rId11"/>
    <sheet name="Sensitivity - Octane Level" sheetId="24" r:id="rId12"/>
  </sheets>
  <definedNames>
    <definedName name="ChartData" localSheetId="8">'Solver 1'!$K$5:$K$10</definedName>
    <definedName name="ChartData" localSheetId="9">'Solver 2'!$K$5:$K$10</definedName>
    <definedName name="ChartData" localSheetId="10">'Solver 3'!$K$5:$K$10</definedName>
    <definedName name="InputValues" localSheetId="8">'Solver 1'!$A$5:$A$10</definedName>
    <definedName name="InputValues" localSheetId="9">'Solver 2'!$A$5:$A$10</definedName>
    <definedName name="InputValues" localSheetId="10">'Solver 3'!$A$5:$A$10</definedName>
    <definedName name="OutputAddresses" localSheetId="8">'Solver 1'!$B$4</definedName>
    <definedName name="OutputAddresses" localSheetId="9">'Solver 2'!$B$4</definedName>
    <definedName name="OutputAddresses" localSheetId="10">'Solver 3'!$B$4</definedName>
    <definedName name="OutputValues" localSheetId="8">'Solver 1'!$B$5:$B$10</definedName>
    <definedName name="OutputValues" localSheetId="9">'Solver 2'!$B$5:$B$10</definedName>
    <definedName name="OutputValues" localSheetId="10">'Solver 3'!$B$5:$B$10</definedName>
    <definedName name="solver_adj" localSheetId="3" hidden="1">'Case 1'!$I$6:$L$9</definedName>
    <definedName name="solver_adj" localSheetId="2" hidden="1">Maximization!$I$6:$L$9</definedName>
    <definedName name="solver_adj" localSheetId="5" hidden="1">'Maximization 2'!$J$6:$M$9</definedName>
    <definedName name="solver_adj" localSheetId="6" hidden="1">'Maximization 3'!$I$6:$L$9</definedName>
    <definedName name="solver_cvg" localSheetId="3" hidden="1">0.0001</definedName>
    <definedName name="solver_cvg" localSheetId="2" hidden="1">0.0001</definedName>
    <definedName name="solver_cvg" localSheetId="5" hidden="1">0.0001</definedName>
    <definedName name="solver_cvg" localSheetId="6" hidden="1">0.0001</definedName>
    <definedName name="solver_drv" localSheetId="3" hidden="1">1</definedName>
    <definedName name="solver_drv" localSheetId="2" hidden="1">1</definedName>
    <definedName name="solver_drv" localSheetId="5" hidden="1">1</definedName>
    <definedName name="solver_drv" localSheetId="6" hidden="1">1</definedName>
    <definedName name="solver_eng" localSheetId="3" hidden="1">2</definedName>
    <definedName name="solver_eng" localSheetId="2" hidden="1">2</definedName>
    <definedName name="solver_eng" localSheetId="5" hidden="1">2</definedName>
    <definedName name="solver_eng" localSheetId="6" hidden="1">2</definedName>
    <definedName name="solver_est" localSheetId="3" hidden="1">1</definedName>
    <definedName name="solver_est" localSheetId="2" hidden="1">1</definedName>
    <definedName name="solver_est" localSheetId="5" hidden="1">1</definedName>
    <definedName name="solver_est" localSheetId="6" hidden="1">1</definedName>
    <definedName name="solver_itr" localSheetId="3" hidden="1">2147483647</definedName>
    <definedName name="solver_itr" localSheetId="2" hidden="1">2147483647</definedName>
    <definedName name="solver_itr" localSheetId="5" hidden="1">2147483647</definedName>
    <definedName name="solver_itr" localSheetId="6" hidden="1">2147483647</definedName>
    <definedName name="solver_lhs1" localSheetId="3" hidden="1">'Case 1'!$B$21:$B$24</definedName>
    <definedName name="solver_lhs1" localSheetId="2" hidden="1">Maximization!$B$21:$B$24</definedName>
    <definedName name="solver_lhs1" localSheetId="5" hidden="1">'Maximization 2'!$B$21:$B$24</definedName>
    <definedName name="solver_lhs1" localSheetId="6" hidden="1">'Maximization 3'!$B$21:$B$24</definedName>
    <definedName name="solver_lhs2" localSheetId="3" hidden="1">'Case 1'!$B$27:$B$29</definedName>
    <definedName name="solver_lhs2" localSheetId="2" hidden="1">Maximization!$B$27:$B$29</definedName>
    <definedName name="solver_lhs2" localSheetId="5" hidden="1">'Maximization 2'!$B$27:$B$29</definedName>
    <definedName name="solver_lhs2" localSheetId="6" hidden="1">'Maximization 3'!$B$27:$B$29</definedName>
    <definedName name="solver_lhs3" localSheetId="3" hidden="1">'Case 1'!$B$35:$B$37</definedName>
    <definedName name="solver_lhs3" localSheetId="2" hidden="1">Maximization!$B$32</definedName>
    <definedName name="solver_lhs3" localSheetId="5" hidden="1">'Maximization 2'!$B$36:$B$38</definedName>
    <definedName name="solver_lhs3" localSheetId="6" hidden="1">'Maximization 3'!$B$35:$B$37</definedName>
    <definedName name="solver_lhs4" localSheetId="3" hidden="1">'Case 1'!$B$40:$B$42</definedName>
    <definedName name="solver_lhs4" localSheetId="2" hidden="1">Maximization!$B$35:$B$37</definedName>
    <definedName name="solver_lhs4" localSheetId="5" hidden="1">'Maximization 2'!$B$41:$B$43</definedName>
    <definedName name="solver_lhs4" localSheetId="6" hidden="1">'Maximization 3'!$B$40:$B$42</definedName>
    <definedName name="solver_lhs5" localSheetId="3" hidden="1">'Case 1'!$B$40:$B$42</definedName>
    <definedName name="solver_lhs5" localSheetId="2" hidden="1">Maximization!$B$40:$B$42</definedName>
    <definedName name="solver_lhs5" localSheetId="5" hidden="1">'Maximization 2'!$B$41:$B$43</definedName>
    <definedName name="solver_lhs5" localSheetId="6" hidden="1">'Maximization 3'!$B$40:$B$42</definedName>
    <definedName name="solver_lin" localSheetId="2" hidden="1">1</definedName>
    <definedName name="solver_mip" localSheetId="3" hidden="1">2147483647</definedName>
    <definedName name="solver_mip" localSheetId="2" hidden="1">2147483647</definedName>
    <definedName name="solver_mip" localSheetId="5" hidden="1">2147483647</definedName>
    <definedName name="solver_mip" localSheetId="6" hidden="1">2147483647</definedName>
    <definedName name="solver_mni" localSheetId="3" hidden="1">30</definedName>
    <definedName name="solver_mni" localSheetId="2" hidden="1">30</definedName>
    <definedName name="solver_mni" localSheetId="5" hidden="1">30</definedName>
    <definedName name="solver_mni" localSheetId="6" hidden="1">30</definedName>
    <definedName name="solver_mrt" localSheetId="3" hidden="1">0.075</definedName>
    <definedName name="solver_mrt" localSheetId="2" hidden="1">0.075</definedName>
    <definedName name="solver_mrt" localSheetId="5" hidden="1">0.075</definedName>
    <definedName name="solver_mrt" localSheetId="6" hidden="1">0.075</definedName>
    <definedName name="solver_msl" localSheetId="3" hidden="1">2</definedName>
    <definedName name="solver_msl" localSheetId="2" hidden="1">2</definedName>
    <definedName name="solver_msl" localSheetId="5" hidden="1">2</definedName>
    <definedName name="solver_msl" localSheetId="6" hidden="1">2</definedName>
    <definedName name="solver_neg" localSheetId="3" hidden="1">1</definedName>
    <definedName name="solver_neg" localSheetId="2" hidden="1">1</definedName>
    <definedName name="solver_neg" localSheetId="5" hidden="1">1</definedName>
    <definedName name="solver_neg" localSheetId="6" hidden="1">1</definedName>
    <definedName name="solver_nod" localSheetId="3" hidden="1">2147483647</definedName>
    <definedName name="solver_nod" localSheetId="2" hidden="1">2147483647</definedName>
    <definedName name="solver_nod" localSheetId="5" hidden="1">2147483647</definedName>
    <definedName name="solver_nod" localSheetId="6" hidden="1">2147483647</definedName>
    <definedName name="solver_num" localSheetId="3" hidden="1">4</definedName>
    <definedName name="solver_num" localSheetId="2" hidden="1">5</definedName>
    <definedName name="solver_num" localSheetId="5" hidden="1">4</definedName>
    <definedName name="solver_num" localSheetId="6" hidden="1">4</definedName>
    <definedName name="solver_nwt" localSheetId="3" hidden="1">1</definedName>
    <definedName name="solver_nwt" localSheetId="2" hidden="1">1</definedName>
    <definedName name="solver_nwt" localSheetId="5" hidden="1">1</definedName>
    <definedName name="solver_nwt" localSheetId="6" hidden="1">1</definedName>
    <definedName name="solver_opt" localSheetId="3" hidden="1">'Case 1'!$B$17</definedName>
    <definedName name="solver_opt" localSheetId="2" hidden="1">Maximization!$B$17</definedName>
    <definedName name="solver_opt" localSheetId="5" hidden="1">'Maximization 2'!$B$17</definedName>
    <definedName name="solver_opt" localSheetId="6" hidden="1">'Maximization 3'!$B$17</definedName>
    <definedName name="solver_pre" localSheetId="3" hidden="1">0.000001</definedName>
    <definedName name="solver_pre" localSheetId="2" hidden="1">0.000001</definedName>
    <definedName name="solver_pre" localSheetId="5" hidden="1">0.000001</definedName>
    <definedName name="solver_pre" localSheetId="6" hidden="1">0.000001</definedName>
    <definedName name="solver_rbv" localSheetId="3" hidden="1">1</definedName>
    <definedName name="solver_rbv" localSheetId="2" hidden="1">1</definedName>
    <definedName name="solver_rbv" localSheetId="5" hidden="1">1</definedName>
    <definedName name="solver_rbv" localSheetId="6" hidden="1">1</definedName>
    <definedName name="solver_rel1" localSheetId="3" hidden="1">1</definedName>
    <definedName name="solver_rel1" localSheetId="2" hidden="1">1</definedName>
    <definedName name="solver_rel1" localSheetId="5" hidden="1">1</definedName>
    <definedName name="solver_rel1" localSheetId="6" hidden="1">1</definedName>
    <definedName name="solver_rel2" localSheetId="3" hidden="1">3</definedName>
    <definedName name="solver_rel2" localSheetId="2" hidden="1">3</definedName>
    <definedName name="solver_rel2" localSheetId="5" hidden="1">3</definedName>
    <definedName name="solver_rel2" localSheetId="6" hidden="1">3</definedName>
    <definedName name="solver_rel3" localSheetId="3" hidden="1">3</definedName>
    <definedName name="solver_rel3" localSheetId="2" hidden="1">3</definedName>
    <definedName name="solver_rel3" localSheetId="5" hidden="1">3</definedName>
    <definedName name="solver_rel3" localSheetId="6" hidden="1">3</definedName>
    <definedName name="solver_rel4" localSheetId="3" hidden="1">1</definedName>
    <definedName name="solver_rel4" localSheetId="2" hidden="1">3</definedName>
    <definedName name="solver_rel4" localSheetId="5" hidden="1">1</definedName>
    <definedName name="solver_rel4" localSheetId="6" hidden="1">1</definedName>
    <definedName name="solver_rel5" localSheetId="3" hidden="1">1</definedName>
    <definedName name="solver_rel5" localSheetId="2" hidden="1">1</definedName>
    <definedName name="solver_rel5" localSheetId="5" hidden="1">1</definedName>
    <definedName name="solver_rel5" localSheetId="6" hidden="1">1</definedName>
    <definedName name="solver_rhs1" localSheetId="3" hidden="1">'Case 1'!$D$21:$D$24</definedName>
    <definedName name="solver_rhs1" localSheetId="2" hidden="1">Maximization!$D$21:$D$24</definedName>
    <definedName name="solver_rhs1" localSheetId="5" hidden="1">'Maximization 2'!$D$21:$D$24</definedName>
    <definedName name="solver_rhs1" localSheetId="6" hidden="1">'Maximization 3'!$D$21:$D$24</definedName>
    <definedName name="solver_rhs2" localSheetId="3" hidden="1">'Case 1'!$D$27:$D$29</definedName>
    <definedName name="solver_rhs2" localSheetId="2" hidden="1">Maximization!$D$27:$D$29</definedName>
    <definedName name="solver_rhs2" localSheetId="5" hidden="1">'Maximization 2'!$D$27:$D$29</definedName>
    <definedName name="solver_rhs2" localSheetId="6" hidden="1">'Maximization 3'!$D$27:$D$29</definedName>
    <definedName name="solver_rhs3" localSheetId="3" hidden="1">'Case 1'!$D$35:$D$37</definedName>
    <definedName name="solver_rhs3" localSheetId="2" hidden="1">Maximization!$D$32</definedName>
    <definedName name="solver_rhs3" localSheetId="5" hidden="1">'Maximization 2'!$D$36:$D$38</definedName>
    <definedName name="solver_rhs3" localSheetId="6" hidden="1">'Maximization 3'!$D$35:$D$37</definedName>
    <definedName name="solver_rhs4" localSheetId="3" hidden="1">'Case 1'!$D$40:$D$42</definedName>
    <definedName name="solver_rhs4" localSheetId="2" hidden="1">Maximization!$D$35:$D$37</definedName>
    <definedName name="solver_rhs4" localSheetId="5" hidden="1">'Maximization 2'!$D$41:$D$43</definedName>
    <definedName name="solver_rhs4" localSheetId="6" hidden="1">'Maximization 3'!$D$40:$D$42</definedName>
    <definedName name="solver_rhs5" localSheetId="3" hidden="1">'Case 1'!$D$40:$D$42</definedName>
    <definedName name="solver_rhs5" localSheetId="2" hidden="1">Maximization!$D$40:$D$42</definedName>
    <definedName name="solver_rhs5" localSheetId="5" hidden="1">'Maximization 2'!$D$41:$D$43</definedName>
    <definedName name="solver_rhs5" localSheetId="6" hidden="1">'Maximization 3'!$D$40:$D$42</definedName>
    <definedName name="solver_rlx" localSheetId="3" hidden="1">2</definedName>
    <definedName name="solver_rlx" localSheetId="2" hidden="1">2</definedName>
    <definedName name="solver_rlx" localSheetId="5" hidden="1">2</definedName>
    <definedName name="solver_rlx" localSheetId="6" hidden="1">2</definedName>
    <definedName name="solver_rsd" localSheetId="3" hidden="1">0</definedName>
    <definedName name="solver_rsd" localSheetId="2" hidden="1">0</definedName>
    <definedName name="solver_rsd" localSheetId="5" hidden="1">0</definedName>
    <definedName name="solver_rsd" localSheetId="6" hidden="1">0</definedName>
    <definedName name="solver_scl" localSheetId="3" hidden="1">1</definedName>
    <definedName name="solver_scl" localSheetId="2" hidden="1">1</definedName>
    <definedName name="solver_scl" localSheetId="5" hidden="1">1</definedName>
    <definedName name="solver_scl" localSheetId="6" hidden="1">1</definedName>
    <definedName name="solver_sho" localSheetId="3" hidden="1">2</definedName>
    <definedName name="solver_sho" localSheetId="2" hidden="1">2</definedName>
    <definedName name="solver_sho" localSheetId="5" hidden="1">2</definedName>
    <definedName name="solver_sho" localSheetId="6" hidden="1">2</definedName>
    <definedName name="solver_ssz" localSheetId="3" hidden="1">100</definedName>
    <definedName name="solver_ssz" localSheetId="2" hidden="1">100</definedName>
    <definedName name="solver_ssz" localSheetId="5" hidden="1">100</definedName>
    <definedName name="solver_ssz" localSheetId="6" hidden="1">100</definedName>
    <definedName name="solver_tim" localSheetId="3" hidden="1">2147483647</definedName>
    <definedName name="solver_tim" localSheetId="2" hidden="1">2147483647</definedName>
    <definedName name="solver_tim" localSheetId="5" hidden="1">2147483647</definedName>
    <definedName name="solver_tim" localSheetId="6" hidden="1">2147483647</definedName>
    <definedName name="solver_tol" localSheetId="3" hidden="1">0.01</definedName>
    <definedName name="solver_tol" localSheetId="2" hidden="1">0.01</definedName>
    <definedName name="solver_tol" localSheetId="5" hidden="1">0.01</definedName>
    <definedName name="solver_tol" localSheetId="6" hidden="1">0.01</definedName>
    <definedName name="solver_typ" localSheetId="3" hidden="1">1</definedName>
    <definedName name="solver_typ" localSheetId="2" hidden="1">1</definedName>
    <definedName name="solver_typ" localSheetId="5" hidden="1">1</definedName>
    <definedName name="solver_typ" localSheetId="6" hidden="1">1</definedName>
    <definedName name="solver_val" localSheetId="3" hidden="1">0</definedName>
    <definedName name="solver_val" localSheetId="2" hidden="1">0</definedName>
    <definedName name="solver_val" localSheetId="5" hidden="1">0</definedName>
    <definedName name="solver_val" localSheetId="6" hidden="1">0</definedName>
    <definedName name="solver_ver" localSheetId="3" hidden="1">3</definedName>
    <definedName name="solver_ver" localSheetId="2" hidden="1">3</definedName>
    <definedName name="solver_ver" localSheetId="5" hidden="1">3</definedName>
    <definedName name="solver_ver" localSheetId="6"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3" l="1"/>
  <c r="B42" i="18"/>
  <c r="B41" i="18"/>
  <c r="B40" i="18"/>
  <c r="B37" i="18"/>
  <c r="B36" i="18"/>
  <c r="B35" i="18"/>
  <c r="B43" i="15"/>
  <c r="B42" i="15"/>
  <c r="B41" i="15"/>
  <c r="B38" i="15"/>
  <c r="B37" i="15"/>
  <c r="B36" i="15"/>
  <c r="B42" i="13"/>
  <c r="B41" i="13"/>
  <c r="B40" i="13"/>
  <c r="B37" i="13"/>
  <c r="B36" i="13"/>
  <c r="B35" i="13"/>
  <c r="J10" i="25"/>
  <c r="D32" i="25" s="1"/>
  <c r="B42" i="25"/>
  <c r="B41" i="25"/>
  <c r="B37" i="25"/>
  <c r="B36" i="25"/>
  <c r="L10" i="25"/>
  <c r="K10" i="25"/>
  <c r="I10" i="25"/>
  <c r="B32" i="25" s="1"/>
  <c r="B24" i="25"/>
  <c r="B23" i="25"/>
  <c r="B22" i="25"/>
  <c r="B21" i="25"/>
  <c r="B29" i="25"/>
  <c r="B28" i="25"/>
  <c r="B27" i="25"/>
  <c r="K1" i="23"/>
  <c r="K8" i="23"/>
  <c r="K7" i="23"/>
  <c r="K6" i="23"/>
  <c r="J4" i="23"/>
  <c r="K5" i="23" s="1"/>
  <c r="K1" i="22"/>
  <c r="J4" i="22"/>
  <c r="K10" i="22" s="1"/>
  <c r="K1" i="21"/>
  <c r="K10" i="21"/>
  <c r="K9" i="21"/>
  <c r="K8" i="21"/>
  <c r="J4" i="21"/>
  <c r="K7" i="21" s="1"/>
  <c r="B29" i="18"/>
  <c r="B28" i="18"/>
  <c r="B27" i="18"/>
  <c r="B24" i="18"/>
  <c r="B23" i="18"/>
  <c r="B22" i="18"/>
  <c r="B21" i="18"/>
  <c r="L10" i="18"/>
  <c r="K10" i="18"/>
  <c r="J10" i="18"/>
  <c r="I10" i="18"/>
  <c r="B32" i="18" s="1"/>
  <c r="B29" i="15"/>
  <c r="B28" i="15"/>
  <c r="B27" i="15"/>
  <c r="B24" i="15"/>
  <c r="B23" i="15"/>
  <c r="B22" i="15"/>
  <c r="B21" i="15"/>
  <c r="M10" i="15"/>
  <c r="L10" i="15"/>
  <c r="K10" i="15"/>
  <c r="D32" i="15" s="1"/>
  <c r="J10" i="15"/>
  <c r="B32" i="15" s="1"/>
  <c r="B29" i="13"/>
  <c r="B28" i="13"/>
  <c r="B27" i="13"/>
  <c r="B24" i="13"/>
  <c r="B23" i="13"/>
  <c r="B22" i="13"/>
  <c r="B21" i="13"/>
  <c r="L10" i="13"/>
  <c r="K10" i="13"/>
  <c r="J10" i="13"/>
  <c r="D32" i="13" s="1"/>
  <c r="I10" i="13"/>
  <c r="B17" i="15" l="1"/>
  <c r="B17" i="25"/>
  <c r="K5" i="22"/>
  <c r="K9" i="23"/>
  <c r="K6" i="22"/>
  <c r="K10" i="23"/>
  <c r="K7" i="22"/>
  <c r="K8" i="22"/>
  <c r="K5" i="21"/>
  <c r="K9" i="22"/>
  <c r="K6" i="21"/>
  <c r="D32" i="18"/>
  <c r="B17" i="18"/>
  <c r="B17" i="13"/>
  <c r="B35" i="25" l="1"/>
  <c r="B4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1B5B4418-7B4E-4CD4-944A-1F644338DEDD}">
      <text>
        <r>
          <rPr>
            <sz val="9"/>
            <color indexed="81"/>
            <rFont val="Tahoma"/>
            <family val="2"/>
          </rPr>
          <t>Solver could not find a feasible solution.</t>
        </r>
      </text>
    </comment>
    <comment ref="B6" authorId="0" shapeId="0" xr:uid="{3A1767D4-5E96-4F24-BFFB-D9EF972B8FC4}">
      <text>
        <r>
          <rPr>
            <sz val="9"/>
            <color indexed="81"/>
            <rFont val="Tahoma"/>
            <family val="2"/>
          </rPr>
          <t>Solver could not find a feasible solution.</t>
        </r>
      </text>
    </comment>
    <comment ref="B7" authorId="0" shapeId="0" xr:uid="{385484D0-2F2E-4275-9B31-61C42621D54E}">
      <text>
        <r>
          <rPr>
            <sz val="9"/>
            <color indexed="81"/>
            <rFont val="Tahoma"/>
            <family val="2"/>
          </rPr>
          <t>Solver could not find a feasible solution.</t>
        </r>
      </text>
    </comment>
    <comment ref="B8" authorId="0" shapeId="0" xr:uid="{1D111CBD-F07A-479D-845B-7498A1D161F7}">
      <text>
        <r>
          <rPr>
            <sz val="9"/>
            <color indexed="81"/>
            <rFont val="Tahoma"/>
            <family val="2"/>
          </rPr>
          <t>Solver could not find a feasible solution.</t>
        </r>
      </text>
    </comment>
    <comment ref="B9" authorId="0" shapeId="0" xr:uid="{31ED2AF6-0909-417A-A073-7FD96CC923DE}">
      <text>
        <r>
          <rPr>
            <sz val="9"/>
            <color indexed="81"/>
            <rFont val="Tahoma"/>
            <family val="2"/>
          </rPr>
          <t>Solver could not find a feasible solution.</t>
        </r>
      </text>
    </comment>
    <comment ref="B10" authorId="0" shapeId="0" xr:uid="{287632D7-D395-4188-A9D9-11555F9107C1}">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5F6A08EE-05A9-4F31-B248-2DDCD809C746}">
      <text>
        <r>
          <rPr>
            <sz val="9"/>
            <color indexed="81"/>
            <rFont val="Tahoma"/>
            <family val="2"/>
          </rPr>
          <t>Solver could not find a feasible solution.</t>
        </r>
      </text>
    </comment>
    <comment ref="B6" authorId="0" shapeId="0" xr:uid="{47F4BA1D-0E48-4E4D-BE6F-6F6A85339F48}">
      <text>
        <r>
          <rPr>
            <sz val="9"/>
            <color indexed="81"/>
            <rFont val="Tahoma"/>
            <family val="2"/>
          </rPr>
          <t>Solver could not find a feasible solution.</t>
        </r>
      </text>
    </comment>
    <comment ref="B7" authorId="0" shapeId="0" xr:uid="{FD3A6271-B58A-4BCA-B27A-2A8F3B73C0D2}">
      <text>
        <r>
          <rPr>
            <sz val="9"/>
            <color indexed="81"/>
            <rFont val="Tahoma"/>
            <family val="2"/>
          </rPr>
          <t>Solver could not find a feasible solution.</t>
        </r>
      </text>
    </comment>
    <comment ref="B8" authorId="0" shapeId="0" xr:uid="{A31345A7-1E41-4163-99BD-26156D3F1A9E}">
      <text>
        <r>
          <rPr>
            <sz val="9"/>
            <color indexed="81"/>
            <rFont val="Tahoma"/>
            <family val="2"/>
          </rPr>
          <t>Solver could not find a feasible solution.</t>
        </r>
      </text>
    </comment>
    <comment ref="B9" authorId="0" shapeId="0" xr:uid="{5262B9C5-A3F0-4A8A-A5DD-FBA27AB860DE}">
      <text>
        <r>
          <rPr>
            <sz val="9"/>
            <color indexed="81"/>
            <rFont val="Tahoma"/>
            <family val="2"/>
          </rPr>
          <t>Solver found a solution. All constraints and optimality conditions are satisfied.</t>
        </r>
      </text>
    </comment>
    <comment ref="B10" authorId="0" shapeId="0" xr:uid="{C0294DAC-66A7-4F29-8A42-135228CB9780}">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STSC</author>
  </authors>
  <commentList>
    <comment ref="B5" authorId="0" shapeId="0" xr:uid="{A67F2ED3-21D5-4526-B879-611D40CA5ECA}">
      <text>
        <r>
          <rPr>
            <sz val="9"/>
            <color indexed="81"/>
            <rFont val="Tahoma"/>
            <family val="2"/>
          </rPr>
          <t>Solver could not find a feasible solution.</t>
        </r>
      </text>
    </comment>
    <comment ref="B6" authorId="0" shapeId="0" xr:uid="{66421A78-7A12-4443-92F5-02C2BE6176FF}">
      <text>
        <r>
          <rPr>
            <sz val="9"/>
            <color indexed="81"/>
            <rFont val="Tahoma"/>
            <family val="2"/>
          </rPr>
          <t>Solver could not find a feasible solution.</t>
        </r>
      </text>
    </comment>
    <comment ref="B7" authorId="0" shapeId="0" xr:uid="{FF9CF2BF-9DA9-4E56-AF92-30B6AF1167FB}">
      <text>
        <r>
          <rPr>
            <sz val="9"/>
            <color indexed="81"/>
            <rFont val="Tahoma"/>
            <family val="2"/>
          </rPr>
          <t>Solver could not find a feasible solution.</t>
        </r>
      </text>
    </comment>
    <comment ref="B8" authorId="0" shapeId="0" xr:uid="{18DFA1B8-A064-4667-B75F-4645207B2AF0}">
      <text>
        <r>
          <rPr>
            <sz val="9"/>
            <color indexed="81"/>
            <rFont val="Tahoma"/>
            <family val="2"/>
          </rPr>
          <t>Solver could not find a feasible solution.</t>
        </r>
      </text>
    </comment>
    <comment ref="B9" authorId="0" shapeId="0" xr:uid="{8AE74F16-AB06-4073-8F20-9303DEE24C16}">
      <text>
        <r>
          <rPr>
            <sz val="9"/>
            <color indexed="81"/>
            <rFont val="Tahoma"/>
            <family val="2"/>
          </rPr>
          <t>Solver found a solution. All constraints and optimality conditions are satisfied.</t>
        </r>
      </text>
    </comment>
    <comment ref="B10" authorId="0" shapeId="0" xr:uid="{BF6EBDF0-E350-4B13-854A-2A6D1337DF2C}">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<sst xmlns="http://schemas.openxmlformats.org/spreadsheetml/2006/main" count="552" uniqueCount="209">
  <si>
    <t>Feedstock</t>
  </si>
  <si>
    <t>Gallons available (1000s)</t>
  </si>
  <si>
    <t>Value per gallon ($)</t>
  </si>
  <si>
    <t>Reid vapor pressure</t>
  </si>
  <si>
    <t>Octane (low  TEL)</t>
  </si>
  <si>
    <t>Octane (high  TEL)</t>
  </si>
  <si>
    <t>Gasoline</t>
  </si>
  <si>
    <t>A</t>
  </si>
  <si>
    <t>B</t>
  </si>
  <si>
    <t>C</t>
  </si>
  <si>
    <t>High</t>
  </si>
  <si>
    <t>Low</t>
  </si>
  <si>
    <t>Alkylate (p)</t>
  </si>
  <si>
    <t>CCG (q)</t>
  </si>
  <si>
    <t xml:space="preserve">SRG (r) </t>
  </si>
  <si>
    <t>Isopentane (s)</t>
  </si>
  <si>
    <t>Objective Function</t>
  </si>
  <si>
    <t>Case Study: Blending Aviation Gasoline at Jansen Gas</t>
  </si>
  <si>
    <t>Constraints</t>
  </si>
  <si>
    <t xml:space="preserve">Maximizing Revenue </t>
  </si>
  <si>
    <t>LHS</t>
  </si>
  <si>
    <t>RHS</t>
  </si>
  <si>
    <t>INPUTS: Data on Feedstocks and Gasoline</t>
  </si>
  <si>
    <t>Gasoline A</t>
  </si>
  <si>
    <t>Gasoline B</t>
  </si>
  <si>
    <t>Gasoline C</t>
  </si>
  <si>
    <t>Supply Constraints: Total use of each feedstock does not exceed its available amount.</t>
  </si>
  <si>
    <t>Demand Constraints: Total production of each gasoline type meets its required volume.</t>
  </si>
  <si>
    <t>Gallons Required (1000s)</t>
  </si>
  <si>
    <t>Price per Gallon ($)</t>
  </si>
  <si>
    <t>Max Reid Pressure</t>
  </si>
  <si>
    <t>Min Octane</t>
  </si>
  <si>
    <t>TEL Level</t>
  </si>
  <si>
    <t>Total Quantity</t>
  </si>
  <si>
    <t>Volume Constraint for Gasoline A and B</t>
  </si>
  <si>
    <t>Decision Variables for blending amounts</t>
  </si>
  <si>
    <t>Leftovers</t>
  </si>
  <si>
    <t>Gasoline A should be equal to Gasoline B</t>
  </si>
  <si>
    <t>Cell</t>
  </si>
  <si>
    <t>Name</t>
  </si>
  <si>
    <t>$B$21</t>
  </si>
  <si>
    <t>Alkylate (p) LHS</t>
  </si>
  <si>
    <t>$B$22</t>
  </si>
  <si>
    <t>CCG (q) LHS</t>
  </si>
  <si>
    <t>$B$23</t>
  </si>
  <si>
    <t>SRG (r)  LHS</t>
  </si>
  <si>
    <t>$B$24</t>
  </si>
  <si>
    <t>Isopentane (s) LHS</t>
  </si>
  <si>
    <t>$B$28</t>
  </si>
  <si>
    <t>Gasoline B LHS</t>
  </si>
  <si>
    <t>$B$32</t>
  </si>
  <si>
    <t>Gasoline A should be equal to Gasoline B LHS</t>
  </si>
  <si>
    <t>Microsoft Excel 16.0 Sensitivity Report</t>
  </si>
  <si>
    <t>Variable Cells</t>
  </si>
  <si>
    <t>Final</t>
  </si>
  <si>
    <t>Value</t>
  </si>
  <si>
    <t>Reduced</t>
  </si>
  <si>
    <t>Cost</t>
  </si>
  <si>
    <t>Objective</t>
  </si>
  <si>
    <t>Coefficient</t>
  </si>
  <si>
    <t>Allowable</t>
  </si>
  <si>
    <t>Increase</t>
  </si>
  <si>
    <t>Decrease</t>
  </si>
  <si>
    <t>Shadow</t>
  </si>
  <si>
    <t>Price</t>
  </si>
  <si>
    <t>Constraint</t>
  </si>
  <si>
    <t>R.H. Side</t>
  </si>
  <si>
    <t>$I$6</t>
  </si>
  <si>
    <t>Alkylate (p) Gasoline A</t>
  </si>
  <si>
    <t>$J$6</t>
  </si>
  <si>
    <t>Alkylate (p) Gasoline B</t>
  </si>
  <si>
    <t>$K$6</t>
  </si>
  <si>
    <t>Alkylate (p) Gasoline C</t>
  </si>
  <si>
    <t>$L$6</t>
  </si>
  <si>
    <t>Alkylate (p) Leftovers</t>
  </si>
  <si>
    <t>$I$7</t>
  </si>
  <si>
    <t>CCG (q) Gasoline A</t>
  </si>
  <si>
    <t>$J$7</t>
  </si>
  <si>
    <t>CCG (q) Gasoline B</t>
  </si>
  <si>
    <t>$K$7</t>
  </si>
  <si>
    <t>CCG (q) Gasoline C</t>
  </si>
  <si>
    <t>$L$7</t>
  </si>
  <si>
    <t>CCG (q) Leftovers</t>
  </si>
  <si>
    <t>$I$8</t>
  </si>
  <si>
    <t>SRG (r)  Gasoline A</t>
  </si>
  <si>
    <t>$J$8</t>
  </si>
  <si>
    <t>SRG (r)  Gasoline B</t>
  </si>
  <si>
    <t>$K$8</t>
  </si>
  <si>
    <t>SRG (r)  Gasoline C</t>
  </si>
  <si>
    <t>$L$8</t>
  </si>
  <si>
    <t>SRG (r)  Leftovers</t>
  </si>
  <si>
    <t>$I$9</t>
  </si>
  <si>
    <t>Isopentane (s) Gasoline A</t>
  </si>
  <si>
    <t>$J$9</t>
  </si>
  <si>
    <t>Isopentane (s) Gasoline B</t>
  </si>
  <si>
    <t>$K$9</t>
  </si>
  <si>
    <t>Isopentane (s) Gasoline C</t>
  </si>
  <si>
    <t>$L$9</t>
  </si>
  <si>
    <t>Isopentane (s) Leftovers</t>
  </si>
  <si>
    <t>$B$27</t>
  </si>
  <si>
    <t>Gasoline A LHS</t>
  </si>
  <si>
    <t>$B$29</t>
  </si>
  <si>
    <t>Gasoline C LHS</t>
  </si>
  <si>
    <t>$D$28</t>
  </si>
  <si>
    <t>$I$6:$L$9,$B$17</t>
  </si>
  <si>
    <t>Input</t>
  </si>
  <si>
    <t>$B$17</t>
  </si>
  <si>
    <t>Data for chart</t>
  </si>
  <si>
    <t>Not feasible</t>
  </si>
  <si>
    <t>Octane Level Constraints for Gasolines</t>
  </si>
  <si>
    <t>Gasoline A Octane Level</t>
  </si>
  <si>
    <t>Gasoline B Octane Level</t>
  </si>
  <si>
    <t>Gasoline C Octane Level</t>
  </si>
  <si>
    <t>Gasoline A Reid Level</t>
  </si>
  <si>
    <t>Gasoline C Reid Level</t>
  </si>
  <si>
    <t>Gasoline B Reid Level</t>
  </si>
  <si>
    <t>Octane (mid* TEL)</t>
  </si>
  <si>
    <t>Mid</t>
  </si>
  <si>
    <t>Microsoft Excel 16.0 Feasibility Report</t>
  </si>
  <si>
    <t>Constraints Which Make the Problem Infeasible</t>
  </si>
  <si>
    <t>Cell Value</t>
  </si>
  <si>
    <t>Formula</t>
  </si>
  <si>
    <t>Status</t>
  </si>
  <si>
    <t>Slack</t>
  </si>
  <si>
    <t>$B$21&lt;=$D$21</t>
  </si>
  <si>
    <t>Binding</t>
  </si>
  <si>
    <t>$B$28&gt;=$D$28</t>
  </si>
  <si>
    <t>Violated</t>
  </si>
  <si>
    <t>$B$29&gt;=$D$29</t>
  </si>
  <si>
    <t>$B$35</t>
  </si>
  <si>
    <t>Gasoline A Octane Level LHS</t>
  </si>
  <si>
    <t>$B$35&gt;=$D$35</t>
  </si>
  <si>
    <t>$B$36</t>
  </si>
  <si>
    <t>Gasoline B Octane Level LHS</t>
  </si>
  <si>
    <t>$B$36&gt;=$D$36</t>
  </si>
  <si>
    <t>$B$37</t>
  </si>
  <si>
    <t>Gasoline C Octane Level LHS</t>
  </si>
  <si>
    <t>$B$37&gt;=$D$37</t>
  </si>
  <si>
    <t>$B$40</t>
  </si>
  <si>
    <t>Gasoline A Reid Level LHS</t>
  </si>
  <si>
    <t>$B$40&lt;=$D$40</t>
  </si>
  <si>
    <t>$B$41</t>
  </si>
  <si>
    <t>Gasoline B Reid Level LHS</t>
  </si>
  <si>
    <t>$B$41&lt;=$D$41</t>
  </si>
  <si>
    <t>$B$42</t>
  </si>
  <si>
    <t>Gasoline C Reid Level LHS</t>
  </si>
  <si>
    <t>$B$42&lt;=$D$42</t>
  </si>
  <si>
    <t>One-way analysis for Solver model in (3) worksheet</t>
  </si>
  <si>
    <t>Input (cell $D$13) values along side, output cell(s) along top</t>
  </si>
  <si>
    <t>Input (cell $D$14) values along side, output cell(s) along top</t>
  </si>
  <si>
    <t>$D$15</t>
  </si>
  <si>
    <t>Input (cell $D$15) values along side, output cell(s) along top</t>
  </si>
  <si>
    <t>Worksheet: [Project_Model.xlsx](3)</t>
  </si>
  <si>
    <t>Report Created: 3/9/2024 11:13:47 AM</t>
  </si>
  <si>
    <t xml:space="preserve">The project aims to optimize Jansen Gas's blending process, providing insights for revenue maximization and operational considerations.
</t>
  </si>
  <si>
    <t>Linear Programming Model:</t>
  </si>
  <si>
    <t>To formulate the Linear Programming model, we need to define input, decision variables, objective function, and the constraints.</t>
  </si>
  <si>
    <t>Input:</t>
  </si>
  <si>
    <t>Jansen Gas produces three types of aviation gasoline (avgas), labeled A, B, and C, by blending four feedstocks: alkylate, catalytic cracked gasoline, straight run gasoline, and isopentane. The information involves the availability and values of these feedstocks, their chemical properties (Reid vapor pressure and octane rating), and for the gas types, the required gallons, prices, and chemical requirements.</t>
  </si>
  <si>
    <t>Decision Variables:</t>
  </si>
  <si>
    <t>Volumes of feedstocks used in each type of gasoline and the leftovers</t>
  </si>
  <si>
    <t>Total</t>
  </si>
  <si>
    <t xml:space="preserve">Objective Function to Maximize Revenue: </t>
  </si>
  <si>
    <t xml:space="preserve">Max∑(Sales from Gasoline Production), (Sales from Leftover Feedstocks) </t>
  </si>
  <si>
    <r>
      <rPr>
        <b/>
        <sz val="11"/>
        <color theme="5" tint="-0.249977111117893"/>
        <rFont val="Calibri"/>
        <family val="2"/>
        <scheme val="minor"/>
      </rPr>
      <t xml:space="preserve">(Price per gallon*Total Quantity A) + (Price per gallon*Total Quantity B) + (Price per gallon*Total Quantity C)  </t>
    </r>
    <r>
      <rPr>
        <sz val="11"/>
        <color rgb="FF0D0D0D"/>
        <rFont val="Calibri"/>
        <family val="2"/>
        <scheme val="minor"/>
      </rPr>
      <t xml:space="preserve">+ </t>
    </r>
    <r>
      <rPr>
        <b/>
        <sz val="11"/>
        <color theme="8" tint="-0.499984740745262"/>
        <rFont val="Calibri"/>
        <family val="2"/>
        <scheme val="minor"/>
      </rPr>
      <t>(Values per gallon*Leftovers for {Alkylate, CCG, SRG, Isopentane})</t>
    </r>
  </si>
  <si>
    <t>Constraints:</t>
  </si>
  <si>
    <t>Non-negativity Constraint</t>
  </si>
  <si>
    <t>Worksheet: [Project_Model_Final.xlsx](2)</t>
  </si>
  <si>
    <t>Report Created: 3/9/2024 3:18:13 PM</t>
  </si>
  <si>
    <t>$B$32&gt;=$D$32</t>
  </si>
  <si>
    <t>Not Binding</t>
  </si>
  <si>
    <t>Minimum Reid Level Constraints for Gasolines</t>
  </si>
  <si>
    <t>Maximum Octane Level Constraints for Gasolines</t>
  </si>
  <si>
    <t>*More constraints will be introduced at a later stage.</t>
  </si>
  <si>
    <t>Decision Variables for Blending amounts</t>
  </si>
  <si>
    <t>New Constraint</t>
  </si>
  <si>
    <r>
      <t>p</t>
    </r>
    <r>
      <rPr>
        <b/>
        <vertAlign val="subscript"/>
        <sz val="11"/>
        <color theme="1"/>
        <rFont val="Calibri"/>
        <family val="2"/>
        <scheme val="minor"/>
      </rPr>
      <t>A</t>
    </r>
  </si>
  <si>
    <r>
      <t>p</t>
    </r>
    <r>
      <rPr>
        <b/>
        <vertAlign val="subscript"/>
        <sz val="11"/>
        <color theme="1"/>
        <rFont val="Calibri"/>
        <family val="2"/>
        <scheme val="minor"/>
      </rPr>
      <t>B</t>
    </r>
  </si>
  <si>
    <r>
      <t>p</t>
    </r>
    <r>
      <rPr>
        <b/>
        <vertAlign val="subscript"/>
        <sz val="11"/>
        <color theme="1"/>
        <rFont val="Calibri"/>
        <family val="2"/>
        <scheme val="minor"/>
      </rPr>
      <t>C</t>
    </r>
  </si>
  <si>
    <r>
      <t>L</t>
    </r>
    <r>
      <rPr>
        <b/>
        <vertAlign val="subscript"/>
        <sz val="12"/>
        <color theme="1"/>
        <rFont val="Calibri"/>
        <family val="2"/>
        <scheme val="minor"/>
      </rPr>
      <t>p</t>
    </r>
  </si>
  <si>
    <r>
      <t>q</t>
    </r>
    <r>
      <rPr>
        <b/>
        <vertAlign val="subscript"/>
        <sz val="11"/>
        <color theme="1"/>
        <rFont val="Calibri"/>
        <family val="2"/>
        <scheme val="minor"/>
      </rPr>
      <t>A</t>
    </r>
  </si>
  <si>
    <r>
      <t>q</t>
    </r>
    <r>
      <rPr>
        <b/>
        <vertAlign val="subscript"/>
        <sz val="11"/>
        <color theme="1"/>
        <rFont val="Calibri"/>
        <family val="2"/>
        <scheme val="minor"/>
      </rPr>
      <t>B</t>
    </r>
  </si>
  <si>
    <r>
      <t>q</t>
    </r>
    <r>
      <rPr>
        <b/>
        <vertAlign val="subscript"/>
        <sz val="11"/>
        <color theme="1"/>
        <rFont val="Calibri"/>
        <family val="2"/>
        <scheme val="minor"/>
      </rPr>
      <t>C</t>
    </r>
  </si>
  <si>
    <r>
      <t>L</t>
    </r>
    <r>
      <rPr>
        <b/>
        <vertAlign val="subscript"/>
        <sz val="12"/>
        <color theme="1"/>
        <rFont val="Calibri"/>
        <family val="2"/>
        <scheme val="minor"/>
      </rPr>
      <t>q</t>
    </r>
  </si>
  <si>
    <r>
      <t>r</t>
    </r>
    <r>
      <rPr>
        <b/>
        <vertAlign val="subscript"/>
        <sz val="11"/>
        <color theme="1"/>
        <rFont val="Calibri"/>
        <family val="2"/>
        <scheme val="minor"/>
      </rPr>
      <t>A</t>
    </r>
  </si>
  <si>
    <r>
      <t>r</t>
    </r>
    <r>
      <rPr>
        <b/>
        <vertAlign val="subscript"/>
        <sz val="11"/>
        <color theme="1"/>
        <rFont val="Calibri"/>
        <family val="2"/>
        <scheme val="minor"/>
      </rPr>
      <t>B</t>
    </r>
  </si>
  <si>
    <r>
      <t>r</t>
    </r>
    <r>
      <rPr>
        <b/>
        <vertAlign val="subscript"/>
        <sz val="11"/>
        <color theme="1"/>
        <rFont val="Calibri"/>
        <family val="2"/>
        <scheme val="minor"/>
      </rPr>
      <t>C</t>
    </r>
  </si>
  <si>
    <r>
      <t>L</t>
    </r>
    <r>
      <rPr>
        <b/>
        <vertAlign val="subscript"/>
        <sz val="12"/>
        <color theme="1"/>
        <rFont val="Calibri"/>
        <family val="2"/>
        <scheme val="minor"/>
      </rPr>
      <t>r</t>
    </r>
  </si>
  <si>
    <r>
      <t>s</t>
    </r>
    <r>
      <rPr>
        <b/>
        <vertAlign val="subscript"/>
        <sz val="11"/>
        <color theme="1"/>
        <rFont val="Calibri"/>
        <family val="2"/>
        <scheme val="minor"/>
      </rPr>
      <t>A</t>
    </r>
  </si>
  <si>
    <r>
      <t>s</t>
    </r>
    <r>
      <rPr>
        <b/>
        <vertAlign val="subscript"/>
        <sz val="11"/>
        <color theme="1"/>
        <rFont val="Calibri"/>
        <family val="2"/>
        <scheme val="minor"/>
      </rPr>
      <t>B</t>
    </r>
  </si>
  <si>
    <r>
      <t>s</t>
    </r>
    <r>
      <rPr>
        <b/>
        <vertAlign val="subscript"/>
        <sz val="11"/>
        <color theme="1"/>
        <rFont val="Calibri"/>
        <family val="2"/>
        <scheme val="minor"/>
      </rPr>
      <t>C</t>
    </r>
  </si>
  <si>
    <r>
      <t>L</t>
    </r>
    <r>
      <rPr>
        <b/>
        <vertAlign val="subscript"/>
        <sz val="12"/>
        <color theme="1"/>
        <rFont val="Calibri"/>
        <family val="2"/>
        <scheme val="minor"/>
      </rPr>
      <t>s</t>
    </r>
  </si>
  <si>
    <r>
      <t>t</t>
    </r>
    <r>
      <rPr>
        <b/>
        <vertAlign val="subscript"/>
        <sz val="11"/>
        <color theme="1"/>
        <rFont val="Calibri"/>
        <family val="2"/>
        <scheme val="minor"/>
      </rPr>
      <t>A</t>
    </r>
  </si>
  <si>
    <r>
      <t>t</t>
    </r>
    <r>
      <rPr>
        <b/>
        <vertAlign val="subscript"/>
        <sz val="11"/>
        <color theme="1"/>
        <rFont val="Calibri"/>
        <family val="2"/>
        <scheme val="minor"/>
      </rPr>
      <t>B</t>
    </r>
  </si>
  <si>
    <r>
      <t>t</t>
    </r>
    <r>
      <rPr>
        <b/>
        <vertAlign val="subscript"/>
        <sz val="11"/>
        <color theme="1"/>
        <rFont val="Calibri"/>
        <family val="2"/>
        <scheme val="minor"/>
      </rPr>
      <t>C</t>
    </r>
  </si>
  <si>
    <r>
      <t>t</t>
    </r>
    <r>
      <rPr>
        <b/>
        <vertAlign val="subscript"/>
        <sz val="11"/>
        <color theme="1"/>
        <rFont val="Calibri"/>
        <family val="2"/>
        <scheme val="minor"/>
      </rPr>
      <t>L</t>
    </r>
  </si>
  <si>
    <r>
      <t xml:space="preserve">Here, the decision variables are represented in </t>
    </r>
    <r>
      <rPr>
        <b/>
        <sz val="11"/>
        <color theme="4" tint="-0.249977111117893"/>
        <rFont val="Calibri"/>
        <family val="2"/>
        <scheme val="minor"/>
      </rPr>
      <t>blue</t>
    </r>
    <r>
      <rPr>
        <sz val="11"/>
        <color theme="1"/>
        <rFont val="Calibri"/>
        <family val="2"/>
        <scheme val="minor"/>
      </rPr>
      <t>. p</t>
    </r>
    <r>
      <rPr>
        <b/>
        <vertAlign val="subscript"/>
        <sz val="11"/>
        <color theme="1"/>
        <rFont val="Calibri"/>
        <family val="2"/>
        <scheme val="minor"/>
      </rPr>
      <t>A</t>
    </r>
    <r>
      <rPr>
        <sz val="11"/>
        <color theme="1"/>
        <rFont val="Calibri"/>
        <family val="2"/>
        <scheme val="minor"/>
      </rPr>
      <t xml:space="preserve"> is the volume of alkylate used to produce Gasoline A, q</t>
    </r>
    <r>
      <rPr>
        <b/>
        <vertAlign val="subscript"/>
        <sz val="11"/>
        <color theme="1"/>
        <rFont val="Calibri"/>
        <family val="2"/>
        <scheme val="minor"/>
      </rPr>
      <t>A</t>
    </r>
    <r>
      <rPr>
        <sz val="11"/>
        <color theme="1"/>
        <rFont val="Calibri"/>
        <family val="2"/>
        <scheme val="minor"/>
      </rPr>
      <t xml:space="preserve"> is the volume of CCG used to produce Gasoline A, and so on.</t>
    </r>
  </si>
  <si>
    <r>
      <rPr>
        <b/>
        <sz val="11"/>
        <color theme="5" tint="-0.249977111117893"/>
        <rFont val="Calibri"/>
        <family val="2"/>
        <scheme val="minor"/>
      </rPr>
      <t>Price(A) * t</t>
    </r>
    <r>
      <rPr>
        <b/>
        <vertAlign val="subscript"/>
        <sz val="11"/>
        <color theme="5" tint="-0.249977111117893"/>
        <rFont val="Calibri"/>
        <family val="2"/>
        <scheme val="minor"/>
      </rPr>
      <t>A</t>
    </r>
    <r>
      <rPr>
        <b/>
        <sz val="11"/>
        <color theme="5" tint="-0.249977111117893"/>
        <rFont val="Calibri"/>
        <family val="2"/>
        <scheme val="minor"/>
      </rPr>
      <t xml:space="preserve"> + Price(B) * t</t>
    </r>
    <r>
      <rPr>
        <b/>
        <vertAlign val="subscript"/>
        <sz val="11"/>
        <color theme="5" tint="-0.249977111117893"/>
        <rFont val="Calibri"/>
        <family val="2"/>
        <scheme val="minor"/>
      </rPr>
      <t>B</t>
    </r>
    <r>
      <rPr>
        <b/>
        <sz val="11"/>
        <color theme="5" tint="-0.249977111117893"/>
        <rFont val="Calibri"/>
        <family val="2"/>
        <scheme val="minor"/>
      </rPr>
      <t xml:space="preserve"> + Price(C) * t</t>
    </r>
    <r>
      <rPr>
        <b/>
        <vertAlign val="subscript"/>
        <sz val="11"/>
        <color theme="5" tint="-0.249977111117893"/>
        <rFont val="Calibri"/>
        <family val="2"/>
        <scheme val="minor"/>
      </rPr>
      <t>C</t>
    </r>
    <r>
      <rPr>
        <b/>
        <sz val="11"/>
        <color theme="5" tint="-0.249977111117893"/>
        <rFont val="Calibri"/>
        <family val="2"/>
        <scheme val="minor"/>
      </rPr>
      <t xml:space="preserve"> +</t>
    </r>
    <r>
      <rPr>
        <sz val="11"/>
        <color theme="1"/>
        <rFont val="Calibri"/>
        <family val="2"/>
        <scheme val="minor"/>
      </rPr>
      <t xml:space="preserve"> </t>
    </r>
    <r>
      <rPr>
        <b/>
        <sz val="11"/>
        <color theme="8" tint="-0.499984740745262"/>
        <rFont val="Calibri"/>
        <family val="2"/>
        <scheme val="minor"/>
      </rPr>
      <t>Value(p)*L</t>
    </r>
    <r>
      <rPr>
        <b/>
        <vertAlign val="subscript"/>
        <sz val="12"/>
        <color theme="8" tint="-0.499984740745262"/>
        <rFont val="Calibri"/>
        <family val="2"/>
        <scheme val="minor"/>
      </rPr>
      <t>p</t>
    </r>
    <r>
      <rPr>
        <b/>
        <sz val="11"/>
        <color theme="8" tint="-0.499984740745262"/>
        <rFont val="Calibri"/>
        <family val="2"/>
        <scheme val="minor"/>
      </rPr>
      <t xml:space="preserve"> + Value(q)*L</t>
    </r>
    <r>
      <rPr>
        <b/>
        <vertAlign val="subscript"/>
        <sz val="12"/>
        <color theme="8" tint="-0.499984740745262"/>
        <rFont val="Calibri"/>
        <family val="2"/>
        <scheme val="minor"/>
      </rPr>
      <t>q</t>
    </r>
    <r>
      <rPr>
        <b/>
        <sz val="11"/>
        <color theme="8" tint="-0.499984740745262"/>
        <rFont val="Calibri"/>
        <family val="2"/>
        <scheme val="minor"/>
      </rPr>
      <t xml:space="preserve"> + Value(r)*L</t>
    </r>
    <r>
      <rPr>
        <b/>
        <vertAlign val="subscript"/>
        <sz val="12"/>
        <color theme="8" tint="-0.499984740745262"/>
        <rFont val="Calibri"/>
        <family val="2"/>
        <scheme val="minor"/>
      </rPr>
      <t>r</t>
    </r>
    <r>
      <rPr>
        <b/>
        <sz val="11"/>
        <color theme="8" tint="-0.499984740745262"/>
        <rFont val="Calibri"/>
        <family val="2"/>
        <scheme val="minor"/>
      </rPr>
      <t xml:space="preserve"> + Value(s) + L</t>
    </r>
    <r>
      <rPr>
        <b/>
        <vertAlign val="subscript"/>
        <sz val="12"/>
        <color theme="8" tint="-0.499984740745262"/>
        <rFont val="Calibri"/>
        <family val="2"/>
        <scheme val="minor"/>
      </rPr>
      <t>s</t>
    </r>
  </si>
  <si>
    <r>
      <t>Alkylate A + Alkylate B + Alkylate C + Leftover Alkylate ≤ Total Alkylate Available (given); p</t>
    </r>
    <r>
      <rPr>
        <vertAlign val="subscript"/>
        <sz val="11"/>
        <color rgb="FF0D0D0D"/>
        <rFont val="Calibri"/>
        <family val="2"/>
        <scheme val="minor"/>
      </rPr>
      <t>A</t>
    </r>
    <r>
      <rPr>
        <sz val="11"/>
        <color rgb="FF0D0D0D"/>
        <rFont val="Calibri"/>
        <family val="2"/>
        <scheme val="minor"/>
      </rPr>
      <t xml:space="preserve"> + p</t>
    </r>
    <r>
      <rPr>
        <vertAlign val="subscript"/>
        <sz val="11"/>
        <color rgb="FF0D0D0D"/>
        <rFont val="Calibri"/>
        <family val="2"/>
        <scheme val="minor"/>
      </rPr>
      <t>B</t>
    </r>
    <r>
      <rPr>
        <sz val="11"/>
        <color rgb="FF0D0D0D"/>
        <rFont val="Calibri"/>
        <family val="2"/>
        <scheme val="minor"/>
      </rPr>
      <t xml:space="preserve"> + p</t>
    </r>
    <r>
      <rPr>
        <vertAlign val="subscript"/>
        <sz val="11"/>
        <color rgb="FF0D0D0D"/>
        <rFont val="Calibri"/>
        <family val="2"/>
        <scheme val="minor"/>
      </rPr>
      <t>C</t>
    </r>
    <r>
      <rPr>
        <sz val="11"/>
        <color rgb="FF0D0D0D"/>
        <rFont val="Calibri"/>
        <family val="2"/>
        <scheme val="minor"/>
      </rPr>
      <t xml:space="preserve"> + L</t>
    </r>
    <r>
      <rPr>
        <vertAlign val="subscript"/>
        <sz val="12"/>
        <color rgb="FF0D0D0D"/>
        <rFont val="Calibri"/>
        <family val="2"/>
        <scheme val="minor"/>
      </rPr>
      <t>p</t>
    </r>
    <r>
      <rPr>
        <sz val="11"/>
        <color rgb="FF0D0D0D"/>
        <rFont val="Calibri"/>
        <family val="2"/>
        <scheme val="minor"/>
      </rPr>
      <t xml:space="preserve"> ≤ 140 </t>
    </r>
  </si>
  <si>
    <r>
      <t>CCG A + CCG B + CCG C + Leftover CCG ≤ Total CCG Available (given); q</t>
    </r>
    <r>
      <rPr>
        <vertAlign val="subscript"/>
        <sz val="11"/>
        <color rgb="FF0D0D0D"/>
        <rFont val="Calibri"/>
        <family val="2"/>
        <scheme val="minor"/>
      </rPr>
      <t>A</t>
    </r>
    <r>
      <rPr>
        <sz val="11"/>
        <color rgb="FF0D0D0D"/>
        <rFont val="Calibri"/>
        <family val="2"/>
        <scheme val="minor"/>
      </rPr>
      <t xml:space="preserve"> + q</t>
    </r>
    <r>
      <rPr>
        <vertAlign val="subscript"/>
        <sz val="11"/>
        <color rgb="FF0D0D0D"/>
        <rFont val="Calibri"/>
        <family val="2"/>
        <scheme val="minor"/>
      </rPr>
      <t>B</t>
    </r>
    <r>
      <rPr>
        <sz val="11"/>
        <color rgb="FF0D0D0D"/>
        <rFont val="Calibri"/>
        <family val="2"/>
        <scheme val="minor"/>
      </rPr>
      <t xml:space="preserve"> + q</t>
    </r>
    <r>
      <rPr>
        <vertAlign val="subscript"/>
        <sz val="11"/>
        <color rgb="FF0D0D0D"/>
        <rFont val="Calibri"/>
        <family val="2"/>
        <scheme val="minor"/>
      </rPr>
      <t>C</t>
    </r>
    <r>
      <rPr>
        <sz val="11"/>
        <color rgb="FF0D0D0D"/>
        <rFont val="Calibri"/>
        <family val="2"/>
        <scheme val="minor"/>
      </rPr>
      <t xml:space="preserve"> + L</t>
    </r>
    <r>
      <rPr>
        <vertAlign val="subscript"/>
        <sz val="12"/>
        <color rgb="FF0D0D0D"/>
        <rFont val="Calibri"/>
        <family val="2"/>
        <scheme val="minor"/>
      </rPr>
      <t>q</t>
    </r>
    <r>
      <rPr>
        <sz val="11"/>
        <color rgb="FF0D0D0D"/>
        <rFont val="Calibri"/>
        <family val="2"/>
        <scheme val="minor"/>
      </rPr>
      <t xml:space="preserve"> ≤ 140 </t>
    </r>
  </si>
  <si>
    <r>
      <t>SRG A + SRG B + SRG C + Leftover SRG ≤ Total SRG Available (given); r</t>
    </r>
    <r>
      <rPr>
        <vertAlign val="subscript"/>
        <sz val="11"/>
        <color rgb="FF0D0D0D"/>
        <rFont val="Calibri"/>
        <family val="2"/>
        <scheme val="minor"/>
      </rPr>
      <t>A</t>
    </r>
    <r>
      <rPr>
        <sz val="11"/>
        <color rgb="FF0D0D0D"/>
        <rFont val="Calibri"/>
        <family val="2"/>
        <scheme val="minor"/>
      </rPr>
      <t xml:space="preserve"> + r</t>
    </r>
    <r>
      <rPr>
        <vertAlign val="subscript"/>
        <sz val="11"/>
        <color rgb="FF0D0D0D"/>
        <rFont val="Calibri"/>
        <family val="2"/>
        <scheme val="minor"/>
      </rPr>
      <t>B</t>
    </r>
    <r>
      <rPr>
        <sz val="11"/>
        <color rgb="FF0D0D0D"/>
        <rFont val="Calibri"/>
        <family val="2"/>
        <scheme val="minor"/>
      </rPr>
      <t xml:space="preserve"> + r</t>
    </r>
    <r>
      <rPr>
        <vertAlign val="subscript"/>
        <sz val="11"/>
        <color rgb="FF0D0D0D"/>
        <rFont val="Calibri"/>
        <family val="2"/>
        <scheme val="minor"/>
      </rPr>
      <t>C</t>
    </r>
    <r>
      <rPr>
        <sz val="11"/>
        <color rgb="FF0D0D0D"/>
        <rFont val="Calibri"/>
        <family val="2"/>
        <scheme val="minor"/>
      </rPr>
      <t xml:space="preserve"> +L</t>
    </r>
    <r>
      <rPr>
        <vertAlign val="subscript"/>
        <sz val="12"/>
        <color rgb="FF0D0D0D"/>
        <rFont val="Calibri"/>
        <family val="2"/>
        <scheme val="minor"/>
      </rPr>
      <t>r</t>
    </r>
    <r>
      <rPr>
        <sz val="11"/>
        <color rgb="FF0D0D0D"/>
        <rFont val="Calibri"/>
        <family val="2"/>
        <scheme val="minor"/>
      </rPr>
      <t xml:space="preserve"> ≤ 140 </t>
    </r>
  </si>
  <si>
    <r>
      <t>Isopentane A + Isopentane B + Isopentane C + Leftover Isopentane ≤ Total  Isopentane Available (given); p</t>
    </r>
    <r>
      <rPr>
        <vertAlign val="subscript"/>
        <sz val="11"/>
        <color rgb="FF0D0D0D"/>
        <rFont val="Calibri"/>
        <family val="2"/>
        <scheme val="minor"/>
      </rPr>
      <t>A</t>
    </r>
    <r>
      <rPr>
        <sz val="11"/>
        <color rgb="FF0D0D0D"/>
        <rFont val="Calibri"/>
        <family val="2"/>
        <scheme val="minor"/>
      </rPr>
      <t xml:space="preserve"> + p</t>
    </r>
    <r>
      <rPr>
        <vertAlign val="subscript"/>
        <sz val="11"/>
        <color rgb="FF0D0D0D"/>
        <rFont val="Calibri"/>
        <family val="2"/>
        <scheme val="minor"/>
      </rPr>
      <t>B</t>
    </r>
    <r>
      <rPr>
        <sz val="11"/>
        <color rgb="FF0D0D0D"/>
        <rFont val="Calibri"/>
        <family val="2"/>
        <scheme val="minor"/>
      </rPr>
      <t xml:space="preserve"> + p</t>
    </r>
    <r>
      <rPr>
        <vertAlign val="subscript"/>
        <sz val="11"/>
        <color rgb="FF0D0D0D"/>
        <rFont val="Calibri"/>
        <family val="2"/>
        <scheme val="minor"/>
      </rPr>
      <t>C</t>
    </r>
    <r>
      <rPr>
        <sz val="11"/>
        <color rgb="FF0D0D0D"/>
        <rFont val="Calibri"/>
        <family val="2"/>
        <scheme val="minor"/>
      </rPr>
      <t xml:space="preserve"> +L</t>
    </r>
    <r>
      <rPr>
        <vertAlign val="subscript"/>
        <sz val="12"/>
        <color rgb="FF0D0D0D"/>
        <rFont val="Calibri"/>
        <family val="2"/>
        <scheme val="minor"/>
      </rPr>
      <t>p</t>
    </r>
    <r>
      <rPr>
        <sz val="11"/>
        <color rgb="FF0D0D0D"/>
        <rFont val="Calibri"/>
        <family val="2"/>
        <scheme val="minor"/>
      </rPr>
      <t xml:space="preserve"> ≤ 140 </t>
    </r>
  </si>
  <si>
    <r>
      <t>Total Gasoline A produced ≥ Required volume (given); t</t>
    </r>
    <r>
      <rPr>
        <vertAlign val="subscript"/>
        <sz val="11"/>
        <color theme="1"/>
        <rFont val="Calibri"/>
        <family val="2"/>
        <scheme val="minor"/>
      </rPr>
      <t>A</t>
    </r>
    <r>
      <rPr>
        <sz val="11"/>
        <color theme="1"/>
        <rFont val="Calibri"/>
        <family val="2"/>
        <scheme val="minor"/>
      </rPr>
      <t xml:space="preserve"> ≥ 120</t>
    </r>
  </si>
  <si>
    <r>
      <t>Total Gasoline B produced ≥ Required volume (given); t</t>
    </r>
    <r>
      <rPr>
        <vertAlign val="subscript"/>
        <sz val="11"/>
        <color theme="1"/>
        <rFont val="Calibri"/>
        <family val="2"/>
        <scheme val="minor"/>
      </rPr>
      <t>B</t>
    </r>
    <r>
      <rPr>
        <sz val="11"/>
        <color theme="1"/>
        <rFont val="Calibri"/>
        <family val="2"/>
        <scheme val="minor"/>
      </rPr>
      <t xml:space="preserve"> ≥ 130</t>
    </r>
  </si>
  <si>
    <r>
      <t>Total Gasoline C produced ≥ Required volume (given); t</t>
    </r>
    <r>
      <rPr>
        <vertAlign val="subscript"/>
        <sz val="11"/>
        <color theme="1"/>
        <rFont val="Calibri"/>
        <family val="2"/>
        <scheme val="minor"/>
      </rPr>
      <t>C</t>
    </r>
    <r>
      <rPr>
        <sz val="11"/>
        <color theme="1"/>
        <rFont val="Calibri"/>
        <family val="2"/>
        <scheme val="minor"/>
      </rPr>
      <t xml:space="preserve"> ≥ 120</t>
    </r>
  </si>
  <si>
    <r>
      <t>Gasoline A should at least be equal to Gasoline B; t</t>
    </r>
    <r>
      <rPr>
        <vertAlign val="subscript"/>
        <sz val="11"/>
        <color theme="1"/>
        <rFont val="Calibri"/>
        <family val="2"/>
        <scheme val="minor"/>
      </rPr>
      <t>A</t>
    </r>
    <r>
      <rPr>
        <sz val="11"/>
        <color theme="1"/>
        <rFont val="Calibri"/>
        <family val="2"/>
        <scheme val="minor"/>
      </rPr>
      <t xml:space="preserve"> ≥ t</t>
    </r>
    <r>
      <rPr>
        <vertAlign val="subscript"/>
        <sz val="11"/>
        <color theme="1"/>
        <rFont val="Calibri"/>
        <family val="2"/>
        <scheme val="minor"/>
      </rPr>
      <t>B</t>
    </r>
  </si>
  <si>
    <t>All decision variables ≥ 0</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</si>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</sst>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FF0000"/>
      <name val="Calibri"/>
      <family val="2"/>
      <scheme val="minor"/>
    </font>
    <font>
      <b/>
      <sz val="18"/>
      <color theme="0"/>
      <name val="Arial"/>
      <family val="2"/>
    </font>
    <font>
      <b/>
      <i/>
      <sz val="11"/>
      <color rgb="FF2A2AF6"/>
      <name val="Calibri"/>
      <family val="2"/>
      <scheme val="minor"/>
    </font>
    <font>
      <b/>
      <sz val="11"/>
      <name val="Calibri"/>
      <family val="2"/>
      <scheme val="minor"/>
    </font>
    <font>
      <b/>
      <i/>
      <sz val="11"/>
      <name val="Calibri"/>
      <family val="2"/>
      <scheme val="minor"/>
    </font>
    <font>
      <sz val="11"/>
      <color rgb="FFFFFFFF"/>
      <name val="Calibri"/>
      <family val="2"/>
      <scheme val="minor"/>
    </font>
    <font>
      <sz val="9"/>
      <color indexed="81"/>
      <name val="Tahoma"/>
      <family val="2"/>
    </font>
    <font>
      <b/>
      <sz val="11"/>
      <color indexed="18"/>
      <name val="Calibri"/>
      <family val="2"/>
      <scheme val="minor"/>
    </font>
    <font>
      <b/>
      <i/>
      <sz val="10"/>
      <color rgb="FF0000FF"/>
      <name val="Arial"/>
      <family val="2"/>
    </font>
    <font>
      <b/>
      <i/>
      <sz val="11"/>
      <color rgb="FF241AEE"/>
      <name val="Calibri"/>
      <family val="2"/>
      <scheme val="minor"/>
    </font>
    <font>
      <sz val="11"/>
      <color rgb="FF0D0D0D"/>
      <name val="Calibri"/>
      <family val="2"/>
      <scheme val="minor"/>
    </font>
    <font>
      <b/>
      <sz val="11"/>
      <color theme="5" tint="-0.249977111117893"/>
      <name val="Calibri"/>
      <family val="2"/>
      <scheme val="minor"/>
    </font>
    <font>
      <b/>
      <sz val="11"/>
      <color theme="8" tint="-0.499984740745262"/>
      <name val="Calibri"/>
      <family val="2"/>
      <scheme val="minor"/>
    </font>
    <font>
      <b/>
      <sz val="11"/>
      <color indexed="18"/>
      <name val="Calibri"/>
      <family val="2"/>
      <scheme val="minor"/>
    </font>
    <font>
      <b/>
      <sz val="11"/>
      <color theme="0"/>
      <name val="Calibri"/>
      <family val="2"/>
      <scheme val="minor"/>
    </font>
    <font>
      <b/>
      <vertAlign val="subscript"/>
      <sz val="11"/>
      <color theme="1"/>
      <name val="Calibri"/>
      <family val="2"/>
      <scheme val="minor"/>
    </font>
    <font>
      <b/>
      <vertAlign val="subscript"/>
      <sz val="12"/>
      <color theme="1"/>
      <name val="Calibri"/>
      <family val="2"/>
      <scheme val="minor"/>
    </font>
    <font>
      <b/>
      <sz val="11"/>
      <color theme="4" tint="-0.249977111117893"/>
      <name val="Calibri"/>
      <family val="2"/>
      <scheme val="minor"/>
    </font>
    <font>
      <vertAlign val="subscript"/>
      <sz val="11"/>
      <color theme="1"/>
      <name val="Calibri"/>
      <family val="2"/>
      <scheme val="minor"/>
    </font>
    <font>
      <b/>
      <vertAlign val="subscript"/>
      <sz val="11"/>
      <color theme="5" tint="-0.249977111117893"/>
      <name val="Calibri"/>
      <family val="2"/>
      <scheme val="minor"/>
    </font>
    <font>
      <b/>
      <vertAlign val="subscript"/>
      <sz val="12"/>
      <color theme="8" tint="-0.499984740745262"/>
      <name val="Calibri"/>
      <family val="2"/>
      <scheme val="minor"/>
    </font>
    <font>
      <vertAlign val="subscript"/>
      <sz val="11"/>
      <color rgb="FF0D0D0D"/>
      <name val="Calibri"/>
      <family val="2"/>
      <scheme val="minor"/>
    </font>
    <font>
      <vertAlign val="subscript"/>
      <sz val="12"/>
      <color rgb="FF0D0D0D"/>
      <name val="Calibri"/>
      <family val="2"/>
      <scheme val="minor"/>
    </font>
    <font>
      <b/>
      <i/>
      <sz val="12"/>
      <color rgb="FF2A2AF6"/>
      <name val="Calibri"/>
      <family val="2"/>
      <scheme val="minor"/>
    </font>
  </fonts>
  <fills count="10">
    <fill>
      <patternFill patternType="none"/>
    </fill>
    <fill>
      <patternFill patternType="gray125"/>
    </fill>
    <fill>
      <patternFill patternType="solid">
        <fgColor rgb="FFFDDBDB"/>
        <bgColor indexed="64"/>
      </patternFill>
    </fill>
    <fill>
      <patternFill patternType="solid">
        <fgColor rgb="FF1E23F6"/>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47"/>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23"/>
      </top>
      <bottom style="medium">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8">
    <xf numFmtId="0" fontId="0" fillId="0" borderId="0" xfId="0"/>
    <xf numFmtId="0" fontId="1" fillId="0" borderId="0" xfId="0" applyFont="1" applyAlignment="1">
      <alignment horizontal="center"/>
    </xf>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Alignment="1">
      <alignment horizontal="center" wrapText="1"/>
    </xf>
    <xf numFmtId="0" fontId="0" fillId="0" borderId="1" xfId="0" applyBorder="1"/>
    <xf numFmtId="0" fontId="0" fillId="4" borderId="0" xfId="0" applyFill="1"/>
    <xf numFmtId="0" fontId="1" fillId="0" borderId="1" xfId="0" applyFont="1" applyBorder="1" applyAlignment="1">
      <alignment horizontal="left"/>
    </xf>
    <xf numFmtId="0" fontId="1" fillId="0" borderId="1" xfId="0" applyFont="1" applyBorder="1" applyAlignment="1">
      <alignment horizontal="left" wrapText="1"/>
    </xf>
    <xf numFmtId="2" fontId="1" fillId="0" borderId="1" xfId="0" applyNumberFormat="1" applyFont="1" applyBorder="1"/>
    <xf numFmtId="2" fontId="5" fillId="0" borderId="1" xfId="0" applyNumberFormat="1" applyFont="1" applyBorder="1"/>
    <xf numFmtId="2" fontId="0" fillId="0" borderId="1" xfId="0" applyNumberFormat="1" applyBorder="1"/>
    <xf numFmtId="2" fontId="1" fillId="0" borderId="1" xfId="0" applyNumberFormat="1" applyFont="1" applyBorder="1" applyAlignment="1">
      <alignment horizontal="center"/>
    </xf>
    <xf numFmtId="2" fontId="1" fillId="0" borderId="1" xfId="0" applyNumberFormat="1" applyFont="1" applyBorder="1" applyAlignment="1">
      <alignment horizontal="left" wrapText="1"/>
    </xf>
    <xf numFmtId="2" fontId="0" fillId="0" borderId="1" xfId="0" applyNumberFormat="1" applyBorder="1" applyAlignment="1">
      <alignment wrapText="1"/>
    </xf>
    <xf numFmtId="2" fontId="4" fillId="0" borderId="1" xfId="0" applyNumberFormat="1" applyFont="1" applyBorder="1"/>
    <xf numFmtId="2" fontId="5" fillId="0" borderId="1" xfId="0" applyNumberFormat="1" applyFont="1" applyBorder="1" applyAlignment="1">
      <alignment wrapText="1"/>
    </xf>
    <xf numFmtId="2" fontId="2" fillId="2" borderId="1" xfId="0" applyNumberFormat="1" applyFont="1" applyFill="1" applyBorder="1" applyAlignment="1">
      <alignment horizontal="center" wrapText="1"/>
    </xf>
    <xf numFmtId="2" fontId="5" fillId="0" borderId="1" xfId="0" applyNumberFormat="1" applyFont="1" applyBorder="1" applyAlignment="1">
      <alignment horizontal="center"/>
    </xf>
    <xf numFmtId="2" fontId="1" fillId="6" borderId="1" xfId="0" applyNumberFormat="1" applyFont="1" applyFill="1" applyBorder="1" applyAlignment="1">
      <alignment horizontal="center" wrapText="1"/>
    </xf>
    <xf numFmtId="2" fontId="1" fillId="6" borderId="1" xfId="0" applyNumberFormat="1" applyFont="1" applyFill="1" applyBorder="1" applyAlignment="1">
      <alignment horizontal="center"/>
    </xf>
    <xf numFmtId="2" fontId="1" fillId="4" borderId="1" xfId="0" applyNumberFormat="1" applyFont="1" applyFill="1" applyBorder="1" applyAlignment="1">
      <alignment horizontal="center"/>
    </xf>
    <xf numFmtId="2" fontId="0" fillId="0" borderId="0" xfId="0" applyNumberFormat="1"/>
    <xf numFmtId="2" fontId="2" fillId="4" borderId="1" xfId="0" applyNumberFormat="1" applyFont="1" applyFill="1" applyBorder="1" applyAlignment="1">
      <alignment horizontal="center"/>
    </xf>
    <xf numFmtId="0" fontId="1" fillId="0" borderId="0" xfId="0" applyFont="1"/>
    <xf numFmtId="2" fontId="1" fillId="0" borderId="1" xfId="0" applyNumberFormat="1" applyFont="1" applyBorder="1" applyAlignment="1">
      <alignment horizontal="center" wrapText="1"/>
    </xf>
    <xf numFmtId="0" fontId="1" fillId="5" borderId="1" xfId="0" applyFont="1" applyFill="1" applyBorder="1" applyAlignment="1">
      <alignment horizontal="center"/>
    </xf>
    <xf numFmtId="0" fontId="1" fillId="5" borderId="1" xfId="0" applyFont="1" applyFill="1" applyBorder="1" applyAlignment="1">
      <alignment horizontal="center" wrapText="1"/>
    </xf>
    <xf numFmtId="2" fontId="6" fillId="0" borderId="1" xfId="0" applyNumberFormat="1" applyFont="1" applyBorder="1" applyAlignment="1">
      <alignment horizontal="center" wrapText="1"/>
    </xf>
    <xf numFmtId="0" fontId="0" fillId="0" borderId="6" xfId="0" applyBorder="1"/>
    <xf numFmtId="0" fontId="0" fillId="0" borderId="7" xfId="0" applyBorder="1"/>
    <xf numFmtId="49" fontId="0" fillId="0" borderId="0" xfId="0" applyNumberFormat="1"/>
    <xf numFmtId="0" fontId="0" fillId="0" borderId="0" xfId="0" applyAlignment="1">
      <alignment horizontal="right" textRotation="90"/>
    </xf>
    <xf numFmtId="0" fontId="0" fillId="7" borderId="0" xfId="0" applyFill="1" applyAlignment="1">
      <alignment horizontal="right" textRotation="90"/>
    </xf>
    <xf numFmtId="0" fontId="7" fillId="0" borderId="0" xfId="0" applyFont="1"/>
    <xf numFmtId="0" fontId="0" fillId="8" borderId="15" xfId="0" applyFill="1" applyBorder="1"/>
    <xf numFmtId="0" fontId="0" fillId="8" borderId="16" xfId="0" applyFill="1" applyBorder="1"/>
    <xf numFmtId="2" fontId="0" fillId="0" borderId="17" xfId="0" applyNumberFormat="1" applyBorder="1"/>
    <xf numFmtId="2" fontId="0" fillId="0" borderId="16" xfId="0" applyNumberFormat="1" applyBorder="1"/>
    <xf numFmtId="0" fontId="9" fillId="0" borderId="4" xfId="0" applyFont="1" applyBorder="1" applyAlignment="1">
      <alignment horizontal="center"/>
    </xf>
    <xf numFmtId="0" fontId="9" fillId="0" borderId="5" xfId="0" applyFont="1" applyBorder="1" applyAlignment="1">
      <alignment horizontal="center"/>
    </xf>
    <xf numFmtId="0" fontId="1" fillId="5"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1" xfId="0" applyFont="1" applyFill="1" applyBorder="1" applyAlignment="1">
      <alignment horizontal="center"/>
    </xf>
    <xf numFmtId="0" fontId="1" fillId="4" borderId="1" xfId="0" applyFont="1" applyFill="1" applyBorder="1" applyAlignment="1">
      <alignment horizontal="center" vertical="center" wrapText="1"/>
    </xf>
    <xf numFmtId="0" fontId="15" fillId="0" borderId="14" xfId="0" applyFont="1" applyBorder="1" applyAlignment="1">
      <alignment horizontal="center"/>
    </xf>
    <xf numFmtId="2" fontId="16" fillId="0" borderId="1" xfId="0" applyNumberFormat="1" applyFont="1" applyBorder="1" applyAlignment="1">
      <alignment horizontal="center" wrapText="1"/>
    </xf>
    <xf numFmtId="2" fontId="0" fillId="0" borderId="0" xfId="0" applyNumberFormat="1" applyAlignment="1">
      <alignment wrapText="1"/>
    </xf>
    <xf numFmtId="2" fontId="16" fillId="0" borderId="1" xfId="0" applyNumberFormat="1" applyFont="1" applyBorder="1" applyAlignment="1">
      <alignment horizontal="center"/>
    </xf>
    <xf numFmtId="0" fontId="1" fillId="6" borderId="1" xfId="0" applyFont="1" applyFill="1" applyBorder="1" applyAlignment="1">
      <alignment horizontal="center" wrapText="1"/>
    </xf>
    <xf numFmtId="0" fontId="1" fillId="6" borderId="1" xfId="0" applyFont="1" applyFill="1" applyBorder="1" applyAlignment="1">
      <alignment horizontal="center"/>
    </xf>
    <xf numFmtId="0" fontId="5" fillId="4" borderId="1" xfId="0" applyFont="1" applyFill="1" applyBorder="1" applyAlignment="1">
      <alignment horizontal="left" wrapText="1"/>
    </xf>
    <xf numFmtId="0" fontId="1" fillId="9" borderId="1" xfId="0" applyFont="1" applyFill="1" applyBorder="1" applyAlignment="1">
      <alignment horizontal="center"/>
    </xf>
    <xf numFmtId="2" fontId="5" fillId="9" borderId="1" xfId="0" applyNumberFormat="1" applyFont="1" applyFill="1" applyBorder="1" applyAlignment="1">
      <alignment horizontal="center"/>
    </xf>
    <xf numFmtId="0" fontId="0" fillId="0" borderId="1" xfId="0" applyBorder="1" applyAlignment="1">
      <alignment horizontal="left"/>
    </xf>
    <xf numFmtId="0" fontId="11" fillId="0" borderId="1" xfId="0" applyFont="1" applyBorder="1" applyAlignment="1">
      <alignment horizontal="left"/>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5" fillId="0" borderId="18" xfId="0" applyFont="1" applyBorder="1" applyAlignment="1">
      <alignment horizontal="left"/>
    </xf>
    <xf numFmtId="0" fontId="5" fillId="0" borderId="19" xfId="0" applyFont="1" applyBorder="1" applyAlignment="1">
      <alignment horizontal="left"/>
    </xf>
    <xf numFmtId="0" fontId="5" fillId="0" borderId="20" xfId="0" applyFont="1" applyBorder="1" applyAlignment="1">
      <alignment horizontal="left"/>
    </xf>
    <xf numFmtId="2" fontId="6" fillId="0" borderId="18" xfId="0" applyNumberFormat="1" applyFont="1" applyBorder="1" applyAlignment="1">
      <alignment horizontal="left" wrapText="1"/>
    </xf>
    <xf numFmtId="2" fontId="6" fillId="0" borderId="19" xfId="0" applyNumberFormat="1" applyFont="1" applyBorder="1" applyAlignment="1">
      <alignment horizontal="left" wrapText="1"/>
    </xf>
    <xf numFmtId="2" fontId="6" fillId="0" borderId="20" xfId="0" applyNumberFormat="1" applyFont="1" applyBorder="1" applyAlignment="1">
      <alignment horizontal="left" wrapText="1"/>
    </xf>
    <xf numFmtId="0" fontId="12" fillId="0" borderId="1" xfId="0" applyFont="1" applyBorder="1" applyAlignment="1">
      <alignment horizontal="left" vertical="center"/>
    </xf>
    <xf numFmtId="0" fontId="12" fillId="0" borderId="1" xfId="0" applyFont="1" applyBorder="1" applyAlignment="1">
      <alignment vertical="center"/>
    </xf>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3"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3"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0" borderId="18" xfId="0" applyFont="1" applyBorder="1" applyAlignment="1">
      <alignment horizontal="left"/>
    </xf>
    <xf numFmtId="0" fontId="10" fillId="0" borderId="19" xfId="0" applyFont="1" applyBorder="1" applyAlignment="1">
      <alignment horizontal="left"/>
    </xf>
    <xf numFmtId="0" fontId="10" fillId="0" borderId="20"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0" fillId="0" borderId="1" xfId="0" applyFont="1" applyBorder="1" applyAlignment="1">
      <alignment horizontal="left"/>
    </xf>
    <xf numFmtId="0" fontId="6" fillId="0" borderId="1" xfId="0" applyFont="1" applyBorder="1" applyAlignment="1">
      <alignment horizontal="center" wrapText="1"/>
    </xf>
    <xf numFmtId="2" fontId="6" fillId="0" borderId="1" xfId="0" applyNumberFormat="1" applyFont="1" applyBorder="1" applyAlignment="1">
      <alignment horizontal="center" wrapText="1"/>
    </xf>
    <xf numFmtId="0" fontId="3" fillId="3" borderId="0" xfId="0" applyFont="1" applyFill="1" applyAlignment="1">
      <alignment horizontal="center"/>
    </xf>
    <xf numFmtId="0" fontId="4" fillId="0" borderId="1" xfId="0" applyFont="1" applyBorder="1" applyAlignment="1">
      <alignment horizontal="left" wrapText="1"/>
    </xf>
    <xf numFmtId="2" fontId="6" fillId="0" borderId="1" xfId="0" applyNumberFormat="1" applyFont="1" applyBorder="1" applyAlignment="1">
      <alignment horizontal="left"/>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xf>
    <xf numFmtId="0" fontId="25" fillId="0" borderId="18"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20" xfId="0" applyFont="1" applyBorder="1" applyAlignment="1">
      <alignment horizontal="center" vertical="center" wrapText="1"/>
    </xf>
    <xf numFmtId="0" fontId="1" fillId="0" borderId="0" xfId="0" applyFont="1" applyBorder="1" applyAlignment="1">
      <alignment horizontal="center" wrapText="1"/>
    </xf>
    <xf numFmtId="2" fontId="16" fillId="0" borderId="0" xfId="0" applyNumberFormat="1" applyFont="1" applyBorder="1" applyAlignment="1">
      <alignment horizontal="center" wrapText="1"/>
    </xf>
    <xf numFmtId="0" fontId="16" fillId="0" borderId="0" xfId="0" applyFont="1" applyBorder="1" applyAlignment="1">
      <alignment horizontal="center"/>
    </xf>
    <xf numFmtId="2" fontId="6"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4" fillId="0" borderId="1" xfId="0" applyFont="1" applyBorder="1" applyAlignment="1">
      <alignment horizontal="left" vertical="center" wrapText="1"/>
    </xf>
    <xf numFmtId="0" fontId="25" fillId="0" borderId="1" xfId="0" applyFont="1" applyBorder="1" applyAlignment="1">
      <alignment horizontal="left" vertical="center" wrapText="1"/>
    </xf>
    <xf numFmtId="2" fontId="5" fillId="0" borderId="1" xfId="0" applyNumberFormat="1" applyFont="1" applyBorder="1" applyAlignment="1">
      <alignment horizontal="center" vertical="center"/>
    </xf>
    <xf numFmtId="2" fontId="1" fillId="9" borderId="1" xfId="0" applyNumberFormat="1" applyFont="1" applyFill="1" applyBorder="1" applyAlignment="1">
      <alignment horizontal="center" vertical="center"/>
    </xf>
    <xf numFmtId="0" fontId="1" fillId="6" borderId="1" xfId="0" applyFont="1" applyFill="1" applyBorder="1" applyAlignment="1">
      <alignment horizontal="center" vertical="center" wrapText="1"/>
    </xf>
    <xf numFmtId="2" fontId="5" fillId="6"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2" fontId="5" fillId="6"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DDBDB"/>
      <color rgb="FF2A2A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Decision Variables for Blending amounts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Maximization!$H$6</c:f>
              <c:strCache>
                <c:ptCount val="1"/>
                <c:pt idx="0">
                  <c:v>Alkylate (p)</c:v>
                </c:pt>
              </c:strCache>
            </c:strRef>
          </c:tx>
          <c:spPr>
            <a:solidFill>
              <a:schemeClr val="accent1"/>
            </a:solidFill>
            <a:ln>
              <a:noFill/>
            </a:ln>
            <a:effectLst/>
          </c:spPr>
          <c:invertIfNegative val="0"/>
          <c:cat>
            <c:strRef>
              <c:f>Maximization!$I$5:$L$5</c:f>
              <c:strCache>
                <c:ptCount val="4"/>
                <c:pt idx="0">
                  <c:v>Gasoline A</c:v>
                </c:pt>
                <c:pt idx="1">
                  <c:v>Gasoline B</c:v>
                </c:pt>
                <c:pt idx="2">
                  <c:v>Gasoline C</c:v>
                </c:pt>
                <c:pt idx="3">
                  <c:v>Leftovers</c:v>
                </c:pt>
              </c:strCache>
            </c:strRef>
          </c:cat>
          <c:val>
            <c:numRef>
              <c:f>Maximization!$I$6:$L$6</c:f>
              <c:numCache>
                <c:formatCode>0.00</c:formatCode>
                <c:ptCount val="4"/>
                <c:pt idx="0">
                  <c:v>37.142857142857054</c:v>
                </c:pt>
                <c:pt idx="1">
                  <c:v>34.312267657992571</c:v>
                </c:pt>
                <c:pt idx="2">
                  <c:v>15.137732342007503</c:v>
                </c:pt>
                <c:pt idx="3">
                  <c:v>53.407142857142858</c:v>
                </c:pt>
              </c:numCache>
            </c:numRef>
          </c:val>
          <c:extLst>
            <c:ext xmlns:c16="http://schemas.microsoft.com/office/drawing/2014/chart" uri="{C3380CC4-5D6E-409C-BE32-E72D297353CC}">
              <c16:uniqueId val="{00000000-6C7B-4FB0-A80C-41E05C36FE11}"/>
            </c:ext>
          </c:extLst>
        </c:ser>
        <c:ser>
          <c:idx val="1"/>
          <c:order val="1"/>
          <c:tx>
            <c:strRef>
              <c:f>Maximization!$H$7</c:f>
              <c:strCache>
                <c:ptCount val="1"/>
                <c:pt idx="0">
                  <c:v>CCG (q)</c:v>
                </c:pt>
              </c:strCache>
            </c:strRef>
          </c:tx>
          <c:spPr>
            <a:solidFill>
              <a:schemeClr val="accent2"/>
            </a:solidFill>
            <a:ln>
              <a:noFill/>
            </a:ln>
            <a:effectLst/>
          </c:spPr>
          <c:invertIfNegative val="0"/>
          <c:cat>
            <c:strRef>
              <c:f>Maximization!$I$5:$L$5</c:f>
              <c:strCache>
                <c:ptCount val="4"/>
                <c:pt idx="0">
                  <c:v>Gasoline A</c:v>
                </c:pt>
                <c:pt idx="1">
                  <c:v>Gasoline B</c:v>
                </c:pt>
                <c:pt idx="2">
                  <c:v>Gasoline C</c:v>
                </c:pt>
                <c:pt idx="3">
                  <c:v>Leftovers</c:v>
                </c:pt>
              </c:strCache>
            </c:strRef>
          </c:cat>
          <c:val>
            <c:numRef>
              <c:f>Maximization!$I$7:$L$7</c:f>
              <c:numCache>
                <c:formatCode>0.00</c:formatCode>
                <c:ptCount val="4"/>
                <c:pt idx="0">
                  <c:v>88.214285714285722</c:v>
                </c:pt>
                <c:pt idx="1">
                  <c:v>0</c:v>
                </c:pt>
                <c:pt idx="2">
                  <c:v>41.785714285714256</c:v>
                </c:pt>
                <c:pt idx="3">
                  <c:v>0</c:v>
                </c:pt>
              </c:numCache>
            </c:numRef>
          </c:val>
          <c:extLst>
            <c:ext xmlns:c16="http://schemas.microsoft.com/office/drawing/2014/chart" uri="{C3380CC4-5D6E-409C-BE32-E72D297353CC}">
              <c16:uniqueId val="{00000001-6C7B-4FB0-A80C-41E05C36FE11}"/>
            </c:ext>
          </c:extLst>
        </c:ser>
        <c:ser>
          <c:idx val="2"/>
          <c:order val="2"/>
          <c:tx>
            <c:strRef>
              <c:f>Maximization!$H$8</c:f>
              <c:strCache>
                <c:ptCount val="1"/>
                <c:pt idx="0">
                  <c:v>SRG (r) </c:v>
                </c:pt>
              </c:strCache>
            </c:strRef>
          </c:tx>
          <c:spPr>
            <a:solidFill>
              <a:schemeClr val="accent3"/>
            </a:solidFill>
            <a:ln>
              <a:noFill/>
            </a:ln>
            <a:effectLst/>
          </c:spPr>
          <c:invertIfNegative val="0"/>
          <c:cat>
            <c:strRef>
              <c:f>Maximization!$I$5:$L$5</c:f>
              <c:strCache>
                <c:ptCount val="4"/>
                <c:pt idx="0">
                  <c:v>Gasoline A</c:v>
                </c:pt>
                <c:pt idx="1">
                  <c:v>Gasoline B</c:v>
                </c:pt>
                <c:pt idx="2">
                  <c:v>Gasoline C</c:v>
                </c:pt>
                <c:pt idx="3">
                  <c:v>Leftovers</c:v>
                </c:pt>
              </c:strCache>
            </c:strRef>
          </c:cat>
          <c:val>
            <c:numRef>
              <c:f>Maximization!$I$8:$L$8</c:f>
              <c:numCache>
                <c:formatCode>0.00</c:formatCode>
                <c:ptCount val="4"/>
                <c:pt idx="0">
                  <c:v>4.6428571428572312</c:v>
                </c:pt>
                <c:pt idx="1">
                  <c:v>73.457249070631974</c:v>
                </c:pt>
                <c:pt idx="2">
                  <c:v>61.899893786510816</c:v>
                </c:pt>
                <c:pt idx="3">
                  <c:v>0</c:v>
                </c:pt>
              </c:numCache>
            </c:numRef>
          </c:val>
          <c:extLst>
            <c:ext xmlns:c16="http://schemas.microsoft.com/office/drawing/2014/chart" uri="{C3380CC4-5D6E-409C-BE32-E72D297353CC}">
              <c16:uniqueId val="{00000002-6C7B-4FB0-A80C-41E05C36FE11}"/>
            </c:ext>
          </c:extLst>
        </c:ser>
        <c:ser>
          <c:idx val="3"/>
          <c:order val="3"/>
          <c:tx>
            <c:strRef>
              <c:f>Maximization!$H$9</c:f>
              <c:strCache>
                <c:ptCount val="1"/>
                <c:pt idx="0">
                  <c:v>Isopentane (s)</c:v>
                </c:pt>
              </c:strCache>
            </c:strRef>
          </c:tx>
          <c:spPr>
            <a:solidFill>
              <a:schemeClr val="accent4"/>
            </a:solidFill>
            <a:ln>
              <a:noFill/>
            </a:ln>
            <a:effectLst/>
          </c:spPr>
          <c:invertIfNegative val="0"/>
          <c:cat>
            <c:strRef>
              <c:f>Maximization!$I$5:$L$5</c:f>
              <c:strCache>
                <c:ptCount val="4"/>
                <c:pt idx="0">
                  <c:v>Gasoline A</c:v>
                </c:pt>
                <c:pt idx="1">
                  <c:v>Gasoline B</c:v>
                </c:pt>
                <c:pt idx="2">
                  <c:v>Gasoline C</c:v>
                </c:pt>
                <c:pt idx="3">
                  <c:v>Leftovers</c:v>
                </c:pt>
              </c:strCache>
            </c:strRef>
          </c:cat>
          <c:val>
            <c:numRef>
              <c:f>Maximization!$I$9:$L$9</c:f>
              <c:numCache>
                <c:formatCode>0.00</c:formatCode>
                <c:ptCount val="4"/>
                <c:pt idx="0">
                  <c:v>0</c:v>
                </c:pt>
                <c:pt idx="1">
                  <c:v>22.230483271375462</c:v>
                </c:pt>
                <c:pt idx="2">
                  <c:v>9.1213024429102383</c:v>
                </c:pt>
                <c:pt idx="3">
                  <c:v>78.648214285714246</c:v>
                </c:pt>
              </c:numCache>
            </c:numRef>
          </c:val>
          <c:extLst>
            <c:ext xmlns:c16="http://schemas.microsoft.com/office/drawing/2014/chart" uri="{C3380CC4-5D6E-409C-BE32-E72D297353CC}">
              <c16:uniqueId val="{00000003-6C7B-4FB0-A80C-41E05C36FE11}"/>
            </c:ext>
          </c:extLst>
        </c:ser>
        <c:dLbls>
          <c:showLegendKey val="0"/>
          <c:showVal val="0"/>
          <c:showCatName val="0"/>
          <c:showSerName val="0"/>
          <c:showPercent val="0"/>
          <c:showBubbleSize val="0"/>
        </c:dLbls>
        <c:gapWidth val="219"/>
        <c:overlap val="-27"/>
        <c:axId val="740179167"/>
        <c:axId val="740182527"/>
      </c:barChart>
      <c:catAx>
        <c:axId val="74017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82527"/>
        <c:crosses val="autoZero"/>
        <c:auto val="1"/>
        <c:lblAlgn val="ctr"/>
        <c:lblOffset val="100"/>
        <c:noMultiLvlLbl val="0"/>
      </c:catAx>
      <c:valAx>
        <c:axId val="74018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7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 1'!$K$1</c:f>
          <c:strCache>
            <c:ptCount val="1"/>
            <c:pt idx="0">
              <c:v>Sensitivity of $B$17 to Input</c:v>
            </c:pt>
          </c:strCache>
        </c:strRef>
      </c:tx>
      <c:overlay val="0"/>
      <c:txPr>
        <a:bodyPr/>
        <a:lstStyle/>
        <a:p>
          <a:pPr>
            <a:defRPr sz="1200"/>
          </a:pPr>
          <a:endParaRPr lang="en-US"/>
        </a:p>
      </c:txPr>
    </c:title>
    <c:autoTitleDeleted val="0"/>
    <c:plotArea>
      <c:layout/>
      <c:lineChart>
        <c:grouping val="standard"/>
        <c:varyColors val="0"/>
        <c:ser>
          <c:idx val="0"/>
          <c:order val="0"/>
          <c:cat>
            <c:numRef>
              <c:f>'Solver 1'!$A$5:$A$10</c:f>
              <c:numCache>
                <c:formatCode>General</c:formatCode>
                <c:ptCount val="6"/>
                <c:pt idx="0">
                  <c:v>1</c:v>
                </c:pt>
                <c:pt idx="1">
                  <c:v>2</c:v>
                </c:pt>
                <c:pt idx="2">
                  <c:v>3</c:v>
                </c:pt>
                <c:pt idx="3">
                  <c:v>4</c:v>
                </c:pt>
                <c:pt idx="4">
                  <c:v>5</c:v>
                </c:pt>
                <c:pt idx="5">
                  <c:v>6</c:v>
                </c:pt>
              </c:numCache>
            </c:numRef>
          </c:cat>
          <c:val>
            <c:numRef>
              <c:f>'Solver 1'!$K$5:$K$10</c:f>
              <c:numCache>
                <c:formatCode>General</c:formatCode>
                <c:ptCount val="6"/>
                <c:pt idx="0">
                  <c:v>0</c:v>
                </c:pt>
                <c:pt idx="1">
                  <c:v>0</c:v>
                </c:pt>
                <c:pt idx="2">
                  <c:v>0</c:v>
                </c:pt>
                <c:pt idx="3">
                  <c:v>0</c:v>
                </c:pt>
                <c:pt idx="4">
                  <c:v>0</c:v>
                </c:pt>
                <c:pt idx="5">
                  <c:v>1690.4591836734694</c:v>
                </c:pt>
              </c:numCache>
            </c:numRef>
          </c:val>
          <c:smooth val="0"/>
          <c:extLst>
            <c:ext xmlns:c16="http://schemas.microsoft.com/office/drawing/2014/chart" uri="{C3380CC4-5D6E-409C-BE32-E72D297353CC}">
              <c16:uniqueId val="{00000001-53B1-46D3-9C4A-1F1D2C145B2F}"/>
            </c:ext>
          </c:extLst>
        </c:ser>
        <c:dLbls>
          <c:showLegendKey val="0"/>
          <c:showVal val="0"/>
          <c:showCatName val="0"/>
          <c:showSerName val="0"/>
          <c:showPercent val="0"/>
          <c:showBubbleSize val="0"/>
        </c:dLbls>
        <c:marker val="1"/>
        <c:smooth val="0"/>
        <c:axId val="1176359184"/>
        <c:axId val="1176358352"/>
      </c:lineChart>
      <c:catAx>
        <c:axId val="1176359184"/>
        <c:scaling>
          <c:orientation val="minMax"/>
        </c:scaling>
        <c:delete val="0"/>
        <c:axPos val="b"/>
        <c:title>
          <c:tx>
            <c:rich>
              <a:bodyPr/>
              <a:lstStyle/>
              <a:p>
                <a:pPr>
                  <a:defRPr/>
                </a:pPr>
                <a:r>
                  <a:rPr lang="en-US"/>
                  <a:t>Input ($D$13)</a:t>
                </a:r>
              </a:p>
            </c:rich>
          </c:tx>
          <c:overlay val="0"/>
        </c:title>
        <c:numFmt formatCode="General" sourceLinked="1"/>
        <c:majorTickMark val="out"/>
        <c:minorTickMark val="none"/>
        <c:tickLblPos val="nextTo"/>
        <c:crossAx val="1176358352"/>
        <c:crosses val="autoZero"/>
        <c:auto val="1"/>
        <c:lblAlgn val="ctr"/>
        <c:lblOffset val="100"/>
        <c:noMultiLvlLbl val="0"/>
      </c:catAx>
      <c:valAx>
        <c:axId val="1176358352"/>
        <c:scaling>
          <c:orientation val="minMax"/>
        </c:scaling>
        <c:delete val="0"/>
        <c:axPos val="l"/>
        <c:majorGridlines/>
        <c:numFmt formatCode="General" sourceLinked="1"/>
        <c:majorTickMark val="out"/>
        <c:minorTickMark val="none"/>
        <c:tickLblPos val="nextTo"/>
        <c:crossAx val="117635918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 2'!$K$1</c:f>
          <c:strCache>
            <c:ptCount val="1"/>
            <c:pt idx="0">
              <c:v>Sensitivity of $B$17 to Input</c:v>
            </c:pt>
          </c:strCache>
        </c:strRef>
      </c:tx>
      <c:overlay val="0"/>
      <c:txPr>
        <a:bodyPr/>
        <a:lstStyle/>
        <a:p>
          <a:pPr>
            <a:defRPr sz="1200"/>
          </a:pPr>
          <a:endParaRPr lang="en-US"/>
        </a:p>
      </c:txPr>
    </c:title>
    <c:autoTitleDeleted val="0"/>
    <c:plotArea>
      <c:layout/>
      <c:lineChart>
        <c:grouping val="standard"/>
        <c:varyColors val="0"/>
        <c:ser>
          <c:idx val="0"/>
          <c:order val="0"/>
          <c:cat>
            <c:numRef>
              <c:f>'Solver 2'!$A$5:$A$10</c:f>
              <c:numCache>
                <c:formatCode>General</c:formatCode>
                <c:ptCount val="6"/>
                <c:pt idx="0">
                  <c:v>1</c:v>
                </c:pt>
                <c:pt idx="1">
                  <c:v>2</c:v>
                </c:pt>
                <c:pt idx="2">
                  <c:v>3</c:v>
                </c:pt>
                <c:pt idx="3">
                  <c:v>4</c:v>
                </c:pt>
                <c:pt idx="4">
                  <c:v>5</c:v>
                </c:pt>
                <c:pt idx="5">
                  <c:v>6</c:v>
                </c:pt>
              </c:numCache>
            </c:numRef>
          </c:cat>
          <c:val>
            <c:numRef>
              <c:f>'Solver 2'!$K$5:$K$10</c:f>
              <c:numCache>
                <c:formatCode>General</c:formatCode>
                <c:ptCount val="6"/>
                <c:pt idx="0">
                  <c:v>0</c:v>
                </c:pt>
                <c:pt idx="1">
                  <c:v>0</c:v>
                </c:pt>
                <c:pt idx="2">
                  <c:v>0</c:v>
                </c:pt>
                <c:pt idx="3">
                  <c:v>0</c:v>
                </c:pt>
                <c:pt idx="4">
                  <c:v>1660.0204990260645</c:v>
                </c:pt>
                <c:pt idx="5">
                  <c:v>1691.223031258696</c:v>
                </c:pt>
              </c:numCache>
            </c:numRef>
          </c:val>
          <c:smooth val="0"/>
          <c:extLst>
            <c:ext xmlns:c16="http://schemas.microsoft.com/office/drawing/2014/chart" uri="{C3380CC4-5D6E-409C-BE32-E72D297353CC}">
              <c16:uniqueId val="{00000001-57CE-4B8D-85DD-47CDB4C7297D}"/>
            </c:ext>
          </c:extLst>
        </c:ser>
        <c:dLbls>
          <c:showLegendKey val="0"/>
          <c:showVal val="0"/>
          <c:showCatName val="0"/>
          <c:showSerName val="0"/>
          <c:showPercent val="0"/>
          <c:showBubbleSize val="0"/>
        </c:dLbls>
        <c:marker val="1"/>
        <c:smooth val="0"/>
        <c:axId val="1116530608"/>
        <c:axId val="1116530192"/>
      </c:lineChart>
      <c:catAx>
        <c:axId val="1116530608"/>
        <c:scaling>
          <c:orientation val="minMax"/>
        </c:scaling>
        <c:delete val="0"/>
        <c:axPos val="b"/>
        <c:title>
          <c:tx>
            <c:rich>
              <a:bodyPr/>
              <a:lstStyle/>
              <a:p>
                <a:pPr>
                  <a:defRPr/>
                </a:pPr>
                <a:r>
                  <a:rPr lang="en-US"/>
                  <a:t>Input ($D$14)</a:t>
                </a:r>
              </a:p>
            </c:rich>
          </c:tx>
          <c:overlay val="0"/>
        </c:title>
        <c:numFmt formatCode="General" sourceLinked="1"/>
        <c:majorTickMark val="out"/>
        <c:minorTickMark val="none"/>
        <c:tickLblPos val="nextTo"/>
        <c:crossAx val="1116530192"/>
        <c:crosses val="autoZero"/>
        <c:auto val="1"/>
        <c:lblAlgn val="ctr"/>
        <c:lblOffset val="100"/>
        <c:noMultiLvlLbl val="0"/>
      </c:catAx>
      <c:valAx>
        <c:axId val="1116530192"/>
        <c:scaling>
          <c:orientation val="minMax"/>
        </c:scaling>
        <c:delete val="0"/>
        <c:axPos val="l"/>
        <c:majorGridlines/>
        <c:numFmt formatCode="General" sourceLinked="1"/>
        <c:majorTickMark val="out"/>
        <c:minorTickMark val="none"/>
        <c:tickLblPos val="nextTo"/>
        <c:crossAx val="111653060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 3'!$K$1</c:f>
          <c:strCache>
            <c:ptCount val="1"/>
            <c:pt idx="0">
              <c:v>Sensitivity of $B$17 to Input</c:v>
            </c:pt>
          </c:strCache>
        </c:strRef>
      </c:tx>
      <c:overlay val="0"/>
      <c:txPr>
        <a:bodyPr/>
        <a:lstStyle/>
        <a:p>
          <a:pPr>
            <a:defRPr sz="1200"/>
          </a:pPr>
          <a:endParaRPr lang="en-US"/>
        </a:p>
      </c:txPr>
    </c:title>
    <c:autoTitleDeleted val="0"/>
    <c:plotArea>
      <c:layout/>
      <c:lineChart>
        <c:grouping val="standard"/>
        <c:varyColors val="0"/>
        <c:ser>
          <c:idx val="0"/>
          <c:order val="0"/>
          <c:cat>
            <c:numRef>
              <c:f>'Solver 3'!$A$5:$A$10</c:f>
              <c:numCache>
                <c:formatCode>General</c:formatCode>
                <c:ptCount val="6"/>
                <c:pt idx="0">
                  <c:v>1</c:v>
                </c:pt>
                <c:pt idx="1">
                  <c:v>2</c:v>
                </c:pt>
                <c:pt idx="2">
                  <c:v>3</c:v>
                </c:pt>
                <c:pt idx="3">
                  <c:v>4</c:v>
                </c:pt>
                <c:pt idx="4">
                  <c:v>5</c:v>
                </c:pt>
                <c:pt idx="5">
                  <c:v>6</c:v>
                </c:pt>
              </c:numCache>
            </c:numRef>
          </c:cat>
          <c:val>
            <c:numRef>
              <c:f>'Solver 3'!$K$5:$K$10</c:f>
              <c:numCache>
                <c:formatCode>General</c:formatCode>
                <c:ptCount val="6"/>
                <c:pt idx="0">
                  <c:v>0</c:v>
                </c:pt>
                <c:pt idx="1">
                  <c:v>0</c:v>
                </c:pt>
                <c:pt idx="2">
                  <c:v>0</c:v>
                </c:pt>
                <c:pt idx="3">
                  <c:v>0</c:v>
                </c:pt>
                <c:pt idx="4">
                  <c:v>1665.1881355932203</c:v>
                </c:pt>
                <c:pt idx="5">
                  <c:v>1695.295918367347</c:v>
                </c:pt>
              </c:numCache>
            </c:numRef>
          </c:val>
          <c:smooth val="0"/>
          <c:extLst>
            <c:ext xmlns:c16="http://schemas.microsoft.com/office/drawing/2014/chart" uri="{C3380CC4-5D6E-409C-BE32-E72D297353CC}">
              <c16:uniqueId val="{00000001-8D60-49AA-8713-11213FB4B1CC}"/>
            </c:ext>
          </c:extLst>
        </c:ser>
        <c:dLbls>
          <c:showLegendKey val="0"/>
          <c:showVal val="0"/>
          <c:showCatName val="0"/>
          <c:showSerName val="0"/>
          <c:showPercent val="0"/>
          <c:showBubbleSize val="0"/>
        </c:dLbls>
        <c:marker val="1"/>
        <c:smooth val="0"/>
        <c:axId val="1116535184"/>
        <c:axId val="1303649648"/>
      </c:lineChart>
      <c:catAx>
        <c:axId val="1116535184"/>
        <c:scaling>
          <c:orientation val="minMax"/>
        </c:scaling>
        <c:delete val="0"/>
        <c:axPos val="b"/>
        <c:title>
          <c:tx>
            <c:rich>
              <a:bodyPr/>
              <a:lstStyle/>
              <a:p>
                <a:pPr>
                  <a:defRPr/>
                </a:pPr>
                <a:r>
                  <a:rPr lang="en-US"/>
                  <a:t>Input ($D$15)</a:t>
                </a:r>
              </a:p>
            </c:rich>
          </c:tx>
          <c:overlay val="0"/>
        </c:title>
        <c:numFmt formatCode="General" sourceLinked="1"/>
        <c:majorTickMark val="out"/>
        <c:minorTickMark val="none"/>
        <c:tickLblPos val="nextTo"/>
        <c:crossAx val="1303649648"/>
        <c:crosses val="autoZero"/>
        <c:auto val="1"/>
        <c:lblAlgn val="ctr"/>
        <c:lblOffset val="100"/>
        <c:noMultiLvlLbl val="0"/>
      </c:catAx>
      <c:valAx>
        <c:axId val="1303649648"/>
        <c:scaling>
          <c:orientation val="minMax"/>
        </c:scaling>
        <c:delete val="0"/>
        <c:axPos val="l"/>
        <c:majorGridlines/>
        <c:numFmt formatCode="General" sourceLinked="1"/>
        <c:majorTickMark val="out"/>
        <c:minorTickMark val="none"/>
        <c:tickLblPos val="nextTo"/>
        <c:crossAx val="111653518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464343</xdr:colOff>
      <xdr:row>12</xdr:row>
      <xdr:rowOff>63500</xdr:rowOff>
    </xdr:from>
    <xdr:to>
      <xdr:col>11</xdr:col>
      <xdr:colOff>468312</xdr:colOff>
      <xdr:row>25</xdr:row>
      <xdr:rowOff>103188</xdr:rowOff>
    </xdr:to>
    <xdr:graphicFrame macro="">
      <xdr:nvGraphicFramePr>
        <xdr:cNvPr id="2" name="Chart 1">
          <a:extLst>
            <a:ext uri="{FF2B5EF4-FFF2-40B4-BE49-F238E27FC236}">
              <a16:creationId xmlns:a16="http://schemas.microsoft.com/office/drawing/2014/main" id="{4685FDAA-FAE8-4DC4-8074-3622EBA62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39687</xdr:colOff>
      <xdr:row>27</xdr:row>
      <xdr:rowOff>23813</xdr:rowOff>
    </xdr:from>
    <xdr:to>
      <xdr:col>13</xdr:col>
      <xdr:colOff>198437</xdr:colOff>
      <xdr:row>48</xdr:row>
      <xdr:rowOff>173058</xdr:rowOff>
    </xdr:to>
    <xdr:pic>
      <xdr:nvPicPr>
        <xdr:cNvPr id="3" name="Picture 2">
          <a:extLst>
            <a:ext uri="{FF2B5EF4-FFF2-40B4-BE49-F238E27FC236}">
              <a16:creationId xmlns:a16="http://schemas.microsoft.com/office/drawing/2014/main" id="{A8678E02-9786-4E16-A9BF-D3E6DD24E80D}"/>
            </a:ext>
          </a:extLst>
        </xdr:cNvPr>
        <xdr:cNvPicPr>
          <a:picLocks noChangeAspect="1"/>
        </xdr:cNvPicPr>
      </xdr:nvPicPr>
      <xdr:blipFill>
        <a:blip xmlns:r="http://schemas.openxmlformats.org/officeDocument/2006/relationships" r:embed="rId2"/>
        <a:stretch>
          <a:fillRect/>
        </a:stretch>
      </xdr:blipFill>
      <xdr:spPr>
        <a:xfrm>
          <a:off x="8032750" y="5818188"/>
          <a:ext cx="6207125" cy="4181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39687</xdr:colOff>
      <xdr:row>12</xdr:row>
      <xdr:rowOff>150811</xdr:rowOff>
    </xdr:from>
    <xdr:to>
      <xdr:col>13</xdr:col>
      <xdr:colOff>240033</xdr:colOff>
      <xdr:row>19</xdr:row>
      <xdr:rowOff>112779</xdr:rowOff>
    </xdr:to>
    <xdr:pic>
      <xdr:nvPicPr>
        <xdr:cNvPr id="3" name="Picture 2">
          <a:extLst>
            <a:ext uri="{FF2B5EF4-FFF2-40B4-BE49-F238E27FC236}">
              <a16:creationId xmlns:a16="http://schemas.microsoft.com/office/drawing/2014/main" id="{0F20C1AB-141A-DB94-A86C-4B8DB63F1F73}"/>
            </a:ext>
          </a:extLst>
        </xdr:cNvPr>
        <xdr:cNvPicPr>
          <a:picLocks noChangeAspect="1"/>
        </xdr:cNvPicPr>
      </xdr:nvPicPr>
      <xdr:blipFill>
        <a:blip xmlns:r="http://schemas.openxmlformats.org/officeDocument/2006/relationships" r:embed="rId1"/>
        <a:stretch>
          <a:fillRect/>
        </a:stretch>
      </xdr:blipFill>
      <xdr:spPr>
        <a:xfrm>
          <a:off x="8032750" y="2841624"/>
          <a:ext cx="6248721" cy="13272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14</xdr:col>
      <xdr:colOff>270200</xdr:colOff>
      <xdr:row>16</xdr:row>
      <xdr:rowOff>120694</xdr:rowOff>
    </xdr:to>
    <xdr:pic>
      <xdr:nvPicPr>
        <xdr:cNvPr id="2" name="Picture 1">
          <a:extLst>
            <a:ext uri="{FF2B5EF4-FFF2-40B4-BE49-F238E27FC236}">
              <a16:creationId xmlns:a16="http://schemas.microsoft.com/office/drawing/2014/main" id="{1E74435D-7F2F-AFAB-2B75-3E2081EC3956}"/>
            </a:ext>
          </a:extLst>
        </xdr:cNvPr>
        <xdr:cNvPicPr>
          <a:picLocks noChangeAspect="1"/>
        </xdr:cNvPicPr>
      </xdr:nvPicPr>
      <xdr:blipFill>
        <a:blip xmlns:r="http://schemas.openxmlformats.org/officeDocument/2006/relationships" r:embed="rId1"/>
        <a:stretch>
          <a:fillRect/>
        </a:stretch>
      </xdr:blipFill>
      <xdr:spPr>
        <a:xfrm>
          <a:off x="9136063" y="2690813"/>
          <a:ext cx="6318575" cy="850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12</xdr:row>
      <xdr:rowOff>0</xdr:rowOff>
    </xdr:from>
    <xdr:to>
      <xdr:col>13</xdr:col>
      <xdr:colOff>98741</xdr:colOff>
      <xdr:row>19</xdr:row>
      <xdr:rowOff>6420</xdr:rowOff>
    </xdr:to>
    <xdr:pic>
      <xdr:nvPicPr>
        <xdr:cNvPr id="2" name="Picture 1">
          <a:extLst>
            <a:ext uri="{FF2B5EF4-FFF2-40B4-BE49-F238E27FC236}">
              <a16:creationId xmlns:a16="http://schemas.microsoft.com/office/drawing/2014/main" id="{DDFDAC49-002F-E3EA-0FD3-3776175E8381}"/>
            </a:ext>
          </a:extLst>
        </xdr:cNvPr>
        <xdr:cNvPicPr>
          <a:picLocks noChangeAspect="1"/>
        </xdr:cNvPicPr>
      </xdr:nvPicPr>
      <xdr:blipFill>
        <a:blip xmlns:r="http://schemas.openxmlformats.org/officeDocument/2006/relationships" r:embed="rId1"/>
        <a:stretch>
          <a:fillRect/>
        </a:stretch>
      </xdr:blipFill>
      <xdr:spPr>
        <a:xfrm>
          <a:off x="7993063" y="2690813"/>
          <a:ext cx="6147116" cy="13716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177800</xdr:colOff>
      <xdr:row>12</xdr:row>
      <xdr:rowOff>19050</xdr:rowOff>
    </xdr:from>
    <xdr:to>
      <xdr:col>10</xdr:col>
      <xdr:colOff>177800</xdr:colOff>
      <xdr:row>27</xdr:row>
      <xdr:rowOff>114300</xdr:rowOff>
    </xdr:to>
    <xdr:graphicFrame macro="">
      <xdr:nvGraphicFramePr>
        <xdr:cNvPr id="2" name="STS_1_Chart">
          <a:extLst>
            <a:ext uri="{FF2B5EF4-FFF2-40B4-BE49-F238E27FC236}">
              <a16:creationId xmlns:a16="http://schemas.microsoft.com/office/drawing/2014/main" id="{7C471F7F-703D-4F09-962D-EE081D162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6</xdr:row>
      <xdr:rowOff>0</xdr:rowOff>
    </xdr:to>
    <xdr:sp macro="" textlink="">
      <xdr:nvSpPr>
        <xdr:cNvPr id="3" name="TextBox 2">
          <a:extLst>
            <a:ext uri="{FF2B5EF4-FFF2-40B4-BE49-F238E27FC236}">
              <a16:creationId xmlns:a16="http://schemas.microsoft.com/office/drawing/2014/main" id="{59087AD4-3B78-4DB6-A828-0235638AF199}"/>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25400</xdr:colOff>
      <xdr:row>11</xdr:row>
      <xdr:rowOff>57150</xdr:rowOff>
    </xdr:from>
    <xdr:to>
      <xdr:col>10</xdr:col>
      <xdr:colOff>25400</xdr:colOff>
      <xdr:row>26</xdr:row>
      <xdr:rowOff>152400</xdr:rowOff>
    </xdr:to>
    <xdr:graphicFrame macro="">
      <xdr:nvGraphicFramePr>
        <xdr:cNvPr id="2" name="STS_2_Chart">
          <a:extLst>
            <a:ext uri="{FF2B5EF4-FFF2-40B4-BE49-F238E27FC236}">
              <a16:creationId xmlns:a16="http://schemas.microsoft.com/office/drawing/2014/main" id="{2CE9445B-2CF5-4741-A7DC-809D43BE3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6</xdr:row>
      <xdr:rowOff>0</xdr:rowOff>
    </xdr:to>
    <xdr:sp macro="" textlink="">
      <xdr:nvSpPr>
        <xdr:cNvPr id="3" name="TextBox 2">
          <a:extLst>
            <a:ext uri="{FF2B5EF4-FFF2-40B4-BE49-F238E27FC236}">
              <a16:creationId xmlns:a16="http://schemas.microsoft.com/office/drawing/2014/main" id="{2A9F649D-9C13-4E00-B1D6-8E5885772064}"/>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12700</xdr:colOff>
      <xdr:row>11</xdr:row>
      <xdr:rowOff>50800</xdr:rowOff>
    </xdr:from>
    <xdr:to>
      <xdr:col>10</xdr:col>
      <xdr:colOff>12700</xdr:colOff>
      <xdr:row>26</xdr:row>
      <xdr:rowOff>146050</xdr:rowOff>
    </xdr:to>
    <xdr:graphicFrame macro="">
      <xdr:nvGraphicFramePr>
        <xdr:cNvPr id="2" name="STS_3_Chart">
          <a:extLst>
            <a:ext uri="{FF2B5EF4-FFF2-40B4-BE49-F238E27FC236}">
              <a16:creationId xmlns:a16="http://schemas.microsoft.com/office/drawing/2014/main" id="{78F82DA8-9274-4E9C-ABC2-5D2CB45C6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6</xdr:row>
      <xdr:rowOff>0</xdr:rowOff>
    </xdr:to>
    <xdr:sp macro="" textlink="">
      <xdr:nvSpPr>
        <xdr:cNvPr id="3" name="TextBox 2">
          <a:extLst>
            <a:ext uri="{FF2B5EF4-FFF2-40B4-BE49-F238E27FC236}">
              <a16:creationId xmlns:a16="http://schemas.microsoft.com/office/drawing/2014/main" id="{D1215208-F3DD-41E6-8E7D-4E2048B77F0E}"/>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438150</xdr:colOff>
      <xdr:row>5</xdr:row>
      <xdr:rowOff>76200</xdr:rowOff>
    </xdr:from>
    <xdr:to>
      <xdr:col>18</xdr:col>
      <xdr:colOff>463868</xdr:colOff>
      <xdr:row>12</xdr:row>
      <xdr:rowOff>139770</xdr:rowOff>
    </xdr:to>
    <xdr:pic>
      <xdr:nvPicPr>
        <xdr:cNvPr id="2" name="Picture 1">
          <a:extLst>
            <a:ext uri="{FF2B5EF4-FFF2-40B4-BE49-F238E27FC236}">
              <a16:creationId xmlns:a16="http://schemas.microsoft.com/office/drawing/2014/main" id="{2426CADE-40C1-C9D2-CEBE-64275B9E92A6}"/>
            </a:ext>
          </a:extLst>
        </xdr:cNvPr>
        <xdr:cNvPicPr>
          <a:picLocks noChangeAspect="1"/>
        </xdr:cNvPicPr>
      </xdr:nvPicPr>
      <xdr:blipFill>
        <a:blip xmlns:r="http://schemas.openxmlformats.org/officeDocument/2006/relationships" r:embed="rId1"/>
        <a:stretch>
          <a:fillRect/>
        </a:stretch>
      </xdr:blipFill>
      <xdr:spPr>
        <a:xfrm>
          <a:off x="6731000" y="996950"/>
          <a:ext cx="6185218" cy="136532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9E6C0-FA35-4194-8B66-C19EEE86BFE7}">
  <dimension ref="A1:O47"/>
  <sheetViews>
    <sheetView workbookViewId="0">
      <selection activeCell="E48" sqref="E48"/>
    </sheetView>
  </sheetViews>
  <sheetFormatPr defaultColWidth="8.81640625" defaultRowHeight="14.5" x14ac:dyDescent="0.35"/>
  <cols>
    <col min="1" max="1" width="13.1796875" customWidth="1"/>
    <col min="2" max="2" width="12.90625" customWidth="1"/>
    <col min="3" max="3" width="15.90625" customWidth="1"/>
    <col min="4" max="4" width="14.90625" customWidth="1"/>
    <col min="5" max="5" width="13.1796875" customWidth="1"/>
    <col min="15" max="15" width="47.81640625" customWidth="1"/>
  </cols>
  <sheetData>
    <row r="1" spans="1:15" x14ac:dyDescent="0.35">
      <c r="A1" s="68" t="s">
        <v>17</v>
      </c>
      <c r="B1" s="69"/>
      <c r="C1" s="69"/>
      <c r="D1" s="69"/>
      <c r="E1" s="69"/>
      <c r="F1" s="69"/>
      <c r="G1" s="69"/>
      <c r="H1" s="69"/>
      <c r="I1" s="69"/>
      <c r="J1" s="69"/>
      <c r="K1" s="69"/>
      <c r="L1" s="69"/>
      <c r="M1" s="69"/>
      <c r="N1" s="69"/>
      <c r="O1" s="70"/>
    </row>
    <row r="2" spans="1:15" x14ac:dyDescent="0.35">
      <c r="A2" s="71"/>
      <c r="B2" s="72"/>
      <c r="C2" s="72"/>
      <c r="D2" s="72"/>
      <c r="E2" s="72"/>
      <c r="F2" s="72"/>
      <c r="G2" s="72"/>
      <c r="H2" s="72"/>
      <c r="I2" s="72"/>
      <c r="J2" s="72"/>
      <c r="K2" s="72"/>
      <c r="L2" s="72"/>
      <c r="M2" s="72"/>
      <c r="N2" s="72"/>
      <c r="O2" s="73"/>
    </row>
    <row r="3" spans="1:15" x14ac:dyDescent="0.35">
      <c r="A3" s="74" t="s">
        <v>154</v>
      </c>
      <c r="B3" s="75"/>
      <c r="C3" s="75"/>
      <c r="D3" s="75"/>
      <c r="E3" s="75"/>
      <c r="F3" s="75"/>
      <c r="G3" s="75"/>
      <c r="H3" s="75"/>
      <c r="I3" s="75"/>
      <c r="J3" s="75"/>
      <c r="K3" s="75"/>
      <c r="L3" s="75"/>
      <c r="M3" s="75"/>
      <c r="N3" s="75"/>
      <c r="O3" s="76"/>
    </row>
    <row r="4" spans="1:15" x14ac:dyDescent="0.35">
      <c r="A4" s="77"/>
      <c r="B4" s="78"/>
      <c r="C4" s="78"/>
      <c r="D4" s="78"/>
      <c r="E4" s="78"/>
      <c r="F4" s="78"/>
      <c r="G4" s="78"/>
      <c r="H4" s="78"/>
      <c r="I4" s="78"/>
      <c r="J4" s="78"/>
      <c r="K4" s="78"/>
      <c r="L4" s="78"/>
      <c r="M4" s="78"/>
      <c r="N4" s="78"/>
      <c r="O4" s="79"/>
    </row>
    <row r="5" spans="1:15" x14ac:dyDescent="0.35">
      <c r="A5" s="89" t="s">
        <v>155</v>
      </c>
      <c r="B5" s="90"/>
      <c r="C5" s="90"/>
      <c r="D5" s="90"/>
      <c r="E5" s="90"/>
      <c r="F5" s="90"/>
      <c r="G5" s="90"/>
      <c r="H5" s="90"/>
      <c r="I5" s="90"/>
      <c r="J5" s="90"/>
      <c r="K5" s="90"/>
      <c r="L5" s="90"/>
      <c r="M5" s="90"/>
      <c r="N5" s="90"/>
      <c r="O5" s="91"/>
    </row>
    <row r="6" spans="1:15" x14ac:dyDescent="0.35">
      <c r="A6" s="92" t="s">
        <v>156</v>
      </c>
      <c r="B6" s="93"/>
      <c r="C6" s="93"/>
      <c r="D6" s="93"/>
      <c r="E6" s="93"/>
      <c r="F6" s="93"/>
      <c r="G6" s="93"/>
      <c r="H6" s="93"/>
      <c r="I6" s="93"/>
      <c r="J6" s="93"/>
      <c r="K6" s="93"/>
      <c r="L6" s="93"/>
      <c r="M6" s="93"/>
      <c r="N6" s="93"/>
      <c r="O6" s="94"/>
    </row>
    <row r="7" spans="1:15" x14ac:dyDescent="0.35">
      <c r="A7" s="57"/>
      <c r="B7" s="58"/>
      <c r="C7" s="58"/>
      <c r="D7" s="58"/>
      <c r="E7" s="58"/>
      <c r="F7" s="58"/>
      <c r="G7" s="58"/>
      <c r="H7" s="58"/>
      <c r="I7" s="58"/>
      <c r="J7" s="58"/>
      <c r="K7" s="58"/>
      <c r="L7" s="58"/>
      <c r="M7" s="58"/>
      <c r="N7" s="58"/>
      <c r="O7" s="59"/>
    </row>
    <row r="8" spans="1:15" x14ac:dyDescent="0.35">
      <c r="A8" s="95" t="s">
        <v>157</v>
      </c>
      <c r="B8" s="95"/>
      <c r="C8" s="95"/>
      <c r="D8" s="95"/>
      <c r="E8" s="95"/>
      <c r="F8" s="95"/>
      <c r="G8" s="95"/>
      <c r="H8" s="95"/>
      <c r="I8" s="95"/>
      <c r="J8" s="95"/>
      <c r="K8" s="95"/>
      <c r="L8" s="95"/>
      <c r="M8" s="95"/>
      <c r="N8" s="95"/>
      <c r="O8" s="95"/>
    </row>
    <row r="9" spans="1:15" ht="49.5" customHeight="1" x14ac:dyDescent="0.35">
      <c r="A9" s="103" t="s">
        <v>158</v>
      </c>
      <c r="B9" s="104"/>
      <c r="C9" s="104"/>
      <c r="D9" s="104"/>
      <c r="E9" s="104"/>
      <c r="F9" s="104"/>
      <c r="G9" s="104"/>
      <c r="H9" s="104"/>
      <c r="I9" s="104"/>
      <c r="J9" s="104"/>
      <c r="K9" s="104"/>
      <c r="L9" s="104"/>
      <c r="M9" s="104"/>
      <c r="N9" s="104"/>
      <c r="O9" s="105"/>
    </row>
    <row r="10" spans="1:15" x14ac:dyDescent="0.35">
      <c r="A10" s="57"/>
      <c r="B10" s="58"/>
      <c r="C10" s="58"/>
      <c r="D10" s="58"/>
      <c r="E10" s="58"/>
      <c r="F10" s="58"/>
      <c r="G10" s="58"/>
      <c r="H10" s="58"/>
      <c r="I10" s="58"/>
      <c r="J10" s="58"/>
      <c r="K10" s="58"/>
      <c r="L10" s="58"/>
      <c r="M10" s="58"/>
      <c r="N10" s="58"/>
      <c r="O10" s="59"/>
    </row>
    <row r="11" spans="1:15" x14ac:dyDescent="0.35">
      <c r="A11" s="56" t="s">
        <v>159</v>
      </c>
      <c r="B11" s="56"/>
      <c r="C11" s="56"/>
      <c r="D11" s="56"/>
      <c r="E11" s="56"/>
      <c r="F11" s="56"/>
      <c r="G11" s="56"/>
      <c r="H11" s="56"/>
      <c r="I11" s="56"/>
      <c r="J11" s="56"/>
      <c r="K11" s="56"/>
      <c r="L11" s="56"/>
      <c r="M11" s="56"/>
      <c r="N11" s="56"/>
      <c r="O11" s="56"/>
    </row>
    <row r="12" spans="1:15" x14ac:dyDescent="0.35">
      <c r="A12" s="55"/>
      <c r="B12" s="55"/>
      <c r="C12" s="55"/>
      <c r="D12" s="55"/>
      <c r="E12" s="55"/>
      <c r="F12" s="55"/>
      <c r="G12" s="55"/>
      <c r="H12" s="55"/>
      <c r="I12" s="55"/>
      <c r="J12" s="55"/>
      <c r="K12" s="55"/>
      <c r="L12" s="55"/>
      <c r="M12" s="55"/>
      <c r="N12" s="55"/>
      <c r="O12" s="55"/>
    </row>
    <row r="13" spans="1:15" x14ac:dyDescent="0.35">
      <c r="A13" s="96" t="s">
        <v>160</v>
      </c>
      <c r="B13" s="96"/>
      <c r="C13" s="96"/>
      <c r="D13" s="96"/>
      <c r="E13" s="96"/>
      <c r="F13" s="80"/>
      <c r="G13" s="81"/>
      <c r="H13" s="81"/>
      <c r="I13" s="81"/>
      <c r="J13" s="81"/>
      <c r="K13" s="81"/>
      <c r="L13" s="81"/>
      <c r="M13" s="81"/>
      <c r="N13" s="81"/>
      <c r="O13" s="82"/>
    </row>
    <row r="14" spans="1:15" x14ac:dyDescent="0.35">
      <c r="A14" s="102" t="s">
        <v>0</v>
      </c>
      <c r="B14" s="4" t="s">
        <v>23</v>
      </c>
      <c r="C14" s="4" t="s">
        <v>24</v>
      </c>
      <c r="D14" s="4" t="s">
        <v>25</v>
      </c>
      <c r="E14" s="102" t="s">
        <v>36</v>
      </c>
      <c r="F14" s="83"/>
      <c r="G14" s="84"/>
      <c r="H14" s="84"/>
      <c r="I14" s="84"/>
      <c r="J14" s="84"/>
      <c r="K14" s="84"/>
      <c r="L14" s="84"/>
      <c r="M14" s="84"/>
      <c r="N14" s="84"/>
      <c r="O14" s="85"/>
    </row>
    <row r="15" spans="1:15" ht="17.5" x14ac:dyDescent="0.45">
      <c r="A15" s="3" t="s">
        <v>12</v>
      </c>
      <c r="B15" s="28" t="s">
        <v>176</v>
      </c>
      <c r="C15" s="27" t="s">
        <v>177</v>
      </c>
      <c r="D15" s="27" t="s">
        <v>178</v>
      </c>
      <c r="E15" s="42" t="s">
        <v>179</v>
      </c>
      <c r="F15" s="83"/>
      <c r="G15" s="84"/>
      <c r="H15" s="84"/>
      <c r="I15" s="84"/>
      <c r="J15" s="84"/>
      <c r="K15" s="84"/>
      <c r="L15" s="84"/>
      <c r="M15" s="84"/>
      <c r="N15" s="84"/>
      <c r="O15" s="85"/>
    </row>
    <row r="16" spans="1:15" ht="17.5" x14ac:dyDescent="0.45">
      <c r="A16" s="3" t="s">
        <v>13</v>
      </c>
      <c r="B16" s="28" t="s">
        <v>180</v>
      </c>
      <c r="C16" s="27" t="s">
        <v>181</v>
      </c>
      <c r="D16" s="27" t="s">
        <v>182</v>
      </c>
      <c r="E16" s="42" t="s">
        <v>183</v>
      </c>
      <c r="F16" s="83"/>
      <c r="G16" s="84"/>
      <c r="H16" s="84"/>
      <c r="I16" s="84"/>
      <c r="J16" s="84"/>
      <c r="K16" s="84"/>
      <c r="L16" s="84"/>
      <c r="M16" s="84"/>
      <c r="N16" s="84"/>
      <c r="O16" s="85"/>
    </row>
    <row r="17" spans="1:15" ht="17.5" x14ac:dyDescent="0.45">
      <c r="A17" s="3" t="s">
        <v>14</v>
      </c>
      <c r="B17" s="28" t="s">
        <v>184</v>
      </c>
      <c r="C17" s="27" t="s">
        <v>185</v>
      </c>
      <c r="D17" s="27" t="s">
        <v>186</v>
      </c>
      <c r="E17" s="42" t="s">
        <v>187</v>
      </c>
      <c r="F17" s="83"/>
      <c r="G17" s="84"/>
      <c r="H17" s="84"/>
      <c r="I17" s="84"/>
      <c r="J17" s="84"/>
      <c r="K17" s="84"/>
      <c r="L17" s="84"/>
      <c r="M17" s="84"/>
      <c r="N17" s="84"/>
      <c r="O17" s="85"/>
    </row>
    <row r="18" spans="1:15" ht="17.5" x14ac:dyDescent="0.45">
      <c r="A18" s="3" t="s">
        <v>15</v>
      </c>
      <c r="B18" s="28" t="s">
        <v>188</v>
      </c>
      <c r="C18" s="27" t="s">
        <v>189</v>
      </c>
      <c r="D18" s="27" t="s">
        <v>190</v>
      </c>
      <c r="E18" s="42" t="s">
        <v>191</v>
      </c>
      <c r="F18" s="83"/>
      <c r="G18" s="84"/>
      <c r="H18" s="84"/>
      <c r="I18" s="84"/>
      <c r="J18" s="84"/>
      <c r="K18" s="84"/>
      <c r="L18" s="84"/>
      <c r="M18" s="84"/>
      <c r="N18" s="84"/>
      <c r="O18" s="85"/>
    </row>
    <row r="19" spans="1:15" ht="16.5" x14ac:dyDescent="0.45">
      <c r="A19" s="3" t="s">
        <v>161</v>
      </c>
      <c r="B19" s="43" t="s">
        <v>192</v>
      </c>
      <c r="C19" s="44" t="s">
        <v>193</v>
      </c>
      <c r="D19" s="44" t="s">
        <v>194</v>
      </c>
      <c r="E19" s="45" t="s">
        <v>195</v>
      </c>
      <c r="F19" s="83"/>
      <c r="G19" s="84"/>
      <c r="H19" s="84"/>
      <c r="I19" s="84"/>
      <c r="J19" s="84"/>
      <c r="K19" s="84"/>
      <c r="L19" s="84"/>
      <c r="M19" s="84"/>
      <c r="N19" s="84"/>
      <c r="O19" s="85"/>
    </row>
    <row r="20" spans="1:15" x14ac:dyDescent="0.35">
      <c r="A20" s="6"/>
      <c r="B20" s="6"/>
      <c r="C20" s="6"/>
      <c r="D20" s="6"/>
      <c r="E20" s="6"/>
      <c r="F20" s="86"/>
      <c r="G20" s="87"/>
      <c r="H20" s="87"/>
      <c r="I20" s="87"/>
      <c r="J20" s="87"/>
      <c r="K20" s="87"/>
      <c r="L20" s="87"/>
      <c r="M20" s="87"/>
      <c r="N20" s="87"/>
      <c r="O20" s="88"/>
    </row>
    <row r="21" spans="1:15" x14ac:dyDescent="0.35">
      <c r="A21" s="55"/>
      <c r="B21" s="55"/>
      <c r="C21" s="55"/>
      <c r="D21" s="55"/>
      <c r="E21" s="55"/>
      <c r="F21" s="55"/>
      <c r="G21" s="55"/>
      <c r="H21" s="55"/>
      <c r="I21" s="55"/>
      <c r="J21" s="55"/>
      <c r="K21" s="55"/>
      <c r="L21" s="55"/>
      <c r="M21" s="55"/>
      <c r="N21" s="55"/>
      <c r="O21" s="55"/>
    </row>
    <row r="22" spans="1:15" ht="16.5" x14ac:dyDescent="0.35">
      <c r="A22" s="106" t="s">
        <v>196</v>
      </c>
      <c r="B22" s="107"/>
      <c r="C22" s="107"/>
      <c r="D22" s="107"/>
      <c r="E22" s="107"/>
      <c r="F22" s="107"/>
      <c r="G22" s="107"/>
      <c r="H22" s="107"/>
      <c r="I22" s="107"/>
      <c r="J22" s="107"/>
      <c r="K22" s="107"/>
      <c r="L22" s="107"/>
      <c r="M22" s="107"/>
      <c r="N22" s="107"/>
      <c r="O22" s="108"/>
    </row>
    <row r="23" spans="1:15" x14ac:dyDescent="0.35">
      <c r="A23" s="56" t="s">
        <v>162</v>
      </c>
      <c r="B23" s="56"/>
      <c r="C23" s="56"/>
      <c r="D23" s="56"/>
      <c r="E23" s="56"/>
      <c r="F23" s="56"/>
      <c r="G23" s="56"/>
      <c r="H23" s="56"/>
      <c r="I23" s="56"/>
      <c r="J23" s="56"/>
      <c r="K23" s="56"/>
      <c r="L23" s="56"/>
      <c r="M23" s="56"/>
      <c r="N23" s="56"/>
      <c r="O23" s="56"/>
    </row>
    <row r="24" spans="1:15" x14ac:dyDescent="0.35">
      <c r="A24" s="60" t="s">
        <v>163</v>
      </c>
      <c r="B24" s="61"/>
      <c r="C24" s="61"/>
      <c r="D24" s="61"/>
      <c r="E24" s="61"/>
      <c r="F24" s="61"/>
      <c r="G24" s="61"/>
      <c r="H24" s="61"/>
      <c r="I24" s="61"/>
      <c r="J24" s="61"/>
      <c r="K24" s="61"/>
      <c r="L24" s="61"/>
      <c r="M24" s="61"/>
      <c r="N24" s="61"/>
      <c r="O24" s="62"/>
    </row>
    <row r="25" spans="1:15" x14ac:dyDescent="0.35">
      <c r="A25" s="67"/>
      <c r="B25" s="67"/>
      <c r="C25" s="67"/>
      <c r="D25" s="67"/>
      <c r="E25" s="67"/>
      <c r="F25" s="67"/>
      <c r="G25" s="67"/>
      <c r="H25" s="67"/>
      <c r="I25" s="67"/>
      <c r="J25" s="67"/>
      <c r="K25" s="67"/>
      <c r="L25" s="67"/>
      <c r="M25" s="67"/>
      <c r="N25" s="67"/>
      <c r="O25" s="67"/>
    </row>
    <row r="26" spans="1:15" x14ac:dyDescent="0.35">
      <c r="A26" s="66" t="s">
        <v>164</v>
      </c>
      <c r="B26" s="66"/>
      <c r="C26" s="66"/>
      <c r="D26" s="66"/>
      <c r="E26" s="66"/>
      <c r="F26" s="66"/>
      <c r="G26" s="66"/>
      <c r="H26" s="66"/>
      <c r="I26" s="66"/>
      <c r="J26" s="66"/>
      <c r="K26" s="66"/>
      <c r="L26" s="66"/>
      <c r="M26" s="66"/>
      <c r="N26" s="66"/>
      <c r="O26" s="66"/>
    </row>
    <row r="27" spans="1:15" x14ac:dyDescent="0.35">
      <c r="A27" s="57"/>
      <c r="B27" s="58"/>
      <c r="C27" s="58"/>
      <c r="D27" s="58"/>
      <c r="E27" s="58"/>
      <c r="F27" s="58"/>
      <c r="G27" s="58"/>
      <c r="H27" s="58"/>
      <c r="I27" s="58"/>
      <c r="J27" s="58"/>
      <c r="K27" s="58"/>
      <c r="L27" s="58"/>
      <c r="M27" s="58"/>
      <c r="N27" s="58"/>
      <c r="O27" s="59"/>
    </row>
    <row r="28" spans="1:15" ht="17.5" x14ac:dyDescent="0.45">
      <c r="A28" s="55" t="s">
        <v>197</v>
      </c>
      <c r="B28" s="55"/>
      <c r="C28" s="55"/>
      <c r="D28" s="55"/>
      <c r="E28" s="55"/>
      <c r="F28" s="55"/>
      <c r="G28" s="55"/>
      <c r="H28" s="55"/>
      <c r="I28" s="55"/>
      <c r="J28" s="55"/>
      <c r="K28" s="55"/>
      <c r="L28" s="55"/>
      <c r="M28" s="55"/>
      <c r="N28" s="55"/>
      <c r="O28" s="55"/>
    </row>
    <row r="29" spans="1:15" x14ac:dyDescent="0.35">
      <c r="A29" s="57"/>
      <c r="B29" s="58"/>
      <c r="C29" s="58"/>
      <c r="D29" s="58"/>
      <c r="E29" s="58"/>
      <c r="F29" s="58"/>
      <c r="G29" s="58"/>
      <c r="H29" s="58"/>
      <c r="I29" s="58"/>
      <c r="J29" s="58"/>
      <c r="K29" s="58"/>
      <c r="L29" s="58"/>
      <c r="M29" s="58"/>
      <c r="N29" s="58"/>
      <c r="O29" s="59"/>
    </row>
    <row r="30" spans="1:15" x14ac:dyDescent="0.35">
      <c r="A30" s="56" t="s">
        <v>165</v>
      </c>
      <c r="B30" s="56"/>
      <c r="C30" s="56"/>
      <c r="D30" s="56"/>
      <c r="E30" s="56"/>
      <c r="F30" s="56"/>
      <c r="G30" s="56"/>
      <c r="H30" s="56"/>
      <c r="I30" s="56"/>
      <c r="J30" s="56"/>
      <c r="K30" s="56"/>
      <c r="L30" s="56"/>
      <c r="M30" s="56"/>
      <c r="N30" s="56"/>
      <c r="O30" s="56"/>
    </row>
    <row r="31" spans="1:15" x14ac:dyDescent="0.35">
      <c r="A31" s="63" t="s">
        <v>26</v>
      </c>
      <c r="B31" s="64"/>
      <c r="C31" s="64"/>
      <c r="D31" s="64"/>
      <c r="E31" s="64"/>
      <c r="F31" s="64"/>
      <c r="G31" s="64"/>
      <c r="H31" s="64"/>
      <c r="I31" s="64"/>
      <c r="J31" s="64"/>
      <c r="K31" s="64"/>
      <c r="L31" s="64"/>
      <c r="M31" s="64"/>
      <c r="N31" s="64"/>
      <c r="O31" s="65"/>
    </row>
    <row r="32" spans="1:15" ht="17.5" x14ac:dyDescent="0.35">
      <c r="A32" s="66" t="s">
        <v>198</v>
      </c>
      <c r="B32" s="66"/>
      <c r="C32" s="66"/>
      <c r="D32" s="66"/>
      <c r="E32" s="66"/>
      <c r="F32" s="66"/>
      <c r="G32" s="66"/>
      <c r="H32" s="66"/>
      <c r="I32" s="66"/>
      <c r="J32" s="66"/>
      <c r="K32" s="66"/>
      <c r="L32" s="66"/>
      <c r="M32" s="66"/>
      <c r="N32" s="66"/>
      <c r="O32" s="66"/>
    </row>
    <row r="33" spans="1:15" ht="17.5" x14ac:dyDescent="0.35">
      <c r="A33" s="66" t="s">
        <v>199</v>
      </c>
      <c r="B33" s="66"/>
      <c r="C33" s="66"/>
      <c r="D33" s="66"/>
      <c r="E33" s="66"/>
      <c r="F33" s="66"/>
      <c r="G33" s="66"/>
      <c r="H33" s="66"/>
      <c r="I33" s="66"/>
      <c r="J33" s="66"/>
      <c r="K33" s="66"/>
      <c r="L33" s="66"/>
      <c r="M33" s="66"/>
      <c r="N33" s="66"/>
      <c r="O33" s="66"/>
    </row>
    <row r="34" spans="1:15" ht="17.5" x14ac:dyDescent="0.35">
      <c r="A34" s="66" t="s">
        <v>200</v>
      </c>
      <c r="B34" s="66"/>
      <c r="C34" s="66"/>
      <c r="D34" s="66"/>
      <c r="E34" s="66"/>
      <c r="F34" s="66"/>
      <c r="G34" s="66"/>
      <c r="H34" s="66"/>
      <c r="I34" s="66"/>
      <c r="J34" s="66"/>
      <c r="K34" s="66"/>
      <c r="L34" s="66"/>
      <c r="M34" s="66"/>
      <c r="N34" s="66"/>
      <c r="O34" s="66"/>
    </row>
    <row r="35" spans="1:15" ht="17.5" x14ac:dyDescent="0.35">
      <c r="A35" s="66" t="s">
        <v>201</v>
      </c>
      <c r="B35" s="66"/>
      <c r="C35" s="66"/>
      <c r="D35" s="66"/>
      <c r="E35" s="66"/>
      <c r="F35" s="66"/>
      <c r="G35" s="66"/>
      <c r="H35" s="66"/>
      <c r="I35" s="66"/>
      <c r="J35" s="66"/>
      <c r="K35" s="66"/>
      <c r="L35" s="66"/>
      <c r="M35" s="66"/>
      <c r="N35" s="66"/>
      <c r="O35" s="66"/>
    </row>
    <row r="36" spans="1:15" x14ac:dyDescent="0.35">
      <c r="A36" s="57"/>
      <c r="B36" s="58"/>
      <c r="C36" s="58"/>
      <c r="D36" s="58"/>
      <c r="E36" s="58"/>
      <c r="F36" s="58"/>
      <c r="G36" s="58"/>
      <c r="H36" s="58"/>
      <c r="I36" s="58"/>
      <c r="J36" s="58"/>
      <c r="K36" s="58"/>
      <c r="L36" s="58"/>
      <c r="M36" s="58"/>
      <c r="N36" s="58"/>
      <c r="O36" s="59"/>
    </row>
    <row r="37" spans="1:15" x14ac:dyDescent="0.35">
      <c r="A37" s="63" t="s">
        <v>27</v>
      </c>
      <c r="B37" s="64"/>
      <c r="C37" s="64"/>
      <c r="D37" s="64"/>
      <c r="E37" s="64"/>
      <c r="F37" s="64"/>
      <c r="G37" s="64"/>
      <c r="H37" s="64"/>
      <c r="I37" s="64"/>
      <c r="J37" s="64"/>
      <c r="K37" s="64"/>
      <c r="L37" s="64"/>
      <c r="M37" s="64"/>
      <c r="N37" s="64"/>
      <c r="O37" s="65"/>
    </row>
    <row r="38" spans="1:15" ht="16.5" x14ac:dyDescent="0.45">
      <c r="A38" s="55" t="s">
        <v>202</v>
      </c>
      <c r="B38" s="55"/>
      <c r="C38" s="55"/>
      <c r="D38" s="55"/>
      <c r="E38" s="55"/>
      <c r="F38" s="55"/>
      <c r="G38" s="55"/>
      <c r="H38" s="55"/>
      <c r="I38" s="55"/>
      <c r="J38" s="55"/>
      <c r="K38" s="55"/>
      <c r="L38" s="55"/>
      <c r="M38" s="55"/>
      <c r="N38" s="55"/>
      <c r="O38" s="55"/>
    </row>
    <row r="39" spans="1:15" ht="16.5" x14ac:dyDescent="0.45">
      <c r="A39" s="55" t="s">
        <v>203</v>
      </c>
      <c r="B39" s="55"/>
      <c r="C39" s="55"/>
      <c r="D39" s="55"/>
      <c r="E39" s="55"/>
      <c r="F39" s="55"/>
      <c r="G39" s="55"/>
      <c r="H39" s="55"/>
      <c r="I39" s="55"/>
      <c r="J39" s="55"/>
      <c r="K39" s="55"/>
      <c r="L39" s="55"/>
      <c r="M39" s="55"/>
      <c r="N39" s="55"/>
      <c r="O39" s="55"/>
    </row>
    <row r="40" spans="1:15" ht="16.5" x14ac:dyDescent="0.45">
      <c r="A40" s="55" t="s">
        <v>204</v>
      </c>
      <c r="B40" s="55"/>
      <c r="C40" s="55"/>
      <c r="D40" s="55"/>
      <c r="E40" s="55"/>
      <c r="F40" s="55"/>
      <c r="G40" s="55"/>
      <c r="H40" s="55"/>
      <c r="I40" s="55"/>
      <c r="J40" s="55"/>
      <c r="K40" s="55"/>
      <c r="L40" s="55"/>
      <c r="M40" s="55"/>
      <c r="N40" s="55"/>
      <c r="O40" s="55"/>
    </row>
    <row r="41" spans="1:15" x14ac:dyDescent="0.35">
      <c r="A41" s="92"/>
      <c r="B41" s="93"/>
      <c r="C41" s="93"/>
      <c r="D41" s="93"/>
      <c r="E41" s="93"/>
      <c r="F41" s="93"/>
      <c r="G41" s="93"/>
      <c r="H41" s="93"/>
      <c r="I41" s="93"/>
      <c r="J41" s="93"/>
      <c r="K41" s="93"/>
      <c r="L41" s="93"/>
      <c r="M41" s="93"/>
      <c r="N41" s="93"/>
      <c r="O41" s="94"/>
    </row>
    <row r="42" spans="1:15" x14ac:dyDescent="0.35">
      <c r="A42" s="63" t="s">
        <v>34</v>
      </c>
      <c r="B42" s="64"/>
      <c r="C42" s="64"/>
      <c r="D42" s="64"/>
      <c r="E42" s="64"/>
      <c r="F42" s="64"/>
      <c r="G42" s="64"/>
      <c r="H42" s="64"/>
      <c r="I42" s="64"/>
      <c r="J42" s="64"/>
      <c r="K42" s="64"/>
      <c r="L42" s="64"/>
      <c r="M42" s="64"/>
      <c r="N42" s="64"/>
      <c r="O42" s="65"/>
    </row>
    <row r="43" spans="1:15" ht="16.5" x14ac:dyDescent="0.45">
      <c r="A43" s="55" t="s">
        <v>205</v>
      </c>
      <c r="B43" s="55"/>
      <c r="C43" s="55"/>
      <c r="D43" s="55"/>
      <c r="E43" s="55"/>
      <c r="F43" s="55"/>
      <c r="G43" s="55"/>
      <c r="H43" s="55"/>
      <c r="I43" s="55"/>
      <c r="J43" s="55"/>
      <c r="K43" s="55"/>
      <c r="L43" s="55"/>
      <c r="M43" s="55"/>
      <c r="N43" s="55"/>
      <c r="O43" s="55"/>
    </row>
    <row r="44" spans="1:15" x14ac:dyDescent="0.35">
      <c r="A44" s="57"/>
      <c r="B44" s="58"/>
      <c r="C44" s="58"/>
      <c r="D44" s="58"/>
      <c r="E44" s="58"/>
      <c r="F44" s="58"/>
      <c r="G44" s="58"/>
      <c r="H44" s="58"/>
      <c r="I44" s="58"/>
      <c r="J44" s="58"/>
      <c r="K44" s="58"/>
      <c r="L44" s="58"/>
      <c r="M44" s="58"/>
      <c r="N44" s="58"/>
      <c r="O44" s="59"/>
    </row>
    <row r="45" spans="1:15" x14ac:dyDescent="0.35">
      <c r="A45" s="63" t="s">
        <v>166</v>
      </c>
      <c r="B45" s="64"/>
      <c r="C45" s="64"/>
      <c r="D45" s="64"/>
      <c r="E45" s="64"/>
      <c r="F45" s="64"/>
      <c r="G45" s="64"/>
      <c r="H45" s="64"/>
      <c r="I45" s="64"/>
      <c r="J45" s="64"/>
      <c r="K45" s="64"/>
      <c r="L45" s="64"/>
      <c r="M45" s="64"/>
      <c r="N45" s="64"/>
      <c r="O45" s="65"/>
    </row>
    <row r="46" spans="1:15" x14ac:dyDescent="0.35">
      <c r="A46" s="92" t="s">
        <v>206</v>
      </c>
      <c r="B46" s="93"/>
      <c r="C46" s="93"/>
      <c r="D46" s="93"/>
      <c r="E46" s="93"/>
      <c r="F46" s="93"/>
      <c r="G46" s="93"/>
      <c r="H46" s="93"/>
      <c r="I46" s="93"/>
      <c r="J46" s="93"/>
      <c r="K46" s="93"/>
      <c r="L46" s="93"/>
      <c r="M46" s="93"/>
      <c r="N46" s="93"/>
      <c r="O46" s="94"/>
    </row>
    <row r="47" spans="1:15" x14ac:dyDescent="0.35">
      <c r="A47" s="92" t="s">
        <v>173</v>
      </c>
      <c r="B47" s="93"/>
      <c r="C47" s="93"/>
      <c r="D47" s="93"/>
      <c r="E47" s="93"/>
      <c r="F47" s="93"/>
      <c r="G47" s="93"/>
      <c r="H47" s="93"/>
      <c r="I47" s="93"/>
      <c r="J47" s="93"/>
      <c r="K47" s="93"/>
      <c r="L47" s="93"/>
      <c r="M47" s="93"/>
      <c r="N47" s="93"/>
      <c r="O47" s="94"/>
    </row>
  </sheetData>
  <mergeCells count="39">
    <mergeCell ref="A44:O44"/>
    <mergeCell ref="A47:O47"/>
    <mergeCell ref="A45:O45"/>
    <mergeCell ref="A42:O42"/>
    <mergeCell ref="A37:O37"/>
    <mergeCell ref="A41:O41"/>
    <mergeCell ref="A43:O43"/>
    <mergeCell ref="A38:O38"/>
    <mergeCell ref="A39:O39"/>
    <mergeCell ref="A40:O40"/>
    <mergeCell ref="A46:O46"/>
    <mergeCell ref="A1:O2"/>
    <mergeCell ref="A3:O4"/>
    <mergeCell ref="F13:O20"/>
    <mergeCell ref="A10:O10"/>
    <mergeCell ref="A7:O7"/>
    <mergeCell ref="A5:O5"/>
    <mergeCell ref="A6:O6"/>
    <mergeCell ref="A9:O9"/>
    <mergeCell ref="A11:O11"/>
    <mergeCell ref="A8:O8"/>
    <mergeCell ref="A12:O12"/>
    <mergeCell ref="A13:E13"/>
    <mergeCell ref="A21:O21"/>
    <mergeCell ref="A23:O23"/>
    <mergeCell ref="A22:O22"/>
    <mergeCell ref="A24:O24"/>
    <mergeCell ref="A36:O36"/>
    <mergeCell ref="A31:O31"/>
    <mergeCell ref="A32:O32"/>
    <mergeCell ref="A33:O33"/>
    <mergeCell ref="A29:O29"/>
    <mergeCell ref="A34:O34"/>
    <mergeCell ref="A35:O35"/>
    <mergeCell ref="A25:O25"/>
    <mergeCell ref="A26:O26"/>
    <mergeCell ref="A28:O28"/>
    <mergeCell ref="A30:O30"/>
    <mergeCell ref="A27:O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6677-D2E5-41A2-A883-2D8845513F42}">
  <dimension ref="A1:K10"/>
  <sheetViews>
    <sheetView workbookViewId="0">
      <selection activeCell="I6" sqref="I6"/>
    </sheetView>
  </sheetViews>
  <sheetFormatPr defaultColWidth="8.81640625" defaultRowHeight="14.5" x14ac:dyDescent="0.35"/>
  <sheetData>
    <row r="1" spans="1:11" x14ac:dyDescent="0.35">
      <c r="A1" s="25" t="s">
        <v>147</v>
      </c>
      <c r="K1" s="35" t="str">
        <f>CONCATENATE("Sensitivity of ",$K$4," to ","Input")</f>
        <v>Sensitivity of $B$17 to Input</v>
      </c>
    </row>
    <row r="3" spans="1:11" x14ac:dyDescent="0.35">
      <c r="A3" t="s">
        <v>149</v>
      </c>
      <c r="K3" t="s">
        <v>107</v>
      </c>
    </row>
    <row r="4" spans="1:11" ht="32.5" x14ac:dyDescent="0.35">
      <c r="B4" s="33" t="s">
        <v>106</v>
      </c>
      <c r="J4" s="35">
        <f>MATCH($K$4,OutputAddresses,0)</f>
        <v>1</v>
      </c>
      <c r="K4" s="34" t="s">
        <v>106</v>
      </c>
    </row>
    <row r="5" spans="1:11" x14ac:dyDescent="0.35">
      <c r="A5">
        <v>1</v>
      </c>
      <c r="B5" s="36" t="s">
        <v>108</v>
      </c>
      <c r="K5" t="str">
        <f>INDEX(OutputValues,1,$J$4)</f>
        <v>Not feasible</v>
      </c>
    </row>
    <row r="6" spans="1:11" x14ac:dyDescent="0.35">
      <c r="A6">
        <v>2</v>
      </c>
      <c r="B6" s="37" t="s">
        <v>108</v>
      </c>
      <c r="K6" t="str">
        <f>INDEX(OutputValues,2,$J$4)</f>
        <v>Not feasible</v>
      </c>
    </row>
    <row r="7" spans="1:11" x14ac:dyDescent="0.35">
      <c r="A7">
        <v>3</v>
      </c>
      <c r="B7" s="37" t="s">
        <v>108</v>
      </c>
      <c r="K7" t="str">
        <f>INDEX(OutputValues,3,$J$4)</f>
        <v>Not feasible</v>
      </c>
    </row>
    <row r="8" spans="1:11" x14ac:dyDescent="0.35">
      <c r="A8">
        <v>4</v>
      </c>
      <c r="B8" s="37" t="s">
        <v>108</v>
      </c>
      <c r="K8" t="str">
        <f>INDEX(OutputValues,4,$J$4)</f>
        <v>Not feasible</v>
      </c>
    </row>
    <row r="9" spans="1:11" x14ac:dyDescent="0.35">
      <c r="A9">
        <v>5</v>
      </c>
      <c r="B9" s="39">
        <v>1660.0204990260645</v>
      </c>
      <c r="K9">
        <f>INDEX(OutputValues,5,$J$4)</f>
        <v>1660.0204990260645</v>
      </c>
    </row>
    <row r="10" spans="1:11" x14ac:dyDescent="0.35">
      <c r="A10">
        <v>6</v>
      </c>
      <c r="B10" s="38">
        <v>1691.223031258696</v>
      </c>
      <c r="K10">
        <f>INDEX(OutputValues,6,$J$4)</f>
        <v>1691.223031258696</v>
      </c>
    </row>
  </sheetData>
  <dataValidations count="1">
    <dataValidation type="list" allowBlank="1" showInputMessage="1" showErrorMessage="1" sqref="K4" xr:uid="{BA5393F4-C328-49C1-9071-27815A9E611D}">
      <formula1>OutputAddresses</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F611-2637-4FBA-BF3A-D3A9F404FF63}">
  <dimension ref="A1:K10"/>
  <sheetViews>
    <sheetView workbookViewId="0">
      <selection activeCell="N18" sqref="N18"/>
    </sheetView>
  </sheetViews>
  <sheetFormatPr defaultColWidth="8.81640625" defaultRowHeight="14.5" x14ac:dyDescent="0.35"/>
  <sheetData>
    <row r="1" spans="1:11" x14ac:dyDescent="0.35">
      <c r="A1" s="25" t="s">
        <v>147</v>
      </c>
      <c r="K1" s="35" t="str">
        <f>CONCATENATE("Sensitivity of ",$K$4," to ","Input")</f>
        <v>Sensitivity of $B$17 to Input</v>
      </c>
    </row>
    <row r="3" spans="1:11" x14ac:dyDescent="0.35">
      <c r="A3" t="s">
        <v>151</v>
      </c>
      <c r="K3" t="s">
        <v>107</v>
      </c>
    </row>
    <row r="4" spans="1:11" ht="32.5" x14ac:dyDescent="0.35">
      <c r="B4" s="33" t="s">
        <v>106</v>
      </c>
      <c r="J4" s="35">
        <f>MATCH($K$4,OutputAddresses,0)</f>
        <v>1</v>
      </c>
      <c r="K4" s="34" t="s">
        <v>106</v>
      </c>
    </row>
    <row r="5" spans="1:11" x14ac:dyDescent="0.35">
      <c r="A5">
        <v>1</v>
      </c>
      <c r="B5" s="36" t="s">
        <v>108</v>
      </c>
      <c r="K5" t="str">
        <f>INDEX(OutputValues,1,$J$4)</f>
        <v>Not feasible</v>
      </c>
    </row>
    <row r="6" spans="1:11" x14ac:dyDescent="0.35">
      <c r="A6">
        <v>2</v>
      </c>
      <c r="B6" s="37" t="s">
        <v>108</v>
      </c>
      <c r="K6" t="str">
        <f>INDEX(OutputValues,2,$J$4)</f>
        <v>Not feasible</v>
      </c>
    </row>
    <row r="7" spans="1:11" x14ac:dyDescent="0.35">
      <c r="A7">
        <v>3</v>
      </c>
      <c r="B7" s="37" t="s">
        <v>108</v>
      </c>
      <c r="K7" t="str">
        <f>INDEX(OutputValues,3,$J$4)</f>
        <v>Not feasible</v>
      </c>
    </row>
    <row r="8" spans="1:11" x14ac:dyDescent="0.35">
      <c r="A8">
        <v>4</v>
      </c>
      <c r="B8" s="37" t="s">
        <v>108</v>
      </c>
      <c r="K8" t="str">
        <f>INDEX(OutputValues,4,$J$4)</f>
        <v>Not feasible</v>
      </c>
    </row>
    <row r="9" spans="1:11" x14ac:dyDescent="0.35">
      <c r="A9">
        <v>5</v>
      </c>
      <c r="B9" s="39">
        <v>1665.1881355932203</v>
      </c>
      <c r="K9">
        <f>INDEX(OutputValues,5,$J$4)</f>
        <v>1665.1881355932203</v>
      </c>
    </row>
    <row r="10" spans="1:11" x14ac:dyDescent="0.35">
      <c r="A10">
        <v>6</v>
      </c>
      <c r="B10" s="38">
        <v>1695.295918367347</v>
      </c>
      <c r="K10">
        <f>INDEX(OutputValues,6,$J$4)</f>
        <v>1695.295918367347</v>
      </c>
    </row>
  </sheetData>
  <dataValidations count="1">
    <dataValidation type="list" allowBlank="1" showInputMessage="1" showErrorMessage="1" sqref="K4" xr:uid="{CA269F37-AFF4-4DA1-A3FC-D51A7B30A9CF}">
      <formula1>OutputAddresses</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57787-AADF-4CA3-BCF1-2E8AE5E93EED}">
  <dimension ref="A1:H41"/>
  <sheetViews>
    <sheetView showGridLines="0" workbookViewId="0">
      <selection activeCell="L26" sqref="L26"/>
    </sheetView>
  </sheetViews>
  <sheetFormatPr defaultColWidth="8.81640625" defaultRowHeight="14.5" x14ac:dyDescent="0.35"/>
  <cols>
    <col min="1" max="1" width="2.1796875" customWidth="1"/>
    <col min="2" max="2" width="5.81640625" bestFit="1" customWidth="1"/>
    <col min="3" max="3" width="24.36328125" bestFit="1" customWidth="1"/>
    <col min="4" max="4" width="11.81640625" bestFit="1" customWidth="1"/>
    <col min="5" max="5" width="12.453125" bestFit="1" customWidth="1"/>
    <col min="6" max="6" width="9.81640625" bestFit="1" customWidth="1"/>
    <col min="7" max="8" width="11.81640625" bestFit="1" customWidth="1"/>
  </cols>
  <sheetData>
    <row r="1" spans="1:8" x14ac:dyDescent="0.35">
      <c r="A1" s="25" t="s">
        <v>52</v>
      </c>
    </row>
    <row r="2" spans="1:8" x14ac:dyDescent="0.35">
      <c r="A2" s="25" t="s">
        <v>152</v>
      </c>
    </row>
    <row r="3" spans="1:8" x14ac:dyDescent="0.35">
      <c r="A3" s="25" t="s">
        <v>153</v>
      </c>
    </row>
    <row r="6" spans="1:8" ht="15" thickBot="1" x14ac:dyDescent="0.4">
      <c r="A6" t="s">
        <v>53</v>
      </c>
    </row>
    <row r="7" spans="1:8" x14ac:dyDescent="0.35">
      <c r="B7" s="40"/>
      <c r="C7" s="40"/>
      <c r="D7" s="40" t="s">
        <v>54</v>
      </c>
      <c r="E7" s="40" t="s">
        <v>56</v>
      </c>
      <c r="F7" s="40" t="s">
        <v>58</v>
      </c>
      <c r="G7" s="40" t="s">
        <v>60</v>
      </c>
      <c r="H7" s="40" t="s">
        <v>60</v>
      </c>
    </row>
    <row r="8" spans="1:8" ht="15" thickBot="1" x14ac:dyDescent="0.4">
      <c r="B8" s="41" t="s">
        <v>38</v>
      </c>
      <c r="C8" s="41" t="s">
        <v>39</v>
      </c>
      <c r="D8" s="41" t="s">
        <v>55</v>
      </c>
      <c r="E8" s="41" t="s">
        <v>57</v>
      </c>
      <c r="F8" s="41" t="s">
        <v>59</v>
      </c>
      <c r="G8" s="41" t="s">
        <v>61</v>
      </c>
      <c r="H8" s="41" t="s">
        <v>62</v>
      </c>
    </row>
    <row r="9" spans="1:8" x14ac:dyDescent="0.35">
      <c r="B9" s="30" t="s">
        <v>67</v>
      </c>
      <c r="C9" s="30" t="s">
        <v>68</v>
      </c>
      <c r="D9" s="30">
        <v>34.285714285714292</v>
      </c>
      <c r="E9" s="30">
        <v>0</v>
      </c>
      <c r="F9" s="30">
        <v>3</v>
      </c>
      <c r="G9" s="30">
        <v>1.6559523809523804</v>
      </c>
      <c r="H9" s="30">
        <v>0.75238095238096336</v>
      </c>
    </row>
    <row r="10" spans="1:8" x14ac:dyDescent="0.35">
      <c r="B10" s="30" t="s">
        <v>69</v>
      </c>
      <c r="C10" s="30" t="s">
        <v>70</v>
      </c>
      <c r="D10" s="30">
        <v>51.387603368484932</v>
      </c>
      <c r="E10" s="30">
        <v>0</v>
      </c>
      <c r="F10" s="30">
        <v>3.5</v>
      </c>
      <c r="G10" s="30">
        <v>1.578800747544424E-14</v>
      </c>
      <c r="H10" s="30">
        <v>0.15499359795134349</v>
      </c>
    </row>
    <row r="11" spans="1:8" x14ac:dyDescent="0.35">
      <c r="B11" s="30" t="s">
        <v>71</v>
      </c>
      <c r="C11" s="30" t="s">
        <v>72</v>
      </c>
      <c r="D11" s="30">
        <v>54.326682345800783</v>
      </c>
      <c r="E11" s="30">
        <v>0</v>
      </c>
      <c r="F11" s="30">
        <v>4</v>
      </c>
      <c r="G11" s="30">
        <v>0.15499359795134343</v>
      </c>
      <c r="H11" s="30">
        <v>1.5788007475444272E-14</v>
      </c>
    </row>
    <row r="12" spans="1:8" x14ac:dyDescent="0.35">
      <c r="B12" s="30" t="s">
        <v>73</v>
      </c>
      <c r="C12" s="30" t="s">
        <v>74</v>
      </c>
      <c r="D12" s="30">
        <v>0</v>
      </c>
      <c r="E12" s="30">
        <v>-1.3761904761904749</v>
      </c>
      <c r="F12" s="30">
        <v>4.5</v>
      </c>
      <c r="G12" s="30">
        <v>1.3761904761904749</v>
      </c>
      <c r="H12" s="30">
        <v>1E+30</v>
      </c>
    </row>
    <row r="13" spans="1:8" x14ac:dyDescent="0.35">
      <c r="B13" s="30" t="s">
        <v>75</v>
      </c>
      <c r="C13" s="30" t="s">
        <v>76</v>
      </c>
      <c r="D13" s="30">
        <v>81.428571428571431</v>
      </c>
      <c r="E13" s="30">
        <v>0</v>
      </c>
      <c r="F13" s="30">
        <v>3</v>
      </c>
      <c r="G13" s="30">
        <v>0.69724310776942344</v>
      </c>
      <c r="H13" s="30">
        <v>2.7112827112827566E-2</v>
      </c>
    </row>
    <row r="14" spans="1:8" x14ac:dyDescent="0.35">
      <c r="B14" s="30" t="s">
        <v>77</v>
      </c>
      <c r="C14" s="30" t="s">
        <v>78</v>
      </c>
      <c r="D14" s="30">
        <v>0</v>
      </c>
      <c r="E14" s="30">
        <v>-7.0429773124658368E-16</v>
      </c>
      <c r="F14" s="30">
        <v>3.5</v>
      </c>
      <c r="G14" s="30">
        <v>7.0429773124658368E-16</v>
      </c>
      <c r="H14" s="30">
        <v>1E+30</v>
      </c>
    </row>
    <row r="15" spans="1:8" x14ac:dyDescent="0.35">
      <c r="B15" s="30" t="s">
        <v>79</v>
      </c>
      <c r="C15" s="30" t="s">
        <v>80</v>
      </c>
      <c r="D15" s="30">
        <v>27.823129251700642</v>
      </c>
      <c r="E15" s="30">
        <v>0</v>
      </c>
      <c r="F15" s="30">
        <v>4</v>
      </c>
      <c r="G15" s="30">
        <v>2.7943994104643058E-2</v>
      </c>
      <c r="H15" s="30">
        <v>7.0429773124658388E-16</v>
      </c>
    </row>
    <row r="16" spans="1:8" x14ac:dyDescent="0.35">
      <c r="B16" s="30" t="s">
        <v>81</v>
      </c>
      <c r="C16" s="30" t="s">
        <v>82</v>
      </c>
      <c r="D16" s="30">
        <v>20.748299319727902</v>
      </c>
      <c r="E16" s="30">
        <v>0</v>
      </c>
      <c r="F16" s="30">
        <v>2.5</v>
      </c>
      <c r="G16" s="30">
        <v>0.10384615384615326</v>
      </c>
      <c r="H16" s="30">
        <v>0.43309859154929514</v>
      </c>
    </row>
    <row r="17" spans="1:8" x14ac:dyDescent="0.35">
      <c r="B17" s="30" t="s">
        <v>83</v>
      </c>
      <c r="C17" s="30" t="s">
        <v>84</v>
      </c>
      <c r="D17" s="30">
        <v>4.2857142857142954</v>
      </c>
      <c r="E17" s="30">
        <v>0</v>
      </c>
      <c r="F17" s="30">
        <v>3</v>
      </c>
      <c r="G17" s="30">
        <v>3.4592227695676554E-2</v>
      </c>
      <c r="H17" s="30">
        <v>4.2634920634920652</v>
      </c>
    </row>
    <row r="18" spans="1:8" x14ac:dyDescent="0.35">
      <c r="B18" s="30" t="s">
        <v>85</v>
      </c>
      <c r="C18" s="30" t="s">
        <v>86</v>
      </c>
      <c r="D18" s="30">
        <v>110.01289735224944</v>
      </c>
      <c r="E18" s="30">
        <v>0</v>
      </c>
      <c r="F18" s="30">
        <v>3.5</v>
      </c>
      <c r="G18" s="30">
        <v>1E+30</v>
      </c>
      <c r="H18" s="30">
        <v>8.894652098841833E-16</v>
      </c>
    </row>
    <row r="19" spans="1:8" x14ac:dyDescent="0.35">
      <c r="B19" s="30" t="s">
        <v>87</v>
      </c>
      <c r="C19" s="30" t="s">
        <v>88</v>
      </c>
      <c r="D19" s="30">
        <v>25.70138836203629</v>
      </c>
      <c r="E19" s="30">
        <v>0</v>
      </c>
      <c r="F19" s="30">
        <v>4</v>
      </c>
      <c r="G19" s="30">
        <v>8.894652098841833E-16</v>
      </c>
      <c r="H19" s="30">
        <v>3.5290771897413066E-2</v>
      </c>
    </row>
    <row r="20" spans="1:8" x14ac:dyDescent="0.35">
      <c r="B20" s="30" t="s">
        <v>89</v>
      </c>
      <c r="C20" s="30" t="s">
        <v>90</v>
      </c>
      <c r="D20" s="30">
        <v>0</v>
      </c>
      <c r="E20" s="30">
        <v>-0.48809523809523747</v>
      </c>
      <c r="F20" s="30">
        <v>2.25</v>
      </c>
      <c r="G20" s="30">
        <v>0.48809523809523747</v>
      </c>
      <c r="H20" s="30">
        <v>1E+30</v>
      </c>
    </row>
    <row r="21" spans="1:8" x14ac:dyDescent="0.35">
      <c r="B21" s="30" t="s">
        <v>91</v>
      </c>
      <c r="C21" s="30" t="s">
        <v>92</v>
      </c>
      <c r="D21" s="30">
        <v>0</v>
      </c>
      <c r="E21" s="30">
        <v>-0.1074829931972807</v>
      </c>
      <c r="F21" s="30">
        <v>3</v>
      </c>
      <c r="G21" s="30">
        <v>0.1074829931972807</v>
      </c>
      <c r="H21" s="30">
        <v>1E+30</v>
      </c>
    </row>
    <row r="22" spans="1:8" x14ac:dyDescent="0.35">
      <c r="B22" s="30" t="s">
        <v>93</v>
      </c>
      <c r="C22" s="30" t="s">
        <v>94</v>
      </c>
      <c r="D22" s="30">
        <v>33.293376830286007</v>
      </c>
      <c r="E22" s="30">
        <v>0</v>
      </c>
      <c r="F22" s="30">
        <v>3.5</v>
      </c>
      <c r="G22" s="30">
        <v>1E+30</v>
      </c>
      <c r="H22" s="30">
        <v>2.7861189662548692E-15</v>
      </c>
    </row>
    <row r="23" spans="1:8" x14ac:dyDescent="0.35">
      <c r="B23" s="30" t="s">
        <v>95</v>
      </c>
      <c r="C23" s="30" t="s">
        <v>96</v>
      </c>
      <c r="D23" s="30">
        <v>12.148800040462291</v>
      </c>
      <c r="E23" s="30">
        <v>0</v>
      </c>
      <c r="F23" s="30">
        <v>4</v>
      </c>
      <c r="G23" s="30">
        <v>2.7861189662548692E-15</v>
      </c>
      <c r="H23" s="30">
        <v>0.11054315314924973</v>
      </c>
    </row>
    <row r="24" spans="1:8" ht="15" thickBot="1" x14ac:dyDescent="0.4">
      <c r="B24" s="31" t="s">
        <v>97</v>
      </c>
      <c r="C24" s="31" t="s">
        <v>98</v>
      </c>
      <c r="D24" s="31">
        <v>64.557823129251702</v>
      </c>
      <c r="E24" s="31">
        <v>0</v>
      </c>
      <c r="F24" s="31">
        <v>2.3500000000000014</v>
      </c>
      <c r="G24" s="31">
        <v>1.5374999999999981</v>
      </c>
      <c r="H24" s="31">
        <v>1.3499999999999863</v>
      </c>
    </row>
    <row r="26" spans="1:8" ht="15" thickBot="1" x14ac:dyDescent="0.4">
      <c r="A26" t="s">
        <v>18</v>
      </c>
    </row>
    <row r="27" spans="1:8" x14ac:dyDescent="0.35">
      <c r="B27" s="40"/>
      <c r="C27" s="40"/>
      <c r="D27" s="40" t="s">
        <v>54</v>
      </c>
      <c r="E27" s="40" t="s">
        <v>63</v>
      </c>
      <c r="F27" s="40" t="s">
        <v>65</v>
      </c>
      <c r="G27" s="40" t="s">
        <v>60</v>
      </c>
      <c r="H27" s="40" t="s">
        <v>60</v>
      </c>
    </row>
    <row r="28" spans="1:8" ht="15" thickBot="1" x14ac:dyDescent="0.4">
      <c r="B28" s="41" t="s">
        <v>38</v>
      </c>
      <c r="C28" s="41" t="s">
        <v>39</v>
      </c>
      <c r="D28" s="41" t="s">
        <v>55</v>
      </c>
      <c r="E28" s="41" t="s">
        <v>64</v>
      </c>
      <c r="F28" s="41" t="s">
        <v>66</v>
      </c>
      <c r="G28" s="41" t="s">
        <v>61</v>
      </c>
      <c r="H28" s="41" t="s">
        <v>62</v>
      </c>
    </row>
    <row r="29" spans="1:8" x14ac:dyDescent="0.35">
      <c r="B29" s="30" t="s">
        <v>40</v>
      </c>
      <c r="C29" s="30" t="s">
        <v>41</v>
      </c>
      <c r="D29" s="30">
        <v>140</v>
      </c>
      <c r="E29" s="30">
        <v>5.8761904761904749</v>
      </c>
      <c r="F29" s="30">
        <v>140</v>
      </c>
      <c r="G29" s="30">
        <v>8.5996240601503793</v>
      </c>
      <c r="H29" s="30">
        <v>11.531954887218031</v>
      </c>
    </row>
    <row r="30" spans="1:8" x14ac:dyDescent="0.35">
      <c r="B30" s="30" t="s">
        <v>42</v>
      </c>
      <c r="C30" s="30" t="s">
        <v>43</v>
      </c>
      <c r="D30" s="30">
        <v>129.99999999999997</v>
      </c>
      <c r="E30" s="30">
        <v>2.5</v>
      </c>
      <c r="F30" s="30">
        <v>130</v>
      </c>
      <c r="G30" s="30">
        <v>1E+30</v>
      </c>
      <c r="H30" s="30">
        <v>20.748299319727902</v>
      </c>
    </row>
    <row r="31" spans="1:8" x14ac:dyDescent="0.35">
      <c r="B31" s="30" t="s">
        <v>44</v>
      </c>
      <c r="C31" s="30" t="s">
        <v>45</v>
      </c>
      <c r="D31" s="30">
        <v>140.00000000000003</v>
      </c>
      <c r="E31" s="30">
        <v>2.7380952380952372</v>
      </c>
      <c r="F31" s="30">
        <v>140</v>
      </c>
      <c r="G31" s="30">
        <v>24.688128772635796</v>
      </c>
      <c r="H31" s="30">
        <v>18.410462776659966</v>
      </c>
    </row>
    <row r="32" spans="1:8" x14ac:dyDescent="0.35">
      <c r="B32" s="30" t="s">
        <v>46</v>
      </c>
      <c r="C32" s="30" t="s">
        <v>47</v>
      </c>
      <c r="D32" s="30">
        <v>110</v>
      </c>
      <c r="E32" s="30">
        <v>2.3500000000000014</v>
      </c>
      <c r="F32" s="30">
        <v>110</v>
      </c>
      <c r="G32" s="30">
        <v>1E+30</v>
      </c>
      <c r="H32" s="30">
        <v>64.557823129251702</v>
      </c>
    </row>
    <row r="33" spans="2:8" x14ac:dyDescent="0.35">
      <c r="B33" s="30" t="s">
        <v>99</v>
      </c>
      <c r="C33" s="30" t="s">
        <v>100</v>
      </c>
      <c r="D33" s="30">
        <v>120.00000000000001</v>
      </c>
      <c r="E33" s="30">
        <v>-0.47312925170068021</v>
      </c>
      <c r="F33" s="30">
        <v>120</v>
      </c>
      <c r="G33" s="30">
        <v>42.864628820960625</v>
      </c>
      <c r="H33" s="30">
        <v>50.00602743096136</v>
      </c>
    </row>
    <row r="34" spans="2:8" x14ac:dyDescent="0.35">
      <c r="B34" s="30" t="s">
        <v>48</v>
      </c>
      <c r="C34" s="30" t="s">
        <v>49</v>
      </c>
      <c r="D34" s="30">
        <v>194.69387755102039</v>
      </c>
      <c r="E34" s="30">
        <v>0</v>
      </c>
      <c r="F34" s="30">
        <v>130</v>
      </c>
      <c r="G34" s="30">
        <v>64.693877551020307</v>
      </c>
      <c r="H34" s="30">
        <v>1E+30</v>
      </c>
    </row>
    <row r="35" spans="2:8" x14ac:dyDescent="0.35">
      <c r="B35" s="30" t="s">
        <v>101</v>
      </c>
      <c r="C35" s="30" t="s">
        <v>102</v>
      </c>
      <c r="D35" s="30">
        <v>120.00000000000001</v>
      </c>
      <c r="E35" s="30">
        <v>-6.4285714285713891E-2</v>
      </c>
      <c r="F35" s="30">
        <v>120</v>
      </c>
      <c r="G35" s="30">
        <v>41.168831168831076</v>
      </c>
      <c r="H35" s="30">
        <v>28.944805194805237</v>
      </c>
    </row>
    <row r="36" spans="2:8" x14ac:dyDescent="0.35">
      <c r="B36" s="30" t="s">
        <v>129</v>
      </c>
      <c r="C36" s="30" t="s">
        <v>130</v>
      </c>
      <c r="D36" s="30">
        <v>10800.000000000002</v>
      </c>
      <c r="E36" s="30">
        <v>-0.22840136054421767</v>
      </c>
      <c r="F36" s="30">
        <v>0</v>
      </c>
      <c r="G36" s="30">
        <v>80.000000000000213</v>
      </c>
      <c r="H36" s="30">
        <v>82.805429864253426</v>
      </c>
    </row>
    <row r="37" spans="2:8" x14ac:dyDescent="0.35">
      <c r="B37" s="30" t="s">
        <v>132</v>
      </c>
      <c r="C37" s="30" t="s">
        <v>133</v>
      </c>
      <c r="D37" s="30">
        <v>18885.306122448976</v>
      </c>
      <c r="E37" s="30">
        <v>-0.1880952380952382</v>
      </c>
      <c r="F37" s="30">
        <v>0</v>
      </c>
      <c r="G37" s="30">
        <v>134.8351648351647</v>
      </c>
      <c r="H37" s="30">
        <v>100.54945054945061</v>
      </c>
    </row>
    <row r="38" spans="2:8" x14ac:dyDescent="0.35">
      <c r="B38" s="30" t="s">
        <v>135</v>
      </c>
      <c r="C38" s="30" t="s">
        <v>136</v>
      </c>
      <c r="D38" s="30">
        <v>12000.000000000002</v>
      </c>
      <c r="E38" s="30">
        <v>-0.18809523809523812</v>
      </c>
      <c r="F38" s="30">
        <v>0</v>
      </c>
      <c r="G38" s="30">
        <v>134.8351648351647</v>
      </c>
      <c r="H38" s="30">
        <v>100.54945054945063</v>
      </c>
    </row>
    <row r="39" spans="2:8" x14ac:dyDescent="0.35">
      <c r="B39" s="30" t="s">
        <v>138</v>
      </c>
      <c r="C39" s="30" t="s">
        <v>139</v>
      </c>
      <c r="D39" s="30">
        <v>840.00000000000011</v>
      </c>
      <c r="E39" s="30">
        <v>0.28792517006802709</v>
      </c>
      <c r="F39" s="30">
        <v>0</v>
      </c>
      <c r="G39" s="30">
        <v>21.818181818181866</v>
      </c>
      <c r="H39" s="30">
        <v>231.95121951219488</v>
      </c>
    </row>
    <row r="40" spans="2:8" x14ac:dyDescent="0.35">
      <c r="B40" s="30" t="s">
        <v>141</v>
      </c>
      <c r="C40" s="30" t="s">
        <v>142</v>
      </c>
      <c r="D40" s="30">
        <v>1362.8571428571427</v>
      </c>
      <c r="E40" s="30">
        <v>0.24761904761904735</v>
      </c>
      <c r="F40" s="30">
        <v>0</v>
      </c>
      <c r="G40" s="30">
        <v>118.8311688311689</v>
      </c>
      <c r="H40" s="30">
        <v>159.35064935064915</v>
      </c>
    </row>
    <row r="41" spans="2:8" ht="15" thickBot="1" x14ac:dyDescent="0.4">
      <c r="B41" s="31" t="s">
        <v>144</v>
      </c>
      <c r="C41" s="31" t="s">
        <v>145</v>
      </c>
      <c r="D41" s="31">
        <v>840</v>
      </c>
      <c r="E41" s="31">
        <v>0.24761904761904749</v>
      </c>
      <c r="F41" s="31">
        <v>0</v>
      </c>
      <c r="G41" s="31">
        <v>118.83116883116892</v>
      </c>
      <c r="H41" s="31">
        <v>159.35064935064921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FF1D-9EC5-41B5-973D-07EBF056A626}">
  <dimension ref="A1:B15"/>
  <sheetViews>
    <sheetView workbookViewId="0"/>
  </sheetViews>
  <sheetFormatPr defaultColWidth="8.81640625" defaultRowHeight="14.5" x14ac:dyDescent="0.35"/>
  <sheetData>
    <row r="1" spans="1:2" x14ac:dyDescent="0.35">
      <c r="A1">
        <v>1</v>
      </c>
    </row>
    <row r="2" spans="1:2" x14ac:dyDescent="0.35">
      <c r="A2" t="s">
        <v>103</v>
      </c>
    </row>
    <row r="3" spans="1:2" x14ac:dyDescent="0.35">
      <c r="A3">
        <v>1</v>
      </c>
    </row>
    <row r="4" spans="1:2" x14ac:dyDescent="0.35">
      <c r="A4">
        <v>60</v>
      </c>
    </row>
    <row r="5" spans="1:2" x14ac:dyDescent="0.35">
      <c r="A5">
        <v>260</v>
      </c>
    </row>
    <row r="6" spans="1:2" x14ac:dyDescent="0.35">
      <c r="A6">
        <v>20</v>
      </c>
    </row>
    <row r="8" spans="1:2" x14ac:dyDescent="0.35">
      <c r="A8" s="32"/>
      <c r="B8" s="32"/>
    </row>
    <row r="9" spans="1:2" x14ac:dyDescent="0.35">
      <c r="A9" t="s">
        <v>104</v>
      </c>
    </row>
    <row r="10" spans="1:2" x14ac:dyDescent="0.35">
      <c r="A10" t="s">
        <v>105</v>
      </c>
    </row>
    <row r="15" spans="1:2" x14ac:dyDescent="0.35">
      <c r="B15"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2C12A-9F19-489D-AD6E-5DD1A347B8FA}">
  <dimension ref="A1:S45"/>
  <sheetViews>
    <sheetView zoomScale="80" zoomScaleNormal="80" workbookViewId="0">
      <selection activeCell="C27" sqref="C27"/>
    </sheetView>
  </sheetViews>
  <sheetFormatPr defaultColWidth="8.81640625" defaultRowHeight="14.5" x14ac:dyDescent="0.35"/>
  <cols>
    <col min="1" max="1" width="24.6328125" customWidth="1"/>
    <col min="2" max="2" width="15.81640625" customWidth="1"/>
    <col min="3" max="3" width="17.1796875" customWidth="1"/>
    <col min="4" max="4" width="15.6328125" customWidth="1"/>
    <col min="5" max="6" width="16.1796875" customWidth="1"/>
    <col min="8" max="8" width="18" style="2" customWidth="1"/>
    <col min="9" max="9" width="15.453125" style="2" customWidth="1"/>
    <col min="10" max="10" width="14.81640625" customWidth="1"/>
    <col min="11" max="11" width="15.6328125" customWidth="1"/>
    <col min="12" max="12" width="11.6328125" customWidth="1"/>
    <col min="13" max="13" width="11.1796875" customWidth="1"/>
    <col min="14" max="14" width="12.81640625" customWidth="1"/>
  </cols>
  <sheetData>
    <row r="1" spans="1:19" ht="22.5" customHeight="1" x14ac:dyDescent="0.35">
      <c r="A1" s="98" t="s">
        <v>17</v>
      </c>
      <c r="B1" s="98"/>
      <c r="C1" s="98"/>
      <c r="D1" s="98"/>
      <c r="E1" s="98"/>
      <c r="F1" s="98"/>
      <c r="G1" s="98"/>
      <c r="H1" s="98"/>
      <c r="I1" s="98"/>
      <c r="J1" s="98"/>
      <c r="K1" s="98"/>
      <c r="L1" s="98"/>
      <c r="M1" s="98"/>
      <c r="N1" s="98"/>
    </row>
    <row r="2" spans="1:19" ht="14.5" customHeight="1" x14ac:dyDescent="0.35">
      <c r="A2" s="98"/>
      <c r="B2" s="98"/>
      <c r="C2" s="98"/>
      <c r="D2" s="98"/>
      <c r="E2" s="98"/>
      <c r="F2" s="98"/>
      <c r="G2" s="98"/>
      <c r="H2" s="98"/>
      <c r="I2" s="98"/>
      <c r="J2" s="98"/>
      <c r="K2" s="98"/>
      <c r="L2" s="98"/>
      <c r="M2" s="98"/>
      <c r="N2" s="98"/>
    </row>
    <row r="3" spans="1:19" s="7" customFormat="1" ht="14.5" customHeight="1" x14ac:dyDescent="0.35">
      <c r="A3" s="99" t="s">
        <v>22</v>
      </c>
      <c r="B3" s="99"/>
      <c r="C3" s="99"/>
      <c r="D3" s="3"/>
      <c r="E3" s="6"/>
      <c r="F3" s="6"/>
      <c r="G3"/>
      <c r="H3" s="5"/>
      <c r="I3" s="5"/>
      <c r="J3" s="1"/>
      <c r="K3" s="1"/>
      <c r="L3"/>
      <c r="M3"/>
      <c r="N3" s="5"/>
      <c r="O3" s="5"/>
      <c r="P3" s="1"/>
      <c r="Q3" s="1"/>
      <c r="R3"/>
      <c r="S3"/>
    </row>
    <row r="4" spans="1:19" ht="29" customHeight="1" x14ac:dyDescent="0.35">
      <c r="A4" s="109" t="s">
        <v>0</v>
      </c>
      <c r="B4" s="110" t="s">
        <v>1</v>
      </c>
      <c r="C4" s="110" t="s">
        <v>2</v>
      </c>
      <c r="D4" s="110" t="s">
        <v>3</v>
      </c>
      <c r="E4" s="111" t="s">
        <v>4</v>
      </c>
      <c r="F4" s="111" t="s">
        <v>5</v>
      </c>
      <c r="H4" s="112" t="s">
        <v>174</v>
      </c>
      <c r="I4" s="113"/>
      <c r="J4" s="113"/>
      <c r="K4" s="113"/>
      <c r="L4" s="114"/>
      <c r="O4" s="5"/>
      <c r="P4" s="1"/>
      <c r="Q4" s="1"/>
    </row>
    <row r="5" spans="1:19" x14ac:dyDescent="0.35">
      <c r="A5" s="3" t="s">
        <v>12</v>
      </c>
      <c r="B5" s="27">
        <v>140</v>
      </c>
      <c r="C5" s="27">
        <v>4.5</v>
      </c>
      <c r="D5" s="27">
        <v>5</v>
      </c>
      <c r="E5" s="27">
        <v>98</v>
      </c>
      <c r="F5" s="27">
        <v>107</v>
      </c>
      <c r="H5" s="4" t="s">
        <v>0</v>
      </c>
      <c r="I5" s="4" t="s">
        <v>23</v>
      </c>
      <c r="J5" s="4" t="s">
        <v>24</v>
      </c>
      <c r="K5" s="4" t="s">
        <v>25</v>
      </c>
      <c r="L5" s="4" t="s">
        <v>36</v>
      </c>
    </row>
    <row r="6" spans="1:19" x14ac:dyDescent="0.35">
      <c r="A6" s="3" t="s">
        <v>13</v>
      </c>
      <c r="B6" s="27">
        <v>130</v>
      </c>
      <c r="C6" s="27">
        <v>2.5</v>
      </c>
      <c r="D6" s="27">
        <v>8</v>
      </c>
      <c r="E6" s="27">
        <v>87</v>
      </c>
      <c r="F6" s="27">
        <v>93</v>
      </c>
      <c r="H6" s="3" t="s">
        <v>12</v>
      </c>
      <c r="I6" s="18">
        <v>37.142857142857054</v>
      </c>
      <c r="J6" s="18">
        <v>34.312267657992571</v>
      </c>
      <c r="K6" s="18">
        <v>15.137732342007503</v>
      </c>
      <c r="L6" s="18">
        <v>53.407142857142858</v>
      </c>
    </row>
    <row r="7" spans="1:19" x14ac:dyDescent="0.35">
      <c r="A7" s="3" t="s">
        <v>14</v>
      </c>
      <c r="B7" s="27">
        <v>140</v>
      </c>
      <c r="C7" s="27">
        <v>2.25</v>
      </c>
      <c r="D7" s="27">
        <v>4</v>
      </c>
      <c r="E7" s="27">
        <v>83</v>
      </c>
      <c r="F7" s="27">
        <v>89</v>
      </c>
      <c r="H7" s="3" t="s">
        <v>13</v>
      </c>
      <c r="I7" s="18">
        <v>88.214285714285722</v>
      </c>
      <c r="J7" s="18">
        <v>0</v>
      </c>
      <c r="K7" s="18">
        <v>41.785714285714256</v>
      </c>
      <c r="L7" s="18">
        <v>0</v>
      </c>
    </row>
    <row r="8" spans="1:19" x14ac:dyDescent="0.35">
      <c r="A8" s="3" t="s">
        <v>15</v>
      </c>
      <c r="B8" s="27">
        <v>110</v>
      </c>
      <c r="C8" s="27">
        <v>2.35</v>
      </c>
      <c r="D8" s="27">
        <v>20</v>
      </c>
      <c r="E8" s="27">
        <v>101</v>
      </c>
      <c r="F8" s="27">
        <v>108</v>
      </c>
      <c r="H8" s="3" t="s">
        <v>14</v>
      </c>
      <c r="I8" s="18">
        <v>4.6428571428572312</v>
      </c>
      <c r="J8" s="18">
        <v>73.457249070631974</v>
      </c>
      <c r="K8" s="18">
        <v>61.899893786510816</v>
      </c>
      <c r="L8" s="18">
        <v>0</v>
      </c>
    </row>
    <row r="9" spans="1:19" x14ac:dyDescent="0.35">
      <c r="A9" s="10"/>
      <c r="B9" s="22"/>
      <c r="C9" s="22"/>
      <c r="D9" s="22"/>
      <c r="E9" s="22"/>
      <c r="F9" s="22"/>
      <c r="H9" s="3" t="s">
        <v>15</v>
      </c>
      <c r="I9" s="18">
        <v>0</v>
      </c>
      <c r="J9" s="18">
        <v>22.230483271375462</v>
      </c>
      <c r="K9" s="18">
        <v>9.1213024429102383</v>
      </c>
      <c r="L9" s="18">
        <v>78.648214285714246</v>
      </c>
    </row>
    <row r="10" spans="1:19" x14ac:dyDescent="0.35">
      <c r="A10" s="11"/>
      <c r="B10" s="24"/>
      <c r="C10" s="24"/>
      <c r="D10" s="24"/>
      <c r="E10" s="24"/>
      <c r="F10" s="24"/>
      <c r="H10" s="4" t="s">
        <v>33</v>
      </c>
      <c r="I10" s="26">
        <f>SUM(I6:I9)</f>
        <v>130</v>
      </c>
      <c r="J10" s="13">
        <f>SUM(J6:J9)</f>
        <v>130</v>
      </c>
      <c r="K10" s="13">
        <f>SUM(K6:K9)</f>
        <v>127.94464285714281</v>
      </c>
      <c r="L10" s="13">
        <f>SUM(L6:L9)</f>
        <v>132.0553571428571</v>
      </c>
    </row>
    <row r="11" spans="1:19" x14ac:dyDescent="0.35">
      <c r="A11" s="12"/>
      <c r="B11" s="12"/>
      <c r="C11" s="12"/>
      <c r="D11" s="12"/>
      <c r="E11" s="12"/>
      <c r="F11" s="12"/>
      <c r="H11" s="115"/>
      <c r="I11" s="116">
        <v>130</v>
      </c>
      <c r="J11" s="117">
        <v>130</v>
      </c>
      <c r="K11" s="117">
        <v>120</v>
      </c>
      <c r="L11" s="117">
        <v>140</v>
      </c>
    </row>
    <row r="12" spans="1:19" ht="31.5" customHeight="1" x14ac:dyDescent="0.35">
      <c r="A12" s="110" t="s">
        <v>6</v>
      </c>
      <c r="B12" s="102" t="s">
        <v>28</v>
      </c>
      <c r="C12" s="102" t="s">
        <v>29</v>
      </c>
      <c r="D12" s="102" t="s">
        <v>30</v>
      </c>
      <c r="E12" s="102" t="s">
        <v>31</v>
      </c>
      <c r="F12" s="102" t="s">
        <v>32</v>
      </c>
    </row>
    <row r="13" spans="1:19" x14ac:dyDescent="0.35">
      <c r="A13" s="26" t="s">
        <v>7</v>
      </c>
      <c r="B13" s="28">
        <v>120</v>
      </c>
      <c r="C13" s="28">
        <v>3</v>
      </c>
      <c r="D13" s="28">
        <v>7</v>
      </c>
      <c r="E13" s="28">
        <v>90</v>
      </c>
      <c r="F13" s="28" t="s">
        <v>11</v>
      </c>
      <c r="H13"/>
      <c r="I13"/>
    </row>
    <row r="14" spans="1:19" x14ac:dyDescent="0.35">
      <c r="A14" s="26" t="s">
        <v>8</v>
      </c>
      <c r="B14" s="28">
        <v>130</v>
      </c>
      <c r="C14" s="28">
        <v>3.5</v>
      </c>
      <c r="D14" s="28">
        <v>7</v>
      </c>
      <c r="E14" s="28">
        <v>97</v>
      </c>
      <c r="F14" s="28" t="s">
        <v>10</v>
      </c>
      <c r="H14"/>
      <c r="I14"/>
    </row>
    <row r="15" spans="1:19" x14ac:dyDescent="0.35">
      <c r="A15" s="26" t="s">
        <v>9</v>
      </c>
      <c r="B15" s="28">
        <v>120</v>
      </c>
      <c r="C15" s="28">
        <v>4</v>
      </c>
      <c r="D15" s="28">
        <v>7</v>
      </c>
      <c r="E15" s="28">
        <v>100</v>
      </c>
      <c r="F15" s="28" t="s">
        <v>10</v>
      </c>
      <c r="H15"/>
      <c r="I15"/>
    </row>
    <row r="16" spans="1:19" x14ac:dyDescent="0.35">
      <c r="A16" s="100" t="s">
        <v>16</v>
      </c>
      <c r="B16" s="100"/>
      <c r="C16" s="16"/>
      <c r="D16" s="12"/>
      <c r="E16" s="12"/>
      <c r="F16" s="12"/>
      <c r="H16"/>
      <c r="I16"/>
    </row>
    <row r="17" spans="1:9" x14ac:dyDescent="0.35">
      <c r="A17" s="17" t="s">
        <v>19</v>
      </c>
      <c r="B17" s="18">
        <f>C13*I10+C14*J10+C15*K10+SUMPRODUCT(C5:C8,L6:L9)</f>
        <v>1781.9340178571426</v>
      </c>
      <c r="C17" s="12"/>
      <c r="D17" s="12"/>
      <c r="E17" s="12"/>
      <c r="F17" s="12"/>
      <c r="H17"/>
      <c r="I17"/>
    </row>
    <row r="18" spans="1:9" x14ac:dyDescent="0.35">
      <c r="A18" s="15"/>
      <c r="B18" s="15"/>
      <c r="C18" s="12"/>
      <c r="D18" s="12"/>
      <c r="E18" s="12"/>
      <c r="F18" s="12"/>
      <c r="H18"/>
      <c r="I18"/>
    </row>
    <row r="19" spans="1:9" ht="21" customHeight="1" x14ac:dyDescent="0.35">
      <c r="A19" s="118" t="s">
        <v>26</v>
      </c>
      <c r="B19" s="118"/>
      <c r="C19" s="118"/>
      <c r="D19" s="118"/>
      <c r="E19" s="118"/>
      <c r="F19" s="29"/>
      <c r="H19"/>
      <c r="I19"/>
    </row>
    <row r="20" spans="1:9" ht="32.5" customHeight="1" x14ac:dyDescent="0.35">
      <c r="A20" s="14"/>
      <c r="B20" s="19" t="s">
        <v>20</v>
      </c>
      <c r="C20" s="19"/>
      <c r="D20" s="19" t="s">
        <v>21</v>
      </c>
      <c r="E20" s="12"/>
      <c r="F20" s="12"/>
      <c r="H20"/>
      <c r="I20"/>
    </row>
    <row r="21" spans="1:9" ht="16" customHeight="1" x14ac:dyDescent="0.35">
      <c r="A21" s="8" t="s">
        <v>12</v>
      </c>
      <c r="B21" s="20">
        <f>SUM(I6:K6,L6)</f>
        <v>140</v>
      </c>
      <c r="C21" s="13" t="s">
        <v>207</v>
      </c>
      <c r="D21" s="21">
        <v>140</v>
      </c>
      <c r="E21" s="12"/>
      <c r="F21" s="12"/>
      <c r="H21"/>
      <c r="I21"/>
    </row>
    <row r="22" spans="1:9" ht="16" customHeight="1" x14ac:dyDescent="0.35">
      <c r="A22" s="8" t="s">
        <v>13</v>
      </c>
      <c r="B22" s="20">
        <f>SUM(I7:K7,L7)</f>
        <v>129.99999999999997</v>
      </c>
      <c r="C22" s="13" t="s">
        <v>207</v>
      </c>
      <c r="D22" s="21">
        <v>130</v>
      </c>
      <c r="E22" s="12"/>
      <c r="F22" s="12"/>
      <c r="H22"/>
      <c r="I22"/>
    </row>
    <row r="23" spans="1:9" x14ac:dyDescent="0.35">
      <c r="A23" s="8" t="s">
        <v>14</v>
      </c>
      <c r="B23" s="20">
        <f>SUM(I8:K8,L8)</f>
        <v>140</v>
      </c>
      <c r="C23" s="13" t="s">
        <v>207</v>
      </c>
      <c r="D23" s="21">
        <v>140</v>
      </c>
      <c r="E23" s="12"/>
      <c r="F23" s="12"/>
      <c r="H23"/>
      <c r="I23"/>
    </row>
    <row r="24" spans="1:9" x14ac:dyDescent="0.35">
      <c r="A24" s="8" t="s">
        <v>15</v>
      </c>
      <c r="B24" s="20">
        <f>SUM(I9:K9,L9)</f>
        <v>109.99999999999994</v>
      </c>
      <c r="C24" s="13" t="s">
        <v>207</v>
      </c>
      <c r="D24" s="21">
        <v>110</v>
      </c>
      <c r="E24" s="12"/>
      <c r="F24" s="12"/>
      <c r="H24"/>
      <c r="I24"/>
    </row>
    <row r="25" spans="1:9" x14ac:dyDescent="0.35">
      <c r="A25" s="97" t="s">
        <v>27</v>
      </c>
      <c r="B25" s="97"/>
      <c r="C25" s="97"/>
      <c r="D25" s="97"/>
      <c r="E25" s="97"/>
      <c r="F25" s="29"/>
      <c r="H25"/>
      <c r="I25"/>
    </row>
    <row r="26" spans="1:9" x14ac:dyDescent="0.35">
      <c r="A26" s="14"/>
      <c r="B26" s="19" t="s">
        <v>20</v>
      </c>
      <c r="C26" s="19"/>
      <c r="D26" s="19" t="s">
        <v>21</v>
      </c>
      <c r="E26" s="12"/>
      <c r="F26" s="12"/>
      <c r="H26"/>
      <c r="I26"/>
    </row>
    <row r="27" spans="1:9" x14ac:dyDescent="0.35">
      <c r="A27" s="9" t="s">
        <v>23</v>
      </c>
      <c r="B27" s="20">
        <f>SUM(I6:I9)</f>
        <v>130</v>
      </c>
      <c r="C27" s="22" t="s">
        <v>208</v>
      </c>
      <c r="D27" s="21">
        <v>120</v>
      </c>
      <c r="E27" s="12"/>
      <c r="F27" s="12"/>
      <c r="H27"/>
      <c r="I27"/>
    </row>
    <row r="28" spans="1:9" x14ac:dyDescent="0.35">
      <c r="A28" s="9" t="s">
        <v>24</v>
      </c>
      <c r="B28" s="21">
        <f>SUM(J6:J9)</f>
        <v>130</v>
      </c>
      <c r="C28" s="13" t="s">
        <v>208</v>
      </c>
      <c r="D28" s="21">
        <v>130</v>
      </c>
      <c r="E28" s="12"/>
      <c r="F28" s="12"/>
      <c r="H28"/>
      <c r="I28"/>
    </row>
    <row r="29" spans="1:9" x14ac:dyDescent="0.35">
      <c r="A29" s="9" t="s">
        <v>25</v>
      </c>
      <c r="B29" s="20">
        <f>SUM(K6:K9)</f>
        <v>127.94464285714281</v>
      </c>
      <c r="C29" s="13" t="s">
        <v>208</v>
      </c>
      <c r="D29" s="21">
        <v>120</v>
      </c>
      <c r="E29" s="12"/>
      <c r="F29" s="12"/>
      <c r="H29"/>
      <c r="I29"/>
    </row>
    <row r="30" spans="1:9" x14ac:dyDescent="0.35">
      <c r="A30" s="97" t="s">
        <v>34</v>
      </c>
      <c r="B30" s="97"/>
      <c r="C30" s="97"/>
      <c r="D30" s="97"/>
      <c r="E30" s="97"/>
      <c r="F30" s="29"/>
      <c r="H30"/>
      <c r="I30"/>
    </row>
    <row r="31" spans="1:9" ht="15.5" customHeight="1" x14ac:dyDescent="0.35">
      <c r="A31" s="29"/>
      <c r="B31" s="19" t="s">
        <v>20</v>
      </c>
      <c r="C31" s="19"/>
      <c r="D31" s="19" t="s">
        <v>21</v>
      </c>
      <c r="E31" s="29"/>
      <c r="F31" s="29"/>
      <c r="H31"/>
      <c r="I31"/>
    </row>
    <row r="32" spans="1:9" ht="29" x14ac:dyDescent="0.35">
      <c r="A32" s="9" t="s">
        <v>37</v>
      </c>
      <c r="B32" s="20">
        <f>I10</f>
        <v>130</v>
      </c>
      <c r="C32" s="109" t="s">
        <v>208</v>
      </c>
      <c r="D32" s="21">
        <f>J10</f>
        <v>130</v>
      </c>
      <c r="E32" s="6"/>
      <c r="F32" s="12"/>
      <c r="H32"/>
      <c r="I32"/>
    </row>
    <row r="33" spans="1:9" x14ac:dyDescent="0.35">
      <c r="A33" s="97" t="s">
        <v>172</v>
      </c>
      <c r="B33" s="97"/>
      <c r="C33" s="97"/>
      <c r="D33" s="97"/>
      <c r="E33" s="97"/>
      <c r="F33" s="29"/>
      <c r="H33"/>
      <c r="I33"/>
    </row>
    <row r="34" spans="1:9" x14ac:dyDescent="0.35">
      <c r="A34" s="29"/>
      <c r="B34" s="19" t="s">
        <v>20</v>
      </c>
      <c r="C34" s="19"/>
      <c r="D34" s="19" t="s">
        <v>21</v>
      </c>
      <c r="E34" s="29"/>
      <c r="F34" s="29"/>
      <c r="H34"/>
      <c r="I34"/>
    </row>
    <row r="35" spans="1:9" x14ac:dyDescent="0.35">
      <c r="A35" s="9" t="s">
        <v>110</v>
      </c>
      <c r="B35" s="50">
        <f>SUMPRODUCT(E5:E8,I6:I9)/I11</f>
        <v>90</v>
      </c>
      <c r="C35" s="3" t="s">
        <v>208</v>
      </c>
      <c r="D35" s="50">
        <v>90</v>
      </c>
      <c r="E35" s="6"/>
      <c r="F35" s="12"/>
      <c r="H35"/>
      <c r="I35"/>
    </row>
    <row r="36" spans="1:9" ht="14.5" customHeight="1" x14ac:dyDescent="0.35">
      <c r="A36" s="9" t="s">
        <v>111</v>
      </c>
      <c r="B36" s="50">
        <f>(SUMPRODUCT(F5:F8,J6:J9))/J11</f>
        <v>97</v>
      </c>
      <c r="C36" s="3" t="s">
        <v>208</v>
      </c>
      <c r="D36" s="50">
        <v>97</v>
      </c>
      <c r="E36" s="6"/>
      <c r="F36" s="12"/>
      <c r="H36"/>
      <c r="I36"/>
    </row>
    <row r="37" spans="1:9" x14ac:dyDescent="0.35">
      <c r="A37" s="9" t="s">
        <v>112</v>
      </c>
      <c r="B37" s="50">
        <f>(SUMPRODUCT(F5:F8,K6:K9))/K11</f>
        <v>99.999999999999972</v>
      </c>
      <c r="C37" s="3" t="s">
        <v>208</v>
      </c>
      <c r="D37" s="50">
        <v>100</v>
      </c>
      <c r="E37" s="6"/>
      <c r="F37" s="12"/>
      <c r="H37"/>
      <c r="I37"/>
    </row>
    <row r="38" spans="1:9" x14ac:dyDescent="0.35">
      <c r="A38" s="97" t="s">
        <v>171</v>
      </c>
      <c r="B38" s="97"/>
      <c r="C38" s="97"/>
      <c r="D38" s="97"/>
      <c r="E38" s="97"/>
      <c r="F38" s="29"/>
      <c r="H38"/>
      <c r="I38"/>
    </row>
    <row r="39" spans="1:9" x14ac:dyDescent="0.35">
      <c r="A39" s="29"/>
      <c r="B39" s="19" t="s">
        <v>20</v>
      </c>
      <c r="C39" s="19"/>
      <c r="D39" s="19" t="s">
        <v>21</v>
      </c>
      <c r="E39" s="29"/>
      <c r="F39" s="29"/>
      <c r="H39"/>
      <c r="I39"/>
    </row>
    <row r="40" spans="1:9" x14ac:dyDescent="0.35">
      <c r="A40" s="9" t="s">
        <v>113</v>
      </c>
      <c r="B40" s="50">
        <f>(SUMPRODUCT(D5:D8,I6:I9))/I11</f>
        <v>7</v>
      </c>
      <c r="C40" s="13" t="s">
        <v>207</v>
      </c>
      <c r="D40" s="51">
        <v>7</v>
      </c>
      <c r="E40" s="6"/>
      <c r="F40" s="12"/>
      <c r="H40"/>
      <c r="I40"/>
    </row>
    <row r="41" spans="1:9" x14ac:dyDescent="0.35">
      <c r="A41" s="9" t="s">
        <v>115</v>
      </c>
      <c r="B41" s="50">
        <f>(SUMPRODUCT(D5:D8,J6:J9))/J11</f>
        <v>7</v>
      </c>
      <c r="C41" s="13" t="s">
        <v>207</v>
      </c>
      <c r="D41" s="51">
        <v>7</v>
      </c>
      <c r="E41" s="6"/>
      <c r="F41" s="12"/>
      <c r="H41"/>
      <c r="I41"/>
    </row>
    <row r="42" spans="1:9" x14ac:dyDescent="0.35">
      <c r="A42" s="9" t="s">
        <v>114</v>
      </c>
      <c r="B42" s="50">
        <f>(SUMPRODUCT(D5:D8,K6:K9))/K11</f>
        <v>6.9999999999999964</v>
      </c>
      <c r="C42" s="13" t="s">
        <v>207</v>
      </c>
      <c r="D42" s="51">
        <v>7</v>
      </c>
      <c r="E42" s="6"/>
      <c r="F42" s="12"/>
      <c r="H42"/>
      <c r="I42"/>
    </row>
    <row r="43" spans="1:9" x14ac:dyDescent="0.35">
      <c r="A43" s="2"/>
      <c r="B43" s="2"/>
      <c r="H43"/>
      <c r="I43"/>
    </row>
    <row r="44" spans="1:9" x14ac:dyDescent="0.35">
      <c r="A44" s="2"/>
      <c r="B44" s="2"/>
      <c r="H44"/>
      <c r="I44"/>
    </row>
    <row r="45" spans="1:9" x14ac:dyDescent="0.35">
      <c r="A45" s="2"/>
      <c r="B45" s="2"/>
      <c r="H45"/>
      <c r="I45"/>
    </row>
  </sheetData>
  <mergeCells count="9">
    <mergeCell ref="A30:E30"/>
    <mergeCell ref="A33:E33"/>
    <mergeCell ref="A38:E38"/>
    <mergeCell ref="A1:N2"/>
    <mergeCell ref="A3:C3"/>
    <mergeCell ref="A16:B16"/>
    <mergeCell ref="A19:E19"/>
    <mergeCell ref="A25:E25"/>
    <mergeCell ref="H4:L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908F-55EB-40FE-A584-D2D12A500492}">
  <dimension ref="A1:S45"/>
  <sheetViews>
    <sheetView topLeftCell="A30" zoomScale="80" zoomScaleNormal="80" workbookViewId="0">
      <selection activeCell="C40" sqref="C40"/>
    </sheetView>
  </sheetViews>
  <sheetFormatPr defaultColWidth="8.81640625" defaultRowHeight="14.5" x14ac:dyDescent="0.35"/>
  <cols>
    <col min="1" max="1" width="24.6328125" customWidth="1"/>
    <col min="2" max="2" width="15.81640625" customWidth="1"/>
    <col min="3" max="3" width="17.1796875" customWidth="1"/>
    <col min="4" max="4" width="15.6328125" customWidth="1"/>
    <col min="5" max="6" width="16.1796875" customWidth="1"/>
    <col min="8" max="8" width="18" style="2" customWidth="1"/>
    <col min="9" max="9" width="15.453125" style="2" customWidth="1"/>
    <col min="10" max="10" width="14.81640625" customWidth="1"/>
    <col min="11" max="11" width="15.6328125" customWidth="1"/>
    <col min="12" max="12" width="11.6328125" customWidth="1"/>
    <col min="13" max="13" width="11.1796875" customWidth="1"/>
    <col min="14" max="14" width="12.81640625" customWidth="1"/>
  </cols>
  <sheetData>
    <row r="1" spans="1:19" ht="22.5" customHeight="1" x14ac:dyDescent="0.35">
      <c r="A1" s="98" t="s">
        <v>17</v>
      </c>
      <c r="B1" s="98"/>
      <c r="C1" s="98"/>
      <c r="D1" s="98"/>
      <c r="E1" s="98"/>
      <c r="F1" s="98"/>
      <c r="G1" s="98"/>
      <c r="H1" s="98"/>
      <c r="I1" s="98"/>
      <c r="J1" s="98"/>
      <c r="K1" s="98"/>
      <c r="L1" s="98"/>
      <c r="M1" s="98"/>
      <c r="N1" s="98"/>
    </row>
    <row r="2" spans="1:19" ht="14.5" customHeight="1" x14ac:dyDescent="0.35">
      <c r="A2" s="98"/>
      <c r="B2" s="98"/>
      <c r="C2" s="98"/>
      <c r="D2" s="98"/>
      <c r="E2" s="98"/>
      <c r="F2" s="98"/>
      <c r="G2" s="98"/>
      <c r="H2" s="98"/>
      <c r="I2" s="98"/>
      <c r="J2" s="98"/>
      <c r="K2" s="98"/>
      <c r="L2" s="98"/>
      <c r="M2" s="98"/>
      <c r="N2" s="98"/>
    </row>
    <row r="3" spans="1:19" s="7" customFormat="1" ht="24" customHeight="1" x14ac:dyDescent="0.35">
      <c r="A3" s="121" t="s">
        <v>22</v>
      </c>
      <c r="B3" s="121"/>
      <c r="C3" s="121"/>
      <c r="D3" s="3"/>
      <c r="E3" s="6"/>
      <c r="F3" s="6"/>
      <c r="G3"/>
      <c r="H3" s="5"/>
      <c r="I3" s="5"/>
      <c r="J3" s="1"/>
      <c r="K3" s="1"/>
      <c r="L3"/>
      <c r="M3"/>
      <c r="N3" s="5"/>
      <c r="O3" s="5"/>
      <c r="P3" s="1"/>
      <c r="Q3" s="1"/>
      <c r="R3"/>
      <c r="S3"/>
    </row>
    <row r="4" spans="1:19" ht="29" customHeight="1" x14ac:dyDescent="0.35">
      <c r="A4" s="109" t="s">
        <v>0</v>
      </c>
      <c r="B4" s="110" t="s">
        <v>1</v>
      </c>
      <c r="C4" s="110" t="s">
        <v>2</v>
      </c>
      <c r="D4" s="110" t="s">
        <v>3</v>
      </c>
      <c r="E4" s="111" t="s">
        <v>4</v>
      </c>
      <c r="F4" s="111" t="s">
        <v>5</v>
      </c>
      <c r="H4" s="112" t="s">
        <v>35</v>
      </c>
      <c r="I4" s="113"/>
      <c r="J4" s="113"/>
      <c r="K4" s="113"/>
      <c r="L4" s="114"/>
      <c r="O4" s="5"/>
      <c r="P4" s="1"/>
      <c r="Q4" s="1"/>
    </row>
    <row r="5" spans="1:19" x14ac:dyDescent="0.35">
      <c r="A5" s="3" t="s">
        <v>12</v>
      </c>
      <c r="B5" s="27">
        <v>140</v>
      </c>
      <c r="C5" s="27">
        <v>4.5</v>
      </c>
      <c r="D5" s="27">
        <v>5</v>
      </c>
      <c r="E5" s="27">
        <v>98</v>
      </c>
      <c r="F5" s="27">
        <v>107</v>
      </c>
      <c r="H5" s="4" t="s">
        <v>0</v>
      </c>
      <c r="I5" s="4" t="s">
        <v>23</v>
      </c>
      <c r="J5" s="4" t="s">
        <v>24</v>
      </c>
      <c r="K5" s="4" t="s">
        <v>25</v>
      </c>
      <c r="L5" s="4" t="s">
        <v>36</v>
      </c>
    </row>
    <row r="6" spans="1:19" x14ac:dyDescent="0.35">
      <c r="A6" s="3" t="s">
        <v>13</v>
      </c>
      <c r="B6" s="27">
        <v>130</v>
      </c>
      <c r="C6" s="27">
        <v>2.5</v>
      </c>
      <c r="D6" s="27">
        <v>8</v>
      </c>
      <c r="E6" s="27">
        <v>87</v>
      </c>
      <c r="F6" s="27">
        <v>93</v>
      </c>
      <c r="H6" s="3" t="s">
        <v>12</v>
      </c>
      <c r="I6" s="18">
        <v>33.19978802331741</v>
      </c>
      <c r="J6" s="18">
        <v>94.135622575516734</v>
      </c>
      <c r="K6" s="18">
        <v>0</v>
      </c>
      <c r="L6" s="18">
        <v>12.664589401165875</v>
      </c>
    </row>
    <row r="7" spans="1:19" x14ac:dyDescent="0.35">
      <c r="A7" s="3" t="s">
        <v>14</v>
      </c>
      <c r="B7" s="27">
        <v>140</v>
      </c>
      <c r="C7" s="27">
        <v>2.25</v>
      </c>
      <c r="D7" s="27">
        <v>4</v>
      </c>
      <c r="E7" s="27">
        <v>83</v>
      </c>
      <c r="F7" s="27">
        <v>89</v>
      </c>
      <c r="H7" s="3" t="s">
        <v>13</v>
      </c>
      <c r="I7" s="18">
        <v>51.294117647058876</v>
      </c>
      <c r="J7" s="18">
        <v>0</v>
      </c>
      <c r="K7" s="18">
        <v>78.705882352941117</v>
      </c>
      <c r="L7" s="18">
        <v>0</v>
      </c>
    </row>
    <row r="8" spans="1:19" x14ac:dyDescent="0.35">
      <c r="A8" s="3" t="s">
        <v>15</v>
      </c>
      <c r="B8" s="27">
        <v>110</v>
      </c>
      <c r="C8" s="27">
        <v>2.35</v>
      </c>
      <c r="D8" s="27">
        <v>20</v>
      </c>
      <c r="E8" s="27">
        <v>101</v>
      </c>
      <c r="F8" s="27">
        <v>108</v>
      </c>
      <c r="H8" s="3" t="s">
        <v>14</v>
      </c>
      <c r="I8" s="18">
        <v>27.904610492845762</v>
      </c>
      <c r="J8" s="18">
        <v>59.507154213036543</v>
      </c>
      <c r="K8" s="18">
        <v>52.588235294117695</v>
      </c>
      <c r="L8" s="18">
        <v>0</v>
      </c>
    </row>
    <row r="9" spans="1:19" x14ac:dyDescent="0.35">
      <c r="A9" s="10"/>
      <c r="B9" s="22"/>
      <c r="C9" s="22"/>
      <c r="D9" s="22"/>
      <c r="E9" s="22"/>
      <c r="F9" s="22"/>
      <c r="H9" s="3" t="s">
        <v>15</v>
      </c>
      <c r="I9" s="18">
        <v>7.6014838367779465</v>
      </c>
      <c r="J9" s="18">
        <v>32.800663513513541</v>
      </c>
      <c r="K9" s="18">
        <v>0</v>
      </c>
      <c r="L9" s="18">
        <v>69.597852649708514</v>
      </c>
    </row>
    <row r="10" spans="1:19" x14ac:dyDescent="0.35">
      <c r="A10" s="11"/>
      <c r="B10" s="24"/>
      <c r="C10" s="24"/>
      <c r="D10" s="24"/>
      <c r="E10" s="24"/>
      <c r="F10" s="24"/>
      <c r="H10" s="4" t="s">
        <v>33</v>
      </c>
      <c r="I10" s="26">
        <f>SUM(I6:I9)</f>
        <v>119.99999999999999</v>
      </c>
      <c r="J10" s="13">
        <f>SUM(J6:J9)</f>
        <v>186.44344030206682</v>
      </c>
      <c r="K10" s="13">
        <f>SUM(K6:K9)</f>
        <v>131.29411764705881</v>
      </c>
      <c r="L10" s="13">
        <f>SUM(L6:L9)</f>
        <v>82.262442050874384</v>
      </c>
    </row>
    <row r="11" spans="1:19" x14ac:dyDescent="0.35">
      <c r="A11" s="12"/>
      <c r="B11" s="12"/>
      <c r="C11" s="12"/>
      <c r="D11" s="12"/>
      <c r="E11" s="12"/>
      <c r="F11" s="12"/>
      <c r="H11" s="4"/>
      <c r="I11" s="4">
        <v>120</v>
      </c>
      <c r="J11" s="3">
        <v>194.96</v>
      </c>
      <c r="K11" s="3">
        <v>120</v>
      </c>
      <c r="L11" s="3">
        <v>85.31</v>
      </c>
    </row>
    <row r="12" spans="1:19" ht="31.5" customHeight="1" x14ac:dyDescent="0.35">
      <c r="A12" s="110" t="s">
        <v>6</v>
      </c>
      <c r="B12" s="102" t="s">
        <v>28</v>
      </c>
      <c r="C12" s="102" t="s">
        <v>29</v>
      </c>
      <c r="D12" s="102" t="s">
        <v>30</v>
      </c>
      <c r="E12" s="102" t="s">
        <v>31</v>
      </c>
      <c r="F12" s="102" t="s">
        <v>32</v>
      </c>
    </row>
    <row r="13" spans="1:19" x14ac:dyDescent="0.35">
      <c r="A13" s="26" t="s">
        <v>7</v>
      </c>
      <c r="B13" s="28">
        <v>120</v>
      </c>
      <c r="C13" s="28">
        <v>3</v>
      </c>
      <c r="D13" s="28">
        <v>7</v>
      </c>
      <c r="E13" s="28">
        <v>90</v>
      </c>
      <c r="F13" s="28" t="s">
        <v>11</v>
      </c>
      <c r="H13"/>
      <c r="I13"/>
    </row>
    <row r="14" spans="1:19" x14ac:dyDescent="0.35">
      <c r="A14" s="26" t="s">
        <v>8</v>
      </c>
      <c r="B14" s="28">
        <v>130</v>
      </c>
      <c r="C14" s="28">
        <v>3.5</v>
      </c>
      <c r="D14" s="28">
        <v>7</v>
      </c>
      <c r="E14" s="28">
        <v>97</v>
      </c>
      <c r="F14" s="28" t="s">
        <v>10</v>
      </c>
      <c r="H14"/>
      <c r="I14"/>
    </row>
    <row r="15" spans="1:19" x14ac:dyDescent="0.35">
      <c r="A15" s="26" t="s">
        <v>9</v>
      </c>
      <c r="B15" s="28">
        <v>120</v>
      </c>
      <c r="C15" s="28">
        <v>4</v>
      </c>
      <c r="D15" s="28">
        <v>7</v>
      </c>
      <c r="E15" s="28">
        <v>100</v>
      </c>
      <c r="F15" s="28" t="s">
        <v>10</v>
      </c>
      <c r="H15"/>
      <c r="I15"/>
    </row>
    <row r="16" spans="1:19" x14ac:dyDescent="0.35">
      <c r="A16" s="100" t="s">
        <v>16</v>
      </c>
      <c r="B16" s="100"/>
      <c r="C16" s="16"/>
      <c r="D16" s="12"/>
      <c r="E16" s="12"/>
      <c r="F16" s="12"/>
      <c r="H16"/>
      <c r="I16"/>
    </row>
    <row r="17" spans="1:9" x14ac:dyDescent="0.35">
      <c r="A17" s="17" t="s">
        <v>19</v>
      </c>
      <c r="B17" s="18">
        <f>C13*I10+C14*J10+C15*K10+SUMPRODUCT(C5:C8,L6:L9)</f>
        <v>1758.2741176775305</v>
      </c>
      <c r="C17" s="12"/>
      <c r="D17" s="12"/>
      <c r="E17" s="12"/>
      <c r="F17" s="12"/>
      <c r="H17"/>
      <c r="I17"/>
    </row>
    <row r="18" spans="1:9" x14ac:dyDescent="0.35">
      <c r="A18" s="15"/>
      <c r="B18" s="15"/>
      <c r="C18" s="12"/>
      <c r="D18" s="12"/>
      <c r="E18" s="12"/>
      <c r="F18" s="12"/>
      <c r="H18"/>
      <c r="I18"/>
    </row>
    <row r="19" spans="1:9" ht="21" customHeight="1" x14ac:dyDescent="0.35">
      <c r="A19" s="118" t="s">
        <v>26</v>
      </c>
      <c r="B19" s="118"/>
      <c r="C19" s="118"/>
      <c r="D19" s="118"/>
      <c r="E19" s="118"/>
      <c r="F19" s="29"/>
      <c r="H19"/>
      <c r="I19"/>
    </row>
    <row r="20" spans="1:9" ht="32.5" customHeight="1" x14ac:dyDescent="0.35">
      <c r="A20" s="14"/>
      <c r="B20" s="122" t="s">
        <v>20</v>
      </c>
      <c r="C20" s="122"/>
      <c r="D20" s="122" t="s">
        <v>21</v>
      </c>
      <c r="E20" s="12"/>
      <c r="F20" s="12"/>
      <c r="H20"/>
      <c r="I20"/>
    </row>
    <row r="21" spans="1:9" ht="16" customHeight="1" x14ac:dyDescent="0.35">
      <c r="A21" s="8" t="s">
        <v>12</v>
      </c>
      <c r="B21" s="20">
        <f>SUM(I6:K6,L6)</f>
        <v>140.00000000000003</v>
      </c>
      <c r="C21" s="13" t="s">
        <v>207</v>
      </c>
      <c r="D21" s="21">
        <v>140</v>
      </c>
      <c r="E21" s="12"/>
      <c r="F21" s="12"/>
      <c r="H21"/>
      <c r="I21"/>
    </row>
    <row r="22" spans="1:9" ht="16" customHeight="1" x14ac:dyDescent="0.35">
      <c r="A22" s="8" t="s">
        <v>13</v>
      </c>
      <c r="B22" s="20">
        <f>SUM(I7:K7,L7)</f>
        <v>130</v>
      </c>
      <c r="C22" s="13" t="s">
        <v>207</v>
      </c>
      <c r="D22" s="21">
        <v>130</v>
      </c>
      <c r="E22" s="12"/>
      <c r="F22" s="12"/>
      <c r="H22"/>
      <c r="I22"/>
    </row>
    <row r="23" spans="1:9" x14ac:dyDescent="0.35">
      <c r="A23" s="8" t="s">
        <v>14</v>
      </c>
      <c r="B23" s="20">
        <f>SUM(I8:K8,L8)</f>
        <v>140</v>
      </c>
      <c r="C23" s="13" t="s">
        <v>207</v>
      </c>
      <c r="D23" s="21">
        <v>140</v>
      </c>
      <c r="E23" s="12"/>
      <c r="F23" s="12"/>
      <c r="H23"/>
      <c r="I23"/>
    </row>
    <row r="24" spans="1:9" x14ac:dyDescent="0.35">
      <c r="A24" s="8" t="s">
        <v>15</v>
      </c>
      <c r="B24" s="20">
        <f>SUM(I9:K9,L9)</f>
        <v>110</v>
      </c>
      <c r="C24" s="13" t="s">
        <v>207</v>
      </c>
      <c r="D24" s="21">
        <v>110</v>
      </c>
      <c r="E24" s="12"/>
      <c r="F24" s="12"/>
      <c r="H24"/>
      <c r="I24"/>
    </row>
    <row r="25" spans="1:9" ht="21.5" customHeight="1" x14ac:dyDescent="0.35">
      <c r="A25" s="97" t="s">
        <v>27</v>
      </c>
      <c r="B25" s="97"/>
      <c r="C25" s="97"/>
      <c r="D25" s="97"/>
      <c r="E25" s="97"/>
      <c r="F25" s="29"/>
      <c r="H25"/>
      <c r="I25"/>
    </row>
    <row r="26" spans="1:9" x14ac:dyDescent="0.35">
      <c r="A26" s="14"/>
      <c r="B26" s="19" t="s">
        <v>20</v>
      </c>
      <c r="C26" s="19"/>
      <c r="D26" s="19" t="s">
        <v>21</v>
      </c>
      <c r="E26" s="12"/>
      <c r="F26" s="12"/>
      <c r="H26"/>
      <c r="I26"/>
    </row>
    <row r="27" spans="1:9" x14ac:dyDescent="0.35">
      <c r="A27" s="9" t="s">
        <v>23</v>
      </c>
      <c r="B27" s="20">
        <f>SUM(I6:I9)</f>
        <v>119.99999999999999</v>
      </c>
      <c r="C27" s="22" t="s">
        <v>208</v>
      </c>
      <c r="D27" s="21">
        <v>120</v>
      </c>
      <c r="E27" s="12"/>
      <c r="F27" s="12"/>
      <c r="H27"/>
      <c r="I27"/>
    </row>
    <row r="28" spans="1:9" x14ac:dyDescent="0.35">
      <c r="A28" s="9" t="s">
        <v>24</v>
      </c>
      <c r="B28" s="21">
        <f>SUM(J6:J9)</f>
        <v>186.44344030206682</v>
      </c>
      <c r="C28" s="13" t="s">
        <v>208</v>
      </c>
      <c r="D28" s="21">
        <v>130</v>
      </c>
      <c r="E28" s="12"/>
      <c r="F28" s="12"/>
      <c r="H28"/>
      <c r="I28"/>
    </row>
    <row r="29" spans="1:9" x14ac:dyDescent="0.35">
      <c r="A29" s="9" t="s">
        <v>25</v>
      </c>
      <c r="B29" s="20">
        <f>SUM(K6:K9)</f>
        <v>131.29411764705881</v>
      </c>
      <c r="C29" s="13" t="s">
        <v>208</v>
      </c>
      <c r="D29" s="21">
        <v>120</v>
      </c>
      <c r="E29" s="12"/>
      <c r="F29" s="12"/>
      <c r="H29"/>
      <c r="I29"/>
    </row>
    <row r="30" spans="1:9" ht="27.5" customHeight="1" x14ac:dyDescent="0.35">
      <c r="A30" s="118" t="s">
        <v>34</v>
      </c>
      <c r="B30" s="118"/>
      <c r="C30" s="118"/>
      <c r="D30" s="118"/>
      <c r="E30" s="118"/>
      <c r="F30" s="29"/>
      <c r="H30"/>
      <c r="I30"/>
    </row>
    <row r="31" spans="1:9" ht="15.5" customHeight="1" x14ac:dyDescent="0.35">
      <c r="A31" s="29"/>
      <c r="B31" s="19" t="s">
        <v>20</v>
      </c>
      <c r="C31" s="19"/>
      <c r="D31" s="19" t="s">
        <v>21</v>
      </c>
      <c r="E31" s="29"/>
      <c r="F31" s="29"/>
      <c r="H31"/>
      <c r="I31"/>
    </row>
    <row r="32" spans="1:9" ht="29" x14ac:dyDescent="0.35">
      <c r="A32" s="9" t="s">
        <v>37</v>
      </c>
      <c r="B32" s="20">
        <f>I10</f>
        <v>119.99999999999999</v>
      </c>
      <c r="C32" s="109" t="s">
        <v>208</v>
      </c>
      <c r="D32" s="21">
        <f>J10</f>
        <v>186.44344030206682</v>
      </c>
      <c r="E32" s="6"/>
      <c r="F32" s="12"/>
      <c r="H32"/>
      <c r="I32"/>
    </row>
    <row r="33" spans="1:9" ht="14.5" customHeight="1" x14ac:dyDescent="0.35">
      <c r="A33" s="97" t="s">
        <v>172</v>
      </c>
      <c r="B33" s="97"/>
      <c r="C33" s="97"/>
      <c r="D33" s="97"/>
      <c r="E33" s="97"/>
      <c r="F33" s="29"/>
      <c r="H33"/>
      <c r="I33"/>
    </row>
    <row r="34" spans="1:9" x14ac:dyDescent="0.35">
      <c r="A34" s="29"/>
      <c r="B34" s="19" t="s">
        <v>20</v>
      </c>
      <c r="C34" s="19"/>
      <c r="D34" s="19" t="s">
        <v>21</v>
      </c>
      <c r="E34" s="29"/>
      <c r="F34" s="29"/>
      <c r="H34"/>
      <c r="I34"/>
    </row>
    <row r="35" spans="1:9" x14ac:dyDescent="0.35">
      <c r="A35" s="9" t="s">
        <v>110</v>
      </c>
      <c r="B35" s="50">
        <f>SUMPRODUCT(E5:E8,I6:I9)/I11</f>
        <v>90</v>
      </c>
      <c r="C35" s="3" t="s">
        <v>208</v>
      </c>
      <c r="D35" s="50">
        <v>90</v>
      </c>
      <c r="E35" s="6"/>
      <c r="F35" s="12"/>
      <c r="H35"/>
      <c r="I35"/>
    </row>
    <row r="36" spans="1:9" ht="14.5" customHeight="1" x14ac:dyDescent="0.35">
      <c r="A36" s="9" t="s">
        <v>111</v>
      </c>
      <c r="B36" s="50">
        <f>(SUMPRODUCT(F5:F8,J6:J9))/J11</f>
        <v>97.000000000000014</v>
      </c>
      <c r="C36" s="3" t="s">
        <v>208</v>
      </c>
      <c r="D36" s="50">
        <v>97</v>
      </c>
      <c r="E36" s="6"/>
      <c r="F36" s="12"/>
      <c r="H36"/>
      <c r="I36"/>
    </row>
    <row r="37" spans="1:9" x14ac:dyDescent="0.35">
      <c r="A37" s="9" t="s">
        <v>112</v>
      </c>
      <c r="B37" s="50">
        <f>(SUMPRODUCT(F5:F8,K6:K9))/K11</f>
        <v>100</v>
      </c>
      <c r="C37" s="3" t="s">
        <v>208</v>
      </c>
      <c r="D37" s="50">
        <v>100</v>
      </c>
      <c r="E37" s="6"/>
      <c r="F37" s="12"/>
      <c r="H37"/>
      <c r="I37"/>
    </row>
    <row r="38" spans="1:9" ht="14.5" customHeight="1" x14ac:dyDescent="0.35">
      <c r="A38" s="97" t="s">
        <v>171</v>
      </c>
      <c r="B38" s="97"/>
      <c r="C38" s="97"/>
      <c r="D38" s="97"/>
      <c r="E38" s="97"/>
      <c r="F38" s="29"/>
      <c r="H38"/>
      <c r="I38"/>
    </row>
    <row r="39" spans="1:9" x14ac:dyDescent="0.35">
      <c r="A39" s="29"/>
      <c r="B39" s="19" t="s">
        <v>20</v>
      </c>
      <c r="C39" s="19"/>
      <c r="D39" s="19" t="s">
        <v>21</v>
      </c>
      <c r="E39" s="29"/>
      <c r="F39" s="29"/>
      <c r="H39"/>
      <c r="I39"/>
    </row>
    <row r="40" spans="1:9" x14ac:dyDescent="0.35">
      <c r="A40" s="9" t="s">
        <v>113</v>
      </c>
      <c r="B40" s="50">
        <f>(SUMPRODUCT(D5:D8,I6:I9))/I11</f>
        <v>7.0000000000000009</v>
      </c>
      <c r="C40" s="13" t="s">
        <v>207</v>
      </c>
      <c r="D40" s="51">
        <v>7</v>
      </c>
      <c r="E40" s="6"/>
      <c r="F40" s="12"/>
      <c r="H40"/>
      <c r="I40"/>
    </row>
    <row r="41" spans="1:9" x14ac:dyDescent="0.35">
      <c r="A41" s="9" t="s">
        <v>115</v>
      </c>
      <c r="B41" s="50">
        <f>(SUMPRODUCT(D5:D8,J6:J9))/J11</f>
        <v>7.0000000000000036</v>
      </c>
      <c r="C41" s="13" t="s">
        <v>207</v>
      </c>
      <c r="D41" s="51">
        <v>7</v>
      </c>
      <c r="E41" s="6"/>
      <c r="F41" s="12"/>
      <c r="H41"/>
      <c r="I41"/>
    </row>
    <row r="42" spans="1:9" x14ac:dyDescent="0.35">
      <c r="A42" s="9" t="s">
        <v>114</v>
      </c>
      <c r="B42" s="50">
        <f>(SUMPRODUCT(D5:D8,K6:K9))/K11</f>
        <v>6.9999999999999982</v>
      </c>
      <c r="C42" s="13" t="s">
        <v>207</v>
      </c>
      <c r="D42" s="51">
        <v>7</v>
      </c>
      <c r="E42" s="6"/>
      <c r="F42" s="12"/>
      <c r="H42"/>
      <c r="I42"/>
    </row>
    <row r="43" spans="1:9" x14ac:dyDescent="0.35">
      <c r="A43" s="2"/>
      <c r="B43" s="2"/>
      <c r="H43"/>
      <c r="I43"/>
    </row>
    <row r="44" spans="1:9" x14ac:dyDescent="0.35">
      <c r="A44" s="2"/>
      <c r="B44" s="2"/>
      <c r="H44"/>
      <c r="I44"/>
    </row>
    <row r="45" spans="1:9" x14ac:dyDescent="0.35">
      <c r="A45" s="2"/>
      <c r="B45" s="2"/>
      <c r="H45"/>
      <c r="I45"/>
    </row>
  </sheetData>
  <mergeCells count="9">
    <mergeCell ref="A30:E30"/>
    <mergeCell ref="A33:E33"/>
    <mergeCell ref="A38:E38"/>
    <mergeCell ref="A1:N2"/>
    <mergeCell ref="A3:C3"/>
    <mergeCell ref="A16:B16"/>
    <mergeCell ref="A19:E19"/>
    <mergeCell ref="A25:E25"/>
    <mergeCell ref="H4:L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FAE1-CC04-4233-BCE4-34439866D0AA}">
  <dimension ref="A1:O19"/>
  <sheetViews>
    <sheetView showGridLines="0" workbookViewId="0">
      <selection activeCell="G25" sqref="G25"/>
    </sheetView>
  </sheetViews>
  <sheetFormatPr defaultColWidth="8.81640625" defaultRowHeight="14.5" x14ac:dyDescent="0.35"/>
  <cols>
    <col min="1" max="1" width="2.1796875" customWidth="1"/>
    <col min="2" max="2" width="5.81640625" bestFit="1" customWidth="1"/>
    <col min="3" max="3" width="38.81640625" bestFit="1" customWidth="1"/>
    <col min="4" max="4" width="9" bestFit="1" customWidth="1"/>
    <col min="5" max="5" width="13.36328125" bestFit="1" customWidth="1"/>
    <col min="6" max="6" width="10.453125" bestFit="1" customWidth="1"/>
    <col min="7" max="7" width="12.453125" bestFit="1" customWidth="1"/>
  </cols>
  <sheetData>
    <row r="1" spans="1:15" x14ac:dyDescent="0.35">
      <c r="A1" s="25" t="s">
        <v>118</v>
      </c>
    </row>
    <row r="2" spans="1:15" x14ac:dyDescent="0.35">
      <c r="A2" s="25" t="s">
        <v>167</v>
      </c>
    </row>
    <row r="3" spans="1:15" x14ac:dyDescent="0.35">
      <c r="A3" s="25" t="s">
        <v>168</v>
      </c>
    </row>
    <row r="6" spans="1:15" ht="15" thickBot="1" x14ac:dyDescent="0.4">
      <c r="A6" t="s">
        <v>119</v>
      </c>
    </row>
    <row r="7" spans="1:15" ht="15" thickBot="1" x14ac:dyDescent="0.4">
      <c r="B7" s="46" t="s">
        <v>38</v>
      </c>
      <c r="C7" s="46" t="s">
        <v>39</v>
      </c>
      <c r="D7" s="46" t="s">
        <v>120</v>
      </c>
      <c r="E7" s="46" t="s">
        <v>121</v>
      </c>
      <c r="F7" s="46" t="s">
        <v>122</v>
      </c>
      <c r="G7" s="46" t="s">
        <v>123</v>
      </c>
    </row>
    <row r="8" spans="1:15" x14ac:dyDescent="0.35">
      <c r="B8" t="s">
        <v>40</v>
      </c>
      <c r="C8" t="s">
        <v>41</v>
      </c>
      <c r="D8" s="23">
        <v>140</v>
      </c>
      <c r="E8" t="s">
        <v>124</v>
      </c>
      <c r="F8" t="s">
        <v>125</v>
      </c>
      <c r="G8">
        <v>0</v>
      </c>
      <c r="I8" s="101"/>
      <c r="J8" s="101"/>
      <c r="K8" s="101"/>
      <c r="L8" s="101"/>
      <c r="M8" s="101"/>
      <c r="N8" s="101"/>
      <c r="O8" s="101"/>
    </row>
    <row r="9" spans="1:15" x14ac:dyDescent="0.35">
      <c r="B9" t="s">
        <v>48</v>
      </c>
      <c r="C9" t="s">
        <v>49</v>
      </c>
      <c r="D9" s="23">
        <v>107.42879287754482</v>
      </c>
      <c r="E9" t="s">
        <v>126</v>
      </c>
      <c r="F9" t="s">
        <v>127</v>
      </c>
      <c r="G9">
        <v>-22.571207122455178</v>
      </c>
      <c r="I9" s="101"/>
      <c r="J9" s="101"/>
      <c r="K9" s="101"/>
      <c r="L9" s="101"/>
      <c r="M9" s="101"/>
      <c r="N9" s="101"/>
      <c r="O9" s="101"/>
    </row>
    <row r="10" spans="1:15" x14ac:dyDescent="0.35">
      <c r="B10" t="s">
        <v>101</v>
      </c>
      <c r="C10" t="s">
        <v>102</v>
      </c>
      <c r="D10" s="23">
        <v>120.00000000000001</v>
      </c>
      <c r="E10" t="s">
        <v>128</v>
      </c>
      <c r="F10" t="s">
        <v>125</v>
      </c>
      <c r="G10">
        <v>0</v>
      </c>
      <c r="I10" s="101"/>
      <c r="J10" s="101"/>
      <c r="K10" s="101"/>
      <c r="L10" s="101"/>
      <c r="M10" s="101"/>
      <c r="N10" s="101"/>
      <c r="O10" s="101"/>
    </row>
    <row r="11" spans="1:15" x14ac:dyDescent="0.35">
      <c r="B11" t="s">
        <v>50</v>
      </c>
      <c r="C11" t="s">
        <v>51</v>
      </c>
      <c r="D11">
        <v>120</v>
      </c>
      <c r="E11" t="s">
        <v>169</v>
      </c>
      <c r="F11" t="s">
        <v>170</v>
      </c>
      <c r="G11">
        <v>12.571207122455178</v>
      </c>
      <c r="I11" s="101"/>
      <c r="J11" s="101"/>
      <c r="K11" s="101"/>
      <c r="L11" s="101"/>
      <c r="M11" s="101"/>
      <c r="N11" s="101"/>
      <c r="O11" s="101"/>
    </row>
    <row r="12" spans="1:15" x14ac:dyDescent="0.35">
      <c r="B12" t="s">
        <v>129</v>
      </c>
      <c r="C12" t="s">
        <v>130</v>
      </c>
      <c r="D12" s="23">
        <v>10800.000000000002</v>
      </c>
      <c r="E12" t="s">
        <v>131</v>
      </c>
      <c r="F12" t="s">
        <v>125</v>
      </c>
      <c r="G12">
        <v>0</v>
      </c>
      <c r="I12" s="101"/>
      <c r="J12" s="101"/>
      <c r="K12" s="101"/>
      <c r="L12" s="101"/>
      <c r="M12" s="101"/>
      <c r="N12" s="101"/>
      <c r="O12" s="101"/>
    </row>
    <row r="13" spans="1:15" x14ac:dyDescent="0.35">
      <c r="B13" t="s">
        <v>132</v>
      </c>
      <c r="C13" t="s">
        <v>133</v>
      </c>
      <c r="D13" s="23">
        <v>10420.592909121848</v>
      </c>
      <c r="E13" t="s">
        <v>134</v>
      </c>
      <c r="F13" t="s">
        <v>125</v>
      </c>
      <c r="G13">
        <v>0</v>
      </c>
      <c r="I13" s="101"/>
      <c r="J13" s="101"/>
      <c r="K13" s="101"/>
      <c r="L13" s="101"/>
      <c r="M13" s="101"/>
      <c r="N13" s="101"/>
      <c r="O13" s="101"/>
    </row>
    <row r="14" spans="1:15" x14ac:dyDescent="0.35">
      <c r="B14" t="s">
        <v>135</v>
      </c>
      <c r="C14" t="s">
        <v>136</v>
      </c>
      <c r="D14" s="23">
        <v>12000.000000000002</v>
      </c>
      <c r="E14" t="s">
        <v>137</v>
      </c>
      <c r="F14" t="s">
        <v>125</v>
      </c>
      <c r="G14">
        <v>0</v>
      </c>
      <c r="I14" s="101"/>
      <c r="J14" s="101"/>
      <c r="K14" s="101"/>
      <c r="L14" s="101"/>
      <c r="M14" s="101"/>
      <c r="N14" s="101"/>
      <c r="O14" s="101"/>
    </row>
    <row r="15" spans="1:15" x14ac:dyDescent="0.35">
      <c r="B15" t="s">
        <v>138</v>
      </c>
      <c r="C15" t="s">
        <v>139</v>
      </c>
      <c r="D15" s="23">
        <v>840</v>
      </c>
      <c r="E15" t="s">
        <v>140</v>
      </c>
      <c r="F15" t="s">
        <v>125</v>
      </c>
      <c r="G15">
        <v>0</v>
      </c>
      <c r="I15" s="101"/>
      <c r="J15" s="101"/>
      <c r="K15" s="101"/>
      <c r="L15" s="101"/>
      <c r="M15" s="101"/>
      <c r="N15" s="101"/>
      <c r="O15" s="101"/>
    </row>
    <row r="16" spans="1:15" x14ac:dyDescent="0.35">
      <c r="B16" t="s">
        <v>141</v>
      </c>
      <c r="C16" t="s">
        <v>142</v>
      </c>
      <c r="D16" s="23">
        <v>752.00155014281381</v>
      </c>
      <c r="E16" t="s">
        <v>143</v>
      </c>
      <c r="F16" t="s">
        <v>125</v>
      </c>
      <c r="G16">
        <v>0</v>
      </c>
      <c r="I16" s="101"/>
      <c r="J16" s="101"/>
      <c r="K16" s="101"/>
      <c r="L16" s="101"/>
      <c r="M16" s="101"/>
      <c r="N16" s="101"/>
      <c r="O16" s="101"/>
    </row>
    <row r="17" spans="2:15" x14ac:dyDescent="0.35">
      <c r="B17" t="s">
        <v>144</v>
      </c>
      <c r="C17" t="s">
        <v>145</v>
      </c>
      <c r="D17" s="23">
        <v>840.00000000000011</v>
      </c>
      <c r="E17" t="s">
        <v>146</v>
      </c>
      <c r="F17" t="s">
        <v>125</v>
      </c>
      <c r="G17">
        <v>0</v>
      </c>
      <c r="I17" s="101"/>
      <c r="J17" s="101"/>
      <c r="K17" s="101"/>
      <c r="L17" s="101"/>
      <c r="M17" s="101"/>
      <c r="N17" s="101"/>
      <c r="O17" s="101"/>
    </row>
    <row r="18" spans="2:15" x14ac:dyDescent="0.35">
      <c r="I18" s="101"/>
      <c r="J18" s="101"/>
      <c r="K18" s="101"/>
      <c r="L18" s="101"/>
      <c r="M18" s="101"/>
      <c r="N18" s="101"/>
      <c r="O18" s="101"/>
    </row>
    <row r="19" spans="2:15" x14ac:dyDescent="0.35">
      <c r="I19" s="101"/>
      <c r="J19" s="101"/>
      <c r="K19" s="101"/>
      <c r="L19" s="101"/>
      <c r="M19" s="101"/>
      <c r="N19" s="101"/>
      <c r="O19" s="101"/>
    </row>
  </sheetData>
  <mergeCells count="1">
    <mergeCell ref="I8:O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7FC7E-45E0-4FDD-A5D0-CC2273C8383F}">
  <dimension ref="A1:T45"/>
  <sheetViews>
    <sheetView tabSelected="1" zoomScale="80" zoomScaleNormal="80" workbookViewId="0">
      <selection activeCell="B32" sqref="B32:D32"/>
    </sheetView>
  </sheetViews>
  <sheetFormatPr defaultColWidth="8.81640625" defaultRowHeight="14.5" x14ac:dyDescent="0.35"/>
  <cols>
    <col min="1" max="1" width="24.6328125" customWidth="1"/>
    <col min="2" max="2" width="15.81640625" customWidth="1"/>
    <col min="3" max="3" width="17.1796875" customWidth="1"/>
    <col min="4" max="4" width="15.6328125" customWidth="1"/>
    <col min="5" max="5" width="16.1796875" customWidth="1"/>
    <col min="6" max="6" width="16.36328125" customWidth="1"/>
    <col min="7" max="7" width="16.1796875" customWidth="1"/>
    <col min="9" max="9" width="18" style="2" customWidth="1"/>
    <col min="10" max="10" width="15.453125" style="2" customWidth="1"/>
    <col min="11" max="11" width="14.81640625" customWidth="1"/>
    <col min="12" max="12" width="15.6328125" customWidth="1"/>
    <col min="13" max="13" width="11.6328125" customWidth="1"/>
    <col min="14" max="14" width="11.1796875" customWidth="1"/>
    <col min="15" max="15" width="12.81640625" customWidth="1"/>
  </cols>
  <sheetData>
    <row r="1" spans="1:20" ht="22.5" customHeight="1" x14ac:dyDescent="0.35">
      <c r="A1" s="98" t="s">
        <v>17</v>
      </c>
      <c r="B1" s="98"/>
      <c r="C1" s="98"/>
      <c r="D1" s="98"/>
      <c r="E1" s="98"/>
      <c r="F1" s="98"/>
      <c r="G1" s="98"/>
      <c r="H1" s="98"/>
      <c r="I1" s="98"/>
      <c r="J1" s="98"/>
      <c r="K1" s="98"/>
      <c r="L1" s="98"/>
      <c r="M1" s="98"/>
      <c r="N1" s="98"/>
      <c r="O1" s="98"/>
    </row>
    <row r="2" spans="1:20" ht="14.5" customHeight="1" x14ac:dyDescent="0.35">
      <c r="A2" s="98"/>
      <c r="B2" s="98"/>
      <c r="C2" s="98"/>
      <c r="D2" s="98"/>
      <c r="E2" s="98"/>
      <c r="F2" s="98"/>
      <c r="G2" s="98"/>
      <c r="H2" s="98"/>
      <c r="I2" s="98"/>
      <c r="J2" s="98"/>
      <c r="K2" s="98"/>
      <c r="L2" s="98"/>
      <c r="M2" s="98"/>
      <c r="N2" s="98"/>
      <c r="O2" s="98"/>
    </row>
    <row r="3" spans="1:20" s="7" customFormat="1" ht="23.5" customHeight="1" x14ac:dyDescent="0.35">
      <c r="A3" s="120" t="s">
        <v>22</v>
      </c>
      <c r="B3" s="120"/>
      <c r="C3" s="120"/>
      <c r="D3" s="3"/>
      <c r="E3" s="6"/>
      <c r="F3" s="6"/>
      <c r="G3" s="6"/>
      <c r="H3"/>
      <c r="I3" s="5"/>
      <c r="J3" s="5"/>
      <c r="K3" s="1"/>
      <c r="L3" s="1"/>
      <c r="M3"/>
      <c r="N3"/>
      <c r="O3" s="5"/>
      <c r="P3" s="5"/>
      <c r="Q3" s="1"/>
      <c r="R3" s="1"/>
      <c r="S3"/>
      <c r="T3"/>
    </row>
    <row r="4" spans="1:20" ht="29" customHeight="1" x14ac:dyDescent="0.35">
      <c r="A4" s="109" t="s">
        <v>0</v>
      </c>
      <c r="B4" s="110" t="s">
        <v>1</v>
      </c>
      <c r="C4" s="110" t="s">
        <v>2</v>
      </c>
      <c r="D4" s="110" t="s">
        <v>3</v>
      </c>
      <c r="E4" s="111" t="s">
        <v>4</v>
      </c>
      <c r="F4" s="123" t="s">
        <v>116</v>
      </c>
      <c r="G4" s="111" t="s">
        <v>5</v>
      </c>
      <c r="I4" s="112" t="s">
        <v>35</v>
      </c>
      <c r="J4" s="113"/>
      <c r="K4" s="113"/>
      <c r="L4" s="113"/>
      <c r="M4" s="114"/>
      <c r="P4" s="5"/>
      <c r="Q4" s="1"/>
      <c r="R4" s="1"/>
    </row>
    <row r="5" spans="1:20" x14ac:dyDescent="0.35">
      <c r="A5" s="3" t="s">
        <v>12</v>
      </c>
      <c r="B5" s="27">
        <v>140</v>
      </c>
      <c r="C5" s="27">
        <v>4.5</v>
      </c>
      <c r="D5" s="27">
        <v>5</v>
      </c>
      <c r="E5" s="27">
        <v>98</v>
      </c>
      <c r="F5" s="53">
        <v>102</v>
      </c>
      <c r="G5" s="27">
        <v>107</v>
      </c>
      <c r="I5" s="4" t="s">
        <v>0</v>
      </c>
      <c r="J5" s="4" t="s">
        <v>23</v>
      </c>
      <c r="K5" s="4" t="s">
        <v>24</v>
      </c>
      <c r="L5" s="4" t="s">
        <v>25</v>
      </c>
      <c r="M5" s="4" t="s">
        <v>36</v>
      </c>
    </row>
    <row r="6" spans="1:20" x14ac:dyDescent="0.35">
      <c r="A6" s="3" t="s">
        <v>13</v>
      </c>
      <c r="B6" s="27">
        <v>130</v>
      </c>
      <c r="C6" s="27">
        <v>2.5</v>
      </c>
      <c r="D6" s="27">
        <v>8</v>
      </c>
      <c r="E6" s="27">
        <v>87</v>
      </c>
      <c r="F6" s="53">
        <v>90</v>
      </c>
      <c r="G6" s="27">
        <v>93</v>
      </c>
      <c r="I6" s="3" t="s">
        <v>12</v>
      </c>
      <c r="J6" s="18">
        <v>33.945855855855754</v>
      </c>
      <c r="K6" s="18">
        <v>0</v>
      </c>
      <c r="L6" s="18">
        <v>45.846301351351393</v>
      </c>
      <c r="M6" s="18">
        <v>60.207842792792754</v>
      </c>
    </row>
    <row r="7" spans="1:20" x14ac:dyDescent="0.35">
      <c r="A7" s="3" t="s">
        <v>14</v>
      </c>
      <c r="B7" s="27">
        <v>140</v>
      </c>
      <c r="C7" s="27">
        <v>2.25</v>
      </c>
      <c r="D7" s="27">
        <v>4</v>
      </c>
      <c r="E7" s="27">
        <v>83</v>
      </c>
      <c r="F7" s="53">
        <v>86</v>
      </c>
      <c r="G7" s="27">
        <v>89</v>
      </c>
      <c r="I7" s="3" t="s">
        <v>13</v>
      </c>
      <c r="J7" s="18">
        <v>71.997499999999974</v>
      </c>
      <c r="K7" s="18">
        <v>58.002500000000019</v>
      </c>
      <c r="L7" s="18">
        <v>0</v>
      </c>
      <c r="M7" s="18">
        <v>0</v>
      </c>
    </row>
    <row r="8" spans="1:20" x14ac:dyDescent="0.35">
      <c r="A8" s="3" t="s">
        <v>15</v>
      </c>
      <c r="B8" s="27">
        <v>110</v>
      </c>
      <c r="C8" s="27">
        <v>2.35</v>
      </c>
      <c r="D8" s="27">
        <v>20</v>
      </c>
      <c r="E8" s="27">
        <v>101</v>
      </c>
      <c r="F8" s="53">
        <v>104</v>
      </c>
      <c r="G8" s="27">
        <v>108</v>
      </c>
      <c r="I8" s="3" t="s">
        <v>14</v>
      </c>
      <c r="J8" s="18">
        <v>11.677635135135233</v>
      </c>
      <c r="K8" s="18">
        <v>71.997499999999889</v>
      </c>
      <c r="L8" s="18">
        <v>56.324864864864907</v>
      </c>
      <c r="M8" s="18">
        <v>0</v>
      </c>
    </row>
    <row r="9" spans="1:20" x14ac:dyDescent="0.35">
      <c r="A9" s="10"/>
      <c r="B9" s="22"/>
      <c r="C9" s="22"/>
      <c r="D9" s="22"/>
      <c r="E9" s="22"/>
      <c r="F9" s="22"/>
      <c r="G9" s="22"/>
      <c r="I9" s="3" t="s">
        <v>15</v>
      </c>
      <c r="J9" s="18">
        <v>2.3790090090090317</v>
      </c>
      <c r="K9" s="18">
        <v>0</v>
      </c>
      <c r="L9" s="18">
        <v>19.273451689189187</v>
      </c>
      <c r="M9" s="18">
        <v>88.347539301801817</v>
      </c>
    </row>
    <row r="10" spans="1:20" x14ac:dyDescent="0.35">
      <c r="A10" s="11"/>
      <c r="B10" s="24"/>
      <c r="C10" s="24"/>
      <c r="D10" s="24"/>
      <c r="E10" s="24"/>
      <c r="F10" s="54" t="s">
        <v>175</v>
      </c>
      <c r="G10" s="24"/>
      <c r="I10" s="4" t="s">
        <v>33</v>
      </c>
      <c r="J10" s="26">
        <f>SUM(J6:J9)</f>
        <v>120</v>
      </c>
      <c r="K10" s="13">
        <f>SUM(K6:K9)</f>
        <v>129.99999999999991</v>
      </c>
      <c r="L10" s="13">
        <f>SUM(L6:L9)</f>
        <v>121.44461790540549</v>
      </c>
      <c r="M10" s="13">
        <f>SUM(M6:M9)</f>
        <v>148.55538209459456</v>
      </c>
    </row>
    <row r="11" spans="1:20" x14ac:dyDescent="0.35">
      <c r="A11" s="12"/>
      <c r="B11" s="12"/>
      <c r="C11" s="12"/>
      <c r="D11" s="12"/>
      <c r="E11" s="12"/>
      <c r="F11" s="12"/>
      <c r="G11" s="12"/>
      <c r="I11" s="4"/>
      <c r="J11" s="4">
        <v>120</v>
      </c>
      <c r="K11" s="3">
        <v>107.43</v>
      </c>
      <c r="L11" s="3">
        <v>120</v>
      </c>
      <c r="M11" s="6"/>
    </row>
    <row r="12" spans="1:20" ht="31.5" customHeight="1" x14ac:dyDescent="0.35">
      <c r="A12" s="110" t="s">
        <v>6</v>
      </c>
      <c r="B12" s="102" t="s">
        <v>28</v>
      </c>
      <c r="C12" s="102" t="s">
        <v>29</v>
      </c>
      <c r="D12" s="102" t="s">
        <v>30</v>
      </c>
      <c r="E12" s="102" t="s">
        <v>31</v>
      </c>
      <c r="F12" s="102"/>
      <c r="G12" s="102" t="s">
        <v>32</v>
      </c>
    </row>
    <row r="13" spans="1:20" x14ac:dyDescent="0.35">
      <c r="A13" s="26" t="s">
        <v>7</v>
      </c>
      <c r="B13" s="28">
        <v>120</v>
      </c>
      <c r="C13" s="28">
        <v>3</v>
      </c>
      <c r="D13" s="28">
        <v>7</v>
      </c>
      <c r="E13" s="28">
        <v>90</v>
      </c>
      <c r="F13" s="28"/>
      <c r="G13" s="28" t="s">
        <v>11</v>
      </c>
      <c r="I13"/>
      <c r="J13"/>
    </row>
    <row r="14" spans="1:20" x14ac:dyDescent="0.35">
      <c r="A14" s="26" t="s">
        <v>8</v>
      </c>
      <c r="B14" s="28">
        <v>130</v>
      </c>
      <c r="C14" s="28">
        <v>3.5</v>
      </c>
      <c r="D14" s="28">
        <v>7</v>
      </c>
      <c r="E14" s="28">
        <v>97</v>
      </c>
      <c r="F14" s="28"/>
      <c r="G14" s="28" t="s">
        <v>117</v>
      </c>
      <c r="I14"/>
      <c r="J14"/>
    </row>
    <row r="15" spans="1:20" x14ac:dyDescent="0.35">
      <c r="A15" s="26" t="s">
        <v>9</v>
      </c>
      <c r="B15" s="28">
        <v>120</v>
      </c>
      <c r="C15" s="28">
        <v>4</v>
      </c>
      <c r="D15" s="28">
        <v>7</v>
      </c>
      <c r="E15" s="28">
        <v>100</v>
      </c>
      <c r="F15" s="28"/>
      <c r="G15" s="28" t="s">
        <v>10</v>
      </c>
      <c r="I15"/>
      <c r="J15"/>
    </row>
    <row r="16" spans="1:20" x14ac:dyDescent="0.35">
      <c r="A16" s="100" t="s">
        <v>16</v>
      </c>
      <c r="B16" s="100"/>
      <c r="C16" s="16"/>
      <c r="D16" s="12"/>
      <c r="E16" s="12"/>
      <c r="F16" s="12"/>
      <c r="G16" s="12"/>
      <c r="I16"/>
      <c r="J16"/>
    </row>
    <row r="17" spans="1:10" x14ac:dyDescent="0.35">
      <c r="A17" s="17" t="s">
        <v>19</v>
      </c>
      <c r="B17" s="18">
        <f>C13*J10+C14*K10+C15*L10+SUMPRODUCT(C5:C8,M6:M9)</f>
        <v>1779.3304815484234</v>
      </c>
      <c r="C17" s="12"/>
      <c r="D17" s="12"/>
      <c r="E17" s="12"/>
      <c r="F17" s="12"/>
      <c r="G17" s="12"/>
      <c r="I17"/>
      <c r="J17"/>
    </row>
    <row r="18" spans="1:10" x14ac:dyDescent="0.35">
      <c r="A18" s="15"/>
      <c r="B18" s="15"/>
      <c r="C18" s="12"/>
      <c r="D18" s="12"/>
      <c r="E18" s="12"/>
      <c r="F18" s="12"/>
      <c r="G18" s="12"/>
      <c r="I18"/>
      <c r="J18"/>
    </row>
    <row r="19" spans="1:10" ht="21" customHeight="1" x14ac:dyDescent="0.35">
      <c r="A19" s="118" t="s">
        <v>26</v>
      </c>
      <c r="B19" s="118"/>
      <c r="C19" s="118"/>
      <c r="D19" s="118"/>
      <c r="E19" s="118"/>
      <c r="F19" s="29"/>
      <c r="G19" s="29"/>
      <c r="I19"/>
      <c r="J19"/>
    </row>
    <row r="20" spans="1:10" ht="32.5" customHeight="1" x14ac:dyDescent="0.35">
      <c r="A20" s="14"/>
      <c r="B20" s="122" t="s">
        <v>20</v>
      </c>
      <c r="C20" s="122"/>
      <c r="D20" s="122" t="s">
        <v>21</v>
      </c>
      <c r="E20" s="12"/>
      <c r="F20" s="12"/>
      <c r="G20" s="12"/>
      <c r="I20"/>
      <c r="J20"/>
    </row>
    <row r="21" spans="1:10" ht="16" customHeight="1" x14ac:dyDescent="0.35">
      <c r="A21" s="8" t="s">
        <v>12</v>
      </c>
      <c r="B21" s="20">
        <f>SUM(J6:L6,M6)</f>
        <v>139.99999999999989</v>
      </c>
      <c r="C21" s="13" t="s">
        <v>207</v>
      </c>
      <c r="D21" s="21">
        <v>140</v>
      </c>
      <c r="E21" s="12"/>
      <c r="F21" s="12"/>
      <c r="G21" s="12"/>
      <c r="I21"/>
      <c r="J21"/>
    </row>
    <row r="22" spans="1:10" ht="16" customHeight="1" x14ac:dyDescent="0.35">
      <c r="A22" s="8" t="s">
        <v>13</v>
      </c>
      <c r="B22" s="20">
        <f>SUM(J7:L7,M7)</f>
        <v>130</v>
      </c>
      <c r="C22" s="13" t="s">
        <v>207</v>
      </c>
      <c r="D22" s="21">
        <v>130</v>
      </c>
      <c r="E22" s="12"/>
      <c r="F22" s="12"/>
      <c r="G22" s="12"/>
      <c r="I22"/>
      <c r="J22"/>
    </row>
    <row r="23" spans="1:10" x14ac:dyDescent="0.35">
      <c r="A23" s="8" t="s">
        <v>14</v>
      </c>
      <c r="B23" s="20">
        <f>SUM(J8:L8,M8)</f>
        <v>140.00000000000003</v>
      </c>
      <c r="C23" s="13" t="s">
        <v>207</v>
      </c>
      <c r="D23" s="21">
        <v>140</v>
      </c>
      <c r="E23" s="12"/>
      <c r="F23" s="12"/>
      <c r="G23" s="12"/>
      <c r="I23"/>
      <c r="J23"/>
    </row>
    <row r="24" spans="1:10" x14ac:dyDescent="0.35">
      <c r="A24" s="8" t="s">
        <v>15</v>
      </c>
      <c r="B24" s="20">
        <f>SUM(J9:L9,M9)</f>
        <v>110.00000000000003</v>
      </c>
      <c r="C24" s="13" t="s">
        <v>207</v>
      </c>
      <c r="D24" s="21">
        <v>110</v>
      </c>
      <c r="E24" s="12"/>
      <c r="F24" s="12"/>
      <c r="G24" s="12"/>
      <c r="I24"/>
      <c r="J24"/>
    </row>
    <row r="25" spans="1:10" ht="21.5" customHeight="1" x14ac:dyDescent="0.35">
      <c r="A25" s="97" t="s">
        <v>27</v>
      </c>
      <c r="B25" s="97"/>
      <c r="C25" s="97"/>
      <c r="D25" s="97"/>
      <c r="E25" s="97"/>
      <c r="F25" s="29"/>
      <c r="G25" s="29"/>
      <c r="I25"/>
      <c r="J25"/>
    </row>
    <row r="26" spans="1:10" x14ac:dyDescent="0.35">
      <c r="A26" s="14"/>
      <c r="B26" s="19" t="s">
        <v>20</v>
      </c>
      <c r="C26" s="19"/>
      <c r="D26" s="19" t="s">
        <v>21</v>
      </c>
      <c r="E26" s="12"/>
      <c r="F26" s="12"/>
      <c r="G26" s="12"/>
      <c r="I26"/>
      <c r="J26"/>
    </row>
    <row r="27" spans="1:10" x14ac:dyDescent="0.35">
      <c r="A27" s="9" t="s">
        <v>23</v>
      </c>
      <c r="B27" s="20">
        <f>SUM(J6:J9)</f>
        <v>120</v>
      </c>
      <c r="C27" s="22" t="s">
        <v>208</v>
      </c>
      <c r="D27" s="21">
        <v>120</v>
      </c>
      <c r="E27" s="12"/>
      <c r="F27" s="12"/>
      <c r="G27" s="12"/>
      <c r="I27"/>
      <c r="J27"/>
    </row>
    <row r="28" spans="1:10" x14ac:dyDescent="0.35">
      <c r="A28" s="9" t="s">
        <v>24</v>
      </c>
      <c r="B28" s="21">
        <f>SUM(K6:K9)</f>
        <v>129.99999999999991</v>
      </c>
      <c r="C28" s="13" t="s">
        <v>208</v>
      </c>
      <c r="D28" s="21">
        <v>130</v>
      </c>
      <c r="E28" s="12"/>
      <c r="F28" s="12"/>
      <c r="G28" s="12"/>
      <c r="I28"/>
      <c r="J28"/>
    </row>
    <row r="29" spans="1:10" x14ac:dyDescent="0.35">
      <c r="A29" s="9" t="s">
        <v>25</v>
      </c>
      <c r="B29" s="20">
        <f>SUM(L6:L9)</f>
        <v>121.44461790540549</v>
      </c>
      <c r="C29" s="13" t="s">
        <v>208</v>
      </c>
      <c r="D29" s="21">
        <v>120</v>
      </c>
      <c r="E29" s="12"/>
      <c r="F29" s="12"/>
      <c r="G29" s="12"/>
      <c r="I29"/>
      <c r="J29"/>
    </row>
    <row r="30" spans="1:10" ht="27.5" customHeight="1" x14ac:dyDescent="0.35">
      <c r="A30" s="97" t="s">
        <v>34</v>
      </c>
      <c r="B30" s="97"/>
      <c r="C30" s="97"/>
      <c r="D30" s="97"/>
      <c r="E30" s="97"/>
      <c r="F30" s="29"/>
      <c r="G30" s="29"/>
      <c r="I30"/>
      <c r="J30"/>
    </row>
    <row r="31" spans="1:10" ht="15.5" customHeight="1" x14ac:dyDescent="0.35">
      <c r="A31" s="29"/>
      <c r="B31" s="19" t="s">
        <v>20</v>
      </c>
      <c r="C31" s="19"/>
      <c r="D31" s="19" t="s">
        <v>21</v>
      </c>
      <c r="E31" s="29"/>
      <c r="F31" s="29"/>
      <c r="G31" s="29"/>
      <c r="I31"/>
      <c r="J31"/>
    </row>
    <row r="32" spans="1:10" ht="29" x14ac:dyDescent="0.35">
      <c r="A32" s="52" t="s">
        <v>37</v>
      </c>
      <c r="B32" s="125">
        <f>J10</f>
        <v>120</v>
      </c>
      <c r="C32" s="126" t="s">
        <v>208</v>
      </c>
      <c r="D32" s="127">
        <f>K10</f>
        <v>129.99999999999991</v>
      </c>
      <c r="E32" s="6"/>
      <c r="F32" s="6"/>
      <c r="G32" s="12"/>
      <c r="I32"/>
      <c r="J32"/>
    </row>
    <row r="33" spans="1:10" x14ac:dyDescent="0.35">
      <c r="A33" s="97" t="s">
        <v>109</v>
      </c>
      <c r="B33" s="97"/>
      <c r="C33" s="97"/>
      <c r="D33" s="97"/>
      <c r="E33" s="97"/>
      <c r="F33" s="29"/>
      <c r="G33" s="29"/>
      <c r="I33"/>
      <c r="J33"/>
    </row>
    <row r="34" spans="1:10" x14ac:dyDescent="0.35">
      <c r="A34" s="97" t="s">
        <v>172</v>
      </c>
      <c r="B34" s="97"/>
      <c r="C34" s="97"/>
      <c r="D34" s="97"/>
      <c r="E34" s="97"/>
      <c r="F34" s="29"/>
      <c r="G34" s="29"/>
      <c r="I34"/>
      <c r="J34"/>
    </row>
    <row r="35" spans="1:10" x14ac:dyDescent="0.35">
      <c r="A35" s="29"/>
      <c r="B35" s="19" t="s">
        <v>20</v>
      </c>
      <c r="C35" s="19"/>
      <c r="D35" s="19" t="s">
        <v>21</v>
      </c>
      <c r="E35" s="29"/>
      <c r="F35" s="6"/>
      <c r="G35" s="12"/>
      <c r="I35"/>
      <c r="J35"/>
    </row>
    <row r="36" spans="1:10" ht="14.5" customHeight="1" x14ac:dyDescent="0.35">
      <c r="A36" s="9" t="s">
        <v>110</v>
      </c>
      <c r="B36" s="50">
        <f>SUMPRODUCT(E5:E8,J6:J9)/J11</f>
        <v>89.999999999999986</v>
      </c>
      <c r="C36" s="3" t="s">
        <v>208</v>
      </c>
      <c r="D36" s="50">
        <v>90</v>
      </c>
      <c r="E36" s="6"/>
      <c r="F36" s="6"/>
      <c r="G36" s="12"/>
      <c r="I36"/>
      <c r="J36"/>
    </row>
    <row r="37" spans="1:10" x14ac:dyDescent="0.35">
      <c r="A37" s="9" t="s">
        <v>111</v>
      </c>
      <c r="B37" s="50">
        <f>SUMPRODUCT(F5:F8,K6:K9)/K11</f>
        <v>106.22740389090562</v>
      </c>
      <c r="C37" s="3" t="s">
        <v>208</v>
      </c>
      <c r="D37" s="50">
        <v>97</v>
      </c>
      <c r="E37" s="6"/>
      <c r="F37" s="6"/>
      <c r="G37" s="12"/>
      <c r="I37"/>
      <c r="J37"/>
    </row>
    <row r="38" spans="1:10" ht="14.5" customHeight="1" x14ac:dyDescent="0.35">
      <c r="A38" s="9" t="s">
        <v>112</v>
      </c>
      <c r="B38" s="50">
        <f>SUMPRODUCT(G5:G8,L6:L9)/L11</f>
        <v>100.00000000000007</v>
      </c>
      <c r="C38" s="3" t="s">
        <v>208</v>
      </c>
      <c r="D38" s="50">
        <v>100</v>
      </c>
      <c r="E38" s="6"/>
      <c r="F38" s="29"/>
      <c r="G38" s="29"/>
      <c r="I38"/>
      <c r="J38"/>
    </row>
    <row r="39" spans="1:10" x14ac:dyDescent="0.35">
      <c r="A39" s="97" t="s">
        <v>171</v>
      </c>
      <c r="B39" s="97"/>
      <c r="C39" s="97"/>
      <c r="D39" s="97"/>
      <c r="E39" s="97"/>
      <c r="F39" s="29"/>
      <c r="G39" s="29"/>
      <c r="I39"/>
      <c r="J39"/>
    </row>
    <row r="40" spans="1:10" x14ac:dyDescent="0.35">
      <c r="A40" s="29"/>
      <c r="B40" s="19" t="s">
        <v>20</v>
      </c>
      <c r="C40" s="19"/>
      <c r="D40" s="19" t="s">
        <v>21</v>
      </c>
      <c r="E40" s="29"/>
      <c r="F40" s="6"/>
      <c r="G40" s="12"/>
      <c r="I40"/>
      <c r="J40"/>
    </row>
    <row r="41" spans="1:10" x14ac:dyDescent="0.35">
      <c r="A41" s="9" t="s">
        <v>113</v>
      </c>
      <c r="B41" s="50">
        <f>SUMPRODUCT(D5:D8,J6:J9)/J11</f>
        <v>7.0000000000000009</v>
      </c>
      <c r="C41" s="13" t="s">
        <v>207</v>
      </c>
      <c r="D41" s="51">
        <v>7</v>
      </c>
      <c r="E41" s="6"/>
      <c r="F41" s="6"/>
      <c r="G41" s="12"/>
      <c r="I41"/>
      <c r="J41"/>
    </row>
    <row r="42" spans="1:10" x14ac:dyDescent="0.35">
      <c r="A42" s="9" t="s">
        <v>115</v>
      </c>
      <c r="B42" s="50">
        <f>SUMPRODUCT(D5:D8,K6:K9)/K11</f>
        <v>6.9999999999999973</v>
      </c>
      <c r="C42" s="13" t="s">
        <v>207</v>
      </c>
      <c r="D42" s="51">
        <v>7</v>
      </c>
      <c r="E42" s="6"/>
      <c r="F42" s="6"/>
      <c r="G42" s="12"/>
      <c r="I42"/>
      <c r="J42"/>
    </row>
    <row r="43" spans="1:10" x14ac:dyDescent="0.35">
      <c r="A43" s="9" t="s">
        <v>114</v>
      </c>
      <c r="B43" s="50">
        <f>SUMPRODUCT(D5:D8,L6:L9)/L11</f>
        <v>7.0000000000000027</v>
      </c>
      <c r="C43" s="13" t="s">
        <v>207</v>
      </c>
      <c r="D43" s="51">
        <v>7</v>
      </c>
      <c r="E43" s="6"/>
      <c r="F43" s="6"/>
      <c r="G43" s="6"/>
      <c r="I43"/>
      <c r="J43"/>
    </row>
    <row r="44" spans="1:10" x14ac:dyDescent="0.35">
      <c r="A44" s="2"/>
      <c r="B44" s="2"/>
      <c r="I44"/>
      <c r="J44"/>
    </row>
    <row r="45" spans="1:10" x14ac:dyDescent="0.35">
      <c r="A45" s="2"/>
      <c r="B45" s="2"/>
      <c r="I45"/>
      <c r="J45"/>
    </row>
  </sheetData>
  <mergeCells count="10">
    <mergeCell ref="A39:E39"/>
    <mergeCell ref="A30:E30"/>
    <mergeCell ref="A33:E33"/>
    <mergeCell ref="A1:O2"/>
    <mergeCell ref="A3:C3"/>
    <mergeCell ref="A16:B16"/>
    <mergeCell ref="A19:E19"/>
    <mergeCell ref="A25:E25"/>
    <mergeCell ref="A34:E34"/>
    <mergeCell ref="I4:M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C88-A363-4165-A3FE-D83ED84A2545}">
  <dimension ref="A1:S45"/>
  <sheetViews>
    <sheetView zoomScale="80" zoomScaleNormal="80" workbookViewId="0">
      <selection activeCell="H21" sqref="H21"/>
    </sheetView>
  </sheetViews>
  <sheetFormatPr defaultColWidth="8.81640625" defaultRowHeight="14.5" x14ac:dyDescent="0.35"/>
  <cols>
    <col min="1" max="1" width="24.6328125" customWidth="1"/>
    <col min="2" max="2" width="15.81640625" customWidth="1"/>
    <col min="3" max="3" width="17.1796875" customWidth="1"/>
    <col min="4" max="4" width="15.6328125" customWidth="1"/>
    <col min="5" max="6" width="16.1796875" customWidth="1"/>
    <col min="8" max="8" width="18" style="2" customWidth="1"/>
    <col min="9" max="9" width="15.453125" style="2" customWidth="1"/>
    <col min="10" max="10" width="14.81640625" customWidth="1"/>
    <col min="11" max="11" width="15.6328125" customWidth="1"/>
    <col min="12" max="12" width="11.6328125" customWidth="1"/>
    <col min="13" max="13" width="11.1796875" customWidth="1"/>
    <col min="14" max="14" width="12.81640625" customWidth="1"/>
  </cols>
  <sheetData>
    <row r="1" spans="1:19" ht="22.5" customHeight="1" x14ac:dyDescent="0.35">
      <c r="A1" s="98" t="s">
        <v>17</v>
      </c>
      <c r="B1" s="98"/>
      <c r="C1" s="98"/>
      <c r="D1" s="98"/>
      <c r="E1" s="98"/>
      <c r="F1" s="98"/>
      <c r="G1" s="98"/>
      <c r="H1" s="98"/>
      <c r="I1" s="98"/>
      <c r="J1" s="98"/>
      <c r="K1" s="98"/>
      <c r="L1" s="98"/>
      <c r="M1" s="98"/>
      <c r="N1" s="98"/>
    </row>
    <row r="2" spans="1:19" ht="14.5" customHeight="1" x14ac:dyDescent="0.35">
      <c r="A2" s="98"/>
      <c r="B2" s="98"/>
      <c r="C2" s="98"/>
      <c r="D2" s="98"/>
      <c r="E2" s="98"/>
      <c r="F2" s="98"/>
      <c r="G2" s="98"/>
      <c r="H2" s="98"/>
      <c r="I2" s="98"/>
      <c r="J2" s="98"/>
      <c r="K2" s="98"/>
      <c r="L2" s="98"/>
      <c r="M2" s="98"/>
      <c r="N2" s="98"/>
    </row>
    <row r="3" spans="1:19" s="7" customFormat="1" ht="20" customHeight="1" x14ac:dyDescent="0.35">
      <c r="A3" s="120" t="s">
        <v>22</v>
      </c>
      <c r="B3" s="120"/>
      <c r="C3" s="120"/>
      <c r="D3" s="3"/>
      <c r="E3" s="6"/>
      <c r="F3" s="6"/>
      <c r="G3"/>
      <c r="H3" s="5"/>
      <c r="I3" s="5"/>
      <c r="J3" s="1"/>
      <c r="K3" s="1"/>
      <c r="L3"/>
      <c r="M3"/>
      <c r="N3" s="5"/>
      <c r="O3" s="5"/>
      <c r="P3" s="1"/>
      <c r="Q3" s="1"/>
      <c r="R3"/>
      <c r="S3"/>
    </row>
    <row r="4" spans="1:19" ht="29" customHeight="1" x14ac:dyDescent="0.35">
      <c r="A4" s="109" t="s">
        <v>0</v>
      </c>
      <c r="B4" s="110" t="s">
        <v>1</v>
      </c>
      <c r="C4" s="110" t="s">
        <v>2</v>
      </c>
      <c r="D4" s="110" t="s">
        <v>3</v>
      </c>
      <c r="E4" s="111" t="s">
        <v>4</v>
      </c>
      <c r="F4" s="111" t="s">
        <v>5</v>
      </c>
      <c r="H4" s="112" t="s">
        <v>35</v>
      </c>
      <c r="I4" s="113"/>
      <c r="J4" s="113"/>
      <c r="K4" s="113"/>
      <c r="L4" s="114"/>
      <c r="O4" s="5"/>
      <c r="P4" s="1"/>
      <c r="Q4" s="1"/>
    </row>
    <row r="5" spans="1:19" x14ac:dyDescent="0.35">
      <c r="A5" s="3" t="s">
        <v>12</v>
      </c>
      <c r="B5" s="27">
        <v>140</v>
      </c>
      <c r="C5" s="27">
        <v>4.5</v>
      </c>
      <c r="D5" s="27">
        <v>5</v>
      </c>
      <c r="E5" s="27">
        <v>98</v>
      </c>
      <c r="F5" s="27">
        <v>107</v>
      </c>
      <c r="H5" s="4" t="s">
        <v>0</v>
      </c>
      <c r="I5" s="26" t="s">
        <v>23</v>
      </c>
      <c r="J5" s="26" t="s">
        <v>24</v>
      </c>
      <c r="K5" s="26" t="s">
        <v>25</v>
      </c>
      <c r="L5" s="26" t="s">
        <v>36</v>
      </c>
    </row>
    <row r="6" spans="1:19" x14ac:dyDescent="0.35">
      <c r="A6" s="3" t="s">
        <v>13</v>
      </c>
      <c r="B6" s="27">
        <v>130</v>
      </c>
      <c r="C6" s="27">
        <v>2.5</v>
      </c>
      <c r="D6" s="27">
        <v>8</v>
      </c>
      <c r="E6" s="27">
        <v>87</v>
      </c>
      <c r="F6" s="27">
        <v>93</v>
      </c>
      <c r="H6" s="3" t="s">
        <v>12</v>
      </c>
      <c r="I6" s="18">
        <v>33.199788023317389</v>
      </c>
      <c r="J6" s="18">
        <v>93.93582257551671</v>
      </c>
      <c r="K6" s="18">
        <v>0</v>
      </c>
      <c r="L6" s="18">
        <v>12.864389401165914</v>
      </c>
    </row>
    <row r="7" spans="1:19" x14ac:dyDescent="0.35">
      <c r="A7" s="3" t="s">
        <v>14</v>
      </c>
      <c r="B7" s="27">
        <v>140</v>
      </c>
      <c r="C7" s="27">
        <v>2.25</v>
      </c>
      <c r="D7" s="27">
        <v>4</v>
      </c>
      <c r="E7" s="27">
        <v>83</v>
      </c>
      <c r="F7" s="27">
        <v>89</v>
      </c>
      <c r="H7" s="3" t="s">
        <v>13</v>
      </c>
      <c r="I7" s="18">
        <v>51.294117647058869</v>
      </c>
      <c r="J7" s="18">
        <v>0</v>
      </c>
      <c r="K7" s="18">
        <v>78.705882352941131</v>
      </c>
      <c r="L7" s="18">
        <v>0</v>
      </c>
    </row>
    <row r="8" spans="1:19" x14ac:dyDescent="0.35">
      <c r="A8" s="3" t="s">
        <v>15</v>
      </c>
      <c r="B8" s="27">
        <v>110</v>
      </c>
      <c r="C8" s="27">
        <v>2.35</v>
      </c>
      <c r="D8" s="27">
        <v>20</v>
      </c>
      <c r="E8" s="27">
        <v>101</v>
      </c>
      <c r="F8" s="27">
        <v>108</v>
      </c>
      <c r="H8" s="3" t="s">
        <v>14</v>
      </c>
      <c r="I8" s="18">
        <v>27.904610492845777</v>
      </c>
      <c r="J8" s="18">
        <v>59.5071542130365</v>
      </c>
      <c r="K8" s="18">
        <v>52.588235294117709</v>
      </c>
      <c r="L8" s="18">
        <v>0</v>
      </c>
    </row>
    <row r="9" spans="1:19" x14ac:dyDescent="0.35">
      <c r="A9" s="10"/>
      <c r="B9" s="22"/>
      <c r="C9" s="22"/>
      <c r="D9" s="22"/>
      <c r="E9" s="22"/>
      <c r="F9" s="22"/>
      <c r="H9" s="3" t="s">
        <v>15</v>
      </c>
      <c r="I9" s="18">
        <v>7.6014838367779438</v>
      </c>
      <c r="J9" s="18">
        <v>32.756113513513533</v>
      </c>
      <c r="K9" s="18">
        <v>0</v>
      </c>
      <c r="L9" s="18">
        <v>69.642402649708501</v>
      </c>
    </row>
    <row r="10" spans="1:19" x14ac:dyDescent="0.35">
      <c r="A10" s="11"/>
      <c r="B10" s="24"/>
      <c r="C10" s="24"/>
      <c r="D10" s="24"/>
      <c r="E10" s="24"/>
      <c r="F10" s="24"/>
      <c r="H10" s="4" t="s">
        <v>33</v>
      </c>
      <c r="I10" s="26">
        <f>SUM(I6:I9)</f>
        <v>119.99999999999997</v>
      </c>
      <c r="J10" s="13">
        <f>SUM(J6:J9)</f>
        <v>186.19909030206674</v>
      </c>
      <c r="K10" s="13">
        <f>SUM(K6:K9)</f>
        <v>131.29411764705884</v>
      </c>
      <c r="L10" s="13">
        <f>SUM(L6:L9)</f>
        <v>82.506792050874409</v>
      </c>
    </row>
    <row r="11" spans="1:19" x14ac:dyDescent="0.35">
      <c r="A11" s="12"/>
      <c r="B11" s="12"/>
      <c r="C11" s="12"/>
      <c r="D11" s="12"/>
      <c r="E11" s="12"/>
      <c r="F11" s="12"/>
      <c r="H11" s="4"/>
      <c r="I11" s="47">
        <v>120</v>
      </c>
      <c r="J11" s="49">
        <v>194.69</v>
      </c>
      <c r="K11" s="49">
        <v>120</v>
      </c>
      <c r="L11" s="49"/>
    </row>
    <row r="12" spans="1:19" ht="31.5" customHeight="1" x14ac:dyDescent="0.35">
      <c r="A12" s="110" t="s">
        <v>6</v>
      </c>
      <c r="B12" s="102" t="s">
        <v>28</v>
      </c>
      <c r="C12" s="102" t="s">
        <v>29</v>
      </c>
      <c r="D12" s="102" t="s">
        <v>30</v>
      </c>
      <c r="E12" s="102" t="s">
        <v>31</v>
      </c>
      <c r="F12" s="102" t="s">
        <v>32</v>
      </c>
      <c r="I12" s="48"/>
      <c r="J12" s="23"/>
      <c r="K12" s="23"/>
      <c r="L12" s="23"/>
    </row>
    <row r="13" spans="1:19" x14ac:dyDescent="0.35">
      <c r="A13" s="26" t="s">
        <v>7</v>
      </c>
      <c r="B13" s="28">
        <v>120</v>
      </c>
      <c r="C13" s="28">
        <v>3</v>
      </c>
      <c r="D13" s="28">
        <v>7</v>
      </c>
      <c r="E13" s="28">
        <v>90</v>
      </c>
      <c r="F13" s="28" t="s">
        <v>11</v>
      </c>
      <c r="H13"/>
      <c r="I13"/>
    </row>
    <row r="14" spans="1:19" x14ac:dyDescent="0.35">
      <c r="A14" s="26" t="s">
        <v>8</v>
      </c>
      <c r="B14" s="28">
        <v>130</v>
      </c>
      <c r="C14" s="28">
        <v>3.5</v>
      </c>
      <c r="D14" s="28">
        <v>7</v>
      </c>
      <c r="E14" s="28">
        <v>97</v>
      </c>
      <c r="F14" s="28" t="s">
        <v>10</v>
      </c>
      <c r="H14"/>
      <c r="I14"/>
    </row>
    <row r="15" spans="1:19" x14ac:dyDescent="0.35">
      <c r="A15" s="26" t="s">
        <v>9</v>
      </c>
      <c r="B15" s="28">
        <v>120</v>
      </c>
      <c r="C15" s="28">
        <v>4</v>
      </c>
      <c r="D15" s="28">
        <v>7</v>
      </c>
      <c r="E15" s="28">
        <v>100</v>
      </c>
      <c r="F15" s="28" t="s">
        <v>10</v>
      </c>
      <c r="H15"/>
      <c r="I15"/>
    </row>
    <row r="16" spans="1:19" x14ac:dyDescent="0.35">
      <c r="A16" s="100" t="s">
        <v>16</v>
      </c>
      <c r="B16" s="100"/>
      <c r="C16" s="16"/>
      <c r="D16" s="12"/>
      <c r="E16" s="12"/>
      <c r="F16" s="12"/>
      <c r="H16"/>
      <c r="I16"/>
    </row>
    <row r="17" spans="1:9" x14ac:dyDescent="0.35">
      <c r="A17" s="17" t="s">
        <v>19</v>
      </c>
      <c r="B17" s="18">
        <f>C13*I10+C14*J10+C15*K10+SUMPRODUCT(C5:C8,L6:L9)</f>
        <v>1758.4226851775304</v>
      </c>
      <c r="C17" s="12"/>
      <c r="D17" s="12"/>
      <c r="E17" s="12"/>
      <c r="F17" s="12"/>
      <c r="H17"/>
      <c r="I17"/>
    </row>
    <row r="18" spans="1:9" x14ac:dyDescent="0.35">
      <c r="A18" s="15"/>
      <c r="B18" s="15"/>
      <c r="C18" s="12"/>
      <c r="D18" s="12"/>
      <c r="E18" s="12"/>
      <c r="F18" s="12"/>
      <c r="H18"/>
      <c r="I18"/>
    </row>
    <row r="19" spans="1:9" ht="21" customHeight="1" x14ac:dyDescent="0.35">
      <c r="A19" s="118" t="s">
        <v>26</v>
      </c>
      <c r="B19" s="118"/>
      <c r="C19" s="118"/>
      <c r="D19" s="118"/>
      <c r="E19" s="118"/>
      <c r="F19" s="29"/>
      <c r="H19"/>
      <c r="I19"/>
    </row>
    <row r="20" spans="1:9" ht="32.5" customHeight="1" x14ac:dyDescent="0.35">
      <c r="A20" s="14"/>
      <c r="B20" s="122" t="s">
        <v>20</v>
      </c>
      <c r="C20" s="122"/>
      <c r="D20" s="122" t="s">
        <v>21</v>
      </c>
      <c r="E20" s="12"/>
      <c r="F20" s="12"/>
      <c r="H20"/>
      <c r="I20"/>
    </row>
    <row r="21" spans="1:9" ht="16" customHeight="1" x14ac:dyDescent="0.35">
      <c r="A21" s="8" t="s">
        <v>12</v>
      </c>
      <c r="B21" s="20">
        <f>SUM(I6:K6,L6)</f>
        <v>140</v>
      </c>
      <c r="C21" s="13" t="s">
        <v>207</v>
      </c>
      <c r="D21" s="21">
        <v>140</v>
      </c>
      <c r="E21" s="12"/>
      <c r="F21" s="12"/>
      <c r="H21"/>
      <c r="I21"/>
    </row>
    <row r="22" spans="1:9" ht="16" customHeight="1" x14ac:dyDescent="0.35">
      <c r="A22" s="8" t="s">
        <v>13</v>
      </c>
      <c r="B22" s="20">
        <f>SUM(I7:K7,L7)</f>
        <v>130</v>
      </c>
      <c r="C22" s="13" t="s">
        <v>207</v>
      </c>
      <c r="D22" s="21">
        <v>130</v>
      </c>
      <c r="E22" s="12"/>
      <c r="F22" s="12"/>
      <c r="H22"/>
      <c r="I22"/>
    </row>
    <row r="23" spans="1:9" x14ac:dyDescent="0.35">
      <c r="A23" s="8" t="s">
        <v>14</v>
      </c>
      <c r="B23" s="20">
        <f>SUM(I8:K8,L8)</f>
        <v>140</v>
      </c>
      <c r="C23" s="13" t="s">
        <v>207</v>
      </c>
      <c r="D23" s="21">
        <v>140</v>
      </c>
      <c r="E23" s="12"/>
      <c r="F23" s="12"/>
      <c r="H23"/>
      <c r="I23"/>
    </row>
    <row r="24" spans="1:9" x14ac:dyDescent="0.35">
      <c r="A24" s="8" t="s">
        <v>15</v>
      </c>
      <c r="B24" s="20">
        <f>SUM(I9:K9,L9)</f>
        <v>109.99999999999997</v>
      </c>
      <c r="C24" s="13" t="s">
        <v>207</v>
      </c>
      <c r="D24" s="21">
        <v>110</v>
      </c>
      <c r="E24" s="12"/>
      <c r="F24" s="12"/>
      <c r="H24"/>
      <c r="I24"/>
    </row>
    <row r="25" spans="1:9" ht="21.5" customHeight="1" x14ac:dyDescent="0.35">
      <c r="A25" s="97" t="s">
        <v>27</v>
      </c>
      <c r="B25" s="97"/>
      <c r="C25" s="97"/>
      <c r="D25" s="97"/>
      <c r="E25" s="97"/>
      <c r="F25" s="29"/>
      <c r="H25"/>
      <c r="I25"/>
    </row>
    <row r="26" spans="1:9" x14ac:dyDescent="0.35">
      <c r="A26" s="14"/>
      <c r="B26" s="19" t="s">
        <v>20</v>
      </c>
      <c r="C26" s="19"/>
      <c r="D26" s="19" t="s">
        <v>21</v>
      </c>
      <c r="E26" s="12"/>
      <c r="F26" s="12"/>
      <c r="H26"/>
      <c r="I26"/>
    </row>
    <row r="27" spans="1:9" x14ac:dyDescent="0.35">
      <c r="A27" s="9" t="s">
        <v>23</v>
      </c>
      <c r="B27" s="20">
        <f>SUM(I6:I9)</f>
        <v>119.99999999999997</v>
      </c>
      <c r="C27" s="22" t="s">
        <v>208</v>
      </c>
      <c r="D27" s="21">
        <v>120</v>
      </c>
      <c r="E27" s="12"/>
      <c r="F27" s="12"/>
      <c r="H27"/>
      <c r="I27"/>
    </row>
    <row r="28" spans="1:9" x14ac:dyDescent="0.35">
      <c r="A28" s="9" t="s">
        <v>24</v>
      </c>
      <c r="B28" s="21">
        <f>SUM(J6:J9)</f>
        <v>186.19909030206674</v>
      </c>
      <c r="C28" s="13" t="s">
        <v>208</v>
      </c>
      <c r="D28" s="21">
        <v>130</v>
      </c>
      <c r="E28" s="12"/>
      <c r="F28" s="12"/>
      <c r="H28"/>
      <c r="I28"/>
    </row>
    <row r="29" spans="1:9" x14ac:dyDescent="0.35">
      <c r="A29" s="9" t="s">
        <v>25</v>
      </c>
      <c r="B29" s="20">
        <f>SUM(K6:K9)</f>
        <v>131.29411764705884</v>
      </c>
      <c r="C29" s="13" t="s">
        <v>208</v>
      </c>
      <c r="D29" s="21">
        <v>120</v>
      </c>
      <c r="E29" s="12"/>
      <c r="F29" s="12"/>
      <c r="H29"/>
      <c r="I29"/>
    </row>
    <row r="30" spans="1:9" ht="27.5" customHeight="1" x14ac:dyDescent="0.35">
      <c r="A30" s="97" t="s">
        <v>34</v>
      </c>
      <c r="B30" s="97"/>
      <c r="C30" s="97"/>
      <c r="D30" s="97"/>
      <c r="E30" s="97"/>
      <c r="F30" s="29"/>
      <c r="H30"/>
      <c r="I30"/>
    </row>
    <row r="31" spans="1:9" ht="15.5" customHeight="1" x14ac:dyDescent="0.35">
      <c r="A31" s="29"/>
      <c r="B31" s="19" t="s">
        <v>20</v>
      </c>
      <c r="C31" s="19"/>
      <c r="D31" s="19" t="s">
        <v>21</v>
      </c>
      <c r="E31" s="29"/>
      <c r="F31" s="29"/>
      <c r="H31"/>
      <c r="I31"/>
    </row>
    <row r="32" spans="1:9" ht="29" x14ac:dyDescent="0.35">
      <c r="A32" s="9" t="s">
        <v>37</v>
      </c>
      <c r="B32" s="124">
        <f>I10</f>
        <v>119.99999999999997</v>
      </c>
      <c r="C32" s="109" t="s">
        <v>208</v>
      </c>
      <c r="D32" s="119">
        <f>J10</f>
        <v>186.19909030206674</v>
      </c>
      <c r="E32" s="6"/>
      <c r="F32" s="12"/>
      <c r="H32"/>
      <c r="I32"/>
    </row>
    <row r="33" spans="1:9" ht="14.5" customHeight="1" x14ac:dyDescent="0.35">
      <c r="A33" s="97" t="s">
        <v>172</v>
      </c>
      <c r="B33" s="97"/>
      <c r="C33" s="97"/>
      <c r="D33" s="97"/>
      <c r="E33" s="97"/>
      <c r="F33" s="29"/>
      <c r="H33"/>
      <c r="I33"/>
    </row>
    <row r="34" spans="1:9" x14ac:dyDescent="0.35">
      <c r="A34" s="29"/>
      <c r="B34" s="19" t="s">
        <v>20</v>
      </c>
      <c r="C34" s="19"/>
      <c r="D34" s="19" t="s">
        <v>21</v>
      </c>
      <c r="E34" s="29"/>
      <c r="F34" s="29"/>
      <c r="H34"/>
      <c r="I34"/>
    </row>
    <row r="35" spans="1:9" x14ac:dyDescent="0.35">
      <c r="A35" s="9" t="s">
        <v>110</v>
      </c>
      <c r="B35" s="50">
        <f>SUMPRODUCT(E5:E8,I6:I9)/I11</f>
        <v>89.999999999999972</v>
      </c>
      <c r="C35" s="3" t="s">
        <v>208</v>
      </c>
      <c r="D35" s="50">
        <v>90</v>
      </c>
      <c r="E35" s="6"/>
      <c r="F35" s="12"/>
      <c r="H35"/>
      <c r="I35"/>
    </row>
    <row r="36" spans="1:9" ht="14.5" customHeight="1" x14ac:dyDescent="0.35">
      <c r="A36" s="9" t="s">
        <v>111</v>
      </c>
      <c r="B36" s="50">
        <f>(SUMPRODUCT(F5:F8,J6:J9))/J11</f>
        <v>96.999999999999986</v>
      </c>
      <c r="C36" s="3" t="s">
        <v>208</v>
      </c>
      <c r="D36" s="50">
        <v>97</v>
      </c>
      <c r="E36" s="6"/>
      <c r="F36" s="12"/>
      <c r="H36"/>
      <c r="I36"/>
    </row>
    <row r="37" spans="1:9" x14ac:dyDescent="0.35">
      <c r="A37" s="9" t="s">
        <v>112</v>
      </c>
      <c r="B37" s="50">
        <f>(SUMPRODUCT(F5:F8,K6:K9))/K11</f>
        <v>100</v>
      </c>
      <c r="C37" s="3" t="s">
        <v>208</v>
      </c>
      <c r="D37" s="50">
        <v>100</v>
      </c>
      <c r="E37" s="6"/>
      <c r="F37" s="12"/>
      <c r="H37"/>
      <c r="I37"/>
    </row>
    <row r="38" spans="1:9" ht="14.5" customHeight="1" x14ac:dyDescent="0.35">
      <c r="A38" s="97" t="s">
        <v>171</v>
      </c>
      <c r="B38" s="97"/>
      <c r="C38" s="97"/>
      <c r="D38" s="97"/>
      <c r="E38" s="97"/>
      <c r="F38" s="29"/>
      <c r="H38"/>
      <c r="I38"/>
    </row>
    <row r="39" spans="1:9" x14ac:dyDescent="0.35">
      <c r="A39" s="29"/>
      <c r="B39" s="19" t="s">
        <v>20</v>
      </c>
      <c r="C39" s="19"/>
      <c r="D39" s="19" t="s">
        <v>21</v>
      </c>
      <c r="E39" s="29"/>
      <c r="F39" s="29"/>
      <c r="H39"/>
      <c r="I39"/>
    </row>
    <row r="40" spans="1:9" x14ac:dyDescent="0.35">
      <c r="A40" s="9" t="s">
        <v>113</v>
      </c>
      <c r="B40" s="50">
        <f>(SUMPRODUCT(D5:D8,I6:I9))/I11</f>
        <v>6.9999999999999991</v>
      </c>
      <c r="C40" s="13" t="s">
        <v>207</v>
      </c>
      <c r="D40" s="51">
        <v>7</v>
      </c>
      <c r="E40" s="6"/>
      <c r="F40" s="12"/>
      <c r="H40"/>
      <c r="I40"/>
    </row>
    <row r="41" spans="1:9" x14ac:dyDescent="0.35">
      <c r="A41" s="9" t="s">
        <v>115</v>
      </c>
      <c r="B41" s="50">
        <f>(SUMPRODUCT(D5:D8,J6:J9))/J11</f>
        <v>7.0000000000000009</v>
      </c>
      <c r="C41" s="13" t="s">
        <v>207</v>
      </c>
      <c r="D41" s="51">
        <v>7</v>
      </c>
      <c r="E41" s="6"/>
      <c r="F41" s="12"/>
      <c r="H41"/>
      <c r="I41"/>
    </row>
    <row r="42" spans="1:9" x14ac:dyDescent="0.35">
      <c r="A42" s="9" t="s">
        <v>114</v>
      </c>
      <c r="B42" s="50">
        <f>(SUMPRODUCT(D5:D8,K6:K9))/K11</f>
        <v>6.9999999999999991</v>
      </c>
      <c r="C42" s="13" t="s">
        <v>207</v>
      </c>
      <c r="D42" s="51">
        <v>7</v>
      </c>
      <c r="E42" s="6"/>
      <c r="F42" s="12"/>
      <c r="H42"/>
      <c r="I42"/>
    </row>
    <row r="43" spans="1:9" x14ac:dyDescent="0.35">
      <c r="A43" s="2"/>
      <c r="B43" s="2"/>
      <c r="H43"/>
      <c r="I43"/>
    </row>
    <row r="44" spans="1:9" x14ac:dyDescent="0.35">
      <c r="A44" s="2"/>
      <c r="B44" s="2"/>
      <c r="H44"/>
      <c r="I44"/>
    </row>
    <row r="45" spans="1:9" x14ac:dyDescent="0.35">
      <c r="A45" s="2"/>
      <c r="B45" s="2"/>
      <c r="H45"/>
      <c r="I45"/>
    </row>
  </sheetData>
  <mergeCells count="9">
    <mergeCell ref="A30:E30"/>
    <mergeCell ref="A33:E33"/>
    <mergeCell ref="A38:E38"/>
    <mergeCell ref="A1:N2"/>
    <mergeCell ref="A3:C3"/>
    <mergeCell ref="A16:B16"/>
    <mergeCell ref="A19:E19"/>
    <mergeCell ref="A25:E25"/>
    <mergeCell ref="H4:L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DE12-9568-4D79-94D6-1B8B4D889D3F}">
  <dimension ref="A1:B15"/>
  <sheetViews>
    <sheetView workbookViewId="0"/>
  </sheetViews>
  <sheetFormatPr defaultColWidth="8.81640625" defaultRowHeight="14.5" x14ac:dyDescent="0.35"/>
  <sheetData>
    <row r="1" spans="1:2" x14ac:dyDescent="0.35">
      <c r="A1">
        <v>1</v>
      </c>
    </row>
    <row r="2" spans="1:2" x14ac:dyDescent="0.35">
      <c r="A2" t="s">
        <v>150</v>
      </c>
    </row>
    <row r="3" spans="1:2" x14ac:dyDescent="0.35">
      <c r="A3">
        <v>1</v>
      </c>
    </row>
    <row r="4" spans="1:2" x14ac:dyDescent="0.35">
      <c r="A4">
        <v>1</v>
      </c>
    </row>
    <row r="5" spans="1:2" x14ac:dyDescent="0.35">
      <c r="A5">
        <v>6</v>
      </c>
    </row>
    <row r="6" spans="1:2" x14ac:dyDescent="0.35">
      <c r="A6">
        <v>1</v>
      </c>
    </row>
    <row r="8" spans="1:2" x14ac:dyDescent="0.35">
      <c r="A8" s="32"/>
      <c r="B8" s="32"/>
    </row>
    <row r="9" spans="1:2" x14ac:dyDescent="0.35">
      <c r="A9" t="s">
        <v>106</v>
      </c>
    </row>
    <row r="10" spans="1:2" x14ac:dyDescent="0.35">
      <c r="A10" t="s">
        <v>105</v>
      </c>
    </row>
    <row r="15" spans="1:2" x14ac:dyDescent="0.35">
      <c r="B15"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E44A-836D-431A-871E-61403607EDA2}">
  <dimension ref="A1:K10"/>
  <sheetViews>
    <sheetView workbookViewId="0">
      <selection activeCell="M17" sqref="M17"/>
    </sheetView>
  </sheetViews>
  <sheetFormatPr defaultColWidth="8.81640625" defaultRowHeight="14.5" x14ac:dyDescent="0.35"/>
  <sheetData>
    <row r="1" spans="1:11" x14ac:dyDescent="0.35">
      <c r="A1" s="25" t="s">
        <v>147</v>
      </c>
      <c r="K1" s="35" t="str">
        <f>CONCATENATE("Sensitivity of ",$K$4," to ","Input")</f>
        <v>Sensitivity of $B$17 to Input</v>
      </c>
    </row>
    <row r="3" spans="1:11" x14ac:dyDescent="0.35">
      <c r="A3" t="s">
        <v>148</v>
      </c>
      <c r="K3" t="s">
        <v>107</v>
      </c>
    </row>
    <row r="4" spans="1:11" ht="32.5" x14ac:dyDescent="0.35">
      <c r="B4" s="33" t="s">
        <v>106</v>
      </c>
      <c r="J4" s="35">
        <f>MATCH($K$4,OutputAddresses,0)</f>
        <v>1</v>
      </c>
      <c r="K4" s="34" t="s">
        <v>106</v>
      </c>
    </row>
    <row r="5" spans="1:11" x14ac:dyDescent="0.35">
      <c r="A5">
        <v>1</v>
      </c>
      <c r="B5" s="36" t="s">
        <v>108</v>
      </c>
      <c r="K5" t="str">
        <f>INDEX(OutputValues,1,$J$4)</f>
        <v>Not feasible</v>
      </c>
    </row>
    <row r="6" spans="1:11" x14ac:dyDescent="0.35">
      <c r="A6">
        <v>2</v>
      </c>
      <c r="B6" s="37" t="s">
        <v>108</v>
      </c>
      <c r="K6" t="str">
        <f>INDEX(OutputValues,2,$J$4)</f>
        <v>Not feasible</v>
      </c>
    </row>
    <row r="7" spans="1:11" x14ac:dyDescent="0.35">
      <c r="A7">
        <v>3</v>
      </c>
      <c r="B7" s="37" t="s">
        <v>108</v>
      </c>
      <c r="K7" t="str">
        <f>INDEX(OutputValues,3,$J$4)</f>
        <v>Not feasible</v>
      </c>
    </row>
    <row r="8" spans="1:11" x14ac:dyDescent="0.35">
      <c r="A8">
        <v>4</v>
      </c>
      <c r="B8" s="37" t="s">
        <v>108</v>
      </c>
      <c r="K8" t="str">
        <f>INDEX(OutputValues,4,$J$4)</f>
        <v>Not feasible</v>
      </c>
    </row>
    <row r="9" spans="1:11" x14ac:dyDescent="0.35">
      <c r="A9">
        <v>5</v>
      </c>
      <c r="B9" s="37" t="s">
        <v>108</v>
      </c>
      <c r="K9" t="str">
        <f>INDEX(OutputValues,5,$J$4)</f>
        <v>Not feasible</v>
      </c>
    </row>
    <row r="10" spans="1:11" x14ac:dyDescent="0.35">
      <c r="A10">
        <v>6</v>
      </c>
      <c r="B10" s="38">
        <v>1690.4591836734694</v>
      </c>
      <c r="K10">
        <f>INDEX(OutputValues,6,$J$4)</f>
        <v>1690.4591836734694</v>
      </c>
    </row>
  </sheetData>
  <dataValidations count="1">
    <dataValidation type="list" allowBlank="1" showInputMessage="1" showErrorMessage="1" sqref="K4" xr:uid="{CDDC88FB-F3A1-4E82-911A-B6620064EE16}">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Model Formulation</vt:lpstr>
      <vt:lpstr>Maximization</vt:lpstr>
      <vt:lpstr>Case 1</vt:lpstr>
      <vt:lpstr>Feasibility Report 1</vt:lpstr>
      <vt:lpstr>Maximization 2</vt:lpstr>
      <vt:lpstr>Maximization 3</vt:lpstr>
      <vt:lpstr>Solver 1</vt:lpstr>
      <vt:lpstr>Solver 2</vt:lpstr>
      <vt:lpstr>Solver 3</vt:lpstr>
      <vt:lpstr>Sensitivity - Octane Level</vt:lpstr>
      <vt:lpstr>'Solver 1'!ChartData</vt:lpstr>
      <vt:lpstr>'Solver 2'!ChartData</vt:lpstr>
      <vt:lpstr>'Solver 3'!ChartData</vt:lpstr>
      <vt:lpstr>'Solver 1'!InputValues</vt:lpstr>
      <vt:lpstr>'Solver 2'!InputValues</vt:lpstr>
      <vt:lpstr>'Solver 3'!InputValues</vt:lpstr>
      <vt:lpstr>'Solver 1'!OutputAddresses</vt:lpstr>
      <vt:lpstr>'Solver 2'!OutputAddresses</vt:lpstr>
      <vt:lpstr>'Solver 3'!OutputAddresses</vt:lpstr>
      <vt:lpstr>'Solver 1'!OutputValues</vt:lpstr>
      <vt:lpstr>'Solver 2'!OutputValues</vt:lpstr>
      <vt:lpstr>'Solver 3'!OutputValues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Ayyagari</dc:creator>
  <cp:lastModifiedBy>Priyanka Ayyagari</cp:lastModifiedBy>
  <dcterms:created xsi:type="dcterms:W3CDTF">2024-02-23T00:31:21Z</dcterms:created>
  <dcterms:modified xsi:type="dcterms:W3CDTF">2024-03-11T05:22:00Z</dcterms:modified>
</cp:coreProperties>
</file>