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<sst xmlns="http://schemas.openxmlformats.org/spreadsheetml/2006/main" count="24" uniqueCount="24">
  <si>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Company</t>
  </si>
  <si>
    <t>Price</t>
  </si>
  <si>
    <t>Market Cap</t>
  </si>
  <si>
    <t>EV</t>
  </si>
  <si>
    <t>Sales</t>
  </si>
  <si>
    <t>EBITDA</t>
  </si>
  <si>
    <t>EBIT</t>
  </si>
  <si>
    <t>Earnings</t>
  </si>
  <si>
    <t>EV/Sales</t>
  </si>
  <si>
    <t>EV/EBITDA</t>
  </si>
  <si>
    <t>EV/EBIT</t>
  </si>
  <si>
    <t>P/E RATIO</t>
  </si>
  <si>
    <t>GM</t>
  </si>
  <si>
    <t>Ford</t>
  </si>
  <si>
    <t>Toyota</t>
  </si>
  <si>
    <t>Honda</t>
  </si>
  <si>
    <t>x</t>
  </si>
  <si>
    <t>y</t>
  </si>
  <si>
    <t>z</t>
  </si>
  <si>
    <t>Tesla</t>
  </si>
  <si>
    <t>Average</t>
  </si>
  <si>
    <t>Difference</t>
  </si>
  <si>
    <t>down side for tesla stock</t>
  </si>
  <si>
    <t>STRONG SELL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</si>
</sst>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i/>
      <color theme="1"/>
      <name val="Arial"/>
    </font>
    <font>
      <color rgb="FFFFFF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2" xfId="0" applyFont="1" applyNumberFormat="1"/>
    <xf borderId="0" fillId="2" fontId="3" numFmtId="0" xfId="0" applyAlignment="1" applyFill="1" applyFont="1">
      <alignment readingOrder="0"/>
    </xf>
    <xf borderId="0" fillId="3" fontId="4" numFmtId="10" xfId="0" applyFill="1" applyFont="1" applyNumberFormat="1"/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  <col customWidth="1" min="4" max="4" width="23.29"/>
    <col customWidth="1" min="5" max="5" width="18.71"/>
    <col customWidth="1" min="6" max="6" width="20.57"/>
    <col customWidth="1" min="7" max="7" width="23.57"/>
    <col customWidth="1" min="8" max="8" width="17.14"/>
    <col customWidth="1" min="11" max="11" width="23.57"/>
    <col customWidth="1" min="13" max="13" width="19.0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>
      <c r="A2" s="3" t="s">
        <v>12</v>
      </c>
      <c r="B2" s="4">
        <f>IFERROR(__xludf.DUMMYFUNCTION("GOOGLEFINANCE(""NYSE:GM"",""price"")"),56.76)</f>
        <v>56.76</v>
      </c>
      <c r="C2" s="4">
        <f>IFERROR(__xludf.DUMMYFUNCTION("GOOGLEFINANCE(""NYSE:GM"",""marketcap"")"),8.2340026765E10)</f>
        <v>82340026765</v>
      </c>
      <c r="D2" s="4">
        <f>C2+89902000000</f>
        <v>172242026765</v>
      </c>
      <c r="E2" s="5">
        <v>1.2225E11</v>
      </c>
      <c r="F2" s="5">
        <v>2.532E10</v>
      </c>
      <c r="G2" s="5">
        <v>1.2798E10</v>
      </c>
      <c r="H2" s="5">
        <v>9.155E9</v>
      </c>
      <c r="I2" s="6">
        <f t="shared" ref="I2:J2" si="1">D2/E2</f>
        <v>1.408932734</v>
      </c>
      <c r="J2" s="6">
        <f t="shared" si="1"/>
        <v>4.828199052</v>
      </c>
      <c r="K2" s="6">
        <f t="shared" ref="K2:K5" si="3">E2/G2</f>
        <v>9.552273793</v>
      </c>
      <c r="L2" s="6">
        <f t="shared" ref="L2:L5" si="4">D2/H2</f>
        <v>18.81398435</v>
      </c>
    </row>
    <row r="3">
      <c r="A3" s="3" t="s">
        <v>13</v>
      </c>
      <c r="B3" s="4">
        <f>IFERROR(__xludf.DUMMYFUNCTION("GOOGLEFINANCE(""NYSE:F"",""price"")"),12.81)</f>
        <v>12.81</v>
      </c>
      <c r="C3" s="4">
        <f>IFERROR(__xludf.DUMMYFUNCTION("GOOGLEFINANCE(""NYSE:F"",""marketcap"")"),5.0225347165E10)</f>
        <v>50225347165</v>
      </c>
      <c r="D3" s="5">
        <f>C3+136441000000</f>
        <v>186666347165</v>
      </c>
      <c r="E3" s="5">
        <v>1.29052E11</v>
      </c>
      <c r="F3" s="7">
        <v>2.0211E10</v>
      </c>
      <c r="G3" s="5">
        <v>1.3154E10</v>
      </c>
      <c r="H3" s="5">
        <v>3.223E9</v>
      </c>
      <c r="I3" s="6">
        <f t="shared" ref="I3:J3" si="2">D3/E3</f>
        <v>1.446442885</v>
      </c>
      <c r="J3" s="6">
        <f t="shared" si="2"/>
        <v>6.385235763</v>
      </c>
      <c r="K3" s="6">
        <f t="shared" si="3"/>
        <v>9.810856013</v>
      </c>
      <c r="L3" s="6">
        <f t="shared" si="4"/>
        <v>57.91695537</v>
      </c>
    </row>
    <row r="4">
      <c r="A4" s="3" t="s">
        <v>14</v>
      </c>
      <c r="B4" s="4">
        <f>IFERROR(__xludf.DUMMYFUNCTION("GOOGLEFINANCE(""NYSE:TM"",""price"")"),162.24)</f>
        <v>162.24</v>
      </c>
      <c r="C4" s="4">
        <f>IFERROR(__xludf.DUMMYFUNCTION("GOOGLEFINANCE(""NYSE:TM"",""marketcap"")"),2.9060251282E13)</f>
        <v>29060251282000</v>
      </c>
      <c r="D4" s="5">
        <f>C4+16362451000000</f>
        <v>45422702282000</v>
      </c>
      <c r="E4" s="5">
        <v>2.648804E13</v>
      </c>
      <c r="F4" s="5">
        <v>3.694368E12</v>
      </c>
      <c r="G4" s="5">
        <v>2.061749E12</v>
      </c>
      <c r="H4" s="5">
        <v>1.818125E12</v>
      </c>
      <c r="I4" s="6">
        <f t="shared" ref="I4:J4" si="5">D4/E4</f>
        <v>1.714838179</v>
      </c>
      <c r="J4" s="6">
        <f t="shared" si="5"/>
        <v>7.169843394</v>
      </c>
      <c r="K4" s="6">
        <f t="shared" si="3"/>
        <v>12.84736406</v>
      </c>
      <c r="L4" s="6">
        <f t="shared" si="4"/>
        <v>24.98326698</v>
      </c>
    </row>
    <row r="5">
      <c r="A5" s="3" t="s">
        <v>15</v>
      </c>
      <c r="B5" s="4">
        <f>IFERROR(__xludf.DUMMYFUNCTION("GOOGLEFINANCE(""NYSE:HMC"",""price"")"),30.38)</f>
        <v>30.38</v>
      </c>
      <c r="C5" s="4">
        <f>IFERROR(__xludf.DUMMYFUNCTION("GOOGLEFINANCE(""NYSE:HMC"",""marketcap"")"),5.972278116E12)</f>
        <v>5972278116000</v>
      </c>
      <c r="D5" s="5">
        <f>C5+4797333000000</f>
        <v>10769611116000</v>
      </c>
      <c r="E5" s="5">
        <v>1.3004773E13</v>
      </c>
      <c r="F5" s="5">
        <v>1.295279E12</v>
      </c>
      <c r="G5" s="5">
        <v>6.80584E11</v>
      </c>
      <c r="H5" s="5">
        <v>4.1456E11</v>
      </c>
      <c r="I5" s="6">
        <f t="shared" ref="I5:J5" si="6">D5/E5</f>
        <v>0.8281275741</v>
      </c>
      <c r="J5" s="6">
        <f t="shared" si="6"/>
        <v>10.04013267</v>
      </c>
      <c r="K5" s="6">
        <f t="shared" si="3"/>
        <v>19.10825556</v>
      </c>
      <c r="L5" s="6">
        <f t="shared" si="4"/>
        <v>25.97841354</v>
      </c>
    </row>
    <row r="6">
      <c r="A6" s="3" t="s">
        <v>16</v>
      </c>
      <c r="B6" s="5"/>
      <c r="C6" s="5"/>
      <c r="D6" s="5"/>
      <c r="E6" s="5"/>
    </row>
    <row r="7">
      <c r="A7" s="3" t="s">
        <v>17</v>
      </c>
    </row>
    <row r="8">
      <c r="A8" s="3" t="s">
        <v>18</v>
      </c>
    </row>
    <row r="9">
      <c r="A9" s="2" t="s">
        <v>19</v>
      </c>
      <c r="B9" s="8">
        <f>IFERROR(__xludf.DUMMYFUNCTION("GOOGLEFINANCE(""NASDAQ:TSLA"",""price"")"),604.69)</f>
        <v>604.69</v>
      </c>
      <c r="C9" s="8">
        <f>IFERROR(__xludf.DUMMYFUNCTION("GOOGLEFINANCE(""NASDAQ:TSLA"",""marketcap"")"),5.82516261927E11)</f>
        <v>582516261927</v>
      </c>
      <c r="D9" s="8">
        <f>IFERROR(__xludf.DUMMYFUNCTION("GOOGLEFINANCE(""NASDAQ:TSLA"",""marketcap"")"),5.82516261927E11)</f>
        <v>582516261927</v>
      </c>
      <c r="E9" s="1">
        <v>3.594E10</v>
      </c>
      <c r="F9" s="1">
        <v>4.685E9</v>
      </c>
      <c r="G9" s="1">
        <v>2.295E9</v>
      </c>
      <c r="H9" s="1">
        <v>1.112E9</v>
      </c>
      <c r="I9" s="9">
        <f t="shared" ref="I9:J9" si="7">D9/E9</f>
        <v>16.20802064</v>
      </c>
      <c r="J9" s="9">
        <f t="shared" si="7"/>
        <v>7.671291355</v>
      </c>
      <c r="K9" s="9">
        <f>E9/G9</f>
        <v>15.66013072</v>
      </c>
      <c r="L9" s="9">
        <f>D9/H9</f>
        <v>523.8455593</v>
      </c>
    </row>
    <row r="11">
      <c r="A11" s="2" t="s">
        <v>20</v>
      </c>
      <c r="I11" s="9">
        <f t="shared" ref="I11:L11" si="8">AVERAGE(I2:I9)</f>
        <v>4.321272403</v>
      </c>
      <c r="J11" s="9">
        <f t="shared" si="8"/>
        <v>7.218940446</v>
      </c>
      <c r="K11" s="9">
        <f t="shared" si="8"/>
        <v>13.39577603</v>
      </c>
      <c r="L11" s="9">
        <f t="shared" si="8"/>
        <v>130.3076359</v>
      </c>
    </row>
    <row r="12">
      <c r="A12" s="2" t="s">
        <v>21</v>
      </c>
      <c r="I12" s="10">
        <f t="shared" ref="I12:L12" si="9">I9/I11</f>
        <v>3.750751892</v>
      </c>
      <c r="J12" s="10">
        <f t="shared" si="9"/>
        <v>1.062661676</v>
      </c>
      <c r="K12" s="10">
        <f t="shared" si="9"/>
        <v>1.169034977</v>
      </c>
      <c r="L12" s="10">
        <f t="shared" si="9"/>
        <v>4.020068016</v>
      </c>
    </row>
    <row r="13">
      <c r="I13" s="8">
        <f t="shared" ref="I13:L13" si="10">$B$9/I12</f>
        <v>161.2183416</v>
      </c>
      <c r="J13" s="8">
        <f t="shared" si="10"/>
        <v>569.0334125</v>
      </c>
      <c r="K13" s="8">
        <f t="shared" si="10"/>
        <v>517.2556955</v>
      </c>
      <c r="L13" s="8">
        <f t="shared" si="10"/>
        <v>150.417853</v>
      </c>
    </row>
    <row r="15">
      <c r="L15" s="8">
        <f>AVERAGE(I13:L13)</f>
        <v>349.4813257</v>
      </c>
      <c r="M15" s="4">
        <f>IFERROR(__xludf.DUMMYFUNCTION("L15*GOOGLEFINANCE(""NASDAQ:TSLA"",""shares"")"),3.366658454609821E11)</f>
        <v>336665845461</v>
      </c>
    </row>
    <row r="16">
      <c r="K16" s="11" t="s">
        <v>22</v>
      </c>
      <c r="L16" s="12">
        <f>L15/B9-1</f>
        <v>-0.4220487759</v>
      </c>
      <c r="M16" s="13" t="s">
        <v>23</v>
      </c>
    </row>
  </sheetData>
  <drawing r:id="rId1"/>
</worksheet>
</file>