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pp44\Documents\"/>
    </mc:Choice>
  </mc:AlternateContent>
  <xr:revisionPtr revIDLastSave="0" documentId="8_{953820E4-6BEC-4C26-80F6-C07B874280AC}" xr6:coauthVersionLast="47" xr6:coauthVersionMax="47" xr10:uidLastSave="{00000000-0000-0000-0000-000000000000}"/>
  <bookViews>
    <workbookView xWindow="-120" yWindow="-120" windowWidth="20730" windowHeight="11040" firstSheet="1" activeTab="1" xr2:uid="{6B8D827F-CFA3-443B-9466-9A8D204300B0}"/>
  </bookViews>
  <sheets>
    <sheet name="Deshboard" sheetId="1" r:id="rId1"/>
    <sheet name="Customers" sheetId="2" r:id="rId2"/>
    <sheet name="Products" sheetId="3" r:id="rId3"/>
    <sheet name="Vendors" sheetId="4" r:id="rId4"/>
    <sheet name="New Entry" sheetId="5" r:id="rId5"/>
    <sheet name="Purchase" sheetId="6" r:id="rId6"/>
    <sheet name="Sale" sheetId="7" r:id="rId7"/>
    <sheet name="Inventory" sheetId="8" r:id="rId8"/>
    <sheet name="Pivots" sheetId="9" r:id="rId9"/>
  </sheets>
  <definedNames>
    <definedName name="customer_id">customer_data[Customer ID]</definedName>
    <definedName name="HSN_Code">products_data[HSN Code]</definedName>
  </definedNames>
  <calcPr calcId="191029"/>
  <pivotCaches>
    <pivotCache cacheId="0" r:id="rId10"/>
    <pivotCache cacheId="1" r:id="rId11"/>
    <pivotCache cacheId="2" r:id="rId12"/>
    <pivotCache cacheId="3" r:id="rId13"/>
    <pivotCache cacheId="4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9" l="1"/>
  <c r="D15" i="9"/>
  <c r="D12" i="9"/>
  <c r="D9" i="9"/>
  <c r="D6" i="9"/>
  <c r="D3" i="9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E9" i="8"/>
  <c r="F9" i="8"/>
  <c r="D9" i="8"/>
  <c r="K9" i="7"/>
  <c r="L9" i="7" s="1"/>
  <c r="K10" i="7"/>
  <c r="L10" i="7" s="1"/>
  <c r="K11" i="7"/>
  <c r="L11" i="7" s="1"/>
  <c r="K12" i="7"/>
  <c r="L12" i="7" s="1"/>
  <c r="K13" i="7"/>
  <c r="L13" i="7" s="1"/>
  <c r="K14" i="7"/>
  <c r="L14" i="7" s="1"/>
  <c r="K15" i="7"/>
  <c r="L15" i="7" s="1"/>
  <c r="K16" i="7"/>
  <c r="L16" i="7" s="1"/>
  <c r="K17" i="7"/>
  <c r="L17" i="7" s="1"/>
  <c r="K18" i="7"/>
  <c r="L18" i="7" s="1"/>
  <c r="G9" i="7"/>
  <c r="G10" i="7"/>
  <c r="G11" i="7"/>
  <c r="G12" i="7"/>
  <c r="G13" i="7"/>
  <c r="G14" i="7"/>
  <c r="G15" i="7"/>
  <c r="G16" i="7"/>
  <c r="G17" i="7"/>
  <c r="G18" i="7"/>
  <c r="E9" i="7"/>
  <c r="E10" i="7"/>
  <c r="E11" i="7"/>
  <c r="E12" i="7"/>
  <c r="E13" i="7"/>
  <c r="E14" i="7"/>
  <c r="E15" i="7"/>
  <c r="E16" i="7"/>
  <c r="E17" i="7"/>
  <c r="E18" i="7"/>
  <c r="F10" i="6"/>
  <c r="F11" i="6"/>
  <c r="F12" i="6"/>
  <c r="F13" i="6"/>
  <c r="F14" i="6"/>
  <c r="F15" i="6"/>
  <c r="F16" i="6"/>
  <c r="F17" i="6"/>
  <c r="F18" i="6"/>
  <c r="F9" i="6"/>
  <c r="I18" i="6"/>
  <c r="J18" i="6" s="1"/>
  <c r="I17" i="6"/>
  <c r="J17" i="6" s="1"/>
  <c r="I16" i="6"/>
  <c r="J16" i="6" s="1"/>
  <c r="I15" i="6"/>
  <c r="J15" i="6" s="1"/>
  <c r="I14" i="6"/>
  <c r="J14" i="6" s="1"/>
  <c r="I13" i="6"/>
  <c r="J13" i="6" s="1"/>
  <c r="I12" i="6"/>
  <c r="J12" i="6" s="1"/>
  <c r="I11" i="6"/>
  <c r="J11" i="6" s="1"/>
  <c r="I10" i="6"/>
  <c r="J10" i="6" s="1"/>
  <c r="I9" i="6"/>
  <c r="J9" i="6" s="1"/>
  <c r="E18" i="6"/>
  <c r="E17" i="6"/>
  <c r="E16" i="6"/>
  <c r="E15" i="6"/>
  <c r="E14" i="6"/>
  <c r="E13" i="6"/>
  <c r="E12" i="6"/>
  <c r="E11" i="6"/>
  <c r="E10" i="6"/>
  <c r="E9" i="6"/>
  <c r="G9" i="8" l="1"/>
  <c r="H9" i="8"/>
  <c r="H18" i="8"/>
  <c r="H17" i="8"/>
  <c r="H16" i="8"/>
  <c r="H15" i="8"/>
  <c r="H14" i="8"/>
  <c r="H13" i="8"/>
  <c r="H12" i="8"/>
  <c r="H11" i="8"/>
  <c r="H10" i="8"/>
  <c r="G10" i="8"/>
  <c r="I10" i="8" s="1"/>
  <c r="K10" i="8" s="1"/>
  <c r="J10" i="8"/>
  <c r="I10" i="7"/>
  <c r="I9" i="8"/>
  <c r="K9" i="8" s="1"/>
  <c r="G11" i="8"/>
  <c r="I11" i="8" s="1"/>
  <c r="K11" i="8" s="1"/>
  <c r="G12" i="8"/>
  <c r="G13" i="8"/>
  <c r="I13" i="8" s="1"/>
  <c r="K13" i="8" s="1"/>
  <c r="G14" i="8"/>
  <c r="I14" i="8" s="1"/>
  <c r="K14" i="8" s="1"/>
  <c r="G15" i="8"/>
  <c r="I15" i="8" s="1"/>
  <c r="K15" i="8" s="1"/>
  <c r="G16" i="8"/>
  <c r="I16" i="8" s="1"/>
  <c r="K16" i="8" s="1"/>
  <c r="G17" i="8"/>
  <c r="I17" i="8" s="1"/>
  <c r="K17" i="8" s="1"/>
  <c r="G18" i="8"/>
  <c r="I18" i="8" s="1"/>
  <c r="K18" i="8" s="1"/>
  <c r="I12" i="8" l="1"/>
  <c r="K12" i="8" s="1"/>
  <c r="N15" i="1" s="1" a="1"/>
  <c r="N15" i="1" s="1"/>
  <c r="J18" i="8"/>
  <c r="I17" i="7"/>
  <c r="J17" i="8"/>
  <c r="I18" i="7"/>
  <c r="J16" i="8"/>
  <c r="I16" i="7"/>
  <c r="J15" i="8"/>
  <c r="I15" i="7"/>
  <c r="J14" i="8"/>
  <c r="I14" i="7"/>
  <c r="J13" i="8"/>
  <c r="I13" i="7"/>
  <c r="J12" i="8"/>
  <c r="I12" i="7"/>
  <c r="J11" i="8"/>
  <c r="I11" i="7"/>
  <c r="J9" i="8"/>
  <c r="I9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<sst xmlns="http://schemas.openxmlformats.org/spreadsheetml/2006/main" count="186" uniqueCount="134">
  <si>
    <t>Customer ID</t>
  </si>
  <si>
    <t>Name</t>
  </si>
  <si>
    <t>Email</t>
  </si>
  <si>
    <t>Phone Number</t>
  </si>
  <si>
    <t>Address</t>
  </si>
  <si>
    <t>CUST001</t>
  </si>
  <si>
    <t>Priya Sharma</t>
  </si>
  <si>
    <t>CUST002</t>
  </si>
  <si>
    <t>Rohan Mehta</t>
  </si>
  <si>
    <t>CUST003</t>
  </si>
  <si>
    <t>Anjali Verma</t>
  </si>
  <si>
    <t>CUST004</t>
  </si>
  <si>
    <t>Aarav Patel</t>
  </si>
  <si>
    <t>aarav.patel@gmail.com</t>
  </si>
  <si>
    <t>CUST005</t>
  </si>
  <si>
    <t>Sneha Reddy</t>
  </si>
  <si>
    <t>CUST006</t>
  </si>
  <si>
    <t>Karan Singh</t>
  </si>
  <si>
    <t>CUST007</t>
  </si>
  <si>
    <t>Meera Nair</t>
  </si>
  <si>
    <t>CUST008</t>
  </si>
  <si>
    <t>Devansh Gupta</t>
  </si>
  <si>
    <t>CUST009</t>
  </si>
  <si>
    <t>Tanya Joshi</t>
  </si>
  <si>
    <t>CUST010</t>
  </si>
  <si>
    <t>Rahul Deshmukh</t>
  </si>
  <si>
    <t>priya.s91@gmail.com</t>
  </si>
  <si>
    <t>12 Rosewood Apt, Delhi</t>
  </si>
  <si>
    <t>rohan.m22@yahoo.com</t>
  </si>
  <si>
    <t>48 Maple Rd, Mumbai</t>
  </si>
  <si>
    <t>anjali.v@hotmail.com</t>
  </si>
  <si>
    <t>56 Lotus St, Pune</t>
  </si>
  <si>
    <t>23 Green Ln, Ahmedabad</t>
  </si>
  <si>
    <t>sneha.r@outlook.com</t>
  </si>
  <si>
    <t>78 Palm Dr, Hyderabad</t>
  </si>
  <si>
    <t>karan.s92@gmail.com</t>
  </si>
  <si>
    <t>101 Sunrise Rd, Chandigarh</t>
  </si>
  <si>
    <t>meera.n07@rediff.com</t>
  </si>
  <si>
    <t>9 Ocean View, Kochi</t>
  </si>
  <si>
    <t>dev.gupta@hotmail.com</t>
  </si>
  <si>
    <t>34 Pearl Apt, Jaipur</t>
  </si>
  <si>
    <t>tanya.j@gmail.com</t>
  </si>
  <si>
    <t>76 Riverdale, Bhopal</t>
  </si>
  <si>
    <t>rahul.d@live.com</t>
  </si>
  <si>
    <t>65 Galaxy Rd, Nagpur</t>
  </si>
  <si>
    <t>HSN Code</t>
  </si>
  <si>
    <t>Product Name</t>
  </si>
  <si>
    <t>Cost</t>
  </si>
  <si>
    <t>Selling Price</t>
  </si>
  <si>
    <t>Laptop Bag</t>
  </si>
  <si>
    <t>Wireless Mouse</t>
  </si>
  <si>
    <t>Keyboard</t>
  </si>
  <si>
    <t>Monitor 24 inch</t>
  </si>
  <si>
    <t>USB-C Cable</t>
  </si>
  <si>
    <t>External Hard Drive</t>
  </si>
  <si>
    <t>Bluetooth Speaker</t>
  </si>
  <si>
    <t>Webcam</t>
  </si>
  <si>
    <t>Desk Lamp</t>
  </si>
  <si>
    <t>Notebook</t>
  </si>
  <si>
    <t>Vendor Name</t>
  </si>
  <si>
    <t>Smartphone</t>
  </si>
  <si>
    <t>TechZone Pvt Ltd</t>
  </si>
  <si>
    <t>12 Tech Park, Delhi</t>
  </si>
  <si>
    <t>Power Bank</t>
  </si>
  <si>
    <t>GadgetMart</t>
  </si>
  <si>
    <t>78 Market St, Mumbai</t>
  </si>
  <si>
    <t>Wireless Earbuds</t>
  </si>
  <si>
    <t>Urban Electronics</t>
  </si>
  <si>
    <t>34 Green Ave, Pune</t>
  </si>
  <si>
    <t>Tablet</t>
  </si>
  <si>
    <t>SmartTech Co</t>
  </si>
  <si>
    <t>22 Silicon Rd, Bangalore</t>
  </si>
  <si>
    <t>Smartwatch</t>
  </si>
  <si>
    <t>Nova Gadgets</t>
  </si>
  <si>
    <t>88 Electronics Ln, Hyderabad</t>
  </si>
  <si>
    <t>Charging Adapter</t>
  </si>
  <si>
    <t>ElectroWorld</t>
  </si>
  <si>
    <t>45 Digital Plaza, Chennai</t>
  </si>
  <si>
    <t>HDMI Cable</t>
  </si>
  <si>
    <t>Cable Hub</t>
  </si>
  <si>
    <t>67 Cable Rd, Ahmedabad</t>
  </si>
  <si>
    <t>Laptop Stand</t>
  </si>
  <si>
    <t>StandEase</t>
  </si>
  <si>
    <t>89 Stand St, Kolkata</t>
  </si>
  <si>
    <t>Portable Projector</t>
  </si>
  <si>
    <t>VisionPro</t>
  </si>
  <si>
    <t>55 Vision Blvd, Jaipur</t>
  </si>
  <si>
    <t>Screen Protector</t>
  </si>
  <si>
    <t>SafeShield</t>
  </si>
  <si>
    <t>90 Shield Dr, Bhopal</t>
  </si>
  <si>
    <t>Purchase Entry</t>
  </si>
  <si>
    <t>Sale Entry</t>
  </si>
  <si>
    <t xml:space="preserve">HSN code </t>
  </si>
  <si>
    <t xml:space="preserve">Product Name </t>
  </si>
  <si>
    <t>Vendor</t>
  </si>
  <si>
    <t>Date</t>
  </si>
  <si>
    <t>Units</t>
  </si>
  <si>
    <t>Amount</t>
  </si>
  <si>
    <t>22/4/25</t>
  </si>
  <si>
    <t>23/4/25</t>
  </si>
  <si>
    <t>24/4/25</t>
  </si>
  <si>
    <t>25/4/25</t>
  </si>
  <si>
    <t>26/4/25</t>
  </si>
  <si>
    <t>27/4/25</t>
  </si>
  <si>
    <t>Customer Name</t>
  </si>
  <si>
    <t>HSN code</t>
  </si>
  <si>
    <t>Stock(Units)</t>
  </si>
  <si>
    <t>Price</t>
  </si>
  <si>
    <t xml:space="preserve"> 1/4/2025</t>
  </si>
  <si>
    <t>13/4/2025</t>
  </si>
  <si>
    <t>14/4/2025</t>
  </si>
  <si>
    <t>27/4/2025</t>
  </si>
  <si>
    <t>28/4/2025</t>
  </si>
  <si>
    <t>29/4/2025</t>
  </si>
  <si>
    <t>P(units)</t>
  </si>
  <si>
    <t>S(units)</t>
  </si>
  <si>
    <t>Stock</t>
  </si>
  <si>
    <t>Stock Amount</t>
  </si>
  <si>
    <t>Count of Name</t>
  </si>
  <si>
    <t>customer</t>
  </si>
  <si>
    <t>Count of Product Name</t>
  </si>
  <si>
    <t xml:space="preserve">products </t>
  </si>
  <si>
    <t>Sum of Amount</t>
  </si>
  <si>
    <t>purchase amt</t>
  </si>
  <si>
    <t>sale amt</t>
  </si>
  <si>
    <t>Sum of Stock Amount</t>
  </si>
  <si>
    <t>stock amt</t>
  </si>
  <si>
    <t xml:space="preserve">p/l </t>
  </si>
  <si>
    <t>Row Labels</t>
  </si>
  <si>
    <t>Grand Total</t>
  </si>
  <si>
    <t>Sum of S(units)</t>
  </si>
  <si>
    <t xml:space="preserve">Notifications </t>
  </si>
  <si>
    <t>Notifications</t>
  </si>
  <si>
    <t>Sum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</si>
</sst>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/>
    </xf>
    <xf numFmtId="0" fontId="1" fillId="3" borderId="0" xfId="1" applyFill="1"/>
    <xf numFmtId="14" fontId="0" fillId="3" borderId="0" xfId="0" applyNumberFormat="1" applyFill="1"/>
    <xf numFmtId="14" fontId="0" fillId="3" borderId="0" xfId="0" applyNumberFormat="1" applyFill="1" applyAlignment="1">
      <alignment horizontal="left"/>
    </xf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3" fillId="4" borderId="0" xfId="0" applyFont="1" applyFill="1"/>
  </cellXfs>
  <cellStyles count="2">
    <cellStyle name="Hyperlink" xfId="1" builtinId="8"/>
    <cellStyle name="Normal" xfId="0" builtinId="0"/>
  </cellStyles>
  <dxfs count="50"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[P3 Fully automatic inventory management system.xlsx]Pivots!PivotTable6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selling Products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5489674843582475"/>
          <c:y val="0.24488556160246885"/>
          <c:w val="0.5919266291157943"/>
          <c:h val="0.5914620267975735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Pivots!$G$2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Pivots!$F$3:$F$11</c:f>
              <c:strCache>
                <c:ptCount val="8"/>
                <c:pt idx="0">
                  <c:v>Notebook</c:v>
                </c:pt>
                <c:pt idx="1">
                  <c:v>Desk Lamp</c:v>
                </c:pt>
                <c:pt idx="2">
                  <c:v>Wireless Mouse</c:v>
                </c:pt>
                <c:pt idx="3">
                  <c:v>Keyboard</c:v>
                </c:pt>
                <c:pt idx="4">
                  <c:v>Webcam</c:v>
                </c:pt>
                <c:pt idx="5">
                  <c:v>Monitor 24 inch</c:v>
                </c:pt>
                <c:pt idx="6">
                  <c:v>Bluetooth Speaker</c:v>
                </c:pt>
                <c:pt idx="7">
                  <c:v>Laptop Bag</c:v>
                </c:pt>
              </c:strCache>
            </c:strRef>
          </c:cat>
          <c:val>
            <c:numRef>
              <c:f>Pivots!$G$3:$G$11</c:f>
              <c:numCache>
                <c:formatCode>General</c:formatCode>
                <c:ptCount val="8"/>
                <c:pt idx="0">
                  <c:v>40</c:v>
                </c:pt>
                <c:pt idx="1">
                  <c:v>30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B-4282-8D6D-8426D4A7E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9103920"/>
        <c:axId val="69097680"/>
      </c:barChart>
      <c:catAx>
        <c:axId val="69103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97680"/>
        <c:crosses val="autoZero"/>
        <c:auto val="1"/>
        <c:lblAlgn val="ctr"/>
        <c:lblOffset val="100"/>
        <c:noMultiLvlLbl val="0"/>
      </c:catAx>
      <c:valAx>
        <c:axId val="6909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[P3 Fully automatic inventory management system.xlsx]Pivots!PivotTable7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Pivots!$G$14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65B-4A1E-AF09-AB8AF9D586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65B-4A1E-AF09-AB8AF9D586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65B-4A1E-AF09-AB8AF9D586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65B-4A1E-AF09-AB8AF9D586E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65B-4A1E-AF09-AB8AF9D586E8}"/>
              </c:ext>
            </c:extLst>
          </c:dPt>
          <c:cat>
            <c:strRef>
              <c:f>Pivots!$F$15:$F$20</c:f>
              <c:strCache>
                <c:ptCount val="5"/>
                <c:pt idx="0">
                  <c:v>Aarav Patel</c:v>
                </c:pt>
                <c:pt idx="1">
                  <c:v>Anjali Verma</c:v>
                </c:pt>
                <c:pt idx="2">
                  <c:v>Devansh Gupta</c:v>
                </c:pt>
                <c:pt idx="3">
                  <c:v>Karan Singh</c:v>
                </c:pt>
                <c:pt idx="4">
                  <c:v>Rahul Deshmukh</c:v>
                </c:pt>
              </c:strCache>
            </c:strRef>
          </c:cat>
          <c:val>
            <c:numRef>
              <c:f>Pivots!$G$15:$G$20</c:f>
              <c:numCache>
                <c:formatCode>General</c:formatCode>
                <c:ptCount val="5"/>
                <c:pt idx="0">
                  <c:v>72000</c:v>
                </c:pt>
                <c:pt idx="1">
                  <c:v>14250</c:v>
                </c:pt>
                <c:pt idx="2">
                  <c:v>16000</c:v>
                </c:pt>
                <c:pt idx="3">
                  <c:v>22500</c:v>
                </c:pt>
                <c:pt idx="4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65B-4A1E-AF09-AB8AF9D58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[P3 Fully automatic inventory management system.xlsx]Pivots!PivotTable8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Pivots!$P$3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Pivots!$O$4:$O$14</c:f>
              <c:strCache>
                <c:ptCount val="10"/>
                <c:pt idx="0">
                  <c:v>Bluetooth Speaker</c:v>
                </c:pt>
                <c:pt idx="1">
                  <c:v>Desk Lamp</c:v>
                </c:pt>
                <c:pt idx="2">
                  <c:v>External Hard Drive</c:v>
                </c:pt>
                <c:pt idx="3">
                  <c:v>Keyboard</c:v>
                </c:pt>
                <c:pt idx="4">
                  <c:v>Laptop Bag</c:v>
                </c:pt>
                <c:pt idx="5">
                  <c:v>Monitor 24 inch</c:v>
                </c:pt>
                <c:pt idx="6">
                  <c:v>Notebook</c:v>
                </c:pt>
                <c:pt idx="7">
                  <c:v>USB-C Cable</c:v>
                </c:pt>
                <c:pt idx="8">
                  <c:v>Webcam</c:v>
                </c:pt>
                <c:pt idx="9">
                  <c:v>Wireless Mouse</c:v>
                </c:pt>
              </c:strCache>
            </c:strRef>
          </c:cat>
          <c:val>
            <c:numRef>
              <c:f>Pivots!$P$4:$P$14</c:f>
              <c:numCache>
                <c:formatCode>General</c:formatCode>
                <c:ptCount val="10"/>
                <c:pt idx="0">
                  <c:v>190</c:v>
                </c:pt>
                <c:pt idx="1">
                  <c:v>120</c:v>
                </c:pt>
                <c:pt idx="2">
                  <c:v>95</c:v>
                </c:pt>
                <c:pt idx="3">
                  <c:v>235</c:v>
                </c:pt>
                <c:pt idx="4">
                  <c:v>90</c:v>
                </c:pt>
                <c:pt idx="5">
                  <c:v>40</c:v>
                </c:pt>
                <c:pt idx="6">
                  <c:v>710</c:v>
                </c:pt>
                <c:pt idx="7">
                  <c:v>495</c:v>
                </c:pt>
                <c:pt idx="8">
                  <c:v>40</c:v>
                </c:pt>
                <c:pt idx="9">
                  <c:v>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D-4065-822C-A6792B065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023296"/>
        <c:axId val="62038176"/>
      </c:lineChart>
      <c:catAx>
        <c:axId val="6202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8176"/>
        <c:crosses val="autoZero"/>
        <c:auto val="1"/>
        <c:lblAlgn val="ctr"/>
        <c:lblOffset val="100"/>
        <c:noMultiLvlLbl val="0"/>
      </c:catAx>
      <c:valAx>
        <c:axId val="6203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23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[P3 Fully automatic inventory management system.xlsx]Pivots!PivotTable6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selling Products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Pivots!$G$2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Pivots!$F$3:$F$11</c:f>
              <c:strCache>
                <c:ptCount val="8"/>
                <c:pt idx="0">
                  <c:v>Notebook</c:v>
                </c:pt>
                <c:pt idx="1">
                  <c:v>Desk Lamp</c:v>
                </c:pt>
                <c:pt idx="2">
                  <c:v>Wireless Mouse</c:v>
                </c:pt>
                <c:pt idx="3">
                  <c:v>Keyboard</c:v>
                </c:pt>
                <c:pt idx="4">
                  <c:v>Webcam</c:v>
                </c:pt>
                <c:pt idx="5">
                  <c:v>Monitor 24 inch</c:v>
                </c:pt>
                <c:pt idx="6">
                  <c:v>Bluetooth Speaker</c:v>
                </c:pt>
                <c:pt idx="7">
                  <c:v>Laptop Bag</c:v>
                </c:pt>
              </c:strCache>
            </c:strRef>
          </c:cat>
          <c:val>
            <c:numRef>
              <c:f>Pivots!$G$3:$G$11</c:f>
              <c:numCache>
                <c:formatCode>General</c:formatCode>
                <c:ptCount val="8"/>
                <c:pt idx="0">
                  <c:v>40</c:v>
                </c:pt>
                <c:pt idx="1">
                  <c:v>30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79-42D1-95B9-10BA868DA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9103920"/>
        <c:axId val="69097680"/>
      </c:barChart>
      <c:catAx>
        <c:axId val="69103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97680"/>
        <c:crosses val="autoZero"/>
        <c:auto val="1"/>
        <c:lblAlgn val="ctr"/>
        <c:lblOffset val="100"/>
        <c:noMultiLvlLbl val="0"/>
      </c:catAx>
      <c:valAx>
        <c:axId val="6909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[P3 Fully automatic inventory management system.xlsx]Pivots!PivotTable7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Pivots!$G$14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78-4BD6-B27C-8544B590554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78-4BD6-B27C-8544B590554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78-4BD6-B27C-8544B590554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278-4BD6-B27C-8544B590554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278-4BD6-B27C-8544B590554B}"/>
              </c:ext>
            </c:extLst>
          </c:dPt>
          <c:cat>
            <c:strRef>
              <c:f>Pivots!$F$15:$F$20</c:f>
              <c:strCache>
                <c:ptCount val="5"/>
                <c:pt idx="0">
                  <c:v>Aarav Patel</c:v>
                </c:pt>
                <c:pt idx="1">
                  <c:v>Anjali Verma</c:v>
                </c:pt>
                <c:pt idx="2">
                  <c:v>Devansh Gupta</c:v>
                </c:pt>
                <c:pt idx="3">
                  <c:v>Karan Singh</c:v>
                </c:pt>
                <c:pt idx="4">
                  <c:v>Rahul Deshmukh</c:v>
                </c:pt>
              </c:strCache>
            </c:strRef>
          </c:cat>
          <c:val>
            <c:numRef>
              <c:f>Pivots!$G$15:$G$20</c:f>
              <c:numCache>
                <c:formatCode>General</c:formatCode>
                <c:ptCount val="5"/>
                <c:pt idx="0">
                  <c:v>72000</c:v>
                </c:pt>
                <c:pt idx="1">
                  <c:v>14250</c:v>
                </c:pt>
                <c:pt idx="2">
                  <c:v>16000</c:v>
                </c:pt>
                <c:pt idx="3">
                  <c:v>22500</c:v>
                </c:pt>
                <c:pt idx="4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7-4DBF-93C8-1B39355AA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[P3 Fully automatic inventory management system.xlsx]Pivots!PivotTable8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Pivots!$P$3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Pivots!$O$4:$O$14</c:f>
              <c:strCache>
                <c:ptCount val="10"/>
                <c:pt idx="0">
                  <c:v>Bluetooth Speaker</c:v>
                </c:pt>
                <c:pt idx="1">
                  <c:v>Desk Lamp</c:v>
                </c:pt>
                <c:pt idx="2">
                  <c:v>External Hard Drive</c:v>
                </c:pt>
                <c:pt idx="3">
                  <c:v>Keyboard</c:v>
                </c:pt>
                <c:pt idx="4">
                  <c:v>Laptop Bag</c:v>
                </c:pt>
                <c:pt idx="5">
                  <c:v>Monitor 24 inch</c:v>
                </c:pt>
                <c:pt idx="6">
                  <c:v>Notebook</c:v>
                </c:pt>
                <c:pt idx="7">
                  <c:v>USB-C Cable</c:v>
                </c:pt>
                <c:pt idx="8">
                  <c:v>Webcam</c:v>
                </c:pt>
                <c:pt idx="9">
                  <c:v>Wireless Mouse</c:v>
                </c:pt>
              </c:strCache>
            </c:strRef>
          </c:cat>
          <c:val>
            <c:numRef>
              <c:f>Pivots!$P$4:$P$14</c:f>
              <c:numCache>
                <c:formatCode>General</c:formatCode>
                <c:ptCount val="10"/>
                <c:pt idx="0">
                  <c:v>190</c:v>
                </c:pt>
                <c:pt idx="1">
                  <c:v>120</c:v>
                </c:pt>
                <c:pt idx="2">
                  <c:v>95</c:v>
                </c:pt>
                <c:pt idx="3">
                  <c:v>235</c:v>
                </c:pt>
                <c:pt idx="4">
                  <c:v>90</c:v>
                </c:pt>
                <c:pt idx="5">
                  <c:v>40</c:v>
                </c:pt>
                <c:pt idx="6">
                  <c:v>710</c:v>
                </c:pt>
                <c:pt idx="7">
                  <c:v>495</c:v>
                </c:pt>
                <c:pt idx="8">
                  <c:v>40</c:v>
                </c:pt>
                <c:pt idx="9">
                  <c:v>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7-4F74-8BB4-C7EFF53F2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023296"/>
        <c:axId val="62038176"/>
      </c:lineChart>
      <c:catAx>
        <c:axId val="6202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8176"/>
        <c:crosses val="autoZero"/>
        <c:auto val="1"/>
        <c:lblAlgn val="ctr"/>
        <c:lblOffset val="100"/>
        <c:noMultiLvlLbl val="0"/>
      </c:catAx>
      <c:valAx>
        <c:axId val="6203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23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chart" Target="../charts/chart2.xml"/><Relationship Id="rId3" Type="http://schemas.openxmlformats.org/officeDocument/2006/relationships/hyperlink" Target="#De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chart" Target="../charts/chart1.xml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Relationship Id="rId27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3" Type="http://schemas.openxmlformats.org/officeDocument/2006/relationships/hyperlink" Target="#Deshboard!A1"/><Relationship Id="rId21" Type="http://schemas.openxmlformats.org/officeDocument/2006/relationships/image" Target="../media/image17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.png"/><Relationship Id="rId24" Type="http://schemas.openxmlformats.org/officeDocument/2006/relationships/image" Target="../media/image20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9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!A1"/><Relationship Id="rId14" Type="http://schemas.openxmlformats.org/officeDocument/2006/relationships/image" Target="../media/image6.svg"/><Relationship Id="rId22" Type="http://schemas.openxmlformats.org/officeDocument/2006/relationships/image" Target="../media/image18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3" Type="http://schemas.openxmlformats.org/officeDocument/2006/relationships/hyperlink" Target="#Deshboard!A1"/><Relationship Id="rId21" Type="http://schemas.openxmlformats.org/officeDocument/2006/relationships/image" Target="../media/image17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" Type="http://schemas.openxmlformats.org/officeDocument/2006/relationships/image" Target="../media/image2.svg"/><Relationship Id="rId16" Type="http://schemas.openxmlformats.org/officeDocument/2006/relationships/image" Target="../media/image22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21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!A1"/><Relationship Id="rId14" Type="http://schemas.openxmlformats.org/officeDocument/2006/relationships/image" Target="../media/image6.svg"/><Relationship Id="rId22" Type="http://schemas.openxmlformats.org/officeDocument/2006/relationships/image" Target="../media/image18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3" Type="http://schemas.openxmlformats.org/officeDocument/2006/relationships/hyperlink" Target="#Deshboard!A1"/><Relationship Id="rId21" Type="http://schemas.openxmlformats.org/officeDocument/2006/relationships/image" Target="../media/image17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24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23.png"/><Relationship Id="rId4" Type="http://schemas.openxmlformats.org/officeDocument/2006/relationships/hyperlink" Target="#Customers!A1"/><Relationship Id="rId9" Type="http://schemas.openxmlformats.org/officeDocument/2006/relationships/hyperlink" Target="#Sale!A1"/><Relationship Id="rId14" Type="http://schemas.openxmlformats.org/officeDocument/2006/relationships/image" Target="../media/image6.svg"/><Relationship Id="rId22" Type="http://schemas.openxmlformats.org/officeDocument/2006/relationships/image" Target="../media/image18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26.svg"/><Relationship Id="rId3" Type="http://schemas.openxmlformats.org/officeDocument/2006/relationships/hyperlink" Target="#Deshboard!A1"/><Relationship Id="rId21" Type="http://schemas.openxmlformats.org/officeDocument/2006/relationships/image" Target="../media/image17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25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!A1"/><Relationship Id="rId14" Type="http://schemas.openxmlformats.org/officeDocument/2006/relationships/image" Target="../media/image6.svg"/><Relationship Id="rId22" Type="http://schemas.openxmlformats.org/officeDocument/2006/relationships/image" Target="../media/image18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3" Type="http://schemas.openxmlformats.org/officeDocument/2006/relationships/hyperlink" Target="#Deshboard!A1"/><Relationship Id="rId21" Type="http://schemas.openxmlformats.org/officeDocument/2006/relationships/image" Target="../media/image17.png"/><Relationship Id="rId7" Type="http://schemas.openxmlformats.org/officeDocument/2006/relationships/hyperlink" Target="#'New Entry'!A1"/><Relationship Id="rId12" Type="http://schemas.openxmlformats.org/officeDocument/2006/relationships/image" Target="../media/image28.svg"/><Relationship Id="rId17" Type="http://schemas.openxmlformats.org/officeDocument/2006/relationships/image" Target="../media/image9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27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!A1"/><Relationship Id="rId14" Type="http://schemas.openxmlformats.org/officeDocument/2006/relationships/image" Target="../media/image6.svg"/><Relationship Id="rId22" Type="http://schemas.openxmlformats.org/officeDocument/2006/relationships/image" Target="../media/image18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29.png"/><Relationship Id="rId18" Type="http://schemas.openxmlformats.org/officeDocument/2006/relationships/image" Target="../media/image10.svg"/><Relationship Id="rId3" Type="http://schemas.openxmlformats.org/officeDocument/2006/relationships/hyperlink" Target="#Deshboard!A1"/><Relationship Id="rId21" Type="http://schemas.openxmlformats.org/officeDocument/2006/relationships/image" Target="../media/image17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!A1"/><Relationship Id="rId14" Type="http://schemas.openxmlformats.org/officeDocument/2006/relationships/image" Target="../media/image30.svg"/><Relationship Id="rId22" Type="http://schemas.openxmlformats.org/officeDocument/2006/relationships/image" Target="../media/image18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32.svg"/><Relationship Id="rId3" Type="http://schemas.openxmlformats.org/officeDocument/2006/relationships/hyperlink" Target="#Deshboard!A1"/><Relationship Id="rId21" Type="http://schemas.openxmlformats.org/officeDocument/2006/relationships/image" Target="../media/image17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31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!A1"/><Relationship Id="rId14" Type="http://schemas.openxmlformats.org/officeDocument/2006/relationships/image" Target="../media/image6.svg"/><Relationship Id="rId22" Type="http://schemas.openxmlformats.org/officeDocument/2006/relationships/image" Target="../media/image18.sv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557647</xdr:colOff>
      <xdr:row>2</xdr:row>
      <xdr:rowOff>28121</xdr:rowOff>
    </xdr:from>
    <xdr:to>
      <xdr:col>1</xdr:col>
      <xdr:colOff>1220602</xdr:colOff>
      <xdr:row>5</xdr:row>
      <xdr:rowOff>122903</xdr:rowOff>
    </xdr:to>
    <xdr:pic>
      <xdr:nvPicPr>
        <xdr:cNvPr id="3" name="Graphic 2" descr="Checklist with solid fill">
          <a:extLst>
            <a:ext uri="{FF2B5EF4-FFF2-40B4-BE49-F238E27FC236}">
              <a16:creationId xmlns:a16="http://schemas.microsoft.com/office/drawing/2014/main" id="{54C6CE91-700B-A60F-9F3B-A72D36F23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607" y="407073"/>
          <a:ext cx="662955" cy="663209"/>
        </a:xfrm>
        <a:prstGeom prst="rect">
          <a:avLst/>
        </a:prstGeom>
      </xdr:spPr>
    </xdr:pic>
    <xdr:clientData/>
  </xdr:twoCellAnchor>
  <xdr:twoCellAnchor>
    <xdr:from>
      <xdr:col>1</xdr:col>
      <xdr:colOff>343013</xdr:colOff>
      <xdr:row>10</xdr:row>
      <xdr:rowOff>111222</xdr:rowOff>
    </xdr:from>
    <xdr:to>
      <xdr:col>1</xdr:col>
      <xdr:colOff>1643828</xdr:colOff>
      <xdr:row>12</xdr:row>
      <xdr:rowOff>76813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F84A99-9177-76C4-3934-5E729D51D116}"/>
            </a:ext>
          </a:extLst>
        </xdr:cNvPr>
        <xdr:cNvSpPr/>
      </xdr:nvSpPr>
      <xdr:spPr>
        <a:xfrm>
          <a:off x="553872" y="2001680"/>
          <a:ext cx="1300815" cy="34368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bg1"/>
              </a:solidFill>
            </a:rPr>
            <a:t>Deshboard</a:t>
          </a:r>
        </a:p>
      </xdr:txBody>
    </xdr:sp>
    <xdr:clientData/>
  </xdr:twoCellAnchor>
  <xdr:twoCellAnchor>
    <xdr:from>
      <xdr:col>1</xdr:col>
      <xdr:colOff>15274</xdr:colOff>
      <xdr:row>5</xdr:row>
      <xdr:rowOff>172674</xdr:rowOff>
    </xdr:from>
    <xdr:to>
      <xdr:col>1</xdr:col>
      <xdr:colOff>1792340</xdr:colOff>
      <xdr:row>9</xdr:row>
      <xdr:rowOff>179233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76103F3-8861-A90F-EC05-8947F7E4010A}"/>
            </a:ext>
          </a:extLst>
        </xdr:cNvPr>
        <xdr:cNvSpPr/>
      </xdr:nvSpPr>
      <xdr:spPr>
        <a:xfrm>
          <a:off x="225234" y="1120053"/>
          <a:ext cx="1777066" cy="7644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inventory</a:t>
          </a:r>
          <a:r>
            <a:rPr lang="en-US" sz="1400" baseline="0">
              <a:solidFill>
                <a:schemeClr val="tx1"/>
              </a:solidFill>
            </a:rPr>
            <a:t> </a:t>
          </a:r>
          <a:r>
            <a:rPr lang="en-US" sz="1400">
              <a:solidFill>
                <a:schemeClr val="tx1"/>
              </a:solidFill>
            </a:rPr>
            <a:t>management system</a:t>
          </a:r>
        </a:p>
      </xdr:txBody>
    </xdr:sp>
    <xdr:clientData/>
  </xdr:twoCellAnchor>
  <xdr:twoCellAnchor>
    <xdr:from>
      <xdr:col>1</xdr:col>
      <xdr:colOff>343013</xdr:colOff>
      <xdr:row>13</xdr:row>
      <xdr:rowOff>7586</xdr:rowOff>
    </xdr:from>
    <xdr:to>
      <xdr:col>1</xdr:col>
      <xdr:colOff>1643828</xdr:colOff>
      <xdr:row>14</xdr:row>
      <xdr:rowOff>162223</xdr:rowOff>
    </xdr:to>
    <xdr:sp macro="" textlink="">
      <xdr:nvSpPr>
        <xdr:cNvPr id="12" name="Rectangle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C6A0528-C8BE-52B2-EC37-E9AC3A2EA87B}"/>
            </a:ext>
          </a:extLst>
        </xdr:cNvPr>
        <xdr:cNvSpPr/>
      </xdr:nvSpPr>
      <xdr:spPr>
        <a:xfrm>
          <a:off x="553872" y="2465181"/>
          <a:ext cx="1300815" cy="3436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343013</xdr:colOff>
      <xdr:row>15</xdr:row>
      <xdr:rowOff>92995</xdr:rowOff>
    </xdr:from>
    <xdr:to>
      <xdr:col>1</xdr:col>
      <xdr:colOff>1643828</xdr:colOff>
      <xdr:row>17</xdr:row>
      <xdr:rowOff>58586</xdr:rowOff>
    </xdr:to>
    <xdr:sp macro="" textlink="">
      <xdr:nvSpPr>
        <xdr:cNvPr id="13" name="Rectangle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5B2FA58-22A7-6045-6DB0-D000303F3A06}"/>
            </a:ext>
          </a:extLst>
        </xdr:cNvPr>
        <xdr:cNvSpPr/>
      </xdr:nvSpPr>
      <xdr:spPr>
        <a:xfrm>
          <a:off x="553872" y="2928682"/>
          <a:ext cx="1300815" cy="3436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343013</xdr:colOff>
      <xdr:row>17</xdr:row>
      <xdr:rowOff>178404</xdr:rowOff>
    </xdr:from>
    <xdr:to>
      <xdr:col>1</xdr:col>
      <xdr:colOff>1643828</xdr:colOff>
      <xdr:row>19</xdr:row>
      <xdr:rowOff>143997</xdr:rowOff>
    </xdr:to>
    <xdr:sp macro="" textlink="">
      <xdr:nvSpPr>
        <xdr:cNvPr id="16" name="Rectangle 1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9E93F0D-0261-7F26-0C98-3CC5D2E937E8}"/>
            </a:ext>
          </a:extLst>
        </xdr:cNvPr>
        <xdr:cNvSpPr/>
      </xdr:nvSpPr>
      <xdr:spPr>
        <a:xfrm>
          <a:off x="553872" y="3392183"/>
          <a:ext cx="1300815" cy="3436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343013</xdr:colOff>
      <xdr:row>20</xdr:row>
      <xdr:rowOff>74769</xdr:rowOff>
    </xdr:from>
    <xdr:to>
      <xdr:col>1</xdr:col>
      <xdr:colOff>1643828</xdr:colOff>
      <xdr:row>22</xdr:row>
      <xdr:rowOff>40360</xdr:rowOff>
    </xdr:to>
    <xdr:sp macro="" textlink="">
      <xdr:nvSpPr>
        <xdr:cNvPr id="17" name="Rectangle 1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E0C1E63-E97C-9300-F1A4-E3E2A87359F6}"/>
            </a:ext>
          </a:extLst>
        </xdr:cNvPr>
        <xdr:cNvSpPr/>
      </xdr:nvSpPr>
      <xdr:spPr>
        <a:xfrm>
          <a:off x="553872" y="3855685"/>
          <a:ext cx="1300815" cy="3436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New</a:t>
          </a:r>
          <a:r>
            <a:rPr lang="en-US" sz="1400" baseline="0">
              <a:solidFill>
                <a:schemeClr val="accent4">
                  <a:lumMod val="75000"/>
                </a:schemeClr>
              </a:solidFill>
            </a:rPr>
            <a:t> Entry</a:t>
          </a:r>
          <a:endParaRPr lang="en-US" sz="1400">
            <a:solidFill>
              <a:schemeClr val="accent4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343013</xdr:colOff>
      <xdr:row>22</xdr:row>
      <xdr:rowOff>160178</xdr:rowOff>
    </xdr:from>
    <xdr:to>
      <xdr:col>1</xdr:col>
      <xdr:colOff>1643828</xdr:colOff>
      <xdr:row>24</xdr:row>
      <xdr:rowOff>125770</xdr:rowOff>
    </xdr:to>
    <xdr:sp macro="" textlink="">
      <xdr:nvSpPr>
        <xdr:cNvPr id="18" name="Rectangle 1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F2F16AA-D6A2-2C48-2AA4-DAE352229B46}"/>
            </a:ext>
          </a:extLst>
        </xdr:cNvPr>
        <xdr:cNvSpPr/>
      </xdr:nvSpPr>
      <xdr:spPr>
        <a:xfrm>
          <a:off x="553872" y="4319186"/>
          <a:ext cx="1300815" cy="3436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343013</xdr:colOff>
      <xdr:row>25</xdr:row>
      <xdr:rowOff>56542</xdr:rowOff>
    </xdr:from>
    <xdr:to>
      <xdr:col>1</xdr:col>
      <xdr:colOff>1643828</xdr:colOff>
      <xdr:row>27</xdr:row>
      <xdr:rowOff>22133</xdr:rowOff>
    </xdr:to>
    <xdr:sp macro="" textlink="">
      <xdr:nvSpPr>
        <xdr:cNvPr id="19" name="Rectangle 1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CC43245-C794-928A-F6EB-57D1EE29AB2C}"/>
            </a:ext>
          </a:extLst>
        </xdr:cNvPr>
        <xdr:cNvSpPr/>
      </xdr:nvSpPr>
      <xdr:spPr>
        <a:xfrm>
          <a:off x="553872" y="4782687"/>
          <a:ext cx="1300815" cy="3436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Sale</a:t>
          </a:r>
        </a:p>
      </xdr:txBody>
    </xdr:sp>
    <xdr:clientData/>
  </xdr:twoCellAnchor>
  <xdr:twoCellAnchor>
    <xdr:from>
      <xdr:col>1</xdr:col>
      <xdr:colOff>343013</xdr:colOff>
      <xdr:row>27</xdr:row>
      <xdr:rowOff>141948</xdr:rowOff>
    </xdr:from>
    <xdr:to>
      <xdr:col>1</xdr:col>
      <xdr:colOff>1643828</xdr:colOff>
      <xdr:row>29</xdr:row>
      <xdr:rowOff>107540</xdr:rowOff>
    </xdr:to>
    <xdr:sp macro="" textlink="">
      <xdr:nvSpPr>
        <xdr:cNvPr id="20" name="Rectangle 1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26CFAC7-BC4D-7177-EF1B-DCDF82E30F98}"/>
            </a:ext>
          </a:extLst>
        </xdr:cNvPr>
        <xdr:cNvSpPr/>
      </xdr:nvSpPr>
      <xdr:spPr>
        <a:xfrm>
          <a:off x="553872" y="5246185"/>
          <a:ext cx="1300815" cy="3436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14543</xdr:colOff>
      <xdr:row>22</xdr:row>
      <xdr:rowOff>156468</xdr:rowOff>
    </xdr:from>
    <xdr:to>
      <xdr:col>1</xdr:col>
      <xdr:colOff>362015</xdr:colOff>
      <xdr:row>24</xdr:row>
      <xdr:rowOff>125849</xdr:rowOff>
    </xdr:to>
    <xdr:pic>
      <xdr:nvPicPr>
        <xdr:cNvPr id="22" name="Graphic 21" descr="Bar chart with solid fill">
          <a:extLst>
            <a:ext uri="{FF2B5EF4-FFF2-40B4-BE49-F238E27FC236}">
              <a16:creationId xmlns:a16="http://schemas.microsoft.com/office/drawing/2014/main" id="{D5D32E3D-8A90-8188-A381-9DD0BC0AC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25402" y="4315476"/>
          <a:ext cx="347472" cy="347472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25</xdr:row>
      <xdr:rowOff>59575</xdr:rowOff>
    </xdr:from>
    <xdr:to>
      <xdr:col>1</xdr:col>
      <xdr:colOff>362015</xdr:colOff>
      <xdr:row>27</xdr:row>
      <xdr:rowOff>28955</xdr:rowOff>
    </xdr:to>
    <xdr:pic>
      <xdr:nvPicPr>
        <xdr:cNvPr id="24" name="Graphic 23" descr="Bar graph with upward trend with solid fill">
          <a:extLst>
            <a:ext uri="{FF2B5EF4-FFF2-40B4-BE49-F238E27FC236}">
              <a16:creationId xmlns:a16="http://schemas.microsoft.com/office/drawing/2014/main" id="{368D355A-8BB0-1B73-0E44-51BA90AF3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25402" y="4785720"/>
          <a:ext cx="347472" cy="347472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15</xdr:row>
      <xdr:rowOff>69057</xdr:rowOff>
    </xdr:from>
    <xdr:to>
      <xdr:col>1</xdr:col>
      <xdr:colOff>362015</xdr:colOff>
      <xdr:row>17</xdr:row>
      <xdr:rowOff>38437</xdr:rowOff>
    </xdr:to>
    <xdr:pic>
      <xdr:nvPicPr>
        <xdr:cNvPr id="28" name="Graphic 27" descr="Closed book with solid fill">
          <a:extLst>
            <a:ext uri="{FF2B5EF4-FFF2-40B4-BE49-F238E27FC236}">
              <a16:creationId xmlns:a16="http://schemas.microsoft.com/office/drawing/2014/main" id="{F4E04278-EE56-5573-8E78-85172CFEA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25402" y="2904744"/>
          <a:ext cx="347472" cy="347472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20</xdr:row>
      <xdr:rowOff>64316</xdr:rowOff>
    </xdr:from>
    <xdr:to>
      <xdr:col>1</xdr:col>
      <xdr:colOff>362015</xdr:colOff>
      <xdr:row>22</xdr:row>
      <xdr:rowOff>33696</xdr:rowOff>
    </xdr:to>
    <xdr:pic>
      <xdr:nvPicPr>
        <xdr:cNvPr id="30" name="Graphic 29" descr="Document with solid fill">
          <a:extLst>
            <a:ext uri="{FF2B5EF4-FFF2-40B4-BE49-F238E27FC236}">
              <a16:creationId xmlns:a16="http://schemas.microsoft.com/office/drawing/2014/main" id="{D638BE36-F9BE-CDFF-867E-9194B5639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25402" y="3845232"/>
          <a:ext cx="347472" cy="347472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17</xdr:row>
      <xdr:rowOff>161209</xdr:rowOff>
    </xdr:from>
    <xdr:to>
      <xdr:col>1</xdr:col>
      <xdr:colOff>362015</xdr:colOff>
      <xdr:row>19</xdr:row>
      <xdr:rowOff>130590</xdr:rowOff>
    </xdr:to>
    <xdr:pic>
      <xdr:nvPicPr>
        <xdr:cNvPr id="32" name="Graphic 31" descr="Employee badge with solid fill">
          <a:extLst>
            <a:ext uri="{FF2B5EF4-FFF2-40B4-BE49-F238E27FC236}">
              <a16:creationId xmlns:a16="http://schemas.microsoft.com/office/drawing/2014/main" id="{9857A565-29A5-5CBA-5FBB-4B62FF6EA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25402" y="3374988"/>
          <a:ext cx="347472" cy="347472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10</xdr:row>
      <xdr:rowOff>73798</xdr:rowOff>
    </xdr:from>
    <xdr:to>
      <xdr:col>1</xdr:col>
      <xdr:colOff>362015</xdr:colOff>
      <xdr:row>12</xdr:row>
      <xdr:rowOff>43178</xdr:rowOff>
    </xdr:to>
    <xdr:pic>
      <xdr:nvPicPr>
        <xdr:cNvPr id="34" name="Graphic 33" descr="Presentation with bar chart with solid fill">
          <a:extLst>
            <a:ext uri="{FF2B5EF4-FFF2-40B4-BE49-F238E27FC236}">
              <a16:creationId xmlns:a16="http://schemas.microsoft.com/office/drawing/2014/main" id="{20C50120-06A5-12E0-1B38-95C8F575F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25402" y="1964256"/>
          <a:ext cx="347472" cy="347472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12</xdr:row>
      <xdr:rowOff>165950</xdr:rowOff>
    </xdr:from>
    <xdr:to>
      <xdr:col>1</xdr:col>
      <xdr:colOff>362015</xdr:colOff>
      <xdr:row>14</xdr:row>
      <xdr:rowOff>135331</xdr:rowOff>
    </xdr:to>
    <xdr:pic>
      <xdr:nvPicPr>
        <xdr:cNvPr id="36" name="Graphic 35" descr="User with solid fill">
          <a:extLst>
            <a:ext uri="{FF2B5EF4-FFF2-40B4-BE49-F238E27FC236}">
              <a16:creationId xmlns:a16="http://schemas.microsoft.com/office/drawing/2014/main" id="{3E945185-5935-1F86-C5AF-66B6F6F4E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25402" y="2434500"/>
          <a:ext cx="347472" cy="347472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27</xdr:row>
      <xdr:rowOff>151728</xdr:rowOff>
    </xdr:from>
    <xdr:to>
      <xdr:col>1</xdr:col>
      <xdr:colOff>362015</xdr:colOff>
      <xdr:row>29</xdr:row>
      <xdr:rowOff>120566</xdr:rowOff>
    </xdr:to>
    <xdr:pic>
      <xdr:nvPicPr>
        <xdr:cNvPr id="37" name="Graphic 36" descr="Checklist with solid fill">
          <a:extLst>
            <a:ext uri="{FF2B5EF4-FFF2-40B4-BE49-F238E27FC236}">
              <a16:creationId xmlns:a16="http://schemas.microsoft.com/office/drawing/2014/main" id="{68F9973D-5996-3E0F-F52C-CA01B7E38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5402" y="5255965"/>
          <a:ext cx="347472" cy="346929"/>
        </a:xfrm>
        <a:prstGeom prst="rect">
          <a:avLst/>
        </a:prstGeom>
      </xdr:spPr>
    </xdr:pic>
    <xdr:clientData/>
  </xdr:twoCellAnchor>
  <xdr:twoCellAnchor editAs="absolute">
    <xdr:from>
      <xdr:col>3</xdr:col>
      <xdr:colOff>3174</xdr:colOff>
      <xdr:row>1</xdr:row>
      <xdr:rowOff>21813</xdr:rowOff>
    </xdr:from>
    <xdr:to>
      <xdr:col>19</xdr:col>
      <xdr:colOff>545325</xdr:colOff>
      <xdr:row>5</xdr:row>
      <xdr:rowOff>152691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C4CADFD-3AC6-0DFF-6FEC-4EB7E0C0FE61}"/>
            </a:ext>
          </a:extLst>
        </xdr:cNvPr>
        <xdr:cNvSpPr/>
      </xdr:nvSpPr>
      <xdr:spPr>
        <a:xfrm>
          <a:off x="2448579" y="210859"/>
          <a:ext cx="10319284" cy="887061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3200" b="1"/>
            <a:t>Inventory management system</a:t>
          </a:r>
        </a:p>
      </xdr:txBody>
    </xdr:sp>
    <xdr:clientData/>
  </xdr:twoCellAnchor>
  <xdr:twoCellAnchor editAs="absolute">
    <xdr:from>
      <xdr:col>3</xdr:col>
      <xdr:colOff>2424</xdr:colOff>
      <xdr:row>7</xdr:row>
      <xdr:rowOff>14542</xdr:rowOff>
    </xdr:from>
    <xdr:to>
      <xdr:col>5</xdr:col>
      <xdr:colOff>276299</xdr:colOff>
      <xdr:row>10</xdr:row>
      <xdr:rowOff>58168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8770B0BA-840D-4430-E278-24344FD33D1A}"/>
            </a:ext>
          </a:extLst>
        </xdr:cNvPr>
        <xdr:cNvSpPr/>
      </xdr:nvSpPr>
      <xdr:spPr>
        <a:xfrm>
          <a:off x="2443999" y="1348042"/>
          <a:ext cx="1499425" cy="615126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/>
              </a:solidFill>
            </a:rPr>
            <a:t>          Customer</a:t>
          </a:r>
        </a:p>
      </xdr:txBody>
    </xdr:sp>
    <xdr:clientData/>
  </xdr:twoCellAnchor>
  <xdr:twoCellAnchor editAs="absolute">
    <xdr:from>
      <xdr:col>3</xdr:col>
      <xdr:colOff>2424</xdr:colOff>
      <xdr:row>7</xdr:row>
      <xdr:rowOff>14542</xdr:rowOff>
    </xdr:from>
    <xdr:to>
      <xdr:col>3</xdr:col>
      <xdr:colOff>269028</xdr:colOff>
      <xdr:row>10</xdr:row>
      <xdr:rowOff>58168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B9CA2B3-A77D-4AF1-8BC0-5DE15CE4E5BA}"/>
            </a:ext>
          </a:extLst>
        </xdr:cNvPr>
        <xdr:cNvSpPr/>
      </xdr:nvSpPr>
      <xdr:spPr>
        <a:xfrm>
          <a:off x="2443054" y="1337863"/>
          <a:ext cx="276298" cy="61076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6</xdr:col>
      <xdr:colOff>43625</xdr:colOff>
      <xdr:row>7</xdr:row>
      <xdr:rowOff>14542</xdr:rowOff>
    </xdr:from>
    <xdr:to>
      <xdr:col>8</xdr:col>
      <xdr:colOff>290840</xdr:colOff>
      <xdr:row>10</xdr:row>
      <xdr:rowOff>58168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8739F4ED-CCC3-687C-79E4-2036B7D48A57}"/>
            </a:ext>
          </a:extLst>
        </xdr:cNvPr>
        <xdr:cNvSpPr/>
      </xdr:nvSpPr>
      <xdr:spPr>
        <a:xfrm>
          <a:off x="4326240" y="1337863"/>
          <a:ext cx="1468741" cy="610763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/>
              </a:solidFill>
            </a:rPr>
            <a:t>          Products</a:t>
          </a:r>
        </a:p>
      </xdr:txBody>
    </xdr:sp>
    <xdr:clientData/>
  </xdr:twoCellAnchor>
  <xdr:twoCellAnchor editAs="absolute">
    <xdr:from>
      <xdr:col>6</xdr:col>
      <xdr:colOff>43626</xdr:colOff>
      <xdr:row>7</xdr:row>
      <xdr:rowOff>14542</xdr:rowOff>
    </xdr:from>
    <xdr:to>
      <xdr:col>6</xdr:col>
      <xdr:colOff>319924</xdr:colOff>
      <xdr:row>10</xdr:row>
      <xdr:rowOff>58168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6785F3EB-6A3F-3737-2DF9-03E76780C957}"/>
            </a:ext>
          </a:extLst>
        </xdr:cNvPr>
        <xdr:cNvSpPr/>
      </xdr:nvSpPr>
      <xdr:spPr>
        <a:xfrm>
          <a:off x="4326241" y="1337863"/>
          <a:ext cx="276298" cy="61076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8</xdr:col>
      <xdr:colOff>581680</xdr:colOff>
      <xdr:row>7</xdr:row>
      <xdr:rowOff>14542</xdr:rowOff>
    </xdr:from>
    <xdr:to>
      <xdr:col>11</xdr:col>
      <xdr:colOff>218131</xdr:colOff>
      <xdr:row>10</xdr:row>
      <xdr:rowOff>58168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5C45C25B-9F47-4973-7C9C-CE46A315AD77}"/>
            </a:ext>
          </a:extLst>
        </xdr:cNvPr>
        <xdr:cNvSpPr/>
      </xdr:nvSpPr>
      <xdr:spPr>
        <a:xfrm>
          <a:off x="6085821" y="1337863"/>
          <a:ext cx="1468741" cy="610763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tx1"/>
              </a:solidFill>
            </a:rPr>
            <a:t>          Purchase</a:t>
          </a:r>
          <a:r>
            <a:rPr lang="en-US" sz="1200" baseline="0">
              <a:solidFill>
                <a:schemeClr val="tx1"/>
              </a:solidFill>
            </a:rPr>
            <a:t> Amt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8</xdr:col>
      <xdr:colOff>581681</xdr:colOff>
      <xdr:row>7</xdr:row>
      <xdr:rowOff>14542</xdr:rowOff>
    </xdr:from>
    <xdr:to>
      <xdr:col>9</xdr:col>
      <xdr:colOff>247215</xdr:colOff>
      <xdr:row>10</xdr:row>
      <xdr:rowOff>58168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63F3470A-62F7-554C-848B-D37BDAD6149C}"/>
            </a:ext>
          </a:extLst>
        </xdr:cNvPr>
        <xdr:cNvSpPr/>
      </xdr:nvSpPr>
      <xdr:spPr>
        <a:xfrm>
          <a:off x="6085822" y="1337863"/>
          <a:ext cx="276298" cy="61076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11</xdr:col>
      <xdr:colOff>443532</xdr:colOff>
      <xdr:row>7</xdr:row>
      <xdr:rowOff>14542</xdr:rowOff>
    </xdr:from>
    <xdr:to>
      <xdr:col>14</xdr:col>
      <xdr:colOff>79983</xdr:colOff>
      <xdr:row>10</xdr:row>
      <xdr:rowOff>58168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24CCF49-3DA3-6287-B045-2BC55DF2FAA3}"/>
            </a:ext>
          </a:extLst>
        </xdr:cNvPr>
        <xdr:cNvSpPr/>
      </xdr:nvSpPr>
      <xdr:spPr>
        <a:xfrm>
          <a:off x="7779963" y="1337863"/>
          <a:ext cx="1468741" cy="610763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/>
              </a:solidFill>
            </a:rPr>
            <a:t>     </a:t>
          </a:r>
          <a:r>
            <a:rPr lang="en-US" sz="1600" baseline="0">
              <a:solidFill>
                <a:schemeClr val="tx1"/>
              </a:solidFill>
            </a:rPr>
            <a:t>   Sales Amt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11</xdr:col>
      <xdr:colOff>443533</xdr:colOff>
      <xdr:row>7</xdr:row>
      <xdr:rowOff>14542</xdr:rowOff>
    </xdr:from>
    <xdr:to>
      <xdr:col>12</xdr:col>
      <xdr:colOff>109067</xdr:colOff>
      <xdr:row>10</xdr:row>
      <xdr:rowOff>58168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9E87CB64-68B5-DCB0-E8E9-C95C664499C3}"/>
            </a:ext>
          </a:extLst>
        </xdr:cNvPr>
        <xdr:cNvSpPr/>
      </xdr:nvSpPr>
      <xdr:spPr>
        <a:xfrm>
          <a:off x="7779964" y="1337863"/>
          <a:ext cx="276298" cy="61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14</xdr:col>
      <xdr:colOff>312654</xdr:colOff>
      <xdr:row>7</xdr:row>
      <xdr:rowOff>14542</xdr:rowOff>
    </xdr:from>
    <xdr:to>
      <xdr:col>16</xdr:col>
      <xdr:colOff>559868</xdr:colOff>
      <xdr:row>10</xdr:row>
      <xdr:rowOff>58168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3A2724BD-34AE-0CDB-6753-3496E46F3456}"/>
            </a:ext>
          </a:extLst>
        </xdr:cNvPr>
        <xdr:cNvSpPr/>
      </xdr:nvSpPr>
      <xdr:spPr>
        <a:xfrm>
          <a:off x="9481375" y="1337863"/>
          <a:ext cx="1468741" cy="610763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/>
              </a:solidFill>
            </a:rPr>
            <a:t>          Stock</a:t>
          </a:r>
          <a:r>
            <a:rPr lang="en-US" sz="1600" baseline="0">
              <a:solidFill>
                <a:schemeClr val="tx1"/>
              </a:solidFill>
            </a:rPr>
            <a:t> Amt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14</xdr:col>
      <xdr:colOff>312655</xdr:colOff>
      <xdr:row>7</xdr:row>
      <xdr:rowOff>14542</xdr:rowOff>
    </xdr:from>
    <xdr:to>
      <xdr:col>14</xdr:col>
      <xdr:colOff>588953</xdr:colOff>
      <xdr:row>10</xdr:row>
      <xdr:rowOff>58168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5888CF37-6A2A-668E-28BF-D045D08D47CA}"/>
            </a:ext>
          </a:extLst>
        </xdr:cNvPr>
        <xdr:cNvSpPr/>
      </xdr:nvSpPr>
      <xdr:spPr>
        <a:xfrm>
          <a:off x="9481376" y="1337863"/>
          <a:ext cx="276298" cy="610763"/>
        </a:xfrm>
        <a:prstGeom prst="rect">
          <a:avLst/>
        </a:prstGeom>
        <a:solidFill>
          <a:schemeClr val="bg2">
            <a:lumMod val="5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17</xdr:col>
      <xdr:colOff>130879</xdr:colOff>
      <xdr:row>7</xdr:row>
      <xdr:rowOff>14542</xdr:rowOff>
    </xdr:from>
    <xdr:to>
      <xdr:col>19</xdr:col>
      <xdr:colOff>378093</xdr:colOff>
      <xdr:row>10</xdr:row>
      <xdr:rowOff>58168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E7E2008-550D-1941-53BE-EA371D3C665C}"/>
            </a:ext>
          </a:extLst>
        </xdr:cNvPr>
        <xdr:cNvSpPr/>
      </xdr:nvSpPr>
      <xdr:spPr>
        <a:xfrm>
          <a:off x="11131890" y="1337863"/>
          <a:ext cx="1468741" cy="610763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/>
              </a:solidFill>
            </a:rPr>
            <a:t>          Proft&amp;Loss</a:t>
          </a:r>
        </a:p>
      </xdr:txBody>
    </xdr:sp>
    <xdr:clientData/>
  </xdr:twoCellAnchor>
  <xdr:twoCellAnchor editAs="absolute">
    <xdr:from>
      <xdr:col>17</xdr:col>
      <xdr:colOff>130880</xdr:colOff>
      <xdr:row>7</xdr:row>
      <xdr:rowOff>14542</xdr:rowOff>
    </xdr:from>
    <xdr:to>
      <xdr:col>17</xdr:col>
      <xdr:colOff>407178</xdr:colOff>
      <xdr:row>10</xdr:row>
      <xdr:rowOff>58168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C536B7AA-4DF8-EB5B-8A32-4FB5D8281C5A}"/>
            </a:ext>
          </a:extLst>
        </xdr:cNvPr>
        <xdr:cNvSpPr/>
      </xdr:nvSpPr>
      <xdr:spPr>
        <a:xfrm>
          <a:off x="11131891" y="1337863"/>
          <a:ext cx="276298" cy="610763"/>
        </a:xfrm>
        <a:prstGeom prst="rect">
          <a:avLst/>
        </a:prstGeom>
        <a:solidFill>
          <a:srgbClr val="FFC000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3</xdr:col>
      <xdr:colOff>319924</xdr:colOff>
      <xdr:row>8</xdr:row>
      <xdr:rowOff>130878</xdr:rowOff>
    </xdr:from>
    <xdr:to>
      <xdr:col>5</xdr:col>
      <xdr:colOff>196317</xdr:colOff>
      <xdr:row>9</xdr:row>
      <xdr:rowOff>167233</xdr:rowOff>
    </xdr:to>
    <xdr:sp macro="" textlink="Pivots!D3">
      <xdr:nvSpPr>
        <xdr:cNvPr id="51" name="Rectangle 50">
          <a:extLst>
            <a:ext uri="{FF2B5EF4-FFF2-40B4-BE49-F238E27FC236}">
              <a16:creationId xmlns:a16="http://schemas.microsoft.com/office/drawing/2014/main" id="{FFB1E1BE-E364-DF05-7F54-EE51D344CB73}"/>
            </a:ext>
          </a:extLst>
        </xdr:cNvPr>
        <xdr:cNvSpPr/>
      </xdr:nvSpPr>
      <xdr:spPr>
        <a:xfrm>
          <a:off x="2770248" y="1643244"/>
          <a:ext cx="1097920" cy="2254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CFBBA1AF-4DEA-4328-9450-7E4DEF828AC4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10</a:t>
          </a:fld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6</xdr:col>
      <xdr:colOff>359946</xdr:colOff>
      <xdr:row>8</xdr:row>
      <xdr:rowOff>146886</xdr:rowOff>
    </xdr:from>
    <xdr:to>
      <xdr:col>8</xdr:col>
      <xdr:colOff>236338</xdr:colOff>
      <xdr:row>9</xdr:row>
      <xdr:rowOff>183241</xdr:rowOff>
    </xdr:to>
    <xdr:sp macro="" textlink="Pivots!D6">
      <xdr:nvSpPr>
        <xdr:cNvPr id="52" name="Rectangle 51">
          <a:extLst>
            <a:ext uri="{FF2B5EF4-FFF2-40B4-BE49-F238E27FC236}">
              <a16:creationId xmlns:a16="http://schemas.microsoft.com/office/drawing/2014/main" id="{54E3FD57-B28E-49CF-BFB0-3445833DCD12}"/>
            </a:ext>
          </a:extLst>
        </xdr:cNvPr>
        <xdr:cNvSpPr/>
      </xdr:nvSpPr>
      <xdr:spPr>
        <a:xfrm>
          <a:off x="4626185" y="1683693"/>
          <a:ext cx="1093031" cy="2284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FB5188B2-454C-4654-BA14-C1E642908A42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10</a:t>
          </a:fld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9</xdr:col>
      <xdr:colOff>295912</xdr:colOff>
      <xdr:row>8</xdr:row>
      <xdr:rowOff>138882</xdr:rowOff>
    </xdr:from>
    <xdr:to>
      <xdr:col>11</xdr:col>
      <xdr:colOff>172304</xdr:colOff>
      <xdr:row>9</xdr:row>
      <xdr:rowOff>175237</xdr:rowOff>
    </xdr:to>
    <xdr:sp macro="" textlink="Pivots!D9">
      <xdr:nvSpPr>
        <xdr:cNvPr id="53" name="Rectangle 52">
          <a:extLst>
            <a:ext uri="{FF2B5EF4-FFF2-40B4-BE49-F238E27FC236}">
              <a16:creationId xmlns:a16="http://schemas.microsoft.com/office/drawing/2014/main" id="{8EF2D119-7CAA-3AEA-CCA5-C3FD9F15E13A}"/>
            </a:ext>
          </a:extLst>
        </xdr:cNvPr>
        <xdr:cNvSpPr/>
      </xdr:nvSpPr>
      <xdr:spPr>
        <a:xfrm>
          <a:off x="6387109" y="1675689"/>
          <a:ext cx="1093031" cy="2284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EFEFA375-148A-4D81-AF7C-B803C7E10D50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 $1,330,000.00 </a:t>
          </a:fld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12</xdr:col>
      <xdr:colOff>167844</xdr:colOff>
      <xdr:row>8</xdr:row>
      <xdr:rowOff>154891</xdr:rowOff>
    </xdr:from>
    <xdr:to>
      <xdr:col>14</xdr:col>
      <xdr:colOff>44236</xdr:colOff>
      <xdr:row>10</xdr:row>
      <xdr:rowOff>4481</xdr:rowOff>
    </xdr:to>
    <xdr:sp macro="" textlink="Pivots!D12">
      <xdr:nvSpPr>
        <xdr:cNvPr id="54" name="Rectangle 53">
          <a:extLst>
            <a:ext uri="{FF2B5EF4-FFF2-40B4-BE49-F238E27FC236}">
              <a16:creationId xmlns:a16="http://schemas.microsoft.com/office/drawing/2014/main" id="{522DC331-7AEE-4BA5-2DA1-9C11D25057E1}"/>
            </a:ext>
          </a:extLst>
        </xdr:cNvPr>
        <xdr:cNvSpPr/>
      </xdr:nvSpPr>
      <xdr:spPr>
        <a:xfrm>
          <a:off x="8083999" y="1691698"/>
          <a:ext cx="1093031" cy="2284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38EDD182-A40A-4F9A-A4CF-4791E6389561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 $183,600.00 </a:t>
          </a:fld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15</xdr:col>
      <xdr:colOff>39777</xdr:colOff>
      <xdr:row>8</xdr:row>
      <xdr:rowOff>146887</xdr:rowOff>
    </xdr:from>
    <xdr:to>
      <xdr:col>16</xdr:col>
      <xdr:colOff>524488</xdr:colOff>
      <xdr:row>9</xdr:row>
      <xdr:rowOff>183242</xdr:rowOff>
    </xdr:to>
    <xdr:sp macro="" textlink="Pivots!D15">
      <xdr:nvSpPr>
        <xdr:cNvPr id="55" name="Rectangle 54">
          <a:extLst>
            <a:ext uri="{FF2B5EF4-FFF2-40B4-BE49-F238E27FC236}">
              <a16:creationId xmlns:a16="http://schemas.microsoft.com/office/drawing/2014/main" id="{44846F01-FFC8-D15F-614D-06677B9D6EAD}"/>
            </a:ext>
          </a:extLst>
        </xdr:cNvPr>
        <xdr:cNvSpPr/>
      </xdr:nvSpPr>
      <xdr:spPr>
        <a:xfrm>
          <a:off x="9780890" y="1683694"/>
          <a:ext cx="1093031" cy="2284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4B142B0F-82DB-485F-9AE5-A429094D0503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 $1,204,750.00 </a:t>
          </a:fld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17</xdr:col>
      <xdr:colOff>463999</xdr:colOff>
      <xdr:row>8</xdr:row>
      <xdr:rowOff>162895</xdr:rowOff>
    </xdr:from>
    <xdr:to>
      <xdr:col>19</xdr:col>
      <xdr:colOff>340391</xdr:colOff>
      <xdr:row>10</xdr:row>
      <xdr:rowOff>7150</xdr:rowOff>
    </xdr:to>
    <xdr:sp macro="" textlink="Pivots!D18">
      <xdr:nvSpPr>
        <xdr:cNvPr id="58" name="Rectangle 57">
          <a:extLst>
            <a:ext uri="{FF2B5EF4-FFF2-40B4-BE49-F238E27FC236}">
              <a16:creationId xmlns:a16="http://schemas.microsoft.com/office/drawing/2014/main" id="{7B29EEC5-FF0F-2CD3-7A7B-0236F08C5143}"/>
            </a:ext>
          </a:extLst>
        </xdr:cNvPr>
        <xdr:cNvSpPr/>
      </xdr:nvSpPr>
      <xdr:spPr>
        <a:xfrm>
          <a:off x="11421751" y="1699702"/>
          <a:ext cx="1093031" cy="2284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9D18FB31-4049-4D48-983F-9FA96ED31545}" type="TxLink">
            <a:rPr lang="en-US" sz="11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 $58,350.00 </a:t>
          </a:fld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298546</xdr:colOff>
      <xdr:row>11</xdr:row>
      <xdr:rowOff>14215</xdr:rowOff>
    </xdr:from>
    <xdr:to>
      <xdr:col>7</xdr:col>
      <xdr:colOff>526009</xdr:colOff>
      <xdr:row>21</xdr:row>
      <xdr:rowOff>37743</xdr:rowOff>
    </xdr:to>
    <xdr:graphicFrame macro="">
      <xdr:nvGraphicFramePr>
        <xdr:cNvPr id="59" name="Chart 58">
          <a:extLst>
            <a:ext uri="{FF2B5EF4-FFF2-40B4-BE49-F238E27FC236}">
              <a16:creationId xmlns:a16="http://schemas.microsoft.com/office/drawing/2014/main" id="{6608CE4C-B20B-4026-AAF5-2D845FC9D1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8</xdr:col>
      <xdr:colOff>42649</xdr:colOff>
      <xdr:row>11</xdr:row>
      <xdr:rowOff>14216</xdr:rowOff>
    </xdr:from>
    <xdr:to>
      <xdr:col>12</xdr:col>
      <xdr:colOff>514635</xdr:colOff>
      <xdr:row>20</xdr:row>
      <xdr:rowOff>184812</xdr:rowOff>
    </xdr:to>
    <xdr:graphicFrame macro="">
      <xdr:nvGraphicFramePr>
        <xdr:cNvPr id="60" name="Chart 59">
          <a:extLst>
            <a:ext uri="{FF2B5EF4-FFF2-40B4-BE49-F238E27FC236}">
              <a16:creationId xmlns:a16="http://schemas.microsoft.com/office/drawing/2014/main" id="{50F9C984-B587-4B50-BE1D-7034282473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284326</xdr:colOff>
      <xdr:row>21</xdr:row>
      <xdr:rowOff>170596</xdr:rowOff>
    </xdr:from>
    <xdr:to>
      <xdr:col>12</xdr:col>
      <xdr:colOff>483358</xdr:colOff>
      <xdr:row>32</xdr:row>
      <xdr:rowOff>127378</xdr:rowOff>
    </xdr:to>
    <xdr:graphicFrame macro="">
      <xdr:nvGraphicFramePr>
        <xdr:cNvPr id="61" name="Chart 60">
          <a:extLst>
            <a:ext uri="{FF2B5EF4-FFF2-40B4-BE49-F238E27FC236}">
              <a16:creationId xmlns:a16="http://schemas.microsoft.com/office/drawing/2014/main" id="{4E8A3EB0-7B16-4252-82D7-00255F1A32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557647</xdr:colOff>
      <xdr:row>2</xdr:row>
      <xdr:rowOff>28121</xdr:rowOff>
    </xdr:from>
    <xdr:to>
      <xdr:col>1</xdr:col>
      <xdr:colOff>1220602</xdr:colOff>
      <xdr:row>5</xdr:row>
      <xdr:rowOff>87107</xdr:rowOff>
    </xdr:to>
    <xdr:pic>
      <xdr:nvPicPr>
        <xdr:cNvPr id="21" name="Graphic 20" descr="Checklist with solid fill">
          <a:extLst>
            <a:ext uri="{FF2B5EF4-FFF2-40B4-BE49-F238E27FC236}">
              <a16:creationId xmlns:a16="http://schemas.microsoft.com/office/drawing/2014/main" id="{4C01CA6D-0B79-4419-9B7E-7855D7F91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197" y="409121"/>
          <a:ext cx="662955" cy="666282"/>
        </a:xfrm>
        <a:prstGeom prst="rect">
          <a:avLst/>
        </a:prstGeom>
      </xdr:spPr>
    </xdr:pic>
    <xdr:clientData/>
  </xdr:twoCellAnchor>
  <xdr:twoCellAnchor>
    <xdr:from>
      <xdr:col>1</xdr:col>
      <xdr:colOff>343013</xdr:colOff>
      <xdr:row>10</xdr:row>
      <xdr:rowOff>111222</xdr:rowOff>
    </xdr:from>
    <xdr:to>
      <xdr:col>1</xdr:col>
      <xdr:colOff>1643828</xdr:colOff>
      <xdr:row>12</xdr:row>
      <xdr:rowOff>76813</xdr:rowOff>
    </xdr:to>
    <xdr:sp macro="" textlink="">
      <xdr:nvSpPr>
        <xdr:cNvPr id="22" name="Rectangle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E1E2F5-26BA-45ED-9D0B-798B1F8D7781}"/>
            </a:ext>
          </a:extLst>
        </xdr:cNvPr>
        <xdr:cNvSpPr/>
      </xdr:nvSpPr>
      <xdr:spPr>
        <a:xfrm>
          <a:off x="552563" y="2016222"/>
          <a:ext cx="1300815" cy="346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Deshboard</a:t>
          </a:r>
        </a:p>
      </xdr:txBody>
    </xdr:sp>
    <xdr:clientData/>
  </xdr:twoCellAnchor>
  <xdr:twoCellAnchor>
    <xdr:from>
      <xdr:col>1</xdr:col>
      <xdr:colOff>15274</xdr:colOff>
      <xdr:row>5</xdr:row>
      <xdr:rowOff>172674</xdr:rowOff>
    </xdr:from>
    <xdr:to>
      <xdr:col>1</xdr:col>
      <xdr:colOff>1792340</xdr:colOff>
      <xdr:row>9</xdr:row>
      <xdr:rowOff>179233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452F1577-B5D8-4723-9C7F-60B140B489C7}"/>
            </a:ext>
          </a:extLst>
        </xdr:cNvPr>
        <xdr:cNvSpPr/>
      </xdr:nvSpPr>
      <xdr:spPr>
        <a:xfrm>
          <a:off x="224824" y="1125174"/>
          <a:ext cx="1777066" cy="7685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inventory</a:t>
          </a:r>
          <a:r>
            <a:rPr lang="en-US" sz="1400" baseline="0">
              <a:solidFill>
                <a:schemeClr val="tx1"/>
              </a:solidFill>
            </a:rPr>
            <a:t> </a:t>
          </a:r>
          <a:r>
            <a:rPr lang="en-US" sz="1400">
              <a:solidFill>
                <a:schemeClr val="tx1"/>
              </a:solidFill>
            </a:rPr>
            <a:t>management system</a:t>
          </a:r>
        </a:p>
      </xdr:txBody>
    </xdr:sp>
    <xdr:clientData/>
  </xdr:twoCellAnchor>
  <xdr:twoCellAnchor>
    <xdr:from>
      <xdr:col>1</xdr:col>
      <xdr:colOff>343013</xdr:colOff>
      <xdr:row>13</xdr:row>
      <xdr:rowOff>7586</xdr:rowOff>
    </xdr:from>
    <xdr:to>
      <xdr:col>1</xdr:col>
      <xdr:colOff>1643828</xdr:colOff>
      <xdr:row>14</xdr:row>
      <xdr:rowOff>162223</xdr:rowOff>
    </xdr:to>
    <xdr:sp macro="" textlink="">
      <xdr:nvSpPr>
        <xdr:cNvPr id="24" name="Rectangle 2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6A2E7BF-CED8-455A-8104-3BF2A10C754B}"/>
            </a:ext>
          </a:extLst>
        </xdr:cNvPr>
        <xdr:cNvSpPr/>
      </xdr:nvSpPr>
      <xdr:spPr>
        <a:xfrm>
          <a:off x="552563" y="2484086"/>
          <a:ext cx="1300815" cy="34513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bg1"/>
              </a:solidFill>
            </a:rPr>
            <a:t>Customers</a:t>
          </a:r>
        </a:p>
      </xdr:txBody>
    </xdr:sp>
    <xdr:clientData/>
  </xdr:twoCellAnchor>
  <xdr:twoCellAnchor>
    <xdr:from>
      <xdr:col>1</xdr:col>
      <xdr:colOff>343013</xdr:colOff>
      <xdr:row>15</xdr:row>
      <xdr:rowOff>92995</xdr:rowOff>
    </xdr:from>
    <xdr:to>
      <xdr:col>1</xdr:col>
      <xdr:colOff>1643828</xdr:colOff>
      <xdr:row>17</xdr:row>
      <xdr:rowOff>58586</xdr:rowOff>
    </xdr:to>
    <xdr:sp macro="" textlink="">
      <xdr:nvSpPr>
        <xdr:cNvPr id="25" name="Rectangle 2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B1330EA-8321-44CE-8F5F-CB589D595867}"/>
            </a:ext>
          </a:extLst>
        </xdr:cNvPr>
        <xdr:cNvSpPr/>
      </xdr:nvSpPr>
      <xdr:spPr>
        <a:xfrm>
          <a:off x="552563" y="2950495"/>
          <a:ext cx="1300815" cy="346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343013</xdr:colOff>
      <xdr:row>17</xdr:row>
      <xdr:rowOff>178404</xdr:rowOff>
    </xdr:from>
    <xdr:to>
      <xdr:col>1</xdr:col>
      <xdr:colOff>1643828</xdr:colOff>
      <xdr:row>19</xdr:row>
      <xdr:rowOff>143997</xdr:rowOff>
    </xdr:to>
    <xdr:sp macro="" textlink="">
      <xdr:nvSpPr>
        <xdr:cNvPr id="26" name="Rectangle 2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26076D1-02F0-4B2F-9BA0-547029F366FC}"/>
            </a:ext>
          </a:extLst>
        </xdr:cNvPr>
        <xdr:cNvSpPr/>
      </xdr:nvSpPr>
      <xdr:spPr>
        <a:xfrm>
          <a:off x="552563" y="3416904"/>
          <a:ext cx="1300815" cy="3465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343013</xdr:colOff>
      <xdr:row>20</xdr:row>
      <xdr:rowOff>74769</xdr:rowOff>
    </xdr:from>
    <xdr:to>
      <xdr:col>1</xdr:col>
      <xdr:colOff>1643828</xdr:colOff>
      <xdr:row>22</xdr:row>
      <xdr:rowOff>40360</xdr:rowOff>
    </xdr:to>
    <xdr:sp macro="" textlink="">
      <xdr:nvSpPr>
        <xdr:cNvPr id="27" name="Rectangle 2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7246F25-386E-4093-BE8D-A6831B7E358F}"/>
            </a:ext>
          </a:extLst>
        </xdr:cNvPr>
        <xdr:cNvSpPr/>
      </xdr:nvSpPr>
      <xdr:spPr>
        <a:xfrm>
          <a:off x="552563" y="3884769"/>
          <a:ext cx="1300815" cy="346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New</a:t>
          </a:r>
          <a:r>
            <a:rPr lang="en-US" sz="1400" baseline="0">
              <a:solidFill>
                <a:schemeClr val="accent4">
                  <a:lumMod val="75000"/>
                </a:schemeClr>
              </a:solidFill>
            </a:rPr>
            <a:t> Entry</a:t>
          </a:r>
          <a:endParaRPr lang="en-US" sz="1400">
            <a:solidFill>
              <a:schemeClr val="accent4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343013</xdr:colOff>
      <xdr:row>22</xdr:row>
      <xdr:rowOff>160178</xdr:rowOff>
    </xdr:from>
    <xdr:to>
      <xdr:col>1</xdr:col>
      <xdr:colOff>1643828</xdr:colOff>
      <xdr:row>24</xdr:row>
      <xdr:rowOff>125770</xdr:rowOff>
    </xdr:to>
    <xdr:sp macro="" textlink="">
      <xdr:nvSpPr>
        <xdr:cNvPr id="28" name="Rectangle 2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D0F28DF-8ECC-4D8F-9E5E-899B02EBDEA4}"/>
            </a:ext>
          </a:extLst>
        </xdr:cNvPr>
        <xdr:cNvSpPr/>
      </xdr:nvSpPr>
      <xdr:spPr>
        <a:xfrm>
          <a:off x="552563" y="4351178"/>
          <a:ext cx="1300815" cy="3465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343013</xdr:colOff>
      <xdr:row>25</xdr:row>
      <xdr:rowOff>56542</xdr:rowOff>
    </xdr:from>
    <xdr:to>
      <xdr:col>1</xdr:col>
      <xdr:colOff>1643828</xdr:colOff>
      <xdr:row>27</xdr:row>
      <xdr:rowOff>22133</xdr:rowOff>
    </xdr:to>
    <xdr:sp macro="" textlink="">
      <xdr:nvSpPr>
        <xdr:cNvPr id="29" name="Rectangle 2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9BFF59E-D7B8-43D2-A32D-9989D42FC4C0}"/>
            </a:ext>
          </a:extLst>
        </xdr:cNvPr>
        <xdr:cNvSpPr/>
      </xdr:nvSpPr>
      <xdr:spPr>
        <a:xfrm>
          <a:off x="552563" y="4819042"/>
          <a:ext cx="1300815" cy="346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Sale</a:t>
          </a:r>
        </a:p>
      </xdr:txBody>
    </xdr:sp>
    <xdr:clientData/>
  </xdr:twoCellAnchor>
  <xdr:twoCellAnchor>
    <xdr:from>
      <xdr:col>1</xdr:col>
      <xdr:colOff>343013</xdr:colOff>
      <xdr:row>27</xdr:row>
      <xdr:rowOff>141948</xdr:rowOff>
    </xdr:from>
    <xdr:to>
      <xdr:col>1</xdr:col>
      <xdr:colOff>1643828</xdr:colOff>
      <xdr:row>29</xdr:row>
      <xdr:rowOff>107540</xdr:rowOff>
    </xdr:to>
    <xdr:sp macro="" textlink="">
      <xdr:nvSpPr>
        <xdr:cNvPr id="30" name="Rectangle 2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24C94FF-88FB-42A1-937B-130E7EA70CDB}"/>
            </a:ext>
          </a:extLst>
        </xdr:cNvPr>
        <xdr:cNvSpPr/>
      </xdr:nvSpPr>
      <xdr:spPr>
        <a:xfrm>
          <a:off x="552563" y="5285448"/>
          <a:ext cx="1300815" cy="3465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14543</xdr:colOff>
      <xdr:row>22</xdr:row>
      <xdr:rowOff>156468</xdr:rowOff>
    </xdr:from>
    <xdr:to>
      <xdr:col>1</xdr:col>
      <xdr:colOff>362015</xdr:colOff>
      <xdr:row>24</xdr:row>
      <xdr:rowOff>101985</xdr:rowOff>
    </xdr:to>
    <xdr:pic>
      <xdr:nvPicPr>
        <xdr:cNvPr id="31" name="Graphic 30" descr="Bar chart with solid fill">
          <a:extLst>
            <a:ext uri="{FF2B5EF4-FFF2-40B4-BE49-F238E27FC236}">
              <a16:creationId xmlns:a16="http://schemas.microsoft.com/office/drawing/2014/main" id="{41B72E5B-7A33-41C6-BF0E-B0F68F93F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24093" y="4347468"/>
          <a:ext cx="347472" cy="350381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25</xdr:row>
      <xdr:rowOff>59575</xdr:rowOff>
    </xdr:from>
    <xdr:to>
      <xdr:col>1</xdr:col>
      <xdr:colOff>362015</xdr:colOff>
      <xdr:row>27</xdr:row>
      <xdr:rowOff>5091</xdr:rowOff>
    </xdr:to>
    <xdr:pic>
      <xdr:nvPicPr>
        <xdr:cNvPr id="32" name="Graphic 31" descr="Bar graph with upward trend with solid fill">
          <a:extLst>
            <a:ext uri="{FF2B5EF4-FFF2-40B4-BE49-F238E27FC236}">
              <a16:creationId xmlns:a16="http://schemas.microsoft.com/office/drawing/2014/main" id="{97AF4387-3DC3-493E-A690-ECDF82CC1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24093" y="4822075"/>
          <a:ext cx="347472" cy="350380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15</xdr:row>
      <xdr:rowOff>69057</xdr:rowOff>
    </xdr:from>
    <xdr:to>
      <xdr:col>1</xdr:col>
      <xdr:colOff>362015</xdr:colOff>
      <xdr:row>17</xdr:row>
      <xdr:rowOff>38437</xdr:rowOff>
    </xdr:to>
    <xdr:pic>
      <xdr:nvPicPr>
        <xdr:cNvPr id="33" name="Graphic 32" descr="Closed book with solid fill">
          <a:extLst>
            <a:ext uri="{FF2B5EF4-FFF2-40B4-BE49-F238E27FC236}">
              <a16:creationId xmlns:a16="http://schemas.microsoft.com/office/drawing/2014/main" id="{8CB03CFA-A0D6-468E-96CD-F3710915F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24093" y="2926557"/>
          <a:ext cx="347472" cy="350380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20</xdr:row>
      <xdr:rowOff>64316</xdr:rowOff>
    </xdr:from>
    <xdr:to>
      <xdr:col>1</xdr:col>
      <xdr:colOff>362015</xdr:colOff>
      <xdr:row>22</xdr:row>
      <xdr:rowOff>9830</xdr:rowOff>
    </xdr:to>
    <xdr:pic>
      <xdr:nvPicPr>
        <xdr:cNvPr id="34" name="Graphic 33" descr="Document with solid fill">
          <a:extLst>
            <a:ext uri="{FF2B5EF4-FFF2-40B4-BE49-F238E27FC236}">
              <a16:creationId xmlns:a16="http://schemas.microsoft.com/office/drawing/2014/main" id="{E0B62E14-1D26-44A2-A295-76AF18D2D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24093" y="3874316"/>
          <a:ext cx="347472" cy="350380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17</xdr:row>
      <xdr:rowOff>161209</xdr:rowOff>
    </xdr:from>
    <xdr:to>
      <xdr:col>1</xdr:col>
      <xdr:colOff>362015</xdr:colOff>
      <xdr:row>19</xdr:row>
      <xdr:rowOff>130590</xdr:rowOff>
    </xdr:to>
    <xdr:pic>
      <xdr:nvPicPr>
        <xdr:cNvPr id="35" name="Graphic 34" descr="Employee badge with solid fill">
          <a:extLst>
            <a:ext uri="{FF2B5EF4-FFF2-40B4-BE49-F238E27FC236}">
              <a16:creationId xmlns:a16="http://schemas.microsoft.com/office/drawing/2014/main" id="{54FC97E7-F71E-4DF5-8A84-A8CE380B1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24093" y="3399709"/>
          <a:ext cx="347472" cy="350381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10</xdr:row>
      <xdr:rowOff>73798</xdr:rowOff>
    </xdr:from>
    <xdr:to>
      <xdr:col>1</xdr:col>
      <xdr:colOff>362015</xdr:colOff>
      <xdr:row>12</xdr:row>
      <xdr:rowOff>43178</xdr:rowOff>
    </xdr:to>
    <xdr:pic>
      <xdr:nvPicPr>
        <xdr:cNvPr id="36" name="Graphic 35" descr="Presentation with bar chart with solid fill">
          <a:extLst>
            <a:ext uri="{FF2B5EF4-FFF2-40B4-BE49-F238E27FC236}">
              <a16:creationId xmlns:a16="http://schemas.microsoft.com/office/drawing/2014/main" id="{2346692B-1287-4EF4-B176-0C6522582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24093" y="1978798"/>
          <a:ext cx="347472" cy="350380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12</xdr:row>
      <xdr:rowOff>165950</xdr:rowOff>
    </xdr:from>
    <xdr:to>
      <xdr:col>1</xdr:col>
      <xdr:colOff>362015</xdr:colOff>
      <xdr:row>14</xdr:row>
      <xdr:rowOff>135331</xdr:rowOff>
    </xdr:to>
    <xdr:pic>
      <xdr:nvPicPr>
        <xdr:cNvPr id="37" name="Graphic 36" descr="User with solid fill">
          <a:extLst>
            <a:ext uri="{FF2B5EF4-FFF2-40B4-BE49-F238E27FC236}">
              <a16:creationId xmlns:a16="http://schemas.microsoft.com/office/drawing/2014/main" id="{8D9F9066-E0C0-4626-915D-FB0C7D160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24093" y="2451950"/>
          <a:ext cx="347472" cy="350381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27</xdr:row>
      <xdr:rowOff>151728</xdr:rowOff>
    </xdr:from>
    <xdr:to>
      <xdr:col>1</xdr:col>
      <xdr:colOff>362015</xdr:colOff>
      <xdr:row>29</xdr:row>
      <xdr:rowOff>96701</xdr:rowOff>
    </xdr:to>
    <xdr:pic>
      <xdr:nvPicPr>
        <xdr:cNvPr id="38" name="Graphic 37" descr="Checklist with solid fill">
          <a:extLst>
            <a:ext uri="{FF2B5EF4-FFF2-40B4-BE49-F238E27FC236}">
              <a16:creationId xmlns:a16="http://schemas.microsoft.com/office/drawing/2014/main" id="{CCE81751-8FB7-4523-A372-EA907AD6C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4093" y="5295228"/>
          <a:ext cx="347472" cy="349838"/>
        </a:xfrm>
        <a:prstGeom prst="rect">
          <a:avLst/>
        </a:prstGeom>
      </xdr:spPr>
    </xdr:pic>
    <xdr:clientData/>
  </xdr:twoCellAnchor>
  <xdr:twoCellAnchor editAs="absolute">
    <xdr:from>
      <xdr:col>2</xdr:col>
      <xdr:colOff>363549</xdr:colOff>
      <xdr:row>1</xdr:row>
      <xdr:rowOff>21813</xdr:rowOff>
    </xdr:from>
    <xdr:to>
      <xdr:col>17</xdr:col>
      <xdr:colOff>428989</xdr:colOff>
      <xdr:row>5</xdr:row>
      <xdr:rowOff>152691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C40D8158-3311-4BF5-AA35-E7359D9247DF}"/>
            </a:ext>
          </a:extLst>
        </xdr:cNvPr>
        <xdr:cNvSpPr/>
      </xdr:nvSpPr>
      <xdr:spPr>
        <a:xfrm>
          <a:off x="2487624" y="212313"/>
          <a:ext cx="9209440" cy="892878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3200" b="1"/>
            <a:t>Customers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557647</xdr:colOff>
      <xdr:row>2</xdr:row>
      <xdr:rowOff>28121</xdr:rowOff>
    </xdr:from>
    <xdr:to>
      <xdr:col>1</xdr:col>
      <xdr:colOff>1220602</xdr:colOff>
      <xdr:row>5</xdr:row>
      <xdr:rowOff>122903</xdr:rowOff>
    </xdr:to>
    <xdr:pic>
      <xdr:nvPicPr>
        <xdr:cNvPr id="2" name="Graphic 1" descr="Checklist with solid fill">
          <a:extLst>
            <a:ext uri="{FF2B5EF4-FFF2-40B4-BE49-F238E27FC236}">
              <a16:creationId xmlns:a16="http://schemas.microsoft.com/office/drawing/2014/main" id="{90914359-CC81-404C-85FE-66C33F4C0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197" y="409121"/>
          <a:ext cx="662955" cy="666282"/>
        </a:xfrm>
        <a:prstGeom prst="rect">
          <a:avLst/>
        </a:prstGeom>
      </xdr:spPr>
    </xdr:pic>
    <xdr:clientData/>
  </xdr:twoCellAnchor>
  <xdr:twoCellAnchor>
    <xdr:from>
      <xdr:col>1</xdr:col>
      <xdr:colOff>343013</xdr:colOff>
      <xdr:row>10</xdr:row>
      <xdr:rowOff>111222</xdr:rowOff>
    </xdr:from>
    <xdr:to>
      <xdr:col>1</xdr:col>
      <xdr:colOff>1643828</xdr:colOff>
      <xdr:row>12</xdr:row>
      <xdr:rowOff>76813</xdr:rowOff>
    </xdr:to>
    <xdr:sp macro="" textlink="">
      <xdr:nvSpPr>
        <xdr:cNvPr id="3" name="Rectangl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24D0157-A871-411B-84CC-C23722039095}"/>
            </a:ext>
          </a:extLst>
        </xdr:cNvPr>
        <xdr:cNvSpPr/>
      </xdr:nvSpPr>
      <xdr:spPr>
        <a:xfrm>
          <a:off x="552563" y="2016222"/>
          <a:ext cx="1300815" cy="346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Deshboard</a:t>
          </a:r>
        </a:p>
      </xdr:txBody>
    </xdr:sp>
    <xdr:clientData/>
  </xdr:twoCellAnchor>
  <xdr:twoCellAnchor>
    <xdr:from>
      <xdr:col>1</xdr:col>
      <xdr:colOff>15274</xdr:colOff>
      <xdr:row>5</xdr:row>
      <xdr:rowOff>172674</xdr:rowOff>
    </xdr:from>
    <xdr:to>
      <xdr:col>1</xdr:col>
      <xdr:colOff>1792340</xdr:colOff>
      <xdr:row>9</xdr:row>
      <xdr:rowOff>179233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CFD66DD-0A3C-4CA1-9F0F-9C4F2A8A0CEB}"/>
            </a:ext>
          </a:extLst>
        </xdr:cNvPr>
        <xdr:cNvSpPr/>
      </xdr:nvSpPr>
      <xdr:spPr>
        <a:xfrm>
          <a:off x="224824" y="1125174"/>
          <a:ext cx="1777066" cy="7685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inventory</a:t>
          </a:r>
          <a:r>
            <a:rPr lang="en-US" sz="1400" baseline="0">
              <a:solidFill>
                <a:schemeClr val="tx1"/>
              </a:solidFill>
            </a:rPr>
            <a:t> </a:t>
          </a:r>
          <a:r>
            <a:rPr lang="en-US" sz="1400">
              <a:solidFill>
                <a:schemeClr val="tx1"/>
              </a:solidFill>
            </a:rPr>
            <a:t>management system</a:t>
          </a:r>
        </a:p>
      </xdr:txBody>
    </xdr:sp>
    <xdr:clientData/>
  </xdr:twoCellAnchor>
  <xdr:twoCellAnchor>
    <xdr:from>
      <xdr:col>1</xdr:col>
      <xdr:colOff>343013</xdr:colOff>
      <xdr:row>13</xdr:row>
      <xdr:rowOff>7586</xdr:rowOff>
    </xdr:from>
    <xdr:to>
      <xdr:col>1</xdr:col>
      <xdr:colOff>1643828</xdr:colOff>
      <xdr:row>14</xdr:row>
      <xdr:rowOff>162223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CC0DEFD-3746-49F3-87F6-5C75F4719533}"/>
            </a:ext>
          </a:extLst>
        </xdr:cNvPr>
        <xdr:cNvSpPr/>
      </xdr:nvSpPr>
      <xdr:spPr>
        <a:xfrm>
          <a:off x="552563" y="2484086"/>
          <a:ext cx="1300815" cy="3451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343013</xdr:colOff>
      <xdr:row>15</xdr:row>
      <xdr:rowOff>92995</xdr:rowOff>
    </xdr:from>
    <xdr:to>
      <xdr:col>1</xdr:col>
      <xdr:colOff>1643828</xdr:colOff>
      <xdr:row>17</xdr:row>
      <xdr:rowOff>58586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766BED2-1298-4EDD-A87A-307C386228B6}"/>
            </a:ext>
          </a:extLst>
        </xdr:cNvPr>
        <xdr:cNvSpPr/>
      </xdr:nvSpPr>
      <xdr:spPr>
        <a:xfrm>
          <a:off x="552563" y="2950495"/>
          <a:ext cx="1300815" cy="34659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bg1"/>
              </a:solidFill>
            </a:rPr>
            <a:t>Products</a:t>
          </a:r>
        </a:p>
      </xdr:txBody>
    </xdr:sp>
    <xdr:clientData/>
  </xdr:twoCellAnchor>
  <xdr:twoCellAnchor>
    <xdr:from>
      <xdr:col>1</xdr:col>
      <xdr:colOff>343013</xdr:colOff>
      <xdr:row>17</xdr:row>
      <xdr:rowOff>178404</xdr:rowOff>
    </xdr:from>
    <xdr:to>
      <xdr:col>1</xdr:col>
      <xdr:colOff>1643828</xdr:colOff>
      <xdr:row>19</xdr:row>
      <xdr:rowOff>143997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87A1915-6463-4407-BD73-281B819D3231}"/>
            </a:ext>
          </a:extLst>
        </xdr:cNvPr>
        <xdr:cNvSpPr/>
      </xdr:nvSpPr>
      <xdr:spPr>
        <a:xfrm>
          <a:off x="552563" y="3416904"/>
          <a:ext cx="1300815" cy="3465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343013</xdr:colOff>
      <xdr:row>20</xdr:row>
      <xdr:rowOff>74769</xdr:rowOff>
    </xdr:from>
    <xdr:to>
      <xdr:col>1</xdr:col>
      <xdr:colOff>1643828</xdr:colOff>
      <xdr:row>22</xdr:row>
      <xdr:rowOff>40360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114F386-8BE3-475A-903E-DBE6D912E956}"/>
            </a:ext>
          </a:extLst>
        </xdr:cNvPr>
        <xdr:cNvSpPr/>
      </xdr:nvSpPr>
      <xdr:spPr>
        <a:xfrm>
          <a:off x="552563" y="3884769"/>
          <a:ext cx="1300815" cy="346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New</a:t>
          </a:r>
          <a:r>
            <a:rPr lang="en-US" sz="1400" baseline="0">
              <a:solidFill>
                <a:schemeClr val="accent4">
                  <a:lumMod val="75000"/>
                </a:schemeClr>
              </a:solidFill>
            </a:rPr>
            <a:t> Entry</a:t>
          </a:r>
          <a:endParaRPr lang="en-US" sz="1400">
            <a:solidFill>
              <a:schemeClr val="accent4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343013</xdr:colOff>
      <xdr:row>22</xdr:row>
      <xdr:rowOff>160178</xdr:rowOff>
    </xdr:from>
    <xdr:to>
      <xdr:col>1</xdr:col>
      <xdr:colOff>1643828</xdr:colOff>
      <xdr:row>24</xdr:row>
      <xdr:rowOff>125770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D6F9A96-F4FB-4AE8-BBAD-28F6C2F37BF2}"/>
            </a:ext>
          </a:extLst>
        </xdr:cNvPr>
        <xdr:cNvSpPr/>
      </xdr:nvSpPr>
      <xdr:spPr>
        <a:xfrm>
          <a:off x="552563" y="4351178"/>
          <a:ext cx="1300815" cy="3465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343013</xdr:colOff>
      <xdr:row>25</xdr:row>
      <xdr:rowOff>56542</xdr:rowOff>
    </xdr:from>
    <xdr:to>
      <xdr:col>1</xdr:col>
      <xdr:colOff>1643828</xdr:colOff>
      <xdr:row>27</xdr:row>
      <xdr:rowOff>22133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BFDFE33-40B0-4DA6-93E2-8BDEC68BD73A}"/>
            </a:ext>
          </a:extLst>
        </xdr:cNvPr>
        <xdr:cNvSpPr/>
      </xdr:nvSpPr>
      <xdr:spPr>
        <a:xfrm>
          <a:off x="552563" y="4819042"/>
          <a:ext cx="1300815" cy="346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Sale</a:t>
          </a:r>
        </a:p>
      </xdr:txBody>
    </xdr:sp>
    <xdr:clientData/>
  </xdr:twoCellAnchor>
  <xdr:twoCellAnchor>
    <xdr:from>
      <xdr:col>1</xdr:col>
      <xdr:colOff>343013</xdr:colOff>
      <xdr:row>27</xdr:row>
      <xdr:rowOff>141948</xdr:rowOff>
    </xdr:from>
    <xdr:to>
      <xdr:col>1</xdr:col>
      <xdr:colOff>1643828</xdr:colOff>
      <xdr:row>29</xdr:row>
      <xdr:rowOff>107540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4F44C62-6E3A-4C74-AD71-1AA278085CEE}"/>
            </a:ext>
          </a:extLst>
        </xdr:cNvPr>
        <xdr:cNvSpPr/>
      </xdr:nvSpPr>
      <xdr:spPr>
        <a:xfrm>
          <a:off x="552563" y="5285448"/>
          <a:ext cx="1300815" cy="3465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14543</xdr:colOff>
      <xdr:row>22</xdr:row>
      <xdr:rowOff>156468</xdr:rowOff>
    </xdr:from>
    <xdr:to>
      <xdr:col>1</xdr:col>
      <xdr:colOff>362015</xdr:colOff>
      <xdr:row>24</xdr:row>
      <xdr:rowOff>125849</xdr:rowOff>
    </xdr:to>
    <xdr:pic>
      <xdr:nvPicPr>
        <xdr:cNvPr id="12" name="Graphic 11" descr="Bar chart with solid fill">
          <a:extLst>
            <a:ext uri="{FF2B5EF4-FFF2-40B4-BE49-F238E27FC236}">
              <a16:creationId xmlns:a16="http://schemas.microsoft.com/office/drawing/2014/main" id="{87D6C7BE-E4E2-4606-825B-DFD2751A3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24093" y="4347468"/>
          <a:ext cx="347472" cy="350381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25</xdr:row>
      <xdr:rowOff>59575</xdr:rowOff>
    </xdr:from>
    <xdr:to>
      <xdr:col>1</xdr:col>
      <xdr:colOff>362015</xdr:colOff>
      <xdr:row>27</xdr:row>
      <xdr:rowOff>28955</xdr:rowOff>
    </xdr:to>
    <xdr:pic>
      <xdr:nvPicPr>
        <xdr:cNvPr id="13" name="Graphic 12" descr="Bar graph with upward trend with solid fill">
          <a:extLst>
            <a:ext uri="{FF2B5EF4-FFF2-40B4-BE49-F238E27FC236}">
              <a16:creationId xmlns:a16="http://schemas.microsoft.com/office/drawing/2014/main" id="{0EE3F7D7-4049-4A29-B46E-79CCAE6BA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24093" y="4822075"/>
          <a:ext cx="347472" cy="350380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15</xdr:row>
      <xdr:rowOff>69057</xdr:rowOff>
    </xdr:from>
    <xdr:to>
      <xdr:col>1</xdr:col>
      <xdr:colOff>362015</xdr:colOff>
      <xdr:row>17</xdr:row>
      <xdr:rowOff>38437</xdr:rowOff>
    </xdr:to>
    <xdr:pic>
      <xdr:nvPicPr>
        <xdr:cNvPr id="14" name="Graphic 13" descr="Closed book with solid fill">
          <a:extLst>
            <a:ext uri="{FF2B5EF4-FFF2-40B4-BE49-F238E27FC236}">
              <a16:creationId xmlns:a16="http://schemas.microsoft.com/office/drawing/2014/main" id="{C3D58CEA-A1DA-4E51-8E7E-0B5D50E39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24093" y="2926557"/>
          <a:ext cx="347472" cy="350380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20</xdr:row>
      <xdr:rowOff>64316</xdr:rowOff>
    </xdr:from>
    <xdr:to>
      <xdr:col>1</xdr:col>
      <xdr:colOff>362015</xdr:colOff>
      <xdr:row>22</xdr:row>
      <xdr:rowOff>33696</xdr:rowOff>
    </xdr:to>
    <xdr:pic>
      <xdr:nvPicPr>
        <xdr:cNvPr id="15" name="Graphic 14" descr="Document with solid fill">
          <a:extLst>
            <a:ext uri="{FF2B5EF4-FFF2-40B4-BE49-F238E27FC236}">
              <a16:creationId xmlns:a16="http://schemas.microsoft.com/office/drawing/2014/main" id="{376C79C0-B3BF-4B3B-9435-17AB6C0C0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24093" y="3874316"/>
          <a:ext cx="347472" cy="350380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17</xdr:row>
      <xdr:rowOff>161209</xdr:rowOff>
    </xdr:from>
    <xdr:to>
      <xdr:col>1</xdr:col>
      <xdr:colOff>362015</xdr:colOff>
      <xdr:row>19</xdr:row>
      <xdr:rowOff>130590</xdr:rowOff>
    </xdr:to>
    <xdr:pic>
      <xdr:nvPicPr>
        <xdr:cNvPr id="16" name="Graphic 15" descr="Employee badge with solid fill">
          <a:extLst>
            <a:ext uri="{FF2B5EF4-FFF2-40B4-BE49-F238E27FC236}">
              <a16:creationId xmlns:a16="http://schemas.microsoft.com/office/drawing/2014/main" id="{528529E4-4753-4324-A81E-02682316E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24093" y="3399709"/>
          <a:ext cx="347472" cy="350381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10</xdr:row>
      <xdr:rowOff>73798</xdr:rowOff>
    </xdr:from>
    <xdr:to>
      <xdr:col>1</xdr:col>
      <xdr:colOff>362015</xdr:colOff>
      <xdr:row>12</xdr:row>
      <xdr:rowOff>43178</xdr:rowOff>
    </xdr:to>
    <xdr:pic>
      <xdr:nvPicPr>
        <xdr:cNvPr id="17" name="Graphic 16" descr="Presentation with bar chart with solid fill">
          <a:extLst>
            <a:ext uri="{FF2B5EF4-FFF2-40B4-BE49-F238E27FC236}">
              <a16:creationId xmlns:a16="http://schemas.microsoft.com/office/drawing/2014/main" id="{BB5A827E-3941-4C44-8391-12A97A36F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24093" y="1978798"/>
          <a:ext cx="347472" cy="350380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12</xdr:row>
      <xdr:rowOff>165950</xdr:rowOff>
    </xdr:from>
    <xdr:to>
      <xdr:col>1</xdr:col>
      <xdr:colOff>362015</xdr:colOff>
      <xdr:row>14</xdr:row>
      <xdr:rowOff>135331</xdr:rowOff>
    </xdr:to>
    <xdr:pic>
      <xdr:nvPicPr>
        <xdr:cNvPr id="18" name="Graphic 17" descr="User with solid fill">
          <a:extLst>
            <a:ext uri="{FF2B5EF4-FFF2-40B4-BE49-F238E27FC236}">
              <a16:creationId xmlns:a16="http://schemas.microsoft.com/office/drawing/2014/main" id="{DFBFF16F-2E2B-4127-8FF8-FEBAF2FCD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24093" y="2451950"/>
          <a:ext cx="347472" cy="350381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27</xdr:row>
      <xdr:rowOff>151728</xdr:rowOff>
    </xdr:from>
    <xdr:to>
      <xdr:col>1</xdr:col>
      <xdr:colOff>362015</xdr:colOff>
      <xdr:row>29</xdr:row>
      <xdr:rowOff>120566</xdr:rowOff>
    </xdr:to>
    <xdr:pic>
      <xdr:nvPicPr>
        <xdr:cNvPr id="19" name="Graphic 18" descr="Checklist with solid fill">
          <a:extLst>
            <a:ext uri="{FF2B5EF4-FFF2-40B4-BE49-F238E27FC236}">
              <a16:creationId xmlns:a16="http://schemas.microsoft.com/office/drawing/2014/main" id="{41231A64-3125-40CB-8E06-D80CC1FE3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4093" y="5295228"/>
          <a:ext cx="347472" cy="349838"/>
        </a:xfrm>
        <a:prstGeom prst="rect">
          <a:avLst/>
        </a:prstGeom>
      </xdr:spPr>
    </xdr:pic>
    <xdr:clientData/>
  </xdr:twoCellAnchor>
  <xdr:twoCellAnchor editAs="absolute">
    <xdr:from>
      <xdr:col>3</xdr:col>
      <xdr:colOff>20649</xdr:colOff>
      <xdr:row>1</xdr:row>
      <xdr:rowOff>21813</xdr:rowOff>
    </xdr:from>
    <xdr:to>
      <xdr:col>16</xdr:col>
      <xdr:colOff>333739</xdr:colOff>
      <xdr:row>5</xdr:row>
      <xdr:rowOff>152691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1AF2F68-66CA-4428-9550-1D2E5B756F28}"/>
            </a:ext>
          </a:extLst>
        </xdr:cNvPr>
        <xdr:cNvSpPr/>
      </xdr:nvSpPr>
      <xdr:spPr>
        <a:xfrm>
          <a:off x="2487624" y="212313"/>
          <a:ext cx="9209440" cy="892878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3200" b="1"/>
            <a:t>Products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557647</xdr:colOff>
      <xdr:row>2</xdr:row>
      <xdr:rowOff>28121</xdr:rowOff>
    </xdr:from>
    <xdr:to>
      <xdr:col>1</xdr:col>
      <xdr:colOff>1220602</xdr:colOff>
      <xdr:row>5</xdr:row>
      <xdr:rowOff>122903</xdr:rowOff>
    </xdr:to>
    <xdr:pic>
      <xdr:nvPicPr>
        <xdr:cNvPr id="2" name="Graphic 1" descr="Checklist with solid fill">
          <a:extLst>
            <a:ext uri="{FF2B5EF4-FFF2-40B4-BE49-F238E27FC236}">
              <a16:creationId xmlns:a16="http://schemas.microsoft.com/office/drawing/2014/main" id="{7517C0D8-8A79-4244-A75B-F0939CD56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197" y="409121"/>
          <a:ext cx="662955" cy="666282"/>
        </a:xfrm>
        <a:prstGeom prst="rect">
          <a:avLst/>
        </a:prstGeom>
      </xdr:spPr>
    </xdr:pic>
    <xdr:clientData/>
  </xdr:twoCellAnchor>
  <xdr:twoCellAnchor>
    <xdr:from>
      <xdr:col>1</xdr:col>
      <xdr:colOff>343013</xdr:colOff>
      <xdr:row>10</xdr:row>
      <xdr:rowOff>111222</xdr:rowOff>
    </xdr:from>
    <xdr:to>
      <xdr:col>1</xdr:col>
      <xdr:colOff>1643828</xdr:colOff>
      <xdr:row>12</xdr:row>
      <xdr:rowOff>76813</xdr:rowOff>
    </xdr:to>
    <xdr:sp macro="" textlink="">
      <xdr:nvSpPr>
        <xdr:cNvPr id="3" name="Rectangl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B8BA78-BF6B-433D-A7F4-1DC4DD33E2F3}"/>
            </a:ext>
          </a:extLst>
        </xdr:cNvPr>
        <xdr:cNvSpPr/>
      </xdr:nvSpPr>
      <xdr:spPr>
        <a:xfrm>
          <a:off x="552563" y="2016222"/>
          <a:ext cx="1300815" cy="346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Deshboard</a:t>
          </a:r>
        </a:p>
      </xdr:txBody>
    </xdr:sp>
    <xdr:clientData/>
  </xdr:twoCellAnchor>
  <xdr:twoCellAnchor>
    <xdr:from>
      <xdr:col>1</xdr:col>
      <xdr:colOff>15274</xdr:colOff>
      <xdr:row>5</xdr:row>
      <xdr:rowOff>172674</xdr:rowOff>
    </xdr:from>
    <xdr:to>
      <xdr:col>1</xdr:col>
      <xdr:colOff>1792340</xdr:colOff>
      <xdr:row>9</xdr:row>
      <xdr:rowOff>179233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7E780AB-4F92-4BB3-8C4A-E3DA7CB4EF99}"/>
            </a:ext>
          </a:extLst>
        </xdr:cNvPr>
        <xdr:cNvSpPr/>
      </xdr:nvSpPr>
      <xdr:spPr>
        <a:xfrm>
          <a:off x="224824" y="1125174"/>
          <a:ext cx="1777066" cy="7685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inventory</a:t>
          </a:r>
          <a:r>
            <a:rPr lang="en-US" sz="1400" baseline="0">
              <a:solidFill>
                <a:schemeClr val="tx1"/>
              </a:solidFill>
            </a:rPr>
            <a:t> </a:t>
          </a:r>
          <a:r>
            <a:rPr lang="en-US" sz="1400">
              <a:solidFill>
                <a:schemeClr val="tx1"/>
              </a:solidFill>
            </a:rPr>
            <a:t>management system</a:t>
          </a:r>
        </a:p>
      </xdr:txBody>
    </xdr:sp>
    <xdr:clientData/>
  </xdr:twoCellAnchor>
  <xdr:twoCellAnchor>
    <xdr:from>
      <xdr:col>1</xdr:col>
      <xdr:colOff>343013</xdr:colOff>
      <xdr:row>13</xdr:row>
      <xdr:rowOff>7586</xdr:rowOff>
    </xdr:from>
    <xdr:to>
      <xdr:col>1</xdr:col>
      <xdr:colOff>1643828</xdr:colOff>
      <xdr:row>14</xdr:row>
      <xdr:rowOff>162223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9A88253-1B0A-4CEB-AEB4-FDC456206CB3}"/>
            </a:ext>
          </a:extLst>
        </xdr:cNvPr>
        <xdr:cNvSpPr/>
      </xdr:nvSpPr>
      <xdr:spPr>
        <a:xfrm>
          <a:off x="552563" y="2484086"/>
          <a:ext cx="1300815" cy="3451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343013</xdr:colOff>
      <xdr:row>15</xdr:row>
      <xdr:rowOff>92995</xdr:rowOff>
    </xdr:from>
    <xdr:to>
      <xdr:col>1</xdr:col>
      <xdr:colOff>1643828</xdr:colOff>
      <xdr:row>17</xdr:row>
      <xdr:rowOff>58586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77CD2E4-2787-4969-AADD-0818B6906926}"/>
            </a:ext>
          </a:extLst>
        </xdr:cNvPr>
        <xdr:cNvSpPr/>
      </xdr:nvSpPr>
      <xdr:spPr>
        <a:xfrm>
          <a:off x="552563" y="2950495"/>
          <a:ext cx="1300815" cy="346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343013</xdr:colOff>
      <xdr:row>17</xdr:row>
      <xdr:rowOff>178404</xdr:rowOff>
    </xdr:from>
    <xdr:to>
      <xdr:col>1</xdr:col>
      <xdr:colOff>1643828</xdr:colOff>
      <xdr:row>19</xdr:row>
      <xdr:rowOff>143997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391EEA8-0349-4C09-A546-D2CC9C51B194}"/>
            </a:ext>
          </a:extLst>
        </xdr:cNvPr>
        <xdr:cNvSpPr/>
      </xdr:nvSpPr>
      <xdr:spPr>
        <a:xfrm>
          <a:off x="552563" y="3416904"/>
          <a:ext cx="1300815" cy="34659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bg1"/>
              </a:solidFill>
            </a:rPr>
            <a:t>Vendors</a:t>
          </a:r>
        </a:p>
      </xdr:txBody>
    </xdr:sp>
    <xdr:clientData/>
  </xdr:twoCellAnchor>
  <xdr:twoCellAnchor>
    <xdr:from>
      <xdr:col>1</xdr:col>
      <xdr:colOff>343013</xdr:colOff>
      <xdr:row>20</xdr:row>
      <xdr:rowOff>74769</xdr:rowOff>
    </xdr:from>
    <xdr:to>
      <xdr:col>1</xdr:col>
      <xdr:colOff>1643828</xdr:colOff>
      <xdr:row>22</xdr:row>
      <xdr:rowOff>40360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8D249FB-5DAD-4FF3-90CE-018074CE4EA5}"/>
            </a:ext>
          </a:extLst>
        </xdr:cNvPr>
        <xdr:cNvSpPr/>
      </xdr:nvSpPr>
      <xdr:spPr>
        <a:xfrm>
          <a:off x="552563" y="3884769"/>
          <a:ext cx="1300815" cy="346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New</a:t>
          </a:r>
          <a:r>
            <a:rPr lang="en-US" sz="1400" baseline="0">
              <a:solidFill>
                <a:schemeClr val="accent4">
                  <a:lumMod val="75000"/>
                </a:schemeClr>
              </a:solidFill>
            </a:rPr>
            <a:t> Entry</a:t>
          </a:r>
          <a:endParaRPr lang="en-US" sz="1400">
            <a:solidFill>
              <a:schemeClr val="accent4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343013</xdr:colOff>
      <xdr:row>22</xdr:row>
      <xdr:rowOff>160178</xdr:rowOff>
    </xdr:from>
    <xdr:to>
      <xdr:col>1</xdr:col>
      <xdr:colOff>1643828</xdr:colOff>
      <xdr:row>24</xdr:row>
      <xdr:rowOff>125770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0F6E62F-E495-4FE1-B685-5593AFD6BC97}"/>
            </a:ext>
          </a:extLst>
        </xdr:cNvPr>
        <xdr:cNvSpPr/>
      </xdr:nvSpPr>
      <xdr:spPr>
        <a:xfrm>
          <a:off x="552563" y="4351178"/>
          <a:ext cx="1300815" cy="3465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343013</xdr:colOff>
      <xdr:row>25</xdr:row>
      <xdr:rowOff>56542</xdr:rowOff>
    </xdr:from>
    <xdr:to>
      <xdr:col>1</xdr:col>
      <xdr:colOff>1643828</xdr:colOff>
      <xdr:row>27</xdr:row>
      <xdr:rowOff>22133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EB1C6E7-03E7-49D0-88C3-AFD50747BEA5}"/>
            </a:ext>
          </a:extLst>
        </xdr:cNvPr>
        <xdr:cNvSpPr/>
      </xdr:nvSpPr>
      <xdr:spPr>
        <a:xfrm>
          <a:off x="552563" y="4819042"/>
          <a:ext cx="1300815" cy="346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Sale</a:t>
          </a:r>
        </a:p>
      </xdr:txBody>
    </xdr:sp>
    <xdr:clientData/>
  </xdr:twoCellAnchor>
  <xdr:twoCellAnchor>
    <xdr:from>
      <xdr:col>1</xdr:col>
      <xdr:colOff>343013</xdr:colOff>
      <xdr:row>27</xdr:row>
      <xdr:rowOff>141948</xdr:rowOff>
    </xdr:from>
    <xdr:to>
      <xdr:col>1</xdr:col>
      <xdr:colOff>1643828</xdr:colOff>
      <xdr:row>29</xdr:row>
      <xdr:rowOff>107540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DD6E584-2BB0-4A5E-9C4E-A6A88B891405}"/>
            </a:ext>
          </a:extLst>
        </xdr:cNvPr>
        <xdr:cNvSpPr/>
      </xdr:nvSpPr>
      <xdr:spPr>
        <a:xfrm>
          <a:off x="552563" y="5285448"/>
          <a:ext cx="1300815" cy="3465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14543</xdr:colOff>
      <xdr:row>22</xdr:row>
      <xdr:rowOff>156468</xdr:rowOff>
    </xdr:from>
    <xdr:to>
      <xdr:col>1</xdr:col>
      <xdr:colOff>362015</xdr:colOff>
      <xdr:row>24</xdr:row>
      <xdr:rowOff>125849</xdr:rowOff>
    </xdr:to>
    <xdr:pic>
      <xdr:nvPicPr>
        <xdr:cNvPr id="12" name="Graphic 11" descr="Bar chart with solid fill">
          <a:extLst>
            <a:ext uri="{FF2B5EF4-FFF2-40B4-BE49-F238E27FC236}">
              <a16:creationId xmlns:a16="http://schemas.microsoft.com/office/drawing/2014/main" id="{AC70EEF5-0637-4D90-BEE5-DCAE81509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24093" y="4347468"/>
          <a:ext cx="347472" cy="350381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25</xdr:row>
      <xdr:rowOff>59575</xdr:rowOff>
    </xdr:from>
    <xdr:to>
      <xdr:col>1</xdr:col>
      <xdr:colOff>362015</xdr:colOff>
      <xdr:row>27</xdr:row>
      <xdr:rowOff>28955</xdr:rowOff>
    </xdr:to>
    <xdr:pic>
      <xdr:nvPicPr>
        <xdr:cNvPr id="13" name="Graphic 12" descr="Bar graph with upward trend with solid fill">
          <a:extLst>
            <a:ext uri="{FF2B5EF4-FFF2-40B4-BE49-F238E27FC236}">
              <a16:creationId xmlns:a16="http://schemas.microsoft.com/office/drawing/2014/main" id="{4858E1D6-8395-4C64-9432-50812F06C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24093" y="4822075"/>
          <a:ext cx="347472" cy="350380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15</xdr:row>
      <xdr:rowOff>69057</xdr:rowOff>
    </xdr:from>
    <xdr:to>
      <xdr:col>1</xdr:col>
      <xdr:colOff>362015</xdr:colOff>
      <xdr:row>17</xdr:row>
      <xdr:rowOff>38437</xdr:rowOff>
    </xdr:to>
    <xdr:pic>
      <xdr:nvPicPr>
        <xdr:cNvPr id="14" name="Graphic 13" descr="Closed book with solid fill">
          <a:extLst>
            <a:ext uri="{FF2B5EF4-FFF2-40B4-BE49-F238E27FC236}">
              <a16:creationId xmlns:a16="http://schemas.microsoft.com/office/drawing/2014/main" id="{03D453F9-DDE1-4473-89FC-C29B47710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24093" y="2926557"/>
          <a:ext cx="347472" cy="350380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20</xdr:row>
      <xdr:rowOff>64316</xdr:rowOff>
    </xdr:from>
    <xdr:to>
      <xdr:col>1</xdr:col>
      <xdr:colOff>362015</xdr:colOff>
      <xdr:row>22</xdr:row>
      <xdr:rowOff>33696</xdr:rowOff>
    </xdr:to>
    <xdr:pic>
      <xdr:nvPicPr>
        <xdr:cNvPr id="15" name="Graphic 14" descr="Document with solid fill">
          <a:extLst>
            <a:ext uri="{FF2B5EF4-FFF2-40B4-BE49-F238E27FC236}">
              <a16:creationId xmlns:a16="http://schemas.microsoft.com/office/drawing/2014/main" id="{370E5CCA-5760-49F6-A791-21109A9CD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24093" y="3874316"/>
          <a:ext cx="347472" cy="350380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17</xdr:row>
      <xdr:rowOff>161209</xdr:rowOff>
    </xdr:from>
    <xdr:to>
      <xdr:col>1</xdr:col>
      <xdr:colOff>362015</xdr:colOff>
      <xdr:row>19</xdr:row>
      <xdr:rowOff>130590</xdr:rowOff>
    </xdr:to>
    <xdr:pic>
      <xdr:nvPicPr>
        <xdr:cNvPr id="16" name="Graphic 15" descr="Employee badge with solid fill">
          <a:extLst>
            <a:ext uri="{FF2B5EF4-FFF2-40B4-BE49-F238E27FC236}">
              <a16:creationId xmlns:a16="http://schemas.microsoft.com/office/drawing/2014/main" id="{27A92762-72E2-4F5E-90B5-149A26D39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24093" y="3399709"/>
          <a:ext cx="347472" cy="350381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10</xdr:row>
      <xdr:rowOff>73798</xdr:rowOff>
    </xdr:from>
    <xdr:to>
      <xdr:col>1</xdr:col>
      <xdr:colOff>362015</xdr:colOff>
      <xdr:row>12</xdr:row>
      <xdr:rowOff>43178</xdr:rowOff>
    </xdr:to>
    <xdr:pic>
      <xdr:nvPicPr>
        <xdr:cNvPr id="17" name="Graphic 16" descr="Presentation with bar chart with solid fill">
          <a:extLst>
            <a:ext uri="{FF2B5EF4-FFF2-40B4-BE49-F238E27FC236}">
              <a16:creationId xmlns:a16="http://schemas.microsoft.com/office/drawing/2014/main" id="{0CDCAF02-FC25-4CCE-B74F-74C04F9A6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24093" y="1978798"/>
          <a:ext cx="347472" cy="350380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12</xdr:row>
      <xdr:rowOff>165950</xdr:rowOff>
    </xdr:from>
    <xdr:to>
      <xdr:col>1</xdr:col>
      <xdr:colOff>362015</xdr:colOff>
      <xdr:row>14</xdr:row>
      <xdr:rowOff>135331</xdr:rowOff>
    </xdr:to>
    <xdr:pic>
      <xdr:nvPicPr>
        <xdr:cNvPr id="18" name="Graphic 17" descr="User with solid fill">
          <a:extLst>
            <a:ext uri="{FF2B5EF4-FFF2-40B4-BE49-F238E27FC236}">
              <a16:creationId xmlns:a16="http://schemas.microsoft.com/office/drawing/2014/main" id="{75677984-6BDF-430A-827C-704363385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24093" y="2451950"/>
          <a:ext cx="347472" cy="350381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27</xdr:row>
      <xdr:rowOff>151728</xdr:rowOff>
    </xdr:from>
    <xdr:to>
      <xdr:col>1</xdr:col>
      <xdr:colOff>362015</xdr:colOff>
      <xdr:row>29</xdr:row>
      <xdr:rowOff>120566</xdr:rowOff>
    </xdr:to>
    <xdr:pic>
      <xdr:nvPicPr>
        <xdr:cNvPr id="19" name="Graphic 18" descr="Checklist with solid fill">
          <a:extLst>
            <a:ext uri="{FF2B5EF4-FFF2-40B4-BE49-F238E27FC236}">
              <a16:creationId xmlns:a16="http://schemas.microsoft.com/office/drawing/2014/main" id="{102CDB62-329C-4C49-8D24-9A4F9A91E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4093" y="5295228"/>
          <a:ext cx="347472" cy="349838"/>
        </a:xfrm>
        <a:prstGeom prst="rect">
          <a:avLst/>
        </a:prstGeom>
      </xdr:spPr>
    </xdr:pic>
    <xdr:clientData/>
  </xdr:twoCellAnchor>
  <xdr:twoCellAnchor editAs="absolute">
    <xdr:from>
      <xdr:col>3</xdr:col>
      <xdr:colOff>21626</xdr:colOff>
      <xdr:row>1</xdr:row>
      <xdr:rowOff>21813</xdr:rowOff>
    </xdr:from>
    <xdr:to>
      <xdr:col>13</xdr:col>
      <xdr:colOff>355720</xdr:colOff>
      <xdr:row>5</xdr:row>
      <xdr:rowOff>152691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D797704-2B0F-4DC1-B5C2-92863188D10E}"/>
            </a:ext>
          </a:extLst>
        </xdr:cNvPr>
        <xdr:cNvSpPr/>
      </xdr:nvSpPr>
      <xdr:spPr>
        <a:xfrm>
          <a:off x="2487624" y="212313"/>
          <a:ext cx="9209440" cy="892878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3200" b="1"/>
            <a:t>Vendors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557647</xdr:colOff>
      <xdr:row>2</xdr:row>
      <xdr:rowOff>28121</xdr:rowOff>
    </xdr:from>
    <xdr:to>
      <xdr:col>1</xdr:col>
      <xdr:colOff>1220602</xdr:colOff>
      <xdr:row>5</xdr:row>
      <xdr:rowOff>122903</xdr:rowOff>
    </xdr:to>
    <xdr:pic>
      <xdr:nvPicPr>
        <xdr:cNvPr id="2" name="Graphic 1" descr="Checklist with solid fill">
          <a:extLst>
            <a:ext uri="{FF2B5EF4-FFF2-40B4-BE49-F238E27FC236}">
              <a16:creationId xmlns:a16="http://schemas.microsoft.com/office/drawing/2014/main" id="{2D5A4493-1800-4587-9C2B-B611461CC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197" y="409121"/>
          <a:ext cx="662955" cy="666282"/>
        </a:xfrm>
        <a:prstGeom prst="rect">
          <a:avLst/>
        </a:prstGeom>
      </xdr:spPr>
    </xdr:pic>
    <xdr:clientData/>
  </xdr:twoCellAnchor>
  <xdr:twoCellAnchor>
    <xdr:from>
      <xdr:col>1</xdr:col>
      <xdr:colOff>343013</xdr:colOff>
      <xdr:row>10</xdr:row>
      <xdr:rowOff>111222</xdr:rowOff>
    </xdr:from>
    <xdr:to>
      <xdr:col>1</xdr:col>
      <xdr:colOff>1643828</xdr:colOff>
      <xdr:row>12</xdr:row>
      <xdr:rowOff>76813</xdr:rowOff>
    </xdr:to>
    <xdr:sp macro="" textlink="">
      <xdr:nvSpPr>
        <xdr:cNvPr id="3" name="Rectangl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EF4D3C-CCBE-4D98-9A95-916CBB603ACC}"/>
            </a:ext>
          </a:extLst>
        </xdr:cNvPr>
        <xdr:cNvSpPr/>
      </xdr:nvSpPr>
      <xdr:spPr>
        <a:xfrm>
          <a:off x="552563" y="2016222"/>
          <a:ext cx="1300815" cy="346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Deshboard</a:t>
          </a:r>
        </a:p>
      </xdr:txBody>
    </xdr:sp>
    <xdr:clientData/>
  </xdr:twoCellAnchor>
  <xdr:twoCellAnchor>
    <xdr:from>
      <xdr:col>1</xdr:col>
      <xdr:colOff>15274</xdr:colOff>
      <xdr:row>5</xdr:row>
      <xdr:rowOff>172674</xdr:rowOff>
    </xdr:from>
    <xdr:to>
      <xdr:col>1</xdr:col>
      <xdr:colOff>1792340</xdr:colOff>
      <xdr:row>9</xdr:row>
      <xdr:rowOff>179233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D84D4F5-94C1-46FC-9471-DFF218B83292}"/>
            </a:ext>
          </a:extLst>
        </xdr:cNvPr>
        <xdr:cNvSpPr/>
      </xdr:nvSpPr>
      <xdr:spPr>
        <a:xfrm>
          <a:off x="224824" y="1125174"/>
          <a:ext cx="1777066" cy="7685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inventory</a:t>
          </a:r>
          <a:r>
            <a:rPr lang="en-US" sz="1400" baseline="0">
              <a:solidFill>
                <a:schemeClr val="tx1"/>
              </a:solidFill>
            </a:rPr>
            <a:t> </a:t>
          </a:r>
          <a:r>
            <a:rPr lang="en-US" sz="1400">
              <a:solidFill>
                <a:schemeClr val="tx1"/>
              </a:solidFill>
            </a:rPr>
            <a:t>management system</a:t>
          </a:r>
        </a:p>
      </xdr:txBody>
    </xdr:sp>
    <xdr:clientData/>
  </xdr:twoCellAnchor>
  <xdr:twoCellAnchor>
    <xdr:from>
      <xdr:col>1</xdr:col>
      <xdr:colOff>343013</xdr:colOff>
      <xdr:row>13</xdr:row>
      <xdr:rowOff>7586</xdr:rowOff>
    </xdr:from>
    <xdr:to>
      <xdr:col>1</xdr:col>
      <xdr:colOff>1643828</xdr:colOff>
      <xdr:row>14</xdr:row>
      <xdr:rowOff>162223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30E57E7-264B-4DC4-A7A3-F689E98CB262}"/>
            </a:ext>
          </a:extLst>
        </xdr:cNvPr>
        <xdr:cNvSpPr/>
      </xdr:nvSpPr>
      <xdr:spPr>
        <a:xfrm>
          <a:off x="552563" y="2484086"/>
          <a:ext cx="1300815" cy="3451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343013</xdr:colOff>
      <xdr:row>15</xdr:row>
      <xdr:rowOff>92995</xdr:rowOff>
    </xdr:from>
    <xdr:to>
      <xdr:col>1</xdr:col>
      <xdr:colOff>1643828</xdr:colOff>
      <xdr:row>17</xdr:row>
      <xdr:rowOff>58586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48FBE2F-5584-4283-B947-30B6BA8A32FD}"/>
            </a:ext>
          </a:extLst>
        </xdr:cNvPr>
        <xdr:cNvSpPr/>
      </xdr:nvSpPr>
      <xdr:spPr>
        <a:xfrm>
          <a:off x="552563" y="2950495"/>
          <a:ext cx="1300815" cy="346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343013</xdr:colOff>
      <xdr:row>17</xdr:row>
      <xdr:rowOff>178404</xdr:rowOff>
    </xdr:from>
    <xdr:to>
      <xdr:col>1</xdr:col>
      <xdr:colOff>1643828</xdr:colOff>
      <xdr:row>19</xdr:row>
      <xdr:rowOff>143997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64845EE-9415-4737-A18E-45F073EBA9E8}"/>
            </a:ext>
          </a:extLst>
        </xdr:cNvPr>
        <xdr:cNvSpPr/>
      </xdr:nvSpPr>
      <xdr:spPr>
        <a:xfrm>
          <a:off x="552563" y="3416904"/>
          <a:ext cx="1300815" cy="3465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343013</xdr:colOff>
      <xdr:row>20</xdr:row>
      <xdr:rowOff>74769</xdr:rowOff>
    </xdr:from>
    <xdr:to>
      <xdr:col>1</xdr:col>
      <xdr:colOff>1643828</xdr:colOff>
      <xdr:row>22</xdr:row>
      <xdr:rowOff>40360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2A9D089-DC6C-4B3C-BB7F-D702FB972C32}"/>
            </a:ext>
          </a:extLst>
        </xdr:cNvPr>
        <xdr:cNvSpPr/>
      </xdr:nvSpPr>
      <xdr:spPr>
        <a:xfrm>
          <a:off x="552563" y="3884769"/>
          <a:ext cx="1300815" cy="34659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bg1"/>
              </a:solidFill>
            </a:rPr>
            <a:t>New</a:t>
          </a:r>
          <a:r>
            <a:rPr lang="en-US" sz="1400" b="1" baseline="0">
              <a:solidFill>
                <a:schemeClr val="bg1"/>
              </a:solidFill>
            </a:rPr>
            <a:t> Entry</a:t>
          </a:r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343013</xdr:colOff>
      <xdr:row>22</xdr:row>
      <xdr:rowOff>160178</xdr:rowOff>
    </xdr:from>
    <xdr:to>
      <xdr:col>1</xdr:col>
      <xdr:colOff>1643828</xdr:colOff>
      <xdr:row>24</xdr:row>
      <xdr:rowOff>125770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B9DB273-C92D-4909-84B5-28C44D2CE4C9}"/>
            </a:ext>
          </a:extLst>
        </xdr:cNvPr>
        <xdr:cNvSpPr/>
      </xdr:nvSpPr>
      <xdr:spPr>
        <a:xfrm>
          <a:off x="552563" y="4351178"/>
          <a:ext cx="1300815" cy="3465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343013</xdr:colOff>
      <xdr:row>25</xdr:row>
      <xdr:rowOff>56542</xdr:rowOff>
    </xdr:from>
    <xdr:to>
      <xdr:col>1</xdr:col>
      <xdr:colOff>1643828</xdr:colOff>
      <xdr:row>27</xdr:row>
      <xdr:rowOff>22133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B283192-A0AD-4A01-9AB4-9D37625E6F16}"/>
            </a:ext>
          </a:extLst>
        </xdr:cNvPr>
        <xdr:cNvSpPr/>
      </xdr:nvSpPr>
      <xdr:spPr>
        <a:xfrm>
          <a:off x="552563" y="4819042"/>
          <a:ext cx="1300815" cy="346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Sale</a:t>
          </a:r>
        </a:p>
      </xdr:txBody>
    </xdr:sp>
    <xdr:clientData/>
  </xdr:twoCellAnchor>
  <xdr:twoCellAnchor>
    <xdr:from>
      <xdr:col>1</xdr:col>
      <xdr:colOff>343013</xdr:colOff>
      <xdr:row>27</xdr:row>
      <xdr:rowOff>141948</xdr:rowOff>
    </xdr:from>
    <xdr:to>
      <xdr:col>1</xdr:col>
      <xdr:colOff>1643828</xdr:colOff>
      <xdr:row>29</xdr:row>
      <xdr:rowOff>107540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BFFFCEE-432C-47AD-B9FC-02DC2E0BEAA4}"/>
            </a:ext>
          </a:extLst>
        </xdr:cNvPr>
        <xdr:cNvSpPr/>
      </xdr:nvSpPr>
      <xdr:spPr>
        <a:xfrm>
          <a:off x="552563" y="5285448"/>
          <a:ext cx="1300815" cy="3465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14543</xdr:colOff>
      <xdr:row>22</xdr:row>
      <xdr:rowOff>156468</xdr:rowOff>
    </xdr:from>
    <xdr:to>
      <xdr:col>1</xdr:col>
      <xdr:colOff>362015</xdr:colOff>
      <xdr:row>24</xdr:row>
      <xdr:rowOff>125849</xdr:rowOff>
    </xdr:to>
    <xdr:pic>
      <xdr:nvPicPr>
        <xdr:cNvPr id="12" name="Graphic 11" descr="Bar chart with solid fill">
          <a:extLst>
            <a:ext uri="{FF2B5EF4-FFF2-40B4-BE49-F238E27FC236}">
              <a16:creationId xmlns:a16="http://schemas.microsoft.com/office/drawing/2014/main" id="{B8A66800-FDF1-4242-9FBB-0E701BFD7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24093" y="4347468"/>
          <a:ext cx="347472" cy="350381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25</xdr:row>
      <xdr:rowOff>59575</xdr:rowOff>
    </xdr:from>
    <xdr:to>
      <xdr:col>1</xdr:col>
      <xdr:colOff>362015</xdr:colOff>
      <xdr:row>27</xdr:row>
      <xdr:rowOff>28955</xdr:rowOff>
    </xdr:to>
    <xdr:pic>
      <xdr:nvPicPr>
        <xdr:cNvPr id="13" name="Graphic 12" descr="Bar graph with upward trend with solid fill">
          <a:extLst>
            <a:ext uri="{FF2B5EF4-FFF2-40B4-BE49-F238E27FC236}">
              <a16:creationId xmlns:a16="http://schemas.microsoft.com/office/drawing/2014/main" id="{A797BEEF-AC29-4880-8B0C-86B7903B0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24093" y="4822075"/>
          <a:ext cx="347472" cy="350380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15</xdr:row>
      <xdr:rowOff>69057</xdr:rowOff>
    </xdr:from>
    <xdr:to>
      <xdr:col>1</xdr:col>
      <xdr:colOff>362015</xdr:colOff>
      <xdr:row>17</xdr:row>
      <xdr:rowOff>38437</xdr:rowOff>
    </xdr:to>
    <xdr:pic>
      <xdr:nvPicPr>
        <xdr:cNvPr id="14" name="Graphic 13" descr="Closed book with solid fill">
          <a:extLst>
            <a:ext uri="{FF2B5EF4-FFF2-40B4-BE49-F238E27FC236}">
              <a16:creationId xmlns:a16="http://schemas.microsoft.com/office/drawing/2014/main" id="{81566327-BF3B-4797-8681-EBEF54AE8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24093" y="2926557"/>
          <a:ext cx="347472" cy="350380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20</xdr:row>
      <xdr:rowOff>64316</xdr:rowOff>
    </xdr:from>
    <xdr:to>
      <xdr:col>1</xdr:col>
      <xdr:colOff>362015</xdr:colOff>
      <xdr:row>22</xdr:row>
      <xdr:rowOff>33696</xdr:rowOff>
    </xdr:to>
    <xdr:pic>
      <xdr:nvPicPr>
        <xdr:cNvPr id="15" name="Graphic 14" descr="Document with solid fill">
          <a:extLst>
            <a:ext uri="{FF2B5EF4-FFF2-40B4-BE49-F238E27FC236}">
              <a16:creationId xmlns:a16="http://schemas.microsoft.com/office/drawing/2014/main" id="{7C5B74F7-3178-4F47-A099-3BFB1A431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24093" y="3874316"/>
          <a:ext cx="347472" cy="350380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17</xdr:row>
      <xdr:rowOff>161209</xdr:rowOff>
    </xdr:from>
    <xdr:to>
      <xdr:col>1</xdr:col>
      <xdr:colOff>362015</xdr:colOff>
      <xdr:row>19</xdr:row>
      <xdr:rowOff>130590</xdr:rowOff>
    </xdr:to>
    <xdr:pic>
      <xdr:nvPicPr>
        <xdr:cNvPr id="16" name="Graphic 15" descr="Employee badge with solid fill">
          <a:extLst>
            <a:ext uri="{FF2B5EF4-FFF2-40B4-BE49-F238E27FC236}">
              <a16:creationId xmlns:a16="http://schemas.microsoft.com/office/drawing/2014/main" id="{A7A14EB9-FEEE-4443-8445-F4791DE4E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24093" y="3399709"/>
          <a:ext cx="347472" cy="350381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10</xdr:row>
      <xdr:rowOff>73798</xdr:rowOff>
    </xdr:from>
    <xdr:to>
      <xdr:col>1</xdr:col>
      <xdr:colOff>362015</xdr:colOff>
      <xdr:row>12</xdr:row>
      <xdr:rowOff>43178</xdr:rowOff>
    </xdr:to>
    <xdr:pic>
      <xdr:nvPicPr>
        <xdr:cNvPr id="17" name="Graphic 16" descr="Presentation with bar chart with solid fill">
          <a:extLst>
            <a:ext uri="{FF2B5EF4-FFF2-40B4-BE49-F238E27FC236}">
              <a16:creationId xmlns:a16="http://schemas.microsoft.com/office/drawing/2014/main" id="{DDFC5CAF-D192-47FF-BAB9-4B697F7A4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24093" y="1978798"/>
          <a:ext cx="347472" cy="350380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12</xdr:row>
      <xdr:rowOff>165950</xdr:rowOff>
    </xdr:from>
    <xdr:to>
      <xdr:col>1</xdr:col>
      <xdr:colOff>362015</xdr:colOff>
      <xdr:row>14</xdr:row>
      <xdr:rowOff>135331</xdr:rowOff>
    </xdr:to>
    <xdr:pic>
      <xdr:nvPicPr>
        <xdr:cNvPr id="18" name="Graphic 17" descr="User with solid fill">
          <a:extLst>
            <a:ext uri="{FF2B5EF4-FFF2-40B4-BE49-F238E27FC236}">
              <a16:creationId xmlns:a16="http://schemas.microsoft.com/office/drawing/2014/main" id="{BF2E330C-957C-420B-8D06-BF7AAA4E7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24093" y="2451950"/>
          <a:ext cx="347472" cy="350381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27</xdr:row>
      <xdr:rowOff>151728</xdr:rowOff>
    </xdr:from>
    <xdr:to>
      <xdr:col>1</xdr:col>
      <xdr:colOff>362015</xdr:colOff>
      <xdr:row>29</xdr:row>
      <xdr:rowOff>120566</xdr:rowOff>
    </xdr:to>
    <xdr:pic>
      <xdr:nvPicPr>
        <xdr:cNvPr id="19" name="Graphic 18" descr="Checklist with solid fill">
          <a:extLst>
            <a:ext uri="{FF2B5EF4-FFF2-40B4-BE49-F238E27FC236}">
              <a16:creationId xmlns:a16="http://schemas.microsoft.com/office/drawing/2014/main" id="{F3A38712-756C-42A7-9BB4-ED6E95E3A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4093" y="5295228"/>
          <a:ext cx="347472" cy="349838"/>
        </a:xfrm>
        <a:prstGeom prst="rect">
          <a:avLst/>
        </a:prstGeom>
      </xdr:spPr>
    </xdr:pic>
    <xdr:clientData/>
  </xdr:twoCellAnchor>
  <xdr:twoCellAnchor editAs="absolute">
    <xdr:from>
      <xdr:col>3</xdr:col>
      <xdr:colOff>11124</xdr:colOff>
      <xdr:row>1</xdr:row>
      <xdr:rowOff>21813</xdr:rowOff>
    </xdr:from>
    <xdr:to>
      <xdr:col>18</xdr:col>
      <xdr:colOff>76564</xdr:colOff>
      <xdr:row>5</xdr:row>
      <xdr:rowOff>152691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57AF416-B003-4BD4-9C72-41ECFC1ABFB5}"/>
            </a:ext>
          </a:extLst>
        </xdr:cNvPr>
        <xdr:cNvSpPr/>
      </xdr:nvSpPr>
      <xdr:spPr>
        <a:xfrm>
          <a:off x="2487624" y="212313"/>
          <a:ext cx="9209440" cy="892878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3200" b="1"/>
            <a:t>New</a:t>
          </a:r>
          <a:r>
            <a:rPr lang="en-US" sz="3200" b="1" baseline="0"/>
            <a:t> Inventory</a:t>
          </a:r>
          <a:endParaRPr lang="en-US" sz="32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557647</xdr:colOff>
      <xdr:row>2</xdr:row>
      <xdr:rowOff>28121</xdr:rowOff>
    </xdr:from>
    <xdr:to>
      <xdr:col>1</xdr:col>
      <xdr:colOff>1220602</xdr:colOff>
      <xdr:row>5</xdr:row>
      <xdr:rowOff>122903</xdr:rowOff>
    </xdr:to>
    <xdr:pic>
      <xdr:nvPicPr>
        <xdr:cNvPr id="2" name="Graphic 1" descr="Checklist with solid fill">
          <a:extLst>
            <a:ext uri="{FF2B5EF4-FFF2-40B4-BE49-F238E27FC236}">
              <a16:creationId xmlns:a16="http://schemas.microsoft.com/office/drawing/2014/main" id="{9FA02D49-C933-4178-99C3-65E441B77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197" y="409121"/>
          <a:ext cx="662955" cy="666282"/>
        </a:xfrm>
        <a:prstGeom prst="rect">
          <a:avLst/>
        </a:prstGeom>
      </xdr:spPr>
    </xdr:pic>
    <xdr:clientData/>
  </xdr:twoCellAnchor>
  <xdr:twoCellAnchor>
    <xdr:from>
      <xdr:col>1</xdr:col>
      <xdr:colOff>343013</xdr:colOff>
      <xdr:row>10</xdr:row>
      <xdr:rowOff>111222</xdr:rowOff>
    </xdr:from>
    <xdr:to>
      <xdr:col>1</xdr:col>
      <xdr:colOff>1643828</xdr:colOff>
      <xdr:row>12</xdr:row>
      <xdr:rowOff>76813</xdr:rowOff>
    </xdr:to>
    <xdr:sp macro="" textlink="">
      <xdr:nvSpPr>
        <xdr:cNvPr id="3" name="Rectangl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FDE948E-7098-45A9-87AB-0C866FD32FA6}"/>
            </a:ext>
          </a:extLst>
        </xdr:cNvPr>
        <xdr:cNvSpPr/>
      </xdr:nvSpPr>
      <xdr:spPr>
        <a:xfrm>
          <a:off x="552563" y="2016222"/>
          <a:ext cx="1300815" cy="346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Deshboard</a:t>
          </a:r>
        </a:p>
      </xdr:txBody>
    </xdr:sp>
    <xdr:clientData/>
  </xdr:twoCellAnchor>
  <xdr:twoCellAnchor>
    <xdr:from>
      <xdr:col>1</xdr:col>
      <xdr:colOff>15274</xdr:colOff>
      <xdr:row>5</xdr:row>
      <xdr:rowOff>172674</xdr:rowOff>
    </xdr:from>
    <xdr:to>
      <xdr:col>1</xdr:col>
      <xdr:colOff>1792340</xdr:colOff>
      <xdr:row>9</xdr:row>
      <xdr:rowOff>179233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0B2C5FB-7466-41E5-9215-1AD5583B4989}"/>
            </a:ext>
          </a:extLst>
        </xdr:cNvPr>
        <xdr:cNvSpPr/>
      </xdr:nvSpPr>
      <xdr:spPr>
        <a:xfrm>
          <a:off x="224824" y="1125174"/>
          <a:ext cx="1777066" cy="7685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inventory</a:t>
          </a:r>
          <a:r>
            <a:rPr lang="en-US" sz="1400" baseline="0">
              <a:solidFill>
                <a:schemeClr val="tx1"/>
              </a:solidFill>
            </a:rPr>
            <a:t> </a:t>
          </a:r>
          <a:r>
            <a:rPr lang="en-US" sz="1400">
              <a:solidFill>
                <a:schemeClr val="tx1"/>
              </a:solidFill>
            </a:rPr>
            <a:t>management system</a:t>
          </a:r>
        </a:p>
      </xdr:txBody>
    </xdr:sp>
    <xdr:clientData/>
  </xdr:twoCellAnchor>
  <xdr:twoCellAnchor>
    <xdr:from>
      <xdr:col>1</xdr:col>
      <xdr:colOff>343013</xdr:colOff>
      <xdr:row>13</xdr:row>
      <xdr:rowOff>7586</xdr:rowOff>
    </xdr:from>
    <xdr:to>
      <xdr:col>1</xdr:col>
      <xdr:colOff>1643828</xdr:colOff>
      <xdr:row>14</xdr:row>
      <xdr:rowOff>162223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359A67-4974-44CE-BD61-1C0AAF553AB3}"/>
            </a:ext>
          </a:extLst>
        </xdr:cNvPr>
        <xdr:cNvSpPr/>
      </xdr:nvSpPr>
      <xdr:spPr>
        <a:xfrm>
          <a:off x="552563" y="2484086"/>
          <a:ext cx="1300815" cy="3451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343013</xdr:colOff>
      <xdr:row>15</xdr:row>
      <xdr:rowOff>92995</xdr:rowOff>
    </xdr:from>
    <xdr:to>
      <xdr:col>1</xdr:col>
      <xdr:colOff>1643828</xdr:colOff>
      <xdr:row>17</xdr:row>
      <xdr:rowOff>58586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0A3557B-1719-4CF6-84BB-7F868085820C}"/>
            </a:ext>
          </a:extLst>
        </xdr:cNvPr>
        <xdr:cNvSpPr/>
      </xdr:nvSpPr>
      <xdr:spPr>
        <a:xfrm>
          <a:off x="552563" y="2950495"/>
          <a:ext cx="1300815" cy="346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343013</xdr:colOff>
      <xdr:row>17</xdr:row>
      <xdr:rowOff>178404</xdr:rowOff>
    </xdr:from>
    <xdr:to>
      <xdr:col>1</xdr:col>
      <xdr:colOff>1643828</xdr:colOff>
      <xdr:row>19</xdr:row>
      <xdr:rowOff>143997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30F6D20-8DEF-40B4-BE36-D1BE43C63919}"/>
            </a:ext>
          </a:extLst>
        </xdr:cNvPr>
        <xdr:cNvSpPr/>
      </xdr:nvSpPr>
      <xdr:spPr>
        <a:xfrm>
          <a:off x="552563" y="3416904"/>
          <a:ext cx="1300815" cy="3465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343013</xdr:colOff>
      <xdr:row>20</xdr:row>
      <xdr:rowOff>74769</xdr:rowOff>
    </xdr:from>
    <xdr:to>
      <xdr:col>1</xdr:col>
      <xdr:colOff>1643828</xdr:colOff>
      <xdr:row>22</xdr:row>
      <xdr:rowOff>40360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5023BE5-1BFA-4803-BE39-3AF3FF92BDB9}"/>
            </a:ext>
          </a:extLst>
        </xdr:cNvPr>
        <xdr:cNvSpPr/>
      </xdr:nvSpPr>
      <xdr:spPr>
        <a:xfrm>
          <a:off x="552563" y="3884769"/>
          <a:ext cx="1300815" cy="346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New</a:t>
          </a:r>
          <a:r>
            <a:rPr lang="en-US" sz="1400" baseline="0">
              <a:solidFill>
                <a:schemeClr val="accent4">
                  <a:lumMod val="75000"/>
                </a:schemeClr>
              </a:solidFill>
            </a:rPr>
            <a:t> Entry</a:t>
          </a:r>
          <a:endParaRPr lang="en-US" sz="1400">
            <a:solidFill>
              <a:schemeClr val="accent4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343013</xdr:colOff>
      <xdr:row>22</xdr:row>
      <xdr:rowOff>160178</xdr:rowOff>
    </xdr:from>
    <xdr:to>
      <xdr:col>1</xdr:col>
      <xdr:colOff>1643828</xdr:colOff>
      <xdr:row>24</xdr:row>
      <xdr:rowOff>125770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E1A1342-D846-421F-A52B-7E6A2F8C0BBE}"/>
            </a:ext>
          </a:extLst>
        </xdr:cNvPr>
        <xdr:cNvSpPr/>
      </xdr:nvSpPr>
      <xdr:spPr>
        <a:xfrm>
          <a:off x="552563" y="4351178"/>
          <a:ext cx="1300815" cy="34659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bg1"/>
              </a:solidFill>
            </a:rPr>
            <a:t>Purchase</a:t>
          </a:r>
        </a:p>
      </xdr:txBody>
    </xdr:sp>
    <xdr:clientData/>
  </xdr:twoCellAnchor>
  <xdr:twoCellAnchor>
    <xdr:from>
      <xdr:col>1</xdr:col>
      <xdr:colOff>343013</xdr:colOff>
      <xdr:row>25</xdr:row>
      <xdr:rowOff>56542</xdr:rowOff>
    </xdr:from>
    <xdr:to>
      <xdr:col>1</xdr:col>
      <xdr:colOff>1643828</xdr:colOff>
      <xdr:row>27</xdr:row>
      <xdr:rowOff>22133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B1E51EC-9269-48FF-ACBE-0A2E93882A0E}"/>
            </a:ext>
          </a:extLst>
        </xdr:cNvPr>
        <xdr:cNvSpPr/>
      </xdr:nvSpPr>
      <xdr:spPr>
        <a:xfrm>
          <a:off x="552563" y="4819042"/>
          <a:ext cx="1300815" cy="346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Sale</a:t>
          </a:r>
        </a:p>
      </xdr:txBody>
    </xdr:sp>
    <xdr:clientData/>
  </xdr:twoCellAnchor>
  <xdr:twoCellAnchor>
    <xdr:from>
      <xdr:col>1</xdr:col>
      <xdr:colOff>343013</xdr:colOff>
      <xdr:row>27</xdr:row>
      <xdr:rowOff>141948</xdr:rowOff>
    </xdr:from>
    <xdr:to>
      <xdr:col>1</xdr:col>
      <xdr:colOff>1643828</xdr:colOff>
      <xdr:row>29</xdr:row>
      <xdr:rowOff>107540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A221866-AE04-40CB-98FB-C6D1D5EC173D}"/>
            </a:ext>
          </a:extLst>
        </xdr:cNvPr>
        <xdr:cNvSpPr/>
      </xdr:nvSpPr>
      <xdr:spPr>
        <a:xfrm>
          <a:off x="552563" y="5285448"/>
          <a:ext cx="1300815" cy="3465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14543</xdr:colOff>
      <xdr:row>22</xdr:row>
      <xdr:rowOff>156468</xdr:rowOff>
    </xdr:from>
    <xdr:to>
      <xdr:col>1</xdr:col>
      <xdr:colOff>362015</xdr:colOff>
      <xdr:row>24</xdr:row>
      <xdr:rowOff>125849</xdr:rowOff>
    </xdr:to>
    <xdr:pic>
      <xdr:nvPicPr>
        <xdr:cNvPr id="12" name="Graphic 11" descr="Bar chart with solid fill">
          <a:extLst>
            <a:ext uri="{FF2B5EF4-FFF2-40B4-BE49-F238E27FC236}">
              <a16:creationId xmlns:a16="http://schemas.microsoft.com/office/drawing/2014/main" id="{F1E2D8D5-9747-43EC-A17E-382A1570A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24093" y="4347468"/>
          <a:ext cx="347472" cy="350381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25</xdr:row>
      <xdr:rowOff>59575</xdr:rowOff>
    </xdr:from>
    <xdr:to>
      <xdr:col>1</xdr:col>
      <xdr:colOff>362015</xdr:colOff>
      <xdr:row>27</xdr:row>
      <xdr:rowOff>28955</xdr:rowOff>
    </xdr:to>
    <xdr:pic>
      <xdr:nvPicPr>
        <xdr:cNvPr id="13" name="Graphic 12" descr="Bar graph with upward trend with solid fill">
          <a:extLst>
            <a:ext uri="{FF2B5EF4-FFF2-40B4-BE49-F238E27FC236}">
              <a16:creationId xmlns:a16="http://schemas.microsoft.com/office/drawing/2014/main" id="{3EC5DF6E-7662-401B-957E-814A4143B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24093" y="4822075"/>
          <a:ext cx="347472" cy="350380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15</xdr:row>
      <xdr:rowOff>69057</xdr:rowOff>
    </xdr:from>
    <xdr:to>
      <xdr:col>1</xdr:col>
      <xdr:colOff>362015</xdr:colOff>
      <xdr:row>17</xdr:row>
      <xdr:rowOff>38437</xdr:rowOff>
    </xdr:to>
    <xdr:pic>
      <xdr:nvPicPr>
        <xdr:cNvPr id="14" name="Graphic 13" descr="Closed book with solid fill">
          <a:extLst>
            <a:ext uri="{FF2B5EF4-FFF2-40B4-BE49-F238E27FC236}">
              <a16:creationId xmlns:a16="http://schemas.microsoft.com/office/drawing/2014/main" id="{77FC4CA9-877E-444E-AF42-2ADFBA2B5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24093" y="2926557"/>
          <a:ext cx="347472" cy="350380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20</xdr:row>
      <xdr:rowOff>64316</xdr:rowOff>
    </xdr:from>
    <xdr:to>
      <xdr:col>1</xdr:col>
      <xdr:colOff>362015</xdr:colOff>
      <xdr:row>22</xdr:row>
      <xdr:rowOff>33696</xdr:rowOff>
    </xdr:to>
    <xdr:pic>
      <xdr:nvPicPr>
        <xdr:cNvPr id="15" name="Graphic 14" descr="Document with solid fill">
          <a:extLst>
            <a:ext uri="{FF2B5EF4-FFF2-40B4-BE49-F238E27FC236}">
              <a16:creationId xmlns:a16="http://schemas.microsoft.com/office/drawing/2014/main" id="{524D7A17-3301-4C90-AC5A-2EB08404A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24093" y="3874316"/>
          <a:ext cx="347472" cy="350380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17</xdr:row>
      <xdr:rowOff>161209</xdr:rowOff>
    </xdr:from>
    <xdr:to>
      <xdr:col>1</xdr:col>
      <xdr:colOff>362015</xdr:colOff>
      <xdr:row>19</xdr:row>
      <xdr:rowOff>130590</xdr:rowOff>
    </xdr:to>
    <xdr:pic>
      <xdr:nvPicPr>
        <xdr:cNvPr id="16" name="Graphic 15" descr="Employee badge with solid fill">
          <a:extLst>
            <a:ext uri="{FF2B5EF4-FFF2-40B4-BE49-F238E27FC236}">
              <a16:creationId xmlns:a16="http://schemas.microsoft.com/office/drawing/2014/main" id="{C47F03C6-EEB8-4574-9DCF-778639D02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24093" y="3399709"/>
          <a:ext cx="347472" cy="350381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10</xdr:row>
      <xdr:rowOff>73798</xdr:rowOff>
    </xdr:from>
    <xdr:to>
      <xdr:col>1</xdr:col>
      <xdr:colOff>362015</xdr:colOff>
      <xdr:row>12</xdr:row>
      <xdr:rowOff>43178</xdr:rowOff>
    </xdr:to>
    <xdr:pic>
      <xdr:nvPicPr>
        <xdr:cNvPr id="17" name="Graphic 16" descr="Presentation with bar chart with solid fill">
          <a:extLst>
            <a:ext uri="{FF2B5EF4-FFF2-40B4-BE49-F238E27FC236}">
              <a16:creationId xmlns:a16="http://schemas.microsoft.com/office/drawing/2014/main" id="{3D0A2AED-A2F7-40A2-9E0E-BB7ACC6FA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24093" y="1978798"/>
          <a:ext cx="347472" cy="350380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12</xdr:row>
      <xdr:rowOff>165950</xdr:rowOff>
    </xdr:from>
    <xdr:to>
      <xdr:col>1</xdr:col>
      <xdr:colOff>362015</xdr:colOff>
      <xdr:row>14</xdr:row>
      <xdr:rowOff>135331</xdr:rowOff>
    </xdr:to>
    <xdr:pic>
      <xdr:nvPicPr>
        <xdr:cNvPr id="18" name="Graphic 17" descr="User with solid fill">
          <a:extLst>
            <a:ext uri="{FF2B5EF4-FFF2-40B4-BE49-F238E27FC236}">
              <a16:creationId xmlns:a16="http://schemas.microsoft.com/office/drawing/2014/main" id="{240A7BF7-30DD-43C0-BC95-CCA247575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24093" y="2451950"/>
          <a:ext cx="347472" cy="350381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27</xdr:row>
      <xdr:rowOff>151728</xdr:rowOff>
    </xdr:from>
    <xdr:to>
      <xdr:col>1</xdr:col>
      <xdr:colOff>362015</xdr:colOff>
      <xdr:row>29</xdr:row>
      <xdr:rowOff>120566</xdr:rowOff>
    </xdr:to>
    <xdr:pic>
      <xdr:nvPicPr>
        <xdr:cNvPr id="19" name="Graphic 18" descr="Checklist with solid fill">
          <a:extLst>
            <a:ext uri="{FF2B5EF4-FFF2-40B4-BE49-F238E27FC236}">
              <a16:creationId xmlns:a16="http://schemas.microsoft.com/office/drawing/2014/main" id="{021F4A30-F037-40FF-A0F1-AE4419E38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4093" y="5295228"/>
          <a:ext cx="347472" cy="349838"/>
        </a:xfrm>
        <a:prstGeom prst="rect">
          <a:avLst/>
        </a:prstGeom>
      </xdr:spPr>
    </xdr:pic>
    <xdr:clientData/>
  </xdr:twoCellAnchor>
  <xdr:twoCellAnchor editAs="absolute">
    <xdr:from>
      <xdr:col>2</xdr:col>
      <xdr:colOff>363549</xdr:colOff>
      <xdr:row>1</xdr:row>
      <xdr:rowOff>21813</xdr:rowOff>
    </xdr:from>
    <xdr:to>
      <xdr:col>16</xdr:col>
      <xdr:colOff>76564</xdr:colOff>
      <xdr:row>5</xdr:row>
      <xdr:rowOff>152691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56EEFC5-6370-43DF-B2F4-3198AD076F1B}"/>
            </a:ext>
          </a:extLst>
        </xdr:cNvPr>
        <xdr:cNvSpPr/>
      </xdr:nvSpPr>
      <xdr:spPr>
        <a:xfrm>
          <a:off x="2487624" y="212313"/>
          <a:ext cx="9209440" cy="892878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3200" b="1"/>
            <a:t>Purchase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557647</xdr:colOff>
      <xdr:row>2</xdr:row>
      <xdr:rowOff>28121</xdr:rowOff>
    </xdr:from>
    <xdr:to>
      <xdr:col>1</xdr:col>
      <xdr:colOff>1220602</xdr:colOff>
      <xdr:row>5</xdr:row>
      <xdr:rowOff>122903</xdr:rowOff>
    </xdr:to>
    <xdr:pic>
      <xdr:nvPicPr>
        <xdr:cNvPr id="2" name="Graphic 1" descr="Checklist with solid fill">
          <a:extLst>
            <a:ext uri="{FF2B5EF4-FFF2-40B4-BE49-F238E27FC236}">
              <a16:creationId xmlns:a16="http://schemas.microsoft.com/office/drawing/2014/main" id="{2FC6A052-C880-42DC-8600-964B79C03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197" y="409121"/>
          <a:ext cx="662955" cy="666282"/>
        </a:xfrm>
        <a:prstGeom prst="rect">
          <a:avLst/>
        </a:prstGeom>
      </xdr:spPr>
    </xdr:pic>
    <xdr:clientData/>
  </xdr:twoCellAnchor>
  <xdr:twoCellAnchor>
    <xdr:from>
      <xdr:col>1</xdr:col>
      <xdr:colOff>343013</xdr:colOff>
      <xdr:row>10</xdr:row>
      <xdr:rowOff>111222</xdr:rowOff>
    </xdr:from>
    <xdr:to>
      <xdr:col>1</xdr:col>
      <xdr:colOff>1643828</xdr:colOff>
      <xdr:row>12</xdr:row>
      <xdr:rowOff>76813</xdr:rowOff>
    </xdr:to>
    <xdr:sp macro="" textlink="">
      <xdr:nvSpPr>
        <xdr:cNvPr id="3" name="Rectangl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6DA507-19A8-40A8-8CCB-232352D47333}"/>
            </a:ext>
          </a:extLst>
        </xdr:cNvPr>
        <xdr:cNvSpPr/>
      </xdr:nvSpPr>
      <xdr:spPr>
        <a:xfrm>
          <a:off x="552563" y="2016222"/>
          <a:ext cx="1300815" cy="346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Deshboard</a:t>
          </a:r>
        </a:p>
      </xdr:txBody>
    </xdr:sp>
    <xdr:clientData/>
  </xdr:twoCellAnchor>
  <xdr:twoCellAnchor>
    <xdr:from>
      <xdr:col>1</xdr:col>
      <xdr:colOff>15274</xdr:colOff>
      <xdr:row>5</xdr:row>
      <xdr:rowOff>172674</xdr:rowOff>
    </xdr:from>
    <xdr:to>
      <xdr:col>1</xdr:col>
      <xdr:colOff>1792340</xdr:colOff>
      <xdr:row>9</xdr:row>
      <xdr:rowOff>179233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8864BEB-C24C-41B3-81C7-7F42E69D1D0F}"/>
            </a:ext>
          </a:extLst>
        </xdr:cNvPr>
        <xdr:cNvSpPr/>
      </xdr:nvSpPr>
      <xdr:spPr>
        <a:xfrm>
          <a:off x="224824" y="1125174"/>
          <a:ext cx="1777066" cy="7685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inventory</a:t>
          </a:r>
          <a:r>
            <a:rPr lang="en-US" sz="1400" baseline="0">
              <a:solidFill>
                <a:schemeClr val="tx1"/>
              </a:solidFill>
            </a:rPr>
            <a:t> </a:t>
          </a:r>
          <a:r>
            <a:rPr lang="en-US" sz="1400">
              <a:solidFill>
                <a:schemeClr val="tx1"/>
              </a:solidFill>
            </a:rPr>
            <a:t>management system</a:t>
          </a:r>
        </a:p>
      </xdr:txBody>
    </xdr:sp>
    <xdr:clientData/>
  </xdr:twoCellAnchor>
  <xdr:twoCellAnchor>
    <xdr:from>
      <xdr:col>1</xdr:col>
      <xdr:colOff>343013</xdr:colOff>
      <xdr:row>13</xdr:row>
      <xdr:rowOff>7586</xdr:rowOff>
    </xdr:from>
    <xdr:to>
      <xdr:col>1</xdr:col>
      <xdr:colOff>1643828</xdr:colOff>
      <xdr:row>14</xdr:row>
      <xdr:rowOff>162223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D1E8BA4-DFF7-4347-88FB-4ABD330BF2BC}"/>
            </a:ext>
          </a:extLst>
        </xdr:cNvPr>
        <xdr:cNvSpPr/>
      </xdr:nvSpPr>
      <xdr:spPr>
        <a:xfrm>
          <a:off x="552563" y="2484086"/>
          <a:ext cx="1300815" cy="3451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343013</xdr:colOff>
      <xdr:row>15</xdr:row>
      <xdr:rowOff>92995</xdr:rowOff>
    </xdr:from>
    <xdr:to>
      <xdr:col>1</xdr:col>
      <xdr:colOff>1643828</xdr:colOff>
      <xdr:row>17</xdr:row>
      <xdr:rowOff>58586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B68430A-33E7-4299-A9FC-560CF24F8431}"/>
            </a:ext>
          </a:extLst>
        </xdr:cNvPr>
        <xdr:cNvSpPr/>
      </xdr:nvSpPr>
      <xdr:spPr>
        <a:xfrm>
          <a:off x="552563" y="2950495"/>
          <a:ext cx="1300815" cy="346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343013</xdr:colOff>
      <xdr:row>17</xdr:row>
      <xdr:rowOff>178404</xdr:rowOff>
    </xdr:from>
    <xdr:to>
      <xdr:col>1</xdr:col>
      <xdr:colOff>1643828</xdr:colOff>
      <xdr:row>19</xdr:row>
      <xdr:rowOff>143997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7D42993-88AD-4B31-87D1-08EA332C5DED}"/>
            </a:ext>
          </a:extLst>
        </xdr:cNvPr>
        <xdr:cNvSpPr/>
      </xdr:nvSpPr>
      <xdr:spPr>
        <a:xfrm>
          <a:off x="552563" y="3416904"/>
          <a:ext cx="1300815" cy="3465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343013</xdr:colOff>
      <xdr:row>20</xdr:row>
      <xdr:rowOff>74769</xdr:rowOff>
    </xdr:from>
    <xdr:to>
      <xdr:col>1</xdr:col>
      <xdr:colOff>1643828</xdr:colOff>
      <xdr:row>22</xdr:row>
      <xdr:rowOff>40360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EB610D7-45A7-45C6-ACAE-55B4D398C9F2}"/>
            </a:ext>
          </a:extLst>
        </xdr:cNvPr>
        <xdr:cNvSpPr/>
      </xdr:nvSpPr>
      <xdr:spPr>
        <a:xfrm>
          <a:off x="552563" y="3884769"/>
          <a:ext cx="1300815" cy="346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New</a:t>
          </a:r>
          <a:r>
            <a:rPr lang="en-US" sz="1400" baseline="0">
              <a:solidFill>
                <a:schemeClr val="accent4">
                  <a:lumMod val="75000"/>
                </a:schemeClr>
              </a:solidFill>
            </a:rPr>
            <a:t> Entry</a:t>
          </a:r>
          <a:endParaRPr lang="en-US" sz="1400">
            <a:solidFill>
              <a:schemeClr val="accent4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343013</xdr:colOff>
      <xdr:row>22</xdr:row>
      <xdr:rowOff>160178</xdr:rowOff>
    </xdr:from>
    <xdr:to>
      <xdr:col>1</xdr:col>
      <xdr:colOff>1643828</xdr:colOff>
      <xdr:row>24</xdr:row>
      <xdr:rowOff>125770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EFF556F-1D8A-4A0F-87AA-E61AF90032CA}"/>
            </a:ext>
          </a:extLst>
        </xdr:cNvPr>
        <xdr:cNvSpPr/>
      </xdr:nvSpPr>
      <xdr:spPr>
        <a:xfrm>
          <a:off x="552563" y="4351178"/>
          <a:ext cx="1300815" cy="3465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343013</xdr:colOff>
      <xdr:row>25</xdr:row>
      <xdr:rowOff>56542</xdr:rowOff>
    </xdr:from>
    <xdr:to>
      <xdr:col>1</xdr:col>
      <xdr:colOff>1643828</xdr:colOff>
      <xdr:row>27</xdr:row>
      <xdr:rowOff>22133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9D46C09-B243-45FA-B1AB-E6EC3D57FF13}"/>
            </a:ext>
          </a:extLst>
        </xdr:cNvPr>
        <xdr:cNvSpPr/>
      </xdr:nvSpPr>
      <xdr:spPr>
        <a:xfrm>
          <a:off x="552563" y="4819042"/>
          <a:ext cx="1300815" cy="34659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bg1"/>
              </a:solidFill>
            </a:rPr>
            <a:t>Sale</a:t>
          </a:r>
        </a:p>
      </xdr:txBody>
    </xdr:sp>
    <xdr:clientData/>
  </xdr:twoCellAnchor>
  <xdr:twoCellAnchor>
    <xdr:from>
      <xdr:col>1</xdr:col>
      <xdr:colOff>343013</xdr:colOff>
      <xdr:row>27</xdr:row>
      <xdr:rowOff>141948</xdr:rowOff>
    </xdr:from>
    <xdr:to>
      <xdr:col>1</xdr:col>
      <xdr:colOff>1643828</xdr:colOff>
      <xdr:row>29</xdr:row>
      <xdr:rowOff>107540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5878894-819F-43BA-8DCD-D228CD4C1102}"/>
            </a:ext>
          </a:extLst>
        </xdr:cNvPr>
        <xdr:cNvSpPr/>
      </xdr:nvSpPr>
      <xdr:spPr>
        <a:xfrm>
          <a:off x="552563" y="5285448"/>
          <a:ext cx="1300815" cy="3465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14543</xdr:colOff>
      <xdr:row>22</xdr:row>
      <xdr:rowOff>156468</xdr:rowOff>
    </xdr:from>
    <xdr:to>
      <xdr:col>1</xdr:col>
      <xdr:colOff>362015</xdr:colOff>
      <xdr:row>24</xdr:row>
      <xdr:rowOff>125849</xdr:rowOff>
    </xdr:to>
    <xdr:pic>
      <xdr:nvPicPr>
        <xdr:cNvPr id="12" name="Graphic 11" descr="Bar chart with solid fill">
          <a:extLst>
            <a:ext uri="{FF2B5EF4-FFF2-40B4-BE49-F238E27FC236}">
              <a16:creationId xmlns:a16="http://schemas.microsoft.com/office/drawing/2014/main" id="{C47DE6C2-52E8-408C-AC7C-7A9B1D89B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24093" y="4347468"/>
          <a:ext cx="347472" cy="350381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25</xdr:row>
      <xdr:rowOff>59575</xdr:rowOff>
    </xdr:from>
    <xdr:to>
      <xdr:col>1</xdr:col>
      <xdr:colOff>362015</xdr:colOff>
      <xdr:row>27</xdr:row>
      <xdr:rowOff>28955</xdr:rowOff>
    </xdr:to>
    <xdr:pic>
      <xdr:nvPicPr>
        <xdr:cNvPr id="13" name="Graphic 12" descr="Bar graph with upward trend with solid fill">
          <a:extLst>
            <a:ext uri="{FF2B5EF4-FFF2-40B4-BE49-F238E27FC236}">
              <a16:creationId xmlns:a16="http://schemas.microsoft.com/office/drawing/2014/main" id="{FB0BD672-B220-44B5-ABBA-F82FB4B1F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24093" y="4822075"/>
          <a:ext cx="347472" cy="350380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15</xdr:row>
      <xdr:rowOff>69057</xdr:rowOff>
    </xdr:from>
    <xdr:to>
      <xdr:col>1</xdr:col>
      <xdr:colOff>362015</xdr:colOff>
      <xdr:row>17</xdr:row>
      <xdr:rowOff>38437</xdr:rowOff>
    </xdr:to>
    <xdr:pic>
      <xdr:nvPicPr>
        <xdr:cNvPr id="14" name="Graphic 13" descr="Closed book with solid fill">
          <a:extLst>
            <a:ext uri="{FF2B5EF4-FFF2-40B4-BE49-F238E27FC236}">
              <a16:creationId xmlns:a16="http://schemas.microsoft.com/office/drawing/2014/main" id="{C738B66D-2221-45A3-9EBA-97719C72F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24093" y="2926557"/>
          <a:ext cx="347472" cy="350380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20</xdr:row>
      <xdr:rowOff>64316</xdr:rowOff>
    </xdr:from>
    <xdr:to>
      <xdr:col>1</xdr:col>
      <xdr:colOff>362015</xdr:colOff>
      <xdr:row>22</xdr:row>
      <xdr:rowOff>33696</xdr:rowOff>
    </xdr:to>
    <xdr:pic>
      <xdr:nvPicPr>
        <xdr:cNvPr id="15" name="Graphic 14" descr="Document with solid fill">
          <a:extLst>
            <a:ext uri="{FF2B5EF4-FFF2-40B4-BE49-F238E27FC236}">
              <a16:creationId xmlns:a16="http://schemas.microsoft.com/office/drawing/2014/main" id="{BE7244DE-17B9-43C2-8460-9950F42AF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24093" y="3874316"/>
          <a:ext cx="347472" cy="350380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17</xdr:row>
      <xdr:rowOff>161209</xdr:rowOff>
    </xdr:from>
    <xdr:to>
      <xdr:col>1</xdr:col>
      <xdr:colOff>362015</xdr:colOff>
      <xdr:row>19</xdr:row>
      <xdr:rowOff>130590</xdr:rowOff>
    </xdr:to>
    <xdr:pic>
      <xdr:nvPicPr>
        <xdr:cNvPr id="16" name="Graphic 15" descr="Employee badge with solid fill">
          <a:extLst>
            <a:ext uri="{FF2B5EF4-FFF2-40B4-BE49-F238E27FC236}">
              <a16:creationId xmlns:a16="http://schemas.microsoft.com/office/drawing/2014/main" id="{6757C6EA-8E4A-404E-8158-D98BDB8AC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24093" y="3399709"/>
          <a:ext cx="347472" cy="350381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10</xdr:row>
      <xdr:rowOff>73798</xdr:rowOff>
    </xdr:from>
    <xdr:to>
      <xdr:col>1</xdr:col>
      <xdr:colOff>362015</xdr:colOff>
      <xdr:row>12</xdr:row>
      <xdr:rowOff>43178</xdr:rowOff>
    </xdr:to>
    <xdr:pic>
      <xdr:nvPicPr>
        <xdr:cNvPr id="17" name="Graphic 16" descr="Presentation with bar chart with solid fill">
          <a:extLst>
            <a:ext uri="{FF2B5EF4-FFF2-40B4-BE49-F238E27FC236}">
              <a16:creationId xmlns:a16="http://schemas.microsoft.com/office/drawing/2014/main" id="{604AF137-2A0A-44E4-B024-97C3DCF84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24093" y="1978798"/>
          <a:ext cx="347472" cy="350380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12</xdr:row>
      <xdr:rowOff>165950</xdr:rowOff>
    </xdr:from>
    <xdr:to>
      <xdr:col>1</xdr:col>
      <xdr:colOff>362015</xdr:colOff>
      <xdr:row>14</xdr:row>
      <xdr:rowOff>135331</xdr:rowOff>
    </xdr:to>
    <xdr:pic>
      <xdr:nvPicPr>
        <xdr:cNvPr id="18" name="Graphic 17" descr="User with solid fill">
          <a:extLst>
            <a:ext uri="{FF2B5EF4-FFF2-40B4-BE49-F238E27FC236}">
              <a16:creationId xmlns:a16="http://schemas.microsoft.com/office/drawing/2014/main" id="{55E725A1-631B-4F3C-BED1-6C595D302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24093" y="2451950"/>
          <a:ext cx="347472" cy="350381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27</xdr:row>
      <xdr:rowOff>151728</xdr:rowOff>
    </xdr:from>
    <xdr:to>
      <xdr:col>1</xdr:col>
      <xdr:colOff>362015</xdr:colOff>
      <xdr:row>29</xdr:row>
      <xdr:rowOff>120566</xdr:rowOff>
    </xdr:to>
    <xdr:pic>
      <xdr:nvPicPr>
        <xdr:cNvPr id="19" name="Graphic 18" descr="Checklist with solid fill">
          <a:extLst>
            <a:ext uri="{FF2B5EF4-FFF2-40B4-BE49-F238E27FC236}">
              <a16:creationId xmlns:a16="http://schemas.microsoft.com/office/drawing/2014/main" id="{14B6D2B7-354B-42EA-8EEE-B32C9ADD2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4093" y="5295228"/>
          <a:ext cx="347472" cy="349838"/>
        </a:xfrm>
        <a:prstGeom prst="rect">
          <a:avLst/>
        </a:prstGeom>
      </xdr:spPr>
    </xdr:pic>
    <xdr:clientData/>
  </xdr:twoCellAnchor>
  <xdr:twoCellAnchor editAs="absolute">
    <xdr:from>
      <xdr:col>2</xdr:col>
      <xdr:colOff>363549</xdr:colOff>
      <xdr:row>1</xdr:row>
      <xdr:rowOff>21813</xdr:rowOff>
    </xdr:from>
    <xdr:to>
      <xdr:col>15</xdr:col>
      <xdr:colOff>67039</xdr:colOff>
      <xdr:row>5</xdr:row>
      <xdr:rowOff>152691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B60A5FD-6C32-401C-857F-DD32BD25CA81}"/>
            </a:ext>
          </a:extLst>
        </xdr:cNvPr>
        <xdr:cNvSpPr/>
      </xdr:nvSpPr>
      <xdr:spPr>
        <a:xfrm>
          <a:off x="2487624" y="212313"/>
          <a:ext cx="9209440" cy="892878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3200" b="1"/>
            <a:t>Sale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557647</xdr:colOff>
      <xdr:row>2</xdr:row>
      <xdr:rowOff>28121</xdr:rowOff>
    </xdr:from>
    <xdr:to>
      <xdr:col>1</xdr:col>
      <xdr:colOff>1220602</xdr:colOff>
      <xdr:row>5</xdr:row>
      <xdr:rowOff>122903</xdr:rowOff>
    </xdr:to>
    <xdr:pic>
      <xdr:nvPicPr>
        <xdr:cNvPr id="2" name="Graphic 1" descr="Checklist with solid fill">
          <a:extLst>
            <a:ext uri="{FF2B5EF4-FFF2-40B4-BE49-F238E27FC236}">
              <a16:creationId xmlns:a16="http://schemas.microsoft.com/office/drawing/2014/main" id="{58CAB869-0966-44E7-ABCB-3FFB53A2A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197" y="409121"/>
          <a:ext cx="662955" cy="666282"/>
        </a:xfrm>
        <a:prstGeom prst="rect">
          <a:avLst/>
        </a:prstGeom>
      </xdr:spPr>
    </xdr:pic>
    <xdr:clientData/>
  </xdr:twoCellAnchor>
  <xdr:twoCellAnchor>
    <xdr:from>
      <xdr:col>1</xdr:col>
      <xdr:colOff>343013</xdr:colOff>
      <xdr:row>10</xdr:row>
      <xdr:rowOff>111222</xdr:rowOff>
    </xdr:from>
    <xdr:to>
      <xdr:col>1</xdr:col>
      <xdr:colOff>1643828</xdr:colOff>
      <xdr:row>12</xdr:row>
      <xdr:rowOff>76813</xdr:rowOff>
    </xdr:to>
    <xdr:sp macro="" textlink="">
      <xdr:nvSpPr>
        <xdr:cNvPr id="3" name="Rectangl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126235-A407-4821-822E-84D814E631EB}"/>
            </a:ext>
          </a:extLst>
        </xdr:cNvPr>
        <xdr:cNvSpPr/>
      </xdr:nvSpPr>
      <xdr:spPr>
        <a:xfrm>
          <a:off x="552563" y="2016222"/>
          <a:ext cx="1300815" cy="346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Deshboard</a:t>
          </a:r>
        </a:p>
      </xdr:txBody>
    </xdr:sp>
    <xdr:clientData/>
  </xdr:twoCellAnchor>
  <xdr:twoCellAnchor>
    <xdr:from>
      <xdr:col>1</xdr:col>
      <xdr:colOff>15274</xdr:colOff>
      <xdr:row>5</xdr:row>
      <xdr:rowOff>172674</xdr:rowOff>
    </xdr:from>
    <xdr:to>
      <xdr:col>1</xdr:col>
      <xdr:colOff>1792340</xdr:colOff>
      <xdr:row>9</xdr:row>
      <xdr:rowOff>179233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9C57736-2F6B-4679-9EAF-7A43F19C301B}"/>
            </a:ext>
          </a:extLst>
        </xdr:cNvPr>
        <xdr:cNvSpPr/>
      </xdr:nvSpPr>
      <xdr:spPr>
        <a:xfrm>
          <a:off x="224824" y="1125174"/>
          <a:ext cx="1777066" cy="7685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inventory</a:t>
          </a:r>
          <a:r>
            <a:rPr lang="en-US" sz="1400" baseline="0">
              <a:solidFill>
                <a:schemeClr val="tx1"/>
              </a:solidFill>
            </a:rPr>
            <a:t> </a:t>
          </a:r>
          <a:r>
            <a:rPr lang="en-US" sz="1400">
              <a:solidFill>
                <a:schemeClr val="tx1"/>
              </a:solidFill>
            </a:rPr>
            <a:t>management system</a:t>
          </a:r>
        </a:p>
      </xdr:txBody>
    </xdr:sp>
    <xdr:clientData/>
  </xdr:twoCellAnchor>
  <xdr:twoCellAnchor>
    <xdr:from>
      <xdr:col>1</xdr:col>
      <xdr:colOff>343013</xdr:colOff>
      <xdr:row>13</xdr:row>
      <xdr:rowOff>7586</xdr:rowOff>
    </xdr:from>
    <xdr:to>
      <xdr:col>1</xdr:col>
      <xdr:colOff>1643828</xdr:colOff>
      <xdr:row>14</xdr:row>
      <xdr:rowOff>162223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38AB2A8-740E-41CB-A9B8-C3F009E47665}"/>
            </a:ext>
          </a:extLst>
        </xdr:cNvPr>
        <xdr:cNvSpPr/>
      </xdr:nvSpPr>
      <xdr:spPr>
        <a:xfrm>
          <a:off x="552563" y="2484086"/>
          <a:ext cx="1300815" cy="3451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343013</xdr:colOff>
      <xdr:row>15</xdr:row>
      <xdr:rowOff>92995</xdr:rowOff>
    </xdr:from>
    <xdr:to>
      <xdr:col>1</xdr:col>
      <xdr:colOff>1643828</xdr:colOff>
      <xdr:row>17</xdr:row>
      <xdr:rowOff>58586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6122C2F-5731-48ED-903A-8F44D11B4B4B}"/>
            </a:ext>
          </a:extLst>
        </xdr:cNvPr>
        <xdr:cNvSpPr/>
      </xdr:nvSpPr>
      <xdr:spPr>
        <a:xfrm>
          <a:off x="552563" y="2950495"/>
          <a:ext cx="1300815" cy="346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343013</xdr:colOff>
      <xdr:row>17</xdr:row>
      <xdr:rowOff>178404</xdr:rowOff>
    </xdr:from>
    <xdr:to>
      <xdr:col>1</xdr:col>
      <xdr:colOff>1643828</xdr:colOff>
      <xdr:row>19</xdr:row>
      <xdr:rowOff>143997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7BB10DE-B3D3-421E-9C73-E8DE3FA7D9D4}"/>
            </a:ext>
          </a:extLst>
        </xdr:cNvPr>
        <xdr:cNvSpPr/>
      </xdr:nvSpPr>
      <xdr:spPr>
        <a:xfrm>
          <a:off x="552563" y="3416904"/>
          <a:ext cx="1300815" cy="3465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343013</xdr:colOff>
      <xdr:row>20</xdr:row>
      <xdr:rowOff>74769</xdr:rowOff>
    </xdr:from>
    <xdr:to>
      <xdr:col>1</xdr:col>
      <xdr:colOff>1643828</xdr:colOff>
      <xdr:row>22</xdr:row>
      <xdr:rowOff>40360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AA867FA-FE1A-4863-B5D7-F999052554B6}"/>
            </a:ext>
          </a:extLst>
        </xdr:cNvPr>
        <xdr:cNvSpPr/>
      </xdr:nvSpPr>
      <xdr:spPr>
        <a:xfrm>
          <a:off x="552563" y="3884769"/>
          <a:ext cx="1300815" cy="346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New</a:t>
          </a:r>
          <a:r>
            <a:rPr lang="en-US" sz="1400" baseline="0">
              <a:solidFill>
                <a:schemeClr val="accent4">
                  <a:lumMod val="75000"/>
                </a:schemeClr>
              </a:solidFill>
            </a:rPr>
            <a:t> Entry</a:t>
          </a:r>
          <a:endParaRPr lang="en-US" sz="1400">
            <a:solidFill>
              <a:schemeClr val="accent4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343013</xdr:colOff>
      <xdr:row>22</xdr:row>
      <xdr:rowOff>160178</xdr:rowOff>
    </xdr:from>
    <xdr:to>
      <xdr:col>1</xdr:col>
      <xdr:colOff>1643828</xdr:colOff>
      <xdr:row>24</xdr:row>
      <xdr:rowOff>125770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AB2F076-E545-4C66-BA7C-CCBEBE3CBF36}"/>
            </a:ext>
          </a:extLst>
        </xdr:cNvPr>
        <xdr:cNvSpPr/>
      </xdr:nvSpPr>
      <xdr:spPr>
        <a:xfrm>
          <a:off x="552563" y="4351178"/>
          <a:ext cx="1300815" cy="3465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343013</xdr:colOff>
      <xdr:row>25</xdr:row>
      <xdr:rowOff>56542</xdr:rowOff>
    </xdr:from>
    <xdr:to>
      <xdr:col>1</xdr:col>
      <xdr:colOff>1643828</xdr:colOff>
      <xdr:row>27</xdr:row>
      <xdr:rowOff>22133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BECB92B-2D50-45E0-B07A-FECB01CA5009}"/>
            </a:ext>
          </a:extLst>
        </xdr:cNvPr>
        <xdr:cNvSpPr/>
      </xdr:nvSpPr>
      <xdr:spPr>
        <a:xfrm>
          <a:off x="552563" y="4819042"/>
          <a:ext cx="1300815" cy="34659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4">
                  <a:lumMod val="75000"/>
                </a:schemeClr>
              </a:solidFill>
            </a:rPr>
            <a:t>Sale</a:t>
          </a:r>
        </a:p>
      </xdr:txBody>
    </xdr:sp>
    <xdr:clientData/>
  </xdr:twoCellAnchor>
  <xdr:twoCellAnchor>
    <xdr:from>
      <xdr:col>1</xdr:col>
      <xdr:colOff>343013</xdr:colOff>
      <xdr:row>27</xdr:row>
      <xdr:rowOff>141948</xdr:rowOff>
    </xdr:from>
    <xdr:to>
      <xdr:col>1</xdr:col>
      <xdr:colOff>1643828</xdr:colOff>
      <xdr:row>29</xdr:row>
      <xdr:rowOff>107540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5B2DEC8-FDE8-4D03-ACCD-4ACD09F7A194}"/>
            </a:ext>
          </a:extLst>
        </xdr:cNvPr>
        <xdr:cNvSpPr/>
      </xdr:nvSpPr>
      <xdr:spPr>
        <a:xfrm>
          <a:off x="552563" y="5285448"/>
          <a:ext cx="1300815" cy="34659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bg1"/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14543</xdr:colOff>
      <xdr:row>22</xdr:row>
      <xdr:rowOff>156468</xdr:rowOff>
    </xdr:from>
    <xdr:to>
      <xdr:col>1</xdr:col>
      <xdr:colOff>362015</xdr:colOff>
      <xdr:row>24</xdr:row>
      <xdr:rowOff>125849</xdr:rowOff>
    </xdr:to>
    <xdr:pic>
      <xdr:nvPicPr>
        <xdr:cNvPr id="12" name="Graphic 11" descr="Bar chart with solid fill">
          <a:extLst>
            <a:ext uri="{FF2B5EF4-FFF2-40B4-BE49-F238E27FC236}">
              <a16:creationId xmlns:a16="http://schemas.microsoft.com/office/drawing/2014/main" id="{47FEB043-4DF1-4A99-AE29-CA36AA6E8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24093" y="4347468"/>
          <a:ext cx="347472" cy="350381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25</xdr:row>
      <xdr:rowOff>59575</xdr:rowOff>
    </xdr:from>
    <xdr:to>
      <xdr:col>1</xdr:col>
      <xdr:colOff>362015</xdr:colOff>
      <xdr:row>27</xdr:row>
      <xdr:rowOff>28955</xdr:rowOff>
    </xdr:to>
    <xdr:pic>
      <xdr:nvPicPr>
        <xdr:cNvPr id="13" name="Graphic 12" descr="Bar graph with upward trend with solid fill">
          <a:extLst>
            <a:ext uri="{FF2B5EF4-FFF2-40B4-BE49-F238E27FC236}">
              <a16:creationId xmlns:a16="http://schemas.microsoft.com/office/drawing/2014/main" id="{75CB2CEB-4967-4FBF-94AA-0181FBD2A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24093" y="4822075"/>
          <a:ext cx="347472" cy="350380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15</xdr:row>
      <xdr:rowOff>69057</xdr:rowOff>
    </xdr:from>
    <xdr:to>
      <xdr:col>1</xdr:col>
      <xdr:colOff>362015</xdr:colOff>
      <xdr:row>17</xdr:row>
      <xdr:rowOff>38437</xdr:rowOff>
    </xdr:to>
    <xdr:pic>
      <xdr:nvPicPr>
        <xdr:cNvPr id="14" name="Graphic 13" descr="Closed book with solid fill">
          <a:extLst>
            <a:ext uri="{FF2B5EF4-FFF2-40B4-BE49-F238E27FC236}">
              <a16:creationId xmlns:a16="http://schemas.microsoft.com/office/drawing/2014/main" id="{97F36C01-789F-4BE0-9CC3-F10AA4745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24093" y="2926557"/>
          <a:ext cx="347472" cy="350380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20</xdr:row>
      <xdr:rowOff>64316</xdr:rowOff>
    </xdr:from>
    <xdr:to>
      <xdr:col>1</xdr:col>
      <xdr:colOff>362015</xdr:colOff>
      <xdr:row>22</xdr:row>
      <xdr:rowOff>33696</xdr:rowOff>
    </xdr:to>
    <xdr:pic>
      <xdr:nvPicPr>
        <xdr:cNvPr id="15" name="Graphic 14" descr="Document with solid fill">
          <a:extLst>
            <a:ext uri="{FF2B5EF4-FFF2-40B4-BE49-F238E27FC236}">
              <a16:creationId xmlns:a16="http://schemas.microsoft.com/office/drawing/2014/main" id="{9EB1291E-7C70-4EA9-B8A9-21A1D278A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24093" y="3874316"/>
          <a:ext cx="347472" cy="350380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17</xdr:row>
      <xdr:rowOff>161209</xdr:rowOff>
    </xdr:from>
    <xdr:to>
      <xdr:col>1</xdr:col>
      <xdr:colOff>362015</xdr:colOff>
      <xdr:row>19</xdr:row>
      <xdr:rowOff>130590</xdr:rowOff>
    </xdr:to>
    <xdr:pic>
      <xdr:nvPicPr>
        <xdr:cNvPr id="16" name="Graphic 15" descr="Employee badge with solid fill">
          <a:extLst>
            <a:ext uri="{FF2B5EF4-FFF2-40B4-BE49-F238E27FC236}">
              <a16:creationId xmlns:a16="http://schemas.microsoft.com/office/drawing/2014/main" id="{6C9CD0D2-ADAB-41B8-BD34-BEAF4BFDE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24093" y="3399709"/>
          <a:ext cx="347472" cy="350381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10</xdr:row>
      <xdr:rowOff>73798</xdr:rowOff>
    </xdr:from>
    <xdr:to>
      <xdr:col>1</xdr:col>
      <xdr:colOff>362015</xdr:colOff>
      <xdr:row>12</xdr:row>
      <xdr:rowOff>43178</xdr:rowOff>
    </xdr:to>
    <xdr:pic>
      <xdr:nvPicPr>
        <xdr:cNvPr id="17" name="Graphic 16" descr="Presentation with bar chart with solid fill">
          <a:extLst>
            <a:ext uri="{FF2B5EF4-FFF2-40B4-BE49-F238E27FC236}">
              <a16:creationId xmlns:a16="http://schemas.microsoft.com/office/drawing/2014/main" id="{1CC4104D-1762-45C1-98B4-DC1F68802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24093" y="1978798"/>
          <a:ext cx="347472" cy="350380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12</xdr:row>
      <xdr:rowOff>165950</xdr:rowOff>
    </xdr:from>
    <xdr:to>
      <xdr:col>1</xdr:col>
      <xdr:colOff>362015</xdr:colOff>
      <xdr:row>14</xdr:row>
      <xdr:rowOff>135331</xdr:rowOff>
    </xdr:to>
    <xdr:pic>
      <xdr:nvPicPr>
        <xdr:cNvPr id="18" name="Graphic 17" descr="User with solid fill">
          <a:extLst>
            <a:ext uri="{FF2B5EF4-FFF2-40B4-BE49-F238E27FC236}">
              <a16:creationId xmlns:a16="http://schemas.microsoft.com/office/drawing/2014/main" id="{96385907-9551-4971-90BD-17218D40A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24093" y="2451950"/>
          <a:ext cx="347472" cy="350381"/>
        </a:xfrm>
        <a:prstGeom prst="rect">
          <a:avLst/>
        </a:prstGeom>
      </xdr:spPr>
    </xdr:pic>
    <xdr:clientData/>
  </xdr:twoCellAnchor>
  <xdr:twoCellAnchor editAs="oneCell">
    <xdr:from>
      <xdr:col>1</xdr:col>
      <xdr:colOff>14543</xdr:colOff>
      <xdr:row>27</xdr:row>
      <xdr:rowOff>151728</xdr:rowOff>
    </xdr:from>
    <xdr:to>
      <xdr:col>1</xdr:col>
      <xdr:colOff>362015</xdr:colOff>
      <xdr:row>29</xdr:row>
      <xdr:rowOff>120566</xdr:rowOff>
    </xdr:to>
    <xdr:pic>
      <xdr:nvPicPr>
        <xdr:cNvPr id="19" name="Graphic 18" descr="Checklist with solid fill">
          <a:extLst>
            <a:ext uri="{FF2B5EF4-FFF2-40B4-BE49-F238E27FC236}">
              <a16:creationId xmlns:a16="http://schemas.microsoft.com/office/drawing/2014/main" id="{7E28526F-2DDF-4B2C-AC7E-9F0D7E01D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24093" y="5295228"/>
          <a:ext cx="347472" cy="349838"/>
        </a:xfrm>
        <a:prstGeom prst="rect">
          <a:avLst/>
        </a:prstGeom>
      </xdr:spPr>
    </xdr:pic>
    <xdr:clientData/>
  </xdr:twoCellAnchor>
  <xdr:twoCellAnchor editAs="absolute">
    <xdr:from>
      <xdr:col>2</xdr:col>
      <xdr:colOff>363549</xdr:colOff>
      <xdr:row>1</xdr:row>
      <xdr:rowOff>21813</xdr:rowOff>
    </xdr:from>
    <xdr:to>
      <xdr:col>16</xdr:col>
      <xdr:colOff>98189</xdr:colOff>
      <xdr:row>5</xdr:row>
      <xdr:rowOff>152691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EA57552-B59B-4455-BE64-2F2D600A3007}"/>
            </a:ext>
          </a:extLst>
        </xdr:cNvPr>
        <xdr:cNvSpPr/>
      </xdr:nvSpPr>
      <xdr:spPr>
        <a:xfrm>
          <a:off x="2487624" y="212313"/>
          <a:ext cx="9209440" cy="892878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3200" b="1"/>
            <a:t>Inventory Management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0</xdr:row>
      <xdr:rowOff>161925</xdr:rowOff>
    </xdr:from>
    <xdr:to>
      <xdr:col>12</xdr:col>
      <xdr:colOff>409575</xdr:colOff>
      <xdr:row>10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47803A-6A17-F030-CCDD-6EC0CEDB5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276225</xdr:colOff>
      <xdr:row>12</xdr:row>
      <xdr:rowOff>9525</xdr:rowOff>
    </xdr:from>
    <xdr:to>
      <xdr:col>13</xdr:col>
      <xdr:colOff>47625</xdr:colOff>
      <xdr:row>21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19434E-8763-C734-55C1-ABA389D6A2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257175</xdr:colOff>
      <xdr:row>1</xdr:row>
      <xdr:rowOff>147637</xdr:rowOff>
    </xdr:from>
    <xdr:to>
      <xdr:col>23</xdr:col>
      <xdr:colOff>561975</xdr:colOff>
      <xdr:row>16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C269A2-42F1-9331-D7A8-F877D2E63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yansh Malik" refreshedDate="45797.575714699073" createdVersion="8" refreshedVersion="8" minRefreshableVersion="3" recordCount="10" xr:uid="{1865A3F5-4AF2-4A20-B4C7-AA4E63621490}">
  <cacheSource type="worksheet">
    <worksheetSource name="customer_data"/>
  </cacheSource>
  <cacheFields count="5">
    <cacheField name="Customer ID" numFmtId="0">
      <sharedItems/>
    </cacheField>
    <cacheField name="Name" numFmtId="0">
      <sharedItems/>
    </cacheField>
    <cacheField name="Email" numFmtId="0">
      <sharedItems/>
    </cacheField>
    <cacheField name="Phone Number" numFmtId="0">
      <sharedItems containsSemiMixedTypes="0" containsString="0" containsNumber="1" containsInteger="1" minValue="8123456790" maxValue="9998887776"/>
    </cacheField>
    <cacheField name="Addr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yansh Malik" refreshedDate="45797.576900810185" createdVersion="8" refreshedVersion="8" minRefreshableVersion="3" recordCount="10" xr:uid="{728A85F3-879E-4E01-92D9-05583756405B}">
  <cacheSource type="worksheet">
    <worksheetSource name="products_data"/>
  </cacheSource>
  <cacheFields count="4">
    <cacheField name="HSN Code" numFmtId="0">
      <sharedItems containsSemiMixedTypes="0" containsString="0" containsNumber="1" containsInteger="1" minValue="1001" maxValue="1010"/>
    </cacheField>
    <cacheField name="Product Name" numFmtId="0">
      <sharedItems/>
    </cacheField>
    <cacheField name="Cost" numFmtId="0">
      <sharedItems containsSemiMixedTypes="0" containsString="0" containsNumber="1" containsInteger="1" minValue="50" maxValue="5000"/>
    </cacheField>
    <cacheField name="Selling Price" numFmtId="0">
      <sharedItems containsSemiMixedTypes="0" containsString="0" containsNumber="1" containsInteger="1" minValue="90" maxValue="7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yansh Malik" refreshedDate="45797.577917129631" createdVersion="8" refreshedVersion="8" minRefreshableVersion="3" recordCount="10" xr:uid="{81B9BEC2-F589-41F9-83B0-045438F65371}">
  <cacheSource type="worksheet">
    <worksheetSource name="Purchase_data"/>
  </cacheSource>
  <cacheFields count="7">
    <cacheField name="HSN code " numFmtId="0">
      <sharedItems containsSemiMixedTypes="0" containsString="0" containsNumber="1" containsInteger="1" minValue="1001" maxValue="1010"/>
    </cacheField>
    <cacheField name="Product Name " numFmtId="0">
      <sharedItems/>
    </cacheField>
    <cacheField name="Vendor" numFmtId="0">
      <sharedItems/>
    </cacheField>
    <cacheField name="Date" numFmtId="0">
      <sharedItems containsDate="1" containsMixedTypes="1" minDate="2025-01-04T00:00:00" maxDate="2025-10-05T00:00:00"/>
    </cacheField>
    <cacheField name="Units" numFmtId="0">
      <sharedItems containsSemiMixedTypes="0" containsString="0" containsNumber="1" containsInteger="1" minValue="50" maxValue="750"/>
    </cacheField>
    <cacheField name="Cost" numFmtId="0">
      <sharedItems containsSemiMixedTypes="0" containsString="0" containsNumber="1" containsInteger="1" minValue="50" maxValue="5000"/>
    </cacheField>
    <cacheField name="Amount" numFmtId="0">
      <sharedItems containsSemiMixedTypes="0" containsString="0" containsNumber="1" containsInteger="1" minValue="37500" maxValue="32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yansh Malik" refreshedDate="45797.578789814812" createdVersion="8" refreshedVersion="8" minRefreshableVersion="3" recordCount="10" xr:uid="{D931794C-9306-4AE1-9366-4606E64DB1D6}">
  <cacheSource type="worksheet">
    <worksheetSource name="Sales_data"/>
  </cacheSource>
  <cacheFields count="9">
    <cacheField name="Customer ID" numFmtId="0">
      <sharedItems/>
    </cacheField>
    <cacheField name="Customer Name" numFmtId="0">
      <sharedItems count="10">
        <s v="Priya Sharma"/>
        <s v="Rohan Mehta"/>
        <s v="Anjali Verma"/>
        <s v="Aarav Patel"/>
        <s v="Sneha Reddy"/>
        <s v="Karan Singh"/>
        <s v="Meera Nair"/>
        <s v="Devansh Gupta"/>
        <s v="Tanya Joshi"/>
        <s v="Rahul Deshmukh"/>
      </sharedItems>
    </cacheField>
    <cacheField name="HSN code" numFmtId="0">
      <sharedItems containsSemiMixedTypes="0" containsString="0" containsNumber="1" containsInteger="1" minValue="1001" maxValue="1010"/>
    </cacheField>
    <cacheField name="Product Name" numFmtId="0">
      <sharedItems/>
    </cacheField>
    <cacheField name="Date" numFmtId="0">
      <sharedItems containsDate="1" containsMixedTypes="1" minDate="2025-02-04T00:00:00" maxDate="2025-12-05T00:00:00"/>
    </cacheField>
    <cacheField name="Stock(Units)" numFmtId="0">
      <sharedItems containsSemiMixedTypes="0" containsString="0" containsNumber="1" containsInteger="1" minValue="40" maxValue="710"/>
    </cacheField>
    <cacheField name="Units" numFmtId="0">
      <sharedItems containsSemiMixedTypes="0" containsString="0" containsNumber="1" containsInteger="1" minValue="5" maxValue="40"/>
    </cacheField>
    <cacheField name="Price" numFmtId="0">
      <sharedItems containsSemiMixedTypes="0" containsString="0" containsNumber="1" containsInteger="1" minValue="90" maxValue="7200"/>
    </cacheField>
    <cacheField name="Amount" numFmtId="0">
      <sharedItems containsSemiMixedTypes="0" containsString="0" containsNumber="1" containsInteger="1" minValue="1250" maxValue="7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yansh Malik" refreshedDate="45797.57929814815" createdVersion="8" refreshedVersion="8" minRefreshableVersion="3" recordCount="10" xr:uid="{210B7805-316C-4315-9B50-F165A297BEE9}">
  <cacheSource type="worksheet">
    <worksheetSource name="inventory_data"/>
  </cacheSource>
  <cacheFields count="7">
    <cacheField name="HSN code" numFmtId="0">
      <sharedItems containsSemiMixedTypes="0" containsString="0" containsNumber="1" containsInteger="1" minValue="1001" maxValue="1010"/>
    </cacheField>
    <cacheField name="Product Name" numFmtId="0">
      <sharedItems count="10">
        <s v="Laptop Bag"/>
        <s v="Wireless Mouse"/>
        <s v="Keyboard"/>
        <s v="Monitor 24 inch"/>
        <s v="USB-C Cable"/>
        <s v="External Hard Drive"/>
        <s v="Bluetooth Speaker"/>
        <s v="Webcam"/>
        <s v="Desk Lamp"/>
        <s v="Notebook"/>
      </sharedItems>
    </cacheField>
    <cacheField name="Cost" numFmtId="0">
      <sharedItems containsSemiMixedTypes="0" containsString="0" containsNumber="1" containsInteger="1" minValue="50" maxValue="5000"/>
    </cacheField>
    <cacheField name="P(units)" numFmtId="0">
      <sharedItems containsSemiMixedTypes="0" containsString="0" containsNumber="1" containsInteger="1" minValue="50" maxValue="750"/>
    </cacheField>
    <cacheField name="S(units)" numFmtId="0">
      <sharedItems containsSemiMixedTypes="0" containsString="0" containsNumber="1" containsInteger="1" minValue="5" maxValue="40"/>
    </cacheField>
    <cacheField name="Stock" numFmtId="0">
      <sharedItems containsSemiMixedTypes="0" containsString="0" containsNumber="1" containsInteger="1" minValue="40" maxValue="710"/>
    </cacheField>
    <cacheField name="Stock Amount" numFmtId="0">
      <sharedItems containsSemiMixedTypes="0" containsString="0" containsNumber="1" containsInteger="1" minValue="35500" maxValue="30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CUST001"/>
    <s v="Priya Sharma"/>
    <s v="priya.s91@gmail.com"/>
    <n v="9876543210"/>
    <s v="12 Rosewood Apt, Delhi"/>
  </r>
  <r>
    <s v="CUST002"/>
    <s v="Rohan Mehta"/>
    <s v="rohan.m22@yahoo.com"/>
    <n v="9831122334"/>
    <s v="48 Maple Rd, Mumbai"/>
  </r>
  <r>
    <s v="CUST003"/>
    <s v="Anjali Verma"/>
    <s v="anjali.v@hotmail.com"/>
    <n v="9123456780"/>
    <s v="56 Lotus St, Pune"/>
  </r>
  <r>
    <s v="CUST004"/>
    <s v="Aarav Patel"/>
    <s v="aarav.patel@gmail.com"/>
    <n v="9988776655"/>
    <s v="23 Green Ln, Ahmedabad"/>
  </r>
  <r>
    <s v="CUST005"/>
    <s v="Sneha Reddy"/>
    <s v="sneha.r@outlook.com"/>
    <n v="9001123456"/>
    <s v="78 Palm Dr, Hyderabad"/>
  </r>
  <r>
    <s v="CUST006"/>
    <s v="Karan Singh"/>
    <s v="karan.s92@gmail.com"/>
    <n v="8899776655"/>
    <s v="101 Sunrise Rd, Chandigarh"/>
  </r>
  <r>
    <s v="CUST007"/>
    <s v="Meera Nair"/>
    <s v="meera.n07@rediff.com"/>
    <n v="8123456790"/>
    <s v="9 Ocean View, Kochi"/>
  </r>
  <r>
    <s v="CUST008"/>
    <s v="Devansh Gupta"/>
    <s v="dev.gupta@hotmail.com"/>
    <n v="9998887776"/>
    <s v="34 Pearl Apt, Jaipur"/>
  </r>
  <r>
    <s v="CUST009"/>
    <s v="Tanya Joshi"/>
    <s v="tanya.j@gmail.com"/>
    <n v="9011223344"/>
    <s v="76 Riverdale, Bhopal"/>
  </r>
  <r>
    <s v="CUST010"/>
    <s v="Rahul Deshmukh"/>
    <s v="rahul.d@live.com"/>
    <n v="9112233445"/>
    <s v="65 Galaxy Rd, Nagpur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001"/>
    <s v="Laptop Bag"/>
    <n v="800"/>
    <n v="1200"/>
  </r>
  <r>
    <n v="1002"/>
    <s v="Wireless Mouse"/>
    <n v="450"/>
    <n v="700"/>
  </r>
  <r>
    <n v="1003"/>
    <s v="Keyboard"/>
    <n v="700"/>
    <n v="950"/>
  </r>
  <r>
    <n v="1004"/>
    <s v="Monitor 24 inch"/>
    <n v="5000"/>
    <n v="7200"/>
  </r>
  <r>
    <n v="1005"/>
    <s v="USB-C Cable"/>
    <n v="150"/>
    <n v="250"/>
  </r>
  <r>
    <n v="1006"/>
    <s v="External Hard Drive"/>
    <n v="3200"/>
    <n v="4500"/>
  </r>
  <r>
    <n v="1007"/>
    <s v="Bluetooth Speaker"/>
    <n v="900"/>
    <n v="1300"/>
  </r>
  <r>
    <n v="1008"/>
    <s v="Webcam"/>
    <n v="1100"/>
    <n v="1600"/>
  </r>
  <r>
    <n v="1009"/>
    <s v="Desk Lamp"/>
    <n v="300"/>
    <n v="500"/>
  </r>
  <r>
    <n v="1010"/>
    <s v="Notebook"/>
    <n v="50"/>
    <n v="9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001"/>
    <s v="Laptop Bag"/>
    <s v="TechZone Pvt Ltd"/>
    <d v="2025-01-04T00:00:00"/>
    <n v="100"/>
    <n v="800"/>
    <n v="80000"/>
  </r>
  <r>
    <n v="1002"/>
    <s v="Wireless Mouse"/>
    <s v="GadgetMart"/>
    <d v="2025-02-04T00:00:00"/>
    <n v="250"/>
    <n v="450"/>
    <n v="112500"/>
  </r>
  <r>
    <n v="1004"/>
    <s v="Monitor 24 inch"/>
    <s v="SmartTech Co"/>
    <d v="2025-03-04T00:00:00"/>
    <n v="50"/>
    <n v="5000"/>
    <n v="250000"/>
  </r>
  <r>
    <n v="1005"/>
    <s v="USB-C Cable"/>
    <s v="Nova Gadgets"/>
    <d v="2025-10-04T00:00:00"/>
    <n v="500"/>
    <n v="150"/>
    <n v="75000"/>
  </r>
  <r>
    <n v="1006"/>
    <s v="External Hard Drive"/>
    <s v="ElectroWorld"/>
    <s v="22/4/25"/>
    <n v="100"/>
    <n v="3200"/>
    <n v="320000"/>
  </r>
  <r>
    <n v="1007"/>
    <s v="Bluetooth Speaker"/>
    <s v="Cable Hub"/>
    <s v="23/4/25"/>
    <n v="200"/>
    <n v="900"/>
    <n v="180000"/>
  </r>
  <r>
    <n v="1008"/>
    <s v="Webcam"/>
    <s v="StandEase"/>
    <s v="24/4/25"/>
    <n v="50"/>
    <n v="1100"/>
    <n v="55000"/>
  </r>
  <r>
    <n v="1009"/>
    <s v="Desk Lamp"/>
    <s v="VisionPro"/>
    <s v="25/4/25"/>
    <n v="150"/>
    <n v="300"/>
    <n v="45000"/>
  </r>
  <r>
    <n v="1010"/>
    <s v="Notebook"/>
    <s v="SafeShield"/>
    <s v="26/4/25"/>
    <n v="750"/>
    <n v="50"/>
    <n v="37500"/>
  </r>
  <r>
    <n v="1003"/>
    <s v="Keyboard"/>
    <s v="Urban Electronics"/>
    <s v="27/4/25"/>
    <n v="250"/>
    <n v="700"/>
    <n v="1750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CUST001"/>
    <x v="0"/>
    <n v="1001"/>
    <s v="Laptop Bag"/>
    <s v=" 1/4/2025"/>
    <n v="90"/>
    <n v="10"/>
    <n v="1200"/>
    <n v="12000"/>
  </r>
  <r>
    <s v="CUST002"/>
    <x v="1"/>
    <n v="1002"/>
    <s v="Wireless Mouse"/>
    <d v="2025-02-04T00:00:00"/>
    <n v="230"/>
    <n v="20"/>
    <n v="700"/>
    <n v="14000"/>
  </r>
  <r>
    <s v="CUST003"/>
    <x v="2"/>
    <n v="1003"/>
    <s v="Keyboard"/>
    <d v="2025-03-04T00:00:00"/>
    <n v="235"/>
    <n v="15"/>
    <n v="950"/>
    <n v="14250"/>
  </r>
  <r>
    <s v="CUST004"/>
    <x v="3"/>
    <n v="1004"/>
    <s v="Monitor 24 inch"/>
    <d v="2025-05-04T00:00:00"/>
    <n v="40"/>
    <n v="10"/>
    <n v="7200"/>
    <n v="72000"/>
  </r>
  <r>
    <s v="CUST005"/>
    <x v="4"/>
    <n v="1005"/>
    <s v="USB-C Cable"/>
    <d v="2025-12-04T00:00:00"/>
    <n v="495"/>
    <n v="5"/>
    <n v="250"/>
    <n v="1250"/>
  </r>
  <r>
    <s v="CUST006"/>
    <x v="5"/>
    <n v="1006"/>
    <s v="External Hard Drive"/>
    <s v="13/4/2025"/>
    <n v="95"/>
    <n v="5"/>
    <n v="4500"/>
    <n v="22500"/>
  </r>
  <r>
    <s v="CUST007"/>
    <x v="6"/>
    <n v="1007"/>
    <s v="Bluetooth Speaker"/>
    <s v="14/4/2025"/>
    <n v="190"/>
    <n v="10"/>
    <n v="1300"/>
    <n v="13000"/>
  </r>
  <r>
    <s v="CUST008"/>
    <x v="7"/>
    <n v="1008"/>
    <s v="Webcam"/>
    <s v="27/4/2025"/>
    <n v="40"/>
    <n v="10"/>
    <n v="1600"/>
    <n v="16000"/>
  </r>
  <r>
    <s v="CUST009"/>
    <x v="8"/>
    <n v="1010"/>
    <s v="Notebook"/>
    <s v="28/4/2025"/>
    <n v="710"/>
    <n v="40"/>
    <n v="90"/>
    <n v="3600"/>
  </r>
  <r>
    <s v="CUST010"/>
    <x v="9"/>
    <n v="1009"/>
    <s v="Desk Lamp"/>
    <s v="29/4/2025"/>
    <n v="120"/>
    <n v="30"/>
    <n v="500"/>
    <n v="150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001"/>
    <x v="0"/>
    <n v="800"/>
    <n v="100"/>
    <n v="10"/>
    <n v="90"/>
    <n v="72000"/>
  </r>
  <r>
    <n v="1002"/>
    <x v="1"/>
    <n v="450"/>
    <n v="250"/>
    <n v="20"/>
    <n v="230"/>
    <n v="103500"/>
  </r>
  <r>
    <n v="1003"/>
    <x v="2"/>
    <n v="700"/>
    <n v="250"/>
    <n v="15"/>
    <n v="235"/>
    <n v="164500"/>
  </r>
  <r>
    <n v="1004"/>
    <x v="3"/>
    <n v="5000"/>
    <n v="50"/>
    <n v="10"/>
    <n v="40"/>
    <n v="200000"/>
  </r>
  <r>
    <n v="1005"/>
    <x v="4"/>
    <n v="150"/>
    <n v="500"/>
    <n v="5"/>
    <n v="495"/>
    <n v="74250"/>
  </r>
  <r>
    <n v="1006"/>
    <x v="5"/>
    <n v="3200"/>
    <n v="100"/>
    <n v="5"/>
    <n v="95"/>
    <n v="304000"/>
  </r>
  <r>
    <n v="1007"/>
    <x v="6"/>
    <n v="900"/>
    <n v="200"/>
    <n v="10"/>
    <n v="190"/>
    <n v="171000"/>
  </r>
  <r>
    <n v="1008"/>
    <x v="7"/>
    <n v="1100"/>
    <n v="50"/>
    <n v="10"/>
    <n v="40"/>
    <n v="44000"/>
  </r>
  <r>
    <n v="1009"/>
    <x v="8"/>
    <n v="300"/>
    <n v="150"/>
    <n v="30"/>
    <n v="120"/>
    <n v="36000"/>
  </r>
  <r>
    <n v="1010"/>
    <x v="9"/>
    <n v="50"/>
    <n v="750"/>
    <n v="40"/>
    <n v="710"/>
    <n v="35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5C8670-A749-4692-922C-32B6296C6522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5:B6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01BFF1-E9D4-43CC-A179-81F136B51340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1:B12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28B029-DE32-4972-8E59-D6D21B7B4DFD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F2:G11" firstHeaderRow="1" firstDataRow="1" firstDataCol="1"/>
  <pivotFields count="7">
    <pivotField showAll="0"/>
    <pivotField axis="axisRow" showAll="0" measureFilter="1" sortType="descending">
      <items count="11">
        <item x="6"/>
        <item x="8"/>
        <item x="5"/>
        <item x="2"/>
        <item x="0"/>
        <item x="3"/>
        <item x="9"/>
        <item x="4"/>
        <item x="7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</pivotFields>
  <rowFields count="1">
    <field x="1"/>
  </rowFields>
  <rowItems count="9">
    <i>
      <x v="6"/>
    </i>
    <i>
      <x v="1"/>
    </i>
    <i>
      <x v="9"/>
    </i>
    <i>
      <x v="3"/>
    </i>
    <i>
      <x v="8"/>
    </i>
    <i>
      <x v="5"/>
    </i>
    <i>
      <x/>
    </i>
    <i>
      <x v="4"/>
    </i>
    <i t="grand">
      <x/>
    </i>
  </rowItems>
  <colItems count="1">
    <i/>
  </colItems>
  <dataFields count="1">
    <dataField name="Sum of S(units)" fld="4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12769D-B649-4098-BBD7-AAF6ECEC33FF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8:B9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4DD3C6-1B16-4B5D-B484-A6EA84254175}" name="PivotTable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O3:P14" firstHeaderRow="1" firstDataRow="1" firstDataCol="1"/>
  <pivotFields count="7">
    <pivotField showAll="0"/>
    <pivotField axis="axisRow" showAll="0">
      <items count="11">
        <item x="6"/>
        <item x="8"/>
        <item x="5"/>
        <item x="2"/>
        <item x="0"/>
        <item x="3"/>
        <item x="9"/>
        <item x="4"/>
        <item x="7"/>
        <item x="1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Stock" fld="5" baseField="0" baseItem="0"/>
  </dataFields>
  <chartFormats count="3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471D34-7A3A-4FE1-A805-64CC81A83A87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F14:G20" firstHeaderRow="1" firstDataRow="1" firstDataCol="1"/>
  <pivotFields count="9">
    <pivotField showAll="0"/>
    <pivotField axis="axisRow" showAll="0" measureFilter="1">
      <items count="11">
        <item x="3"/>
        <item x="2"/>
        <item x="7"/>
        <item x="5"/>
        <item x="6"/>
        <item x="0"/>
        <item x="9"/>
        <item x="1"/>
        <item x="4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6"/>
    </i>
    <i t="grand">
      <x/>
    </i>
  </rowItems>
  <colItems count="1">
    <i/>
  </colItems>
  <dataFields count="1">
    <dataField name="Sum of Amount" fld="8" baseField="0" baseItem="0"/>
  </dataFields>
  <chartFormats count="13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9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9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9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9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7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5F096E-721F-4009-B75B-32A8EDEE6D0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:B3" firstHeaderRow="1" firstDataRow="1" firstDataCol="0"/>
  <pivotFields count="5">
    <pivotField showAll="0"/>
    <pivotField dataField="1" showAll="0"/>
    <pivotField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0C721A-5E48-4F94-9143-6CBAB4F38F42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4:B15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Stock 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260AB0-1AD9-4D07-B25D-3C39BC486385}" name="customer_data" displayName="customer_data" ref="D8:H18" totalsRowShown="0" headerRowDxfId="49" dataDxfId="48">
  <autoFilter ref="D8:H18" xr:uid="{35260AB0-1AD9-4D07-B25D-3C39BC486385}"/>
  <tableColumns count="5">
    <tableColumn id="1" xr3:uid="{E976D96F-9C16-4B59-BF66-A1D375547B4F}" name="Customer ID" dataDxfId="47"/>
    <tableColumn id="2" xr3:uid="{57B7C370-1652-47D7-BE50-050810E038BA}" name="Name" dataDxfId="46"/>
    <tableColumn id="3" xr3:uid="{889E62AD-13E9-414E-A2F2-EBA6F72C7264}" name="Email" dataDxfId="45"/>
    <tableColumn id="4" xr3:uid="{11B34A91-E5C7-406A-9822-CFD89E6926F4}" name="Phone Number" dataDxfId="44"/>
    <tableColumn id="5" xr3:uid="{A0033779-B9E3-43C9-9AC9-BD0D62FCE0A3}" name="Address" dataDxfId="4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09C99E-EB54-41DB-AB6D-86EEC9F29980}" name="products_data" displayName="products_data" ref="D8:G18" totalsRowShown="0" headerRowDxfId="42" dataDxfId="41">
  <autoFilter ref="D8:G18" xr:uid="{A109C99E-EB54-41DB-AB6D-86EEC9F29980}"/>
  <tableColumns count="4">
    <tableColumn id="1" xr3:uid="{29ADE1E8-4331-40E8-9A9D-E573FB8F1A76}" name="HSN Code" dataDxfId="40"/>
    <tableColumn id="2" xr3:uid="{F0D6B3D9-3073-45C7-848A-D26DA0CFEF89}" name="Product Name" dataDxfId="39"/>
    <tableColumn id="3" xr3:uid="{88640BF3-A373-4F47-A83B-DC661F832F34}" name="Cost" dataDxfId="38"/>
    <tableColumn id="4" xr3:uid="{13D506E1-25FA-4470-A2EC-FE17F7A75C74}" name="Selling Price" dataDxfId="37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A5D380-7E14-455B-8EF4-92A4CB0A8D4B}" name="vendors_data" displayName="vendors_data" ref="D8:H18" totalsRowShown="0" headerRowDxfId="36" dataDxfId="35">
  <autoFilter ref="D8:H18" xr:uid="{F6A5D380-7E14-455B-8EF4-92A4CB0A8D4B}"/>
  <tableColumns count="5">
    <tableColumn id="1" xr3:uid="{6FB757D6-EF7E-4C71-B0A5-F472C5B937E9}" name="HSN Code" dataDxfId="34"/>
    <tableColumn id="2" xr3:uid="{B06AAAB7-ECC8-4F7C-A66F-41E6DB366E61}" name="Product Name" dataDxfId="33"/>
    <tableColumn id="3" xr3:uid="{CD162962-BD8E-4458-B61B-4A5C0FF85282}" name="Vendor Name" dataDxfId="32"/>
    <tableColumn id="4" xr3:uid="{6F1B1AF9-8211-46A0-9E9D-4DAE9D8347E6}" name="Phone Number" dataDxfId="31"/>
    <tableColumn id="5" xr3:uid="{CB5D0B38-3E7A-41A1-A61B-BFEF25C3E390}" name="Address" dataDxfId="30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FED33E-C2A4-433A-A585-CE50D132B1FC}" name="Purchase_data" displayName="Purchase_data" ref="D8:J18" totalsRowShown="0" headerRowDxfId="29" dataDxfId="28">
  <autoFilter ref="D8:J18" xr:uid="{48FED33E-C2A4-433A-A585-CE50D132B1FC}"/>
  <tableColumns count="7">
    <tableColumn id="1" xr3:uid="{71752697-10A2-4273-84A6-9E07FBBEB74B}" name="HSN code " dataDxfId="27"/>
    <tableColumn id="2" xr3:uid="{390D59D7-6E1A-4B8D-B11D-F0A1677AC3EF}" name="Product Name " dataDxfId="26">
      <calculatedColumnFormula>IFERROR(VLOOKUP(Purchase_data[[#This Row],[HSN code ]],products_data[#All],2,0),"")</calculatedColumnFormula>
    </tableColumn>
    <tableColumn id="3" xr3:uid="{5F3BA24E-7E07-4F24-87F6-BD962140E0F6}" name="Vendor" dataDxfId="25">
      <calculatedColumnFormula>IFERROR(VLOOKUP(Purchase_data[[#This Row],[HSN code ]],vendors_data[#All],3,0),"")</calculatedColumnFormula>
    </tableColumn>
    <tableColumn id="4" xr3:uid="{E76099EE-5250-46CE-BF1D-71685945714A}" name="Date" dataDxfId="24"/>
    <tableColumn id="5" xr3:uid="{9476009F-0376-4339-BEC2-74F167413198}" name="Units" dataDxfId="23"/>
    <tableColumn id="6" xr3:uid="{1044A238-7CD6-4BF2-8E9B-2E2EDF3779AC}" name="Cost" dataDxfId="22">
      <calculatedColumnFormula>IFERROR(VLOOKUP(Purchase_data[[#This Row],[HSN code ]],products_data[#All],3,0),"")</calculatedColumnFormula>
    </tableColumn>
    <tableColumn id="7" xr3:uid="{F3E24C91-4B56-4CD4-8752-D06649CF591B}" name="Amount" dataDxfId="21">
      <calculatedColumnFormula>IFERROR(Purchase_data[[#This Row],[Units]]*Purchase_data[[#This Row],[Cost]],"")</calculatedColumnFormula>
    </tableColumn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AE4771-2B52-4C76-B20E-D2B7207E431E}" name="Sales_data" displayName="Sales_data" ref="D8:L18" totalsRowShown="0" headerRowDxfId="20" dataDxfId="19">
  <autoFilter ref="D8:L18" xr:uid="{B7AE4771-2B52-4C76-B20E-D2B7207E431E}"/>
  <tableColumns count="9">
    <tableColumn id="1" xr3:uid="{CE2C6E61-F670-46A0-B16C-44CBA5C9C8E5}" name="Customer ID" dataDxfId="18"/>
    <tableColumn id="2" xr3:uid="{2DB64C0D-37CA-4BFB-A1C4-95FA08C51625}" name="Customer Name" dataDxfId="17">
      <calculatedColumnFormula>IFERROR(VLOOKUP(Sales_data[[#This Row],[Customer ID]],customer_data[#All],2,0),"")</calculatedColumnFormula>
    </tableColumn>
    <tableColumn id="3" xr3:uid="{2192D6B3-DDB3-46A1-B0AF-74FBBD52D354}" name="HSN code" dataDxfId="16"/>
    <tableColumn id="4" xr3:uid="{1E277B8F-0BF7-4B11-9812-E5E8A568BE7E}" name="Product Name" dataDxfId="15">
      <calculatedColumnFormula>IFERROR(VLOOKUP(Sales_data[[#This Row],[HSN code]],products_data[#All],2,0),"")</calculatedColumnFormula>
    </tableColumn>
    <tableColumn id="5" xr3:uid="{5510745A-ACAD-4BC8-A4EE-F59CA47F7D29}" name="Date" dataDxfId="14"/>
    <tableColumn id="6" xr3:uid="{593E850C-2551-4C31-94EB-4D0DF98642B6}" name="Stock(Units)" dataDxfId="13">
      <calculatedColumnFormula>IFERROR(VLOOKUP(Sales_data[[#This Row],[HSN code]],inventory_data[#All],6,0),"")</calculatedColumnFormula>
    </tableColumn>
    <tableColumn id="7" xr3:uid="{DD04ACEB-8663-459E-B1F1-336151EE6549}" name="Units" dataDxfId="12"/>
    <tableColumn id="8" xr3:uid="{5ECA210A-7E27-4716-8B76-4AB161A01DCF}" name="Price" dataDxfId="11">
      <calculatedColumnFormula>IFERROR(VLOOKUP(Sales_data[[#This Row],[HSN code]],products_data[#All],4,0),"")</calculatedColumnFormula>
    </tableColumn>
    <tableColumn id="9" xr3:uid="{6BDD3025-99DA-46E1-95B0-079F89C872E2}" name="Amount" dataDxfId="10">
      <calculatedColumnFormula>IFERROR(Sales_data[[#This Row],[Price]]*Sales_data[[#This Row],[Units]],"")</calculatedColumnFormula>
    </tableColumn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A94892-8C5D-4A43-9AAC-DAE3E18F76B9}" name="inventory_data" displayName="inventory_data" ref="D8:K18" totalsRowShown="0" headerRowDxfId="9" dataDxfId="8">
  <autoFilter ref="D8:K18" xr:uid="{00A94892-8C5D-4A43-9AAC-DAE3E18F76B9}"/>
  <tableColumns count="8">
    <tableColumn id="1" xr3:uid="{5DD5AA6A-0B1C-4C4A-A131-269AA1147801}" name="HSN code" dataDxfId="7">
      <calculatedColumnFormula>products_data[[#This Row],[HSN Code]]</calculatedColumnFormula>
    </tableColumn>
    <tableColumn id="2" xr3:uid="{3B8628DE-AE01-4FD1-AA38-9353089B64B9}" name="Product Name" dataDxfId="6">
      <calculatedColumnFormula>products_data[[#This Row],[Product Name]]</calculatedColumnFormula>
    </tableColumn>
    <tableColumn id="3" xr3:uid="{066B68C0-6CC6-4D80-8980-FF16D540E92D}" name="Cost" dataDxfId="5">
      <calculatedColumnFormula>products_data[[#This Row],[Cost]]</calculatedColumnFormula>
    </tableColumn>
    <tableColumn id="4" xr3:uid="{6C5F8472-BFC3-4334-89B7-1D96C360FD5F}" name="P(units)" dataDxfId="4">
      <calculatedColumnFormula>SUMIF(Purchase_data[[Product Name ]],inventory_data[[#This Row],[Product Name]],Purchase_data[Units])</calculatedColumnFormula>
    </tableColumn>
    <tableColumn id="5" xr3:uid="{EDF302B7-90C5-4833-9ED0-3D69F4093967}" name="S(units)" dataDxfId="3">
      <calculatedColumnFormula>SUMIF(Sales_data[Product Name],inventory_data[[#This Row],[Product Name]],Sales_data[Units])</calculatedColumnFormula>
    </tableColumn>
    <tableColumn id="6" xr3:uid="{FB2AF94F-ACCB-40AB-894E-9C98573D3297}" name="Stock" dataDxfId="2">
      <calculatedColumnFormula>inventory_data[[#This Row],[P(units)]]-inventory_data[[#This Row],[S(units)]]</calculatedColumnFormula>
    </tableColumn>
    <tableColumn id="7" xr3:uid="{37F468AE-A701-4861-AEE7-371F9B8AC849}" name="Stock Amount" dataDxfId="1">
      <calculatedColumnFormula>inventory_data[[#This Row],[Cost]]*inventory_data[[#This Row],[Stock]]</calculatedColumnFormula>
    </tableColumn>
    <tableColumn id="8" xr3:uid="{E8B10965-C619-433B-93FF-29825D8F9E34}" name="Notifications" dataDxfId="0">
      <calculatedColumnFormula>IF(inventory_data[[#This Row],[Stock]]&lt;5,"Please Call"&amp;inventory_data[[#This Row],[Product Name]]&amp;" Needs to re-order ! PH " &amp; VLOOKUP(inventory_data[[#This Row],[HSN code]],vendors_data[#All],4,0),"")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54DD-C3B3-4D12-9587-1F3E13F8A768}">
  <dimension ref="B1:T33"/>
  <sheetViews>
    <sheetView zoomScale="67" zoomScaleNormal="131" workbookViewId="0">
      <selection activeCell="L35" sqref="L35"/>
    </sheetView>
  </sheetViews>
  <sheetFormatPr defaultRowHeight="15" x14ac:dyDescent="0.25"/>
  <cols>
    <col min="1" max="1" width="3.140625" style="2" customWidth="1"/>
    <col min="2" max="2" width="28.7109375" style="3" customWidth="1"/>
    <col min="3" max="3" width="4.85546875" style="2" customWidth="1"/>
    <col min="4" max="16384" width="9.140625" style="2"/>
  </cols>
  <sheetData>
    <row r="1" spans="2:20" x14ac:dyDescent="0.25">
      <c r="B1" s="2"/>
    </row>
    <row r="14" spans="2:20" x14ac:dyDescent="0.25">
      <c r="N14" s="13" t="s">
        <v>131</v>
      </c>
      <c r="O14" s="1"/>
      <c r="P14" s="1"/>
      <c r="Q14" s="1"/>
      <c r="R14" s="1"/>
      <c r="S14" s="1"/>
      <c r="T14" s="12"/>
    </row>
    <row r="15" spans="2:20" x14ac:dyDescent="0.25">
      <c r="N15" s="14" t="str" cm="1">
        <f t="array" ref="N15">_xlfn._xlws.FILTER(inventory_data[Notifications],inventory_data[Notifications]&lt;&gt;"")</f>
        <v>Please CallLaptop Bag Needs to re-order ! PH 9811122334</v>
      </c>
      <c r="O15" s="3"/>
      <c r="P15" s="3"/>
      <c r="Q15" s="3"/>
      <c r="R15" s="3"/>
      <c r="S15" s="3"/>
      <c r="T15" s="3"/>
    </row>
    <row r="16" spans="2:20" x14ac:dyDescent="0.25">
      <c r="N16" s="3"/>
      <c r="O16" s="3"/>
      <c r="P16" s="3"/>
      <c r="Q16" s="3"/>
      <c r="R16" s="3"/>
      <c r="S16" s="3"/>
      <c r="T16" s="3"/>
    </row>
    <row r="17" spans="14:20" x14ac:dyDescent="0.25">
      <c r="N17" s="3"/>
      <c r="O17" s="3"/>
      <c r="P17" s="3"/>
      <c r="Q17" s="3"/>
      <c r="R17" s="3"/>
      <c r="S17" s="3"/>
      <c r="T17" s="3"/>
    </row>
    <row r="18" spans="14:20" x14ac:dyDescent="0.25">
      <c r="N18" s="3"/>
      <c r="O18" s="3"/>
      <c r="P18" s="3"/>
      <c r="Q18" s="3"/>
      <c r="R18" s="3"/>
      <c r="S18" s="3"/>
      <c r="T18" s="3"/>
    </row>
    <row r="19" spans="14:20" x14ac:dyDescent="0.25">
      <c r="N19" s="3"/>
      <c r="O19" s="3"/>
      <c r="P19" s="3"/>
      <c r="Q19" s="3"/>
      <c r="R19" s="3"/>
      <c r="S19" s="3"/>
      <c r="T19" s="3"/>
    </row>
    <row r="20" spans="14:20" x14ac:dyDescent="0.25">
      <c r="N20" s="3"/>
      <c r="O20" s="3"/>
      <c r="P20" s="3"/>
      <c r="Q20" s="3"/>
      <c r="R20" s="3"/>
      <c r="S20" s="3"/>
      <c r="T20" s="3"/>
    </row>
    <row r="21" spans="14:20" x14ac:dyDescent="0.25">
      <c r="N21" s="3"/>
      <c r="O21" s="3"/>
      <c r="P21" s="3"/>
      <c r="Q21" s="3"/>
      <c r="R21" s="3"/>
      <c r="S21" s="3"/>
      <c r="T21" s="3"/>
    </row>
    <row r="22" spans="14:20" x14ac:dyDescent="0.25">
      <c r="N22" s="3"/>
      <c r="O22" s="3"/>
      <c r="P22" s="3"/>
      <c r="Q22" s="3"/>
      <c r="R22" s="3"/>
      <c r="S22" s="3"/>
      <c r="T22" s="3"/>
    </row>
    <row r="23" spans="14:20" x14ac:dyDescent="0.25">
      <c r="N23" s="3"/>
      <c r="O23" s="3"/>
      <c r="P23" s="3"/>
      <c r="Q23" s="3"/>
      <c r="R23" s="3"/>
      <c r="S23" s="3"/>
      <c r="T23" s="3"/>
    </row>
    <row r="24" spans="14:20" x14ac:dyDescent="0.25">
      <c r="N24" s="3"/>
      <c r="O24" s="3"/>
      <c r="P24" s="3"/>
      <c r="Q24" s="3"/>
      <c r="R24" s="3"/>
      <c r="S24" s="3"/>
      <c r="T24" s="3"/>
    </row>
    <row r="25" spans="14:20" x14ac:dyDescent="0.25">
      <c r="N25" s="3"/>
      <c r="O25" s="3"/>
      <c r="P25" s="3"/>
      <c r="Q25" s="3"/>
      <c r="R25" s="3"/>
      <c r="S25" s="3"/>
      <c r="T25" s="3"/>
    </row>
    <row r="26" spans="14:20" x14ac:dyDescent="0.25">
      <c r="N26" s="3"/>
      <c r="O26" s="3"/>
      <c r="P26" s="3"/>
      <c r="Q26" s="3"/>
      <c r="R26" s="3"/>
      <c r="S26" s="3"/>
      <c r="T26" s="3"/>
    </row>
    <row r="27" spans="14:20" x14ac:dyDescent="0.25">
      <c r="N27" s="3"/>
      <c r="O27" s="3"/>
      <c r="P27" s="3"/>
      <c r="Q27" s="3"/>
      <c r="R27" s="3"/>
      <c r="S27" s="3"/>
      <c r="T27" s="3"/>
    </row>
    <row r="28" spans="14:20" x14ac:dyDescent="0.25">
      <c r="N28" s="3"/>
      <c r="O28" s="3"/>
      <c r="P28" s="3"/>
      <c r="Q28" s="3"/>
      <c r="R28" s="3"/>
      <c r="S28" s="3"/>
      <c r="T28" s="3"/>
    </row>
    <row r="29" spans="14:20" x14ac:dyDescent="0.25">
      <c r="N29" s="3"/>
      <c r="O29" s="3"/>
      <c r="P29" s="3"/>
      <c r="Q29" s="3"/>
      <c r="R29" s="3"/>
      <c r="S29" s="3"/>
      <c r="T29" s="3"/>
    </row>
    <row r="30" spans="14:20" x14ac:dyDescent="0.25">
      <c r="N30" s="3"/>
      <c r="O30" s="3"/>
      <c r="P30" s="3"/>
      <c r="Q30" s="3"/>
      <c r="R30" s="3"/>
      <c r="S30" s="3"/>
      <c r="T30" s="3"/>
    </row>
    <row r="31" spans="14:20" x14ac:dyDescent="0.25">
      <c r="N31" s="3"/>
      <c r="O31" s="3"/>
      <c r="P31" s="3"/>
      <c r="Q31" s="3"/>
      <c r="R31" s="3"/>
      <c r="S31" s="3"/>
      <c r="T31" s="3"/>
    </row>
    <row r="32" spans="14:20" x14ac:dyDescent="0.25">
      <c r="N32" s="3"/>
      <c r="O32" s="3"/>
      <c r="P32" s="3"/>
      <c r="Q32" s="3"/>
      <c r="R32" s="3"/>
      <c r="S32" s="3"/>
      <c r="T32" s="3"/>
    </row>
    <row r="33" spans="14:20" x14ac:dyDescent="0.25">
      <c r="N33" s="3"/>
      <c r="O33" s="3"/>
      <c r="P33" s="3"/>
      <c r="Q33" s="3"/>
      <c r="R33" s="3"/>
      <c r="S33" s="3"/>
      <c r="T33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EAA5-C13C-458C-86A1-983C048A0472}">
  <dimension ref="B1:H18"/>
  <sheetViews>
    <sheetView tabSelected="1" zoomScale="118" zoomScaleNormal="118" workbookViewId="0"/>
  </sheetViews>
  <sheetFormatPr defaultRowHeight="15" x14ac:dyDescent="0.25"/>
  <cols>
    <col min="1" max="1" width="3.140625" style="2" customWidth="1"/>
    <col min="2" max="2" width="28.7109375" style="3" customWidth="1"/>
    <col min="3" max="3" width="5.28515625" style="2" customWidth="1"/>
    <col min="4" max="4" width="13.42578125" style="2" customWidth="1"/>
    <col min="5" max="5" width="16" style="2" bestFit="1" customWidth="1"/>
    <col min="6" max="6" width="23.28515625" style="2" bestFit="1" customWidth="1"/>
    <col min="7" max="7" width="15.5703125" style="2" customWidth="1"/>
    <col min="8" max="8" width="25.140625" style="2" bestFit="1" customWidth="1"/>
    <col min="9" max="16384" width="9.140625" style="2"/>
  </cols>
  <sheetData>
    <row r="1" spans="2:8" x14ac:dyDescent="0.25">
      <c r="B1" s="2"/>
    </row>
    <row r="8" spans="2:8" x14ac:dyDescent="0.25">
      <c r="D8" s="4" t="s">
        <v>0</v>
      </c>
      <c r="E8" s="4" t="s">
        <v>1</v>
      </c>
      <c r="F8" s="4" t="s">
        <v>2</v>
      </c>
      <c r="G8" s="4" t="s">
        <v>3</v>
      </c>
      <c r="H8" s="4" t="s">
        <v>4</v>
      </c>
    </row>
    <row r="9" spans="2:8" x14ac:dyDescent="0.25">
      <c r="D9" s="4" t="s">
        <v>5</v>
      </c>
      <c r="E9" s="4" t="s">
        <v>6</v>
      </c>
      <c r="F9" s="4" t="s">
        <v>26</v>
      </c>
      <c r="G9" s="4">
        <v>9876543210</v>
      </c>
      <c r="H9" s="4" t="s">
        <v>27</v>
      </c>
    </row>
    <row r="10" spans="2:8" x14ac:dyDescent="0.25">
      <c r="D10" s="4" t="s">
        <v>7</v>
      </c>
      <c r="E10" s="4" t="s">
        <v>8</v>
      </c>
      <c r="F10" s="4" t="s">
        <v>28</v>
      </c>
      <c r="G10" s="4">
        <v>9831122334</v>
      </c>
      <c r="H10" s="4" t="s">
        <v>29</v>
      </c>
    </row>
    <row r="11" spans="2:8" x14ac:dyDescent="0.25">
      <c r="D11" s="4" t="s">
        <v>9</v>
      </c>
      <c r="E11" s="4" t="s">
        <v>10</v>
      </c>
      <c r="F11" s="4" t="s">
        <v>30</v>
      </c>
      <c r="G11" s="4">
        <v>9123456780</v>
      </c>
      <c r="H11" s="4" t="s">
        <v>31</v>
      </c>
    </row>
    <row r="12" spans="2:8" x14ac:dyDescent="0.25">
      <c r="D12" s="4" t="s">
        <v>11</v>
      </c>
      <c r="E12" s="4" t="s">
        <v>12</v>
      </c>
      <c r="F12" s="4" t="s">
        <v>13</v>
      </c>
      <c r="G12" s="4">
        <v>9988776655</v>
      </c>
      <c r="H12" s="4" t="s">
        <v>32</v>
      </c>
    </row>
    <row r="13" spans="2:8" x14ac:dyDescent="0.25">
      <c r="D13" s="4" t="s">
        <v>14</v>
      </c>
      <c r="E13" s="4" t="s">
        <v>15</v>
      </c>
      <c r="F13" s="4" t="s">
        <v>33</v>
      </c>
      <c r="G13" s="4">
        <v>9001123456</v>
      </c>
      <c r="H13" s="4" t="s">
        <v>34</v>
      </c>
    </row>
    <row r="14" spans="2:8" x14ac:dyDescent="0.25">
      <c r="D14" s="4" t="s">
        <v>16</v>
      </c>
      <c r="E14" s="4" t="s">
        <v>17</v>
      </c>
      <c r="F14" s="4" t="s">
        <v>35</v>
      </c>
      <c r="G14" s="4">
        <v>8899776655</v>
      </c>
      <c r="H14" s="4" t="s">
        <v>36</v>
      </c>
    </row>
    <row r="15" spans="2:8" x14ac:dyDescent="0.25">
      <c r="D15" s="4" t="s">
        <v>18</v>
      </c>
      <c r="E15" s="4" t="s">
        <v>19</v>
      </c>
      <c r="F15" s="4" t="s">
        <v>37</v>
      </c>
      <c r="G15" s="4">
        <v>8123456790</v>
      </c>
      <c r="H15" s="4" t="s">
        <v>38</v>
      </c>
    </row>
    <row r="16" spans="2:8" x14ac:dyDescent="0.25">
      <c r="D16" s="4" t="s">
        <v>20</v>
      </c>
      <c r="E16" s="4" t="s">
        <v>21</v>
      </c>
      <c r="F16" s="4" t="s">
        <v>39</v>
      </c>
      <c r="G16" s="4">
        <v>9998887776</v>
      </c>
      <c r="H16" s="4" t="s">
        <v>40</v>
      </c>
    </row>
    <row r="17" spans="4:8" x14ac:dyDescent="0.25">
      <c r="D17" s="4" t="s">
        <v>22</v>
      </c>
      <c r="E17" s="4" t="s">
        <v>23</v>
      </c>
      <c r="F17" s="4" t="s">
        <v>41</v>
      </c>
      <c r="G17" s="4">
        <v>9011223344</v>
      </c>
      <c r="H17" s="4" t="s">
        <v>42</v>
      </c>
    </row>
    <row r="18" spans="4:8" x14ac:dyDescent="0.25">
      <c r="D18" s="4" t="s">
        <v>24</v>
      </c>
      <c r="E18" s="4" t="s">
        <v>25</v>
      </c>
      <c r="F18" s="4" t="s">
        <v>43</v>
      </c>
      <c r="G18" s="4">
        <v>9112233445</v>
      </c>
      <c r="H18" s="4" t="s">
        <v>44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E1D5-1840-4E37-BF52-84C9E8975217}">
  <dimension ref="B1:G18"/>
  <sheetViews>
    <sheetView workbookViewId="0">
      <selection activeCell="E13" sqref="D9:G18"/>
    </sheetView>
  </sheetViews>
  <sheetFormatPr defaultRowHeight="15" x14ac:dyDescent="0.25"/>
  <cols>
    <col min="1" max="1" width="3.140625" style="2" customWidth="1"/>
    <col min="2" max="2" width="28.7109375" style="3" customWidth="1"/>
    <col min="3" max="3" width="5.140625" style="2" customWidth="1"/>
    <col min="4" max="4" width="11.85546875" style="2" customWidth="1"/>
    <col min="5" max="5" width="18.28515625" style="2" bestFit="1" customWidth="1"/>
    <col min="6" max="6" width="7" style="2" customWidth="1"/>
    <col min="7" max="7" width="14" style="2" customWidth="1"/>
    <col min="8" max="16384" width="9.140625" style="2"/>
  </cols>
  <sheetData>
    <row r="1" spans="2:7" x14ac:dyDescent="0.25">
      <c r="B1" s="2"/>
    </row>
    <row r="8" spans="2:7" x14ac:dyDescent="0.25">
      <c r="D8" s="2" t="s">
        <v>45</v>
      </c>
      <c r="E8" s="2" t="s">
        <v>46</v>
      </c>
      <c r="F8" s="2" t="s">
        <v>47</v>
      </c>
      <c r="G8" s="2" t="s">
        <v>48</v>
      </c>
    </row>
    <row r="9" spans="2:7" x14ac:dyDescent="0.25">
      <c r="D9" s="2">
        <v>1001</v>
      </c>
      <c r="E9" s="2" t="s">
        <v>49</v>
      </c>
      <c r="F9" s="2">
        <v>800</v>
      </c>
      <c r="G9" s="2">
        <v>1200</v>
      </c>
    </row>
    <row r="10" spans="2:7" x14ac:dyDescent="0.25">
      <c r="D10" s="2">
        <v>1002</v>
      </c>
      <c r="E10" s="2" t="s">
        <v>50</v>
      </c>
      <c r="F10" s="2">
        <v>450</v>
      </c>
      <c r="G10" s="2">
        <v>700</v>
      </c>
    </row>
    <row r="11" spans="2:7" x14ac:dyDescent="0.25">
      <c r="D11" s="2">
        <v>1003</v>
      </c>
      <c r="E11" s="2" t="s">
        <v>51</v>
      </c>
      <c r="F11" s="2">
        <v>700</v>
      </c>
      <c r="G11" s="2">
        <v>950</v>
      </c>
    </row>
    <row r="12" spans="2:7" x14ac:dyDescent="0.25">
      <c r="D12" s="2">
        <v>1004</v>
      </c>
      <c r="E12" s="2" t="s">
        <v>52</v>
      </c>
      <c r="F12" s="2">
        <v>5000</v>
      </c>
      <c r="G12" s="2">
        <v>7200</v>
      </c>
    </row>
    <row r="13" spans="2:7" x14ac:dyDescent="0.25">
      <c r="D13" s="2">
        <v>1005</v>
      </c>
      <c r="E13" s="2" t="s">
        <v>53</v>
      </c>
      <c r="F13" s="2">
        <v>150</v>
      </c>
      <c r="G13" s="2">
        <v>250</v>
      </c>
    </row>
    <row r="14" spans="2:7" x14ac:dyDescent="0.25">
      <c r="D14" s="2">
        <v>1006</v>
      </c>
      <c r="E14" s="2" t="s">
        <v>54</v>
      </c>
      <c r="F14" s="2">
        <v>3200</v>
      </c>
      <c r="G14" s="2">
        <v>4500</v>
      </c>
    </row>
    <row r="15" spans="2:7" x14ac:dyDescent="0.25">
      <c r="D15" s="2">
        <v>1007</v>
      </c>
      <c r="E15" s="2" t="s">
        <v>55</v>
      </c>
      <c r="F15" s="2">
        <v>900</v>
      </c>
      <c r="G15" s="2">
        <v>1300</v>
      </c>
    </row>
    <row r="16" spans="2:7" x14ac:dyDescent="0.25">
      <c r="D16" s="2">
        <v>1008</v>
      </c>
      <c r="E16" s="2" t="s">
        <v>56</v>
      </c>
      <c r="F16" s="2">
        <v>1100</v>
      </c>
      <c r="G16" s="2">
        <v>1600</v>
      </c>
    </row>
    <row r="17" spans="4:7" x14ac:dyDescent="0.25">
      <c r="D17" s="2">
        <v>1009</v>
      </c>
      <c r="E17" s="2" t="s">
        <v>57</v>
      </c>
      <c r="F17" s="2">
        <v>300</v>
      </c>
      <c r="G17" s="2">
        <v>500</v>
      </c>
    </row>
    <row r="18" spans="4:7" x14ac:dyDescent="0.25">
      <c r="D18" s="2">
        <v>1010</v>
      </c>
      <c r="E18" s="2" t="s">
        <v>58</v>
      </c>
      <c r="F18" s="2">
        <v>50</v>
      </c>
      <c r="G18" s="2">
        <v>90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B87E-C245-4CD6-A65A-E09ED5F5A94F}">
  <dimension ref="B1:H18"/>
  <sheetViews>
    <sheetView topLeftCell="A11" zoomScale="117" workbookViewId="0"/>
  </sheetViews>
  <sheetFormatPr defaultRowHeight="15" x14ac:dyDescent="0.25"/>
  <cols>
    <col min="1" max="1" width="3.140625" style="2" customWidth="1"/>
    <col min="2" max="2" width="28.7109375" style="3" customWidth="1"/>
    <col min="3" max="3" width="5.140625" style="2" customWidth="1"/>
    <col min="4" max="4" width="11.28515625" style="2" customWidth="1"/>
    <col min="5" max="5" width="17.42578125" style="2" bestFit="1" customWidth="1"/>
    <col min="6" max="6" width="16.42578125" style="2" bestFit="1" customWidth="1"/>
    <col min="7" max="7" width="15.7109375" style="2" customWidth="1"/>
    <col min="8" max="8" width="26.5703125" style="2" bestFit="1" customWidth="1"/>
    <col min="9" max="16384" width="9.140625" style="2"/>
  </cols>
  <sheetData>
    <row r="1" spans="2:8" x14ac:dyDescent="0.25">
      <c r="B1" s="2"/>
    </row>
    <row r="8" spans="2:8" x14ac:dyDescent="0.25">
      <c r="D8" s="5" t="s">
        <v>45</v>
      </c>
      <c r="E8" s="5" t="s">
        <v>46</v>
      </c>
      <c r="F8" s="5" t="s">
        <v>59</v>
      </c>
      <c r="G8" s="5" t="s">
        <v>3</v>
      </c>
      <c r="H8" s="5" t="s">
        <v>4</v>
      </c>
    </row>
    <row r="9" spans="2:8" x14ac:dyDescent="0.25">
      <c r="D9" s="5">
        <v>1001</v>
      </c>
      <c r="E9" s="5" t="s">
        <v>60</v>
      </c>
      <c r="F9" s="5" t="s">
        <v>61</v>
      </c>
      <c r="G9" s="5">
        <v>9811122334</v>
      </c>
      <c r="H9" s="5" t="s">
        <v>62</v>
      </c>
    </row>
    <row r="10" spans="2:8" x14ac:dyDescent="0.25">
      <c r="D10" s="5">
        <v>1002</v>
      </c>
      <c r="E10" s="5" t="s">
        <v>63</v>
      </c>
      <c r="F10" s="5" t="s">
        <v>64</v>
      </c>
      <c r="G10" s="5">
        <v>9822233445</v>
      </c>
      <c r="H10" s="5" t="s">
        <v>65</v>
      </c>
    </row>
    <row r="11" spans="2:8" x14ac:dyDescent="0.25">
      <c r="D11" s="5">
        <v>1003</v>
      </c>
      <c r="E11" s="5" t="s">
        <v>66</v>
      </c>
      <c r="F11" s="5" t="s">
        <v>67</v>
      </c>
      <c r="G11" s="5">
        <v>9833344556</v>
      </c>
      <c r="H11" s="5" t="s">
        <v>68</v>
      </c>
    </row>
    <row r="12" spans="2:8" x14ac:dyDescent="0.25">
      <c r="D12" s="5">
        <v>1004</v>
      </c>
      <c r="E12" s="5" t="s">
        <v>69</v>
      </c>
      <c r="F12" s="5" t="s">
        <v>70</v>
      </c>
      <c r="G12" s="5">
        <v>9844455667</v>
      </c>
      <c r="H12" s="5" t="s">
        <v>71</v>
      </c>
    </row>
    <row r="13" spans="2:8" x14ac:dyDescent="0.25">
      <c r="D13" s="5">
        <v>1005</v>
      </c>
      <c r="E13" s="5" t="s">
        <v>72</v>
      </c>
      <c r="F13" s="5" t="s">
        <v>73</v>
      </c>
      <c r="G13" s="5">
        <v>9855566778</v>
      </c>
      <c r="H13" s="5" t="s">
        <v>74</v>
      </c>
    </row>
    <row r="14" spans="2:8" x14ac:dyDescent="0.25">
      <c r="D14" s="5">
        <v>1006</v>
      </c>
      <c r="E14" s="5" t="s">
        <v>75</v>
      </c>
      <c r="F14" s="5" t="s">
        <v>76</v>
      </c>
      <c r="G14" s="5">
        <v>9866677889</v>
      </c>
      <c r="H14" s="5" t="s">
        <v>77</v>
      </c>
    </row>
    <row r="15" spans="2:8" x14ac:dyDescent="0.25">
      <c r="D15" s="5">
        <v>1007</v>
      </c>
      <c r="E15" s="5" t="s">
        <v>78</v>
      </c>
      <c r="F15" s="5" t="s">
        <v>79</v>
      </c>
      <c r="G15" s="5">
        <v>9877788990</v>
      </c>
      <c r="H15" s="5" t="s">
        <v>80</v>
      </c>
    </row>
    <row r="16" spans="2:8" x14ac:dyDescent="0.25">
      <c r="D16" s="5">
        <v>1008</v>
      </c>
      <c r="E16" s="5" t="s">
        <v>81</v>
      </c>
      <c r="F16" s="5" t="s">
        <v>82</v>
      </c>
      <c r="G16" s="5">
        <v>9888899001</v>
      </c>
      <c r="H16" s="5" t="s">
        <v>83</v>
      </c>
    </row>
    <row r="17" spans="4:8" x14ac:dyDescent="0.25">
      <c r="D17" s="5">
        <v>1009</v>
      </c>
      <c r="E17" s="5" t="s">
        <v>84</v>
      </c>
      <c r="F17" s="5" t="s">
        <v>85</v>
      </c>
      <c r="G17" s="5">
        <v>9899900112</v>
      </c>
      <c r="H17" s="5" t="s">
        <v>86</v>
      </c>
    </row>
    <row r="18" spans="4:8" x14ac:dyDescent="0.25">
      <c r="D18" s="5">
        <v>1010</v>
      </c>
      <c r="E18" s="5" t="s">
        <v>87</v>
      </c>
      <c r="F18" s="5" t="s">
        <v>88</v>
      </c>
      <c r="G18" s="5">
        <v>9900011223</v>
      </c>
      <c r="H18" s="5" t="s">
        <v>89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29AE-E1E9-49D5-A8A0-6B5E8B46A8FA}">
  <dimension ref="B1:E11"/>
  <sheetViews>
    <sheetView workbookViewId="0">
      <selection activeCell="E9" sqref="E9"/>
    </sheetView>
  </sheetViews>
  <sheetFormatPr defaultRowHeight="15" x14ac:dyDescent="0.25"/>
  <cols>
    <col min="1" max="1" width="3.140625" style="2" customWidth="1"/>
    <col min="2" max="2" width="28.7109375" style="3" customWidth="1"/>
    <col min="3" max="3" width="5.28515625" style="2" customWidth="1"/>
    <col min="4" max="16384" width="9.140625" style="2"/>
  </cols>
  <sheetData>
    <row r="1" spans="2:5" x14ac:dyDescent="0.25">
      <c r="B1" s="2"/>
    </row>
    <row r="9" spans="2:5" x14ac:dyDescent="0.25">
      <c r="E9" s="6" t="s">
        <v>90</v>
      </c>
    </row>
    <row r="11" spans="2:5" x14ac:dyDescent="0.25">
      <c r="E11" s="6" t="s">
        <v>91</v>
      </c>
    </row>
  </sheetData>
  <hyperlinks>
    <hyperlink ref="E9" location="Purchase!A1" display="Purchase Entry" xr:uid="{DA4A68F8-2266-49AB-A4F3-78CF2302F4ED}"/>
    <hyperlink ref="E11" location="Sale!A1" display="Sale Entry" xr:uid="{073B82F1-1D45-4733-8D3C-5100BF4B282C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595A-882A-4373-9334-C4C7CA9C792F}">
  <dimension ref="B1:J18"/>
  <sheetViews>
    <sheetView topLeftCell="A10" workbookViewId="0"/>
  </sheetViews>
  <sheetFormatPr defaultRowHeight="15" x14ac:dyDescent="0.25"/>
  <cols>
    <col min="1" max="1" width="3.140625" style="2" customWidth="1"/>
    <col min="2" max="2" width="28.7109375" style="3" customWidth="1"/>
    <col min="3" max="3" width="5.7109375" style="2" customWidth="1"/>
    <col min="4" max="4" width="12.140625" style="2" bestFit="1" customWidth="1"/>
    <col min="5" max="5" width="18.28515625" style="2" bestFit="1" customWidth="1"/>
    <col min="6" max="6" width="16.140625" style="2" bestFit="1" customWidth="1"/>
    <col min="7" max="7" width="9.7109375" style="2" bestFit="1" customWidth="1"/>
    <col min="8" max="8" width="8" style="2" bestFit="1" customWidth="1"/>
    <col min="9" max="9" width="7.140625" style="2" bestFit="1" customWidth="1"/>
    <col min="10" max="10" width="10.42578125" style="2" bestFit="1" customWidth="1"/>
    <col min="11" max="16384" width="9.140625" style="2"/>
  </cols>
  <sheetData>
    <row r="1" spans="2:10" x14ac:dyDescent="0.25">
      <c r="B1" s="2"/>
    </row>
    <row r="8" spans="2:10" x14ac:dyDescent="0.25">
      <c r="D8" s="2" t="s">
        <v>92</v>
      </c>
      <c r="E8" s="2" t="s">
        <v>93</v>
      </c>
      <c r="F8" s="2" t="s">
        <v>94</v>
      </c>
      <c r="G8" s="2" t="s">
        <v>95</v>
      </c>
      <c r="H8" s="2" t="s">
        <v>96</v>
      </c>
      <c r="I8" s="2" t="s">
        <v>47</v>
      </c>
      <c r="J8" s="2" t="s">
        <v>97</v>
      </c>
    </row>
    <row r="9" spans="2:10" x14ac:dyDescent="0.25">
      <c r="D9" s="2">
        <v>1001</v>
      </c>
      <c r="E9" s="2" t="str">
        <f>IFERROR(VLOOKUP(Purchase_data[[#This Row],[HSN code ]],products_data[#All],2,0),"")</f>
        <v>Laptop Bag</v>
      </c>
      <c r="F9" s="2" t="str">
        <f>IFERROR(VLOOKUP(Purchase_data[[#This Row],[HSN code ]],vendors_data[#All],3,0),"")</f>
        <v>TechZone Pvt Ltd</v>
      </c>
      <c r="G9" s="8">
        <v>45661</v>
      </c>
      <c r="H9" s="2">
        <v>100</v>
      </c>
      <c r="I9" s="2">
        <f>IFERROR(VLOOKUP(Purchase_data[[#This Row],[HSN code ]],products_data[#All],3,0),"")</f>
        <v>800</v>
      </c>
      <c r="J9" s="2">
        <f>IFERROR(Purchase_data[[#This Row],[Units]]*Purchase_data[[#This Row],[Cost]],"")</f>
        <v>80000</v>
      </c>
    </row>
    <row r="10" spans="2:10" x14ac:dyDescent="0.25">
      <c r="D10" s="2">
        <v>1002</v>
      </c>
      <c r="E10" s="2" t="str">
        <f>IFERROR(VLOOKUP(Purchase_data[[#This Row],[HSN code ]],products_data[#All],2,0),"")</f>
        <v>Wireless Mouse</v>
      </c>
      <c r="F10" s="2" t="str">
        <f>IFERROR(VLOOKUP(Purchase_data[[#This Row],[HSN code ]],vendors_data[#All],3,0),"")</f>
        <v>GadgetMart</v>
      </c>
      <c r="G10" s="8">
        <v>45692</v>
      </c>
      <c r="H10" s="2">
        <v>250</v>
      </c>
      <c r="I10" s="2">
        <f>IFERROR(VLOOKUP(Purchase_data[[#This Row],[HSN code ]],products_data[#All],3,0),"")</f>
        <v>450</v>
      </c>
      <c r="J10" s="2">
        <f>IFERROR(Purchase_data[[#This Row],[Units]]*Purchase_data[[#This Row],[Cost]],"")</f>
        <v>112500</v>
      </c>
    </row>
    <row r="11" spans="2:10" x14ac:dyDescent="0.25">
      <c r="D11" s="2">
        <v>1004</v>
      </c>
      <c r="E11" s="2" t="str">
        <f>IFERROR(VLOOKUP(Purchase_data[[#This Row],[HSN code ]],products_data[#All],2,0),"")</f>
        <v>Monitor 24 inch</v>
      </c>
      <c r="F11" s="2" t="str">
        <f>IFERROR(VLOOKUP(Purchase_data[[#This Row],[HSN code ]],vendors_data[#All],3,0),"")</f>
        <v>SmartTech Co</v>
      </c>
      <c r="G11" s="8">
        <v>45720</v>
      </c>
      <c r="H11" s="2">
        <v>50</v>
      </c>
      <c r="I11" s="2">
        <f>IFERROR(VLOOKUP(Purchase_data[[#This Row],[HSN code ]],products_data[#All],3,0),"")</f>
        <v>5000</v>
      </c>
      <c r="J11" s="2">
        <f>IFERROR(Purchase_data[[#This Row],[Units]]*Purchase_data[[#This Row],[Cost]],"")</f>
        <v>250000</v>
      </c>
    </row>
    <row r="12" spans="2:10" x14ac:dyDescent="0.25">
      <c r="D12" s="2">
        <v>1005</v>
      </c>
      <c r="E12" s="2" t="str">
        <f>IFERROR(VLOOKUP(Purchase_data[[#This Row],[HSN code ]],products_data[#All],2,0),"")</f>
        <v>USB-C Cable</v>
      </c>
      <c r="F12" s="2" t="str">
        <f>IFERROR(VLOOKUP(Purchase_data[[#This Row],[HSN code ]],vendors_data[#All],3,0),"")</f>
        <v>Nova Gadgets</v>
      </c>
      <c r="G12" s="8">
        <v>45934</v>
      </c>
      <c r="H12" s="2">
        <v>500</v>
      </c>
      <c r="I12" s="2">
        <f>IFERROR(VLOOKUP(Purchase_data[[#This Row],[HSN code ]],products_data[#All],3,0),"")</f>
        <v>150</v>
      </c>
      <c r="J12" s="2">
        <f>IFERROR(Purchase_data[[#This Row],[Units]]*Purchase_data[[#This Row],[Cost]],"")</f>
        <v>75000</v>
      </c>
    </row>
    <row r="13" spans="2:10" x14ac:dyDescent="0.25">
      <c r="D13" s="2">
        <v>1006</v>
      </c>
      <c r="E13" s="2" t="str">
        <f>IFERROR(VLOOKUP(Purchase_data[[#This Row],[HSN code ]],products_data[#All],2,0),"")</f>
        <v>External Hard Drive</v>
      </c>
      <c r="F13" s="2" t="str">
        <f>IFERROR(VLOOKUP(Purchase_data[[#This Row],[HSN code ]],vendors_data[#All],3,0),"")</f>
        <v>ElectroWorld</v>
      </c>
      <c r="G13" s="4" t="s">
        <v>98</v>
      </c>
      <c r="H13" s="2">
        <v>100</v>
      </c>
      <c r="I13" s="2">
        <f>IFERROR(VLOOKUP(Purchase_data[[#This Row],[HSN code ]],products_data[#All],3,0),"")</f>
        <v>3200</v>
      </c>
      <c r="J13" s="2">
        <f>IFERROR(Purchase_data[[#This Row],[Units]]*Purchase_data[[#This Row],[Cost]],"")</f>
        <v>320000</v>
      </c>
    </row>
    <row r="14" spans="2:10" x14ac:dyDescent="0.25">
      <c r="D14" s="2">
        <v>1007</v>
      </c>
      <c r="E14" s="2" t="str">
        <f>IFERROR(VLOOKUP(Purchase_data[[#This Row],[HSN code ]],products_data[#All],2,0),"")</f>
        <v>Bluetooth Speaker</v>
      </c>
      <c r="F14" s="2" t="str">
        <f>IFERROR(VLOOKUP(Purchase_data[[#This Row],[HSN code ]],vendors_data[#All],3,0),"")</f>
        <v>Cable Hub</v>
      </c>
      <c r="G14" s="4" t="s">
        <v>99</v>
      </c>
      <c r="H14" s="2">
        <v>200</v>
      </c>
      <c r="I14" s="2">
        <f>IFERROR(VLOOKUP(Purchase_data[[#This Row],[HSN code ]],products_data[#All],3,0),"")</f>
        <v>900</v>
      </c>
      <c r="J14" s="2">
        <f>IFERROR(Purchase_data[[#This Row],[Units]]*Purchase_data[[#This Row],[Cost]],"")</f>
        <v>180000</v>
      </c>
    </row>
    <row r="15" spans="2:10" x14ac:dyDescent="0.25">
      <c r="D15" s="2">
        <v>1008</v>
      </c>
      <c r="E15" s="2" t="str">
        <f>IFERROR(VLOOKUP(Purchase_data[[#This Row],[HSN code ]],products_data[#All],2,0),"")</f>
        <v>Webcam</v>
      </c>
      <c r="F15" s="2" t="str">
        <f>IFERROR(VLOOKUP(Purchase_data[[#This Row],[HSN code ]],vendors_data[#All],3,0),"")</f>
        <v>StandEase</v>
      </c>
      <c r="G15" s="4" t="s">
        <v>100</v>
      </c>
      <c r="H15" s="2">
        <v>50</v>
      </c>
      <c r="I15" s="2">
        <f>IFERROR(VLOOKUP(Purchase_data[[#This Row],[HSN code ]],products_data[#All],3,0),"")</f>
        <v>1100</v>
      </c>
      <c r="J15" s="2">
        <f>IFERROR(Purchase_data[[#This Row],[Units]]*Purchase_data[[#This Row],[Cost]],"")</f>
        <v>55000</v>
      </c>
    </row>
    <row r="16" spans="2:10" x14ac:dyDescent="0.25">
      <c r="D16" s="2">
        <v>1009</v>
      </c>
      <c r="E16" s="2" t="str">
        <f>IFERROR(VLOOKUP(Purchase_data[[#This Row],[HSN code ]],products_data[#All],2,0),"")</f>
        <v>Desk Lamp</v>
      </c>
      <c r="F16" s="2" t="str">
        <f>IFERROR(VLOOKUP(Purchase_data[[#This Row],[HSN code ]],vendors_data[#All],3,0),"")</f>
        <v>VisionPro</v>
      </c>
      <c r="G16" s="4" t="s">
        <v>101</v>
      </c>
      <c r="H16" s="2">
        <v>150</v>
      </c>
      <c r="I16" s="2">
        <f>IFERROR(VLOOKUP(Purchase_data[[#This Row],[HSN code ]],products_data[#All],3,0),"")</f>
        <v>300</v>
      </c>
      <c r="J16" s="2">
        <f>IFERROR(Purchase_data[[#This Row],[Units]]*Purchase_data[[#This Row],[Cost]],"")</f>
        <v>45000</v>
      </c>
    </row>
    <row r="17" spans="4:10" x14ac:dyDescent="0.25">
      <c r="D17" s="2">
        <v>1010</v>
      </c>
      <c r="E17" s="2" t="str">
        <f>IFERROR(VLOOKUP(Purchase_data[[#This Row],[HSN code ]],products_data[#All],2,0),"")</f>
        <v>Notebook</v>
      </c>
      <c r="F17" s="2" t="str">
        <f>IFERROR(VLOOKUP(Purchase_data[[#This Row],[HSN code ]],vendors_data[#All],3,0),"")</f>
        <v>SafeShield</v>
      </c>
      <c r="G17" s="4" t="s">
        <v>102</v>
      </c>
      <c r="H17" s="2">
        <v>750</v>
      </c>
      <c r="I17" s="2">
        <f>IFERROR(VLOOKUP(Purchase_data[[#This Row],[HSN code ]],products_data[#All],3,0),"")</f>
        <v>50</v>
      </c>
      <c r="J17" s="2">
        <f>IFERROR(Purchase_data[[#This Row],[Units]]*Purchase_data[[#This Row],[Cost]],"")</f>
        <v>37500</v>
      </c>
    </row>
    <row r="18" spans="4:10" x14ac:dyDescent="0.25">
      <c r="D18" s="2">
        <v>1003</v>
      </c>
      <c r="E18" s="2" t="str">
        <f>IFERROR(VLOOKUP(Purchase_data[[#This Row],[HSN code ]],products_data[#All],2,0),"")</f>
        <v>Keyboard</v>
      </c>
      <c r="F18" s="2" t="str">
        <f>IFERROR(VLOOKUP(Purchase_data[[#This Row],[HSN code ]],vendors_data[#All],3,0),"")</f>
        <v>Urban Electronics</v>
      </c>
      <c r="G18" s="2" t="s">
        <v>103</v>
      </c>
      <c r="H18" s="2">
        <v>250</v>
      </c>
      <c r="I18" s="2">
        <f>IFERROR(VLOOKUP(Purchase_data[[#This Row],[HSN code ]],products_data[#All],3,0),"")</f>
        <v>700</v>
      </c>
      <c r="J18" s="2">
        <f>IFERROR(Purchase_data[[#This Row],[Units]]*Purchase_data[[#This Row],[Cost]],"")</f>
        <v>175000</v>
      </c>
    </row>
  </sheetData>
  <dataValidations count="1">
    <dataValidation type="list" allowBlank="1" showInputMessage="1" showErrorMessage="1" sqref="D9:D18" xr:uid="{34B3CB41-0E66-4CA9-97D1-9EA812EC2AC3}">
      <formula1>HSN_Code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6569-80F7-47DF-B509-6F1F63C18398}">
  <dimension ref="B1:L18"/>
  <sheetViews>
    <sheetView topLeftCell="A20" zoomScale="135" workbookViewId="0"/>
  </sheetViews>
  <sheetFormatPr defaultRowHeight="15" x14ac:dyDescent="0.25"/>
  <cols>
    <col min="1" max="1" width="3.140625" style="2" customWidth="1"/>
    <col min="2" max="2" width="28.7109375" style="3" customWidth="1"/>
    <col min="3" max="3" width="5.5703125" style="2" customWidth="1"/>
    <col min="4" max="4" width="14.140625" style="2" bestFit="1" customWidth="1"/>
    <col min="5" max="5" width="17.7109375" style="2" bestFit="1" customWidth="1"/>
    <col min="6" max="6" width="11.7109375" style="2" bestFit="1" customWidth="1"/>
    <col min="7" max="7" width="16" style="2" bestFit="1" customWidth="1"/>
    <col min="8" max="8" width="9.7109375" style="2" bestFit="1" customWidth="1"/>
    <col min="9" max="9" width="14.140625" style="2" bestFit="1" customWidth="1"/>
    <col min="10" max="10" width="8" style="2" bestFit="1" customWidth="1"/>
    <col min="11" max="11" width="7.7109375" style="2" bestFit="1" customWidth="1"/>
    <col min="12" max="12" width="10.42578125" style="2" bestFit="1" customWidth="1"/>
    <col min="13" max="16384" width="9.140625" style="2"/>
  </cols>
  <sheetData>
    <row r="1" spans="2:12" x14ac:dyDescent="0.25">
      <c r="B1" s="2"/>
    </row>
    <row r="8" spans="2:12" x14ac:dyDescent="0.25">
      <c r="D8" s="2" t="s">
        <v>0</v>
      </c>
      <c r="E8" s="2" t="s">
        <v>104</v>
      </c>
      <c r="F8" s="2" t="s">
        <v>105</v>
      </c>
      <c r="G8" s="2" t="s">
        <v>46</v>
      </c>
      <c r="H8" s="2" t="s">
        <v>95</v>
      </c>
      <c r="I8" s="2" t="s">
        <v>106</v>
      </c>
      <c r="J8" s="2" t="s">
        <v>96</v>
      </c>
      <c r="K8" s="2" t="s">
        <v>107</v>
      </c>
      <c r="L8" s="2" t="s">
        <v>97</v>
      </c>
    </row>
    <row r="9" spans="2:12" x14ac:dyDescent="0.25">
      <c r="D9" s="2" t="s">
        <v>5</v>
      </c>
      <c r="E9" s="2" t="str">
        <f>IFERROR(VLOOKUP(Sales_data[[#This Row],[Customer ID]],customer_data[#All],2,0),"")</f>
        <v>Priya Sharma</v>
      </c>
      <c r="F9" s="2">
        <v>1001</v>
      </c>
      <c r="G9" s="2" t="str">
        <f>IFERROR(VLOOKUP(Sales_data[[#This Row],[HSN code]],products_data[#All],2,0),"")</f>
        <v>Laptop Bag</v>
      </c>
      <c r="H9" s="7" t="s">
        <v>108</v>
      </c>
      <c r="I9" s="2">
        <f>IFERROR(VLOOKUP(Sales_data[[#This Row],[HSN code]],inventory_data[#All],6,0),"")</f>
        <v>0</v>
      </c>
      <c r="J9" s="2">
        <v>100</v>
      </c>
      <c r="K9" s="2">
        <f>IFERROR(VLOOKUP(Sales_data[[#This Row],[HSN code]],products_data[#All],4,0),"")</f>
        <v>1200</v>
      </c>
      <c r="L9" s="2">
        <f>IFERROR(Sales_data[[#This Row],[Price]]*Sales_data[[#This Row],[Units]],"")</f>
        <v>120000</v>
      </c>
    </row>
    <row r="10" spans="2:12" x14ac:dyDescent="0.25">
      <c r="D10" s="2" t="s">
        <v>7</v>
      </c>
      <c r="E10" s="2" t="str">
        <f>IFERROR(VLOOKUP(Sales_data[[#This Row],[Customer ID]],customer_data[#All],2,0),"")</f>
        <v>Rohan Mehta</v>
      </c>
      <c r="F10" s="2">
        <v>1002</v>
      </c>
      <c r="G10" s="2" t="str">
        <f>IFERROR(VLOOKUP(Sales_data[[#This Row],[HSN code]],products_data[#All],2,0),"")</f>
        <v>Wireless Mouse</v>
      </c>
      <c r="H10" s="7">
        <v>45692</v>
      </c>
      <c r="I10" s="2">
        <f>IFERROR(VLOOKUP(Sales_data[[#This Row],[HSN code]],inventory_data[#All],6,0),"")</f>
        <v>230</v>
      </c>
      <c r="J10" s="2">
        <v>20</v>
      </c>
      <c r="K10" s="2">
        <f>IFERROR(VLOOKUP(Sales_data[[#This Row],[HSN code]],products_data[#All],4,0),"")</f>
        <v>700</v>
      </c>
      <c r="L10" s="2">
        <f>IFERROR(Sales_data[[#This Row],[Price]]*Sales_data[[#This Row],[Units]],"")</f>
        <v>14000</v>
      </c>
    </row>
    <row r="11" spans="2:12" x14ac:dyDescent="0.25">
      <c r="D11" s="2" t="s">
        <v>9</v>
      </c>
      <c r="E11" s="2" t="str">
        <f>IFERROR(VLOOKUP(Sales_data[[#This Row],[Customer ID]],customer_data[#All],2,0),"")</f>
        <v>Anjali Verma</v>
      </c>
      <c r="F11" s="2">
        <v>1003</v>
      </c>
      <c r="G11" s="2" t="str">
        <f>IFERROR(VLOOKUP(Sales_data[[#This Row],[HSN code]],products_data[#All],2,0),"")</f>
        <v>Keyboard</v>
      </c>
      <c r="H11" s="7">
        <v>45720</v>
      </c>
      <c r="I11" s="2">
        <f>IFERROR(VLOOKUP(Sales_data[[#This Row],[HSN code]],inventory_data[#All],6,0),"")</f>
        <v>235</v>
      </c>
      <c r="J11" s="2">
        <v>15</v>
      </c>
      <c r="K11" s="2">
        <f>IFERROR(VLOOKUP(Sales_data[[#This Row],[HSN code]],products_data[#All],4,0),"")</f>
        <v>950</v>
      </c>
      <c r="L11" s="2">
        <f>IFERROR(Sales_data[[#This Row],[Price]]*Sales_data[[#This Row],[Units]],"")</f>
        <v>14250</v>
      </c>
    </row>
    <row r="12" spans="2:12" x14ac:dyDescent="0.25">
      <c r="D12" s="2" t="s">
        <v>11</v>
      </c>
      <c r="E12" s="2" t="str">
        <f>IFERROR(VLOOKUP(Sales_data[[#This Row],[Customer ID]],customer_data[#All],2,0),"")</f>
        <v>Aarav Patel</v>
      </c>
      <c r="F12" s="2">
        <v>1004</v>
      </c>
      <c r="G12" s="2" t="str">
        <f>IFERROR(VLOOKUP(Sales_data[[#This Row],[HSN code]],products_data[#All],2,0),"")</f>
        <v>Monitor 24 inch</v>
      </c>
      <c r="H12" s="7">
        <v>45781</v>
      </c>
      <c r="I12" s="2">
        <f>IFERROR(VLOOKUP(Sales_data[[#This Row],[HSN code]],inventory_data[#All],6,0),"")</f>
        <v>40</v>
      </c>
      <c r="J12" s="2">
        <v>10</v>
      </c>
      <c r="K12" s="2">
        <f>IFERROR(VLOOKUP(Sales_data[[#This Row],[HSN code]],products_data[#All],4,0),"")</f>
        <v>7200</v>
      </c>
      <c r="L12" s="2">
        <f>IFERROR(Sales_data[[#This Row],[Price]]*Sales_data[[#This Row],[Units]],"")</f>
        <v>72000</v>
      </c>
    </row>
    <row r="13" spans="2:12" x14ac:dyDescent="0.25">
      <c r="D13" s="2" t="s">
        <v>14</v>
      </c>
      <c r="E13" s="2" t="str">
        <f>IFERROR(VLOOKUP(Sales_data[[#This Row],[Customer ID]],customer_data[#All],2,0),"")</f>
        <v>Sneha Reddy</v>
      </c>
      <c r="F13" s="2">
        <v>1005</v>
      </c>
      <c r="G13" s="2" t="str">
        <f>IFERROR(VLOOKUP(Sales_data[[#This Row],[HSN code]],products_data[#All],2,0),"")</f>
        <v>USB-C Cable</v>
      </c>
      <c r="H13" s="7">
        <v>45995</v>
      </c>
      <c r="I13" s="2">
        <f>IFERROR(VLOOKUP(Sales_data[[#This Row],[HSN code]],inventory_data[#All],6,0),"")</f>
        <v>495</v>
      </c>
      <c r="J13" s="2">
        <v>5</v>
      </c>
      <c r="K13" s="2">
        <f>IFERROR(VLOOKUP(Sales_data[[#This Row],[HSN code]],products_data[#All],4,0),"")</f>
        <v>250</v>
      </c>
      <c r="L13" s="2">
        <f>IFERROR(Sales_data[[#This Row],[Price]]*Sales_data[[#This Row],[Units]],"")</f>
        <v>1250</v>
      </c>
    </row>
    <row r="14" spans="2:12" x14ac:dyDescent="0.25">
      <c r="D14" s="2" t="s">
        <v>16</v>
      </c>
      <c r="E14" s="2" t="str">
        <f>IFERROR(VLOOKUP(Sales_data[[#This Row],[Customer ID]],customer_data[#All],2,0),"")</f>
        <v>Karan Singh</v>
      </c>
      <c r="F14" s="2">
        <v>1006</v>
      </c>
      <c r="G14" s="2" t="str">
        <f>IFERROR(VLOOKUP(Sales_data[[#This Row],[HSN code]],products_data[#All],2,0),"")</f>
        <v>External Hard Drive</v>
      </c>
      <c r="H14" s="2" t="s">
        <v>109</v>
      </c>
      <c r="I14" s="2">
        <f>IFERROR(VLOOKUP(Sales_data[[#This Row],[HSN code]],inventory_data[#All],6,0),"")</f>
        <v>95</v>
      </c>
      <c r="J14" s="2">
        <v>5</v>
      </c>
      <c r="K14" s="2">
        <f>IFERROR(VLOOKUP(Sales_data[[#This Row],[HSN code]],products_data[#All],4,0),"")</f>
        <v>4500</v>
      </c>
      <c r="L14" s="2">
        <f>IFERROR(Sales_data[[#This Row],[Price]]*Sales_data[[#This Row],[Units]],"")</f>
        <v>22500</v>
      </c>
    </row>
    <row r="15" spans="2:12" x14ac:dyDescent="0.25">
      <c r="D15" s="2" t="s">
        <v>18</v>
      </c>
      <c r="E15" s="2" t="str">
        <f>IFERROR(VLOOKUP(Sales_data[[#This Row],[Customer ID]],customer_data[#All],2,0),"")</f>
        <v>Meera Nair</v>
      </c>
      <c r="F15" s="2">
        <v>1007</v>
      </c>
      <c r="G15" s="2" t="str">
        <f>IFERROR(VLOOKUP(Sales_data[[#This Row],[HSN code]],products_data[#All],2,0),"")</f>
        <v>Bluetooth Speaker</v>
      </c>
      <c r="H15" s="2" t="s">
        <v>110</v>
      </c>
      <c r="I15" s="2">
        <f>IFERROR(VLOOKUP(Sales_data[[#This Row],[HSN code]],inventory_data[#All],6,0),"")</f>
        <v>190</v>
      </c>
      <c r="J15" s="2">
        <v>10</v>
      </c>
      <c r="K15" s="2">
        <f>IFERROR(VLOOKUP(Sales_data[[#This Row],[HSN code]],products_data[#All],4,0),"")</f>
        <v>1300</v>
      </c>
      <c r="L15" s="2">
        <f>IFERROR(Sales_data[[#This Row],[Price]]*Sales_data[[#This Row],[Units]],"")</f>
        <v>13000</v>
      </c>
    </row>
    <row r="16" spans="2:12" x14ac:dyDescent="0.25">
      <c r="D16" s="2" t="s">
        <v>20</v>
      </c>
      <c r="E16" s="2" t="str">
        <f>IFERROR(VLOOKUP(Sales_data[[#This Row],[Customer ID]],customer_data[#All],2,0),"")</f>
        <v>Devansh Gupta</v>
      </c>
      <c r="F16" s="2">
        <v>1008</v>
      </c>
      <c r="G16" s="2" t="str">
        <f>IFERROR(VLOOKUP(Sales_data[[#This Row],[HSN code]],products_data[#All],2,0),"")</f>
        <v>Webcam</v>
      </c>
      <c r="H16" s="2" t="s">
        <v>111</v>
      </c>
      <c r="I16" s="2">
        <f>IFERROR(VLOOKUP(Sales_data[[#This Row],[HSN code]],inventory_data[#All],6,0),"")</f>
        <v>40</v>
      </c>
      <c r="J16" s="2">
        <v>10</v>
      </c>
      <c r="K16" s="2">
        <f>IFERROR(VLOOKUP(Sales_data[[#This Row],[HSN code]],products_data[#All],4,0),"")</f>
        <v>1600</v>
      </c>
      <c r="L16" s="2">
        <f>IFERROR(Sales_data[[#This Row],[Price]]*Sales_data[[#This Row],[Units]],"")</f>
        <v>16000</v>
      </c>
    </row>
    <row r="17" spans="4:12" x14ac:dyDescent="0.25">
      <c r="D17" s="2" t="s">
        <v>22</v>
      </c>
      <c r="E17" s="2" t="str">
        <f>IFERROR(VLOOKUP(Sales_data[[#This Row],[Customer ID]],customer_data[#All],2,0),"")</f>
        <v>Tanya Joshi</v>
      </c>
      <c r="F17" s="2">
        <v>1010</v>
      </c>
      <c r="G17" s="2" t="str">
        <f>IFERROR(VLOOKUP(Sales_data[[#This Row],[HSN code]],products_data[#All],2,0),"")</f>
        <v>Notebook</v>
      </c>
      <c r="H17" s="2" t="s">
        <v>112</v>
      </c>
      <c r="I17" s="2">
        <f>IFERROR(VLOOKUP(Sales_data[[#This Row],[HSN code]],inventory_data[#All],6,0),"")</f>
        <v>710</v>
      </c>
      <c r="J17" s="2">
        <v>40</v>
      </c>
      <c r="K17" s="2">
        <f>IFERROR(VLOOKUP(Sales_data[[#This Row],[HSN code]],products_data[#All],4,0),"")</f>
        <v>90</v>
      </c>
      <c r="L17" s="2">
        <f>IFERROR(Sales_data[[#This Row],[Price]]*Sales_data[[#This Row],[Units]],"")</f>
        <v>3600</v>
      </c>
    </row>
    <row r="18" spans="4:12" x14ac:dyDescent="0.25">
      <c r="D18" s="2" t="s">
        <v>24</v>
      </c>
      <c r="E18" s="2" t="str">
        <f>IFERROR(VLOOKUP(Sales_data[[#This Row],[Customer ID]],customer_data[#All],2,0),"")</f>
        <v>Rahul Deshmukh</v>
      </c>
      <c r="F18" s="2">
        <v>1009</v>
      </c>
      <c r="G18" s="2" t="str">
        <f>IFERROR(VLOOKUP(Sales_data[[#This Row],[HSN code]],products_data[#All],2,0),"")</f>
        <v>Desk Lamp</v>
      </c>
      <c r="H18" s="2" t="s">
        <v>113</v>
      </c>
      <c r="I18" s="2">
        <f>IFERROR(VLOOKUP(Sales_data[[#This Row],[HSN code]],inventory_data[#All],6,0),"")</f>
        <v>120</v>
      </c>
      <c r="J18" s="2">
        <v>30</v>
      </c>
      <c r="K18" s="2">
        <f>IFERROR(VLOOKUP(Sales_data[[#This Row],[HSN code]],products_data[#All],4,0),"")</f>
        <v>500</v>
      </c>
      <c r="L18" s="2">
        <f>IFERROR(Sales_data[[#This Row],[Price]]*Sales_data[[#This Row],[Units]],"")</f>
        <v>15000</v>
      </c>
    </row>
  </sheetData>
  <dataValidations count="2">
    <dataValidation type="list" allowBlank="1" showInputMessage="1" showErrorMessage="1" sqref="D9:D18" xr:uid="{321367E0-92F6-499E-BEA3-8FD2D1F090CE}">
      <formula1>customer_id</formula1>
    </dataValidation>
    <dataValidation type="list" allowBlank="1" showInputMessage="1" showErrorMessage="1" sqref="F9:F18" xr:uid="{853F52FE-4458-4551-A0D1-DC71604ACA15}">
      <formula1>HSN_Code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8056-37F1-4D18-9BF0-DB677C6DF6EA}">
  <dimension ref="B1:K18"/>
  <sheetViews>
    <sheetView topLeftCell="A6" zoomScale="154" workbookViewId="0">
      <selection activeCell="I12" sqref="I12"/>
    </sheetView>
  </sheetViews>
  <sheetFormatPr defaultRowHeight="15" x14ac:dyDescent="0.25"/>
  <cols>
    <col min="1" max="1" width="3.140625" style="2" customWidth="1"/>
    <col min="2" max="2" width="28.7109375" style="3" customWidth="1"/>
    <col min="3" max="3" width="5.7109375" style="2" customWidth="1"/>
    <col min="4" max="4" width="11.7109375" style="2" bestFit="1" customWidth="1"/>
    <col min="5" max="5" width="16" style="2" bestFit="1" customWidth="1"/>
    <col min="6" max="6" width="7.140625" style="2" bestFit="1" customWidth="1"/>
    <col min="7" max="7" width="10.28515625" style="2" bestFit="1" customWidth="1"/>
    <col min="8" max="8" width="10.140625" style="2" bestFit="1" customWidth="1"/>
    <col min="9" max="9" width="8" style="2" bestFit="1" customWidth="1"/>
    <col min="10" max="10" width="15.7109375" style="2" bestFit="1" customWidth="1"/>
    <col min="11" max="11" width="52.28515625" style="2" hidden="1" customWidth="1"/>
    <col min="12" max="16384" width="9.140625" style="2"/>
  </cols>
  <sheetData>
    <row r="1" spans="2:11" x14ac:dyDescent="0.25">
      <c r="B1" s="2"/>
    </row>
    <row r="8" spans="2:11" x14ac:dyDescent="0.25">
      <c r="D8" s="2" t="s">
        <v>105</v>
      </c>
      <c r="E8" s="2" t="s">
        <v>46</v>
      </c>
      <c r="F8" s="2" t="s">
        <v>47</v>
      </c>
      <c r="G8" s="2" t="s">
        <v>114</v>
      </c>
      <c r="H8" s="2" t="s">
        <v>115</v>
      </c>
      <c r="I8" s="2" t="s">
        <v>116</v>
      </c>
      <c r="J8" s="2" t="s">
        <v>117</v>
      </c>
      <c r="K8" s="2" t="s">
        <v>132</v>
      </c>
    </row>
    <row r="9" spans="2:11" x14ac:dyDescent="0.25">
      <c r="D9" s="2">
        <f>IFERROR(products_data[[#This Row],[HSN Code]],"")</f>
        <v>1001</v>
      </c>
      <c r="E9" s="2" t="str">
        <f>IFERROR(products_data[[#This Row],[Product Name]],"")</f>
        <v>Laptop Bag</v>
      </c>
      <c r="F9" s="2">
        <f>IFERROR(products_data[[#This Row],[Cost]],"")</f>
        <v>800</v>
      </c>
      <c r="G9" s="2">
        <f>SUMIF(Purchase_data[[Product Name ]],inventory_data[[#This Row],[Product Name]],Purchase_data[Units])</f>
        <v>100</v>
      </c>
      <c r="H9" s="2">
        <f>SUMIF(Sales_data[Product Name],inventory_data[[#This Row],[Product Name]],Sales_data[Units])</f>
        <v>100</v>
      </c>
      <c r="I9" s="2">
        <f>inventory_data[[#This Row],[P(units)]]-inventory_data[[#This Row],[S(units)]]</f>
        <v>0</v>
      </c>
      <c r="J9" s="2">
        <f>inventory_data[[#This Row],[Cost]]*inventory_data[[#This Row],[Stock]]</f>
        <v>0</v>
      </c>
      <c r="K9" s="2" t="str">
        <f>IF(inventory_data[[#This Row],[Stock]]&lt;5,"Please Call"&amp;inventory_data[[#This Row],[Product Name]]&amp;" Needs to re-order ! PH " &amp; VLOOKUP(inventory_data[[#This Row],[HSN code]],vendors_data[#All],4,0),"")</f>
        <v>Please CallLaptop Bag Needs to re-order ! PH 9811122334</v>
      </c>
    </row>
    <row r="10" spans="2:11" x14ac:dyDescent="0.25">
      <c r="D10" s="2">
        <f>products_data[[#This Row],[HSN Code]]</f>
        <v>1002</v>
      </c>
      <c r="E10" s="2" t="str">
        <f>products_data[[#This Row],[Product Name]]</f>
        <v>Wireless Mouse</v>
      </c>
      <c r="F10" s="2">
        <f>products_data[[#This Row],[Cost]]</f>
        <v>450</v>
      </c>
      <c r="G10" s="2">
        <f>SUMIF(Purchase_data[[Product Name ]],inventory_data[[#This Row],[Product Name]],Purchase_data[Units])</f>
        <v>250</v>
      </c>
      <c r="H10" s="2">
        <f>SUMIF(Sales_data[Product Name],inventory_data[[#This Row],[Product Name]],Sales_data[Units])</f>
        <v>20</v>
      </c>
      <c r="I10" s="2">
        <f>inventory_data[[#This Row],[P(units)]]-inventory_data[[#This Row],[S(units)]]</f>
        <v>230</v>
      </c>
      <c r="J10" s="2">
        <f>inventory_data[[#This Row],[Cost]]*inventory_data[[#This Row],[Stock]]</f>
        <v>103500</v>
      </c>
      <c r="K10" s="2" t="str">
        <f>IF(inventory_data[[#This Row],[Stock]]&lt;5,"Please Call"&amp;inventory_data[[#This Row],[Product Name]]&amp;" Needs to re-order ! PH " &amp; VLOOKUP(inventory_data[[#This Row],[HSN code]],vendors_data[#All],4,0),"")</f>
        <v/>
      </c>
    </row>
    <row r="11" spans="2:11" x14ac:dyDescent="0.25">
      <c r="D11" s="2">
        <f>products_data[[#This Row],[HSN Code]]</f>
        <v>1003</v>
      </c>
      <c r="E11" s="2" t="str">
        <f>products_data[[#This Row],[Product Name]]</f>
        <v>Keyboard</v>
      </c>
      <c r="F11" s="2">
        <f>products_data[[#This Row],[Cost]]</f>
        <v>700</v>
      </c>
      <c r="G11" s="2">
        <f>SUMIF(Purchase_data[[Product Name ]],inventory_data[[#This Row],[Product Name]],Purchase_data[Units])</f>
        <v>250</v>
      </c>
      <c r="H11" s="2">
        <f>SUMIF(Sales_data[Product Name],inventory_data[[#This Row],[Product Name]],Sales_data[Units])</f>
        <v>15</v>
      </c>
      <c r="I11" s="2">
        <f>inventory_data[[#This Row],[P(units)]]-inventory_data[[#This Row],[S(units)]]</f>
        <v>235</v>
      </c>
      <c r="J11" s="2">
        <f>inventory_data[[#This Row],[Cost]]*inventory_data[[#This Row],[Stock]]</f>
        <v>164500</v>
      </c>
      <c r="K11" s="2" t="str">
        <f>IF(inventory_data[[#This Row],[Stock]]&lt;5,"Please Call"&amp;inventory_data[[#This Row],[Product Name]]&amp;" Needs to re-order ! PH " &amp; VLOOKUP(inventory_data[[#This Row],[HSN code]],vendors_data[#All],4,0),"")</f>
        <v/>
      </c>
    </row>
    <row r="12" spans="2:11" x14ac:dyDescent="0.25">
      <c r="D12" s="2">
        <f>products_data[[#This Row],[HSN Code]]</f>
        <v>1004</v>
      </c>
      <c r="E12" s="2" t="str">
        <f>products_data[[#This Row],[Product Name]]</f>
        <v>Monitor 24 inch</v>
      </c>
      <c r="F12" s="2">
        <f>products_data[[#This Row],[Cost]]</f>
        <v>5000</v>
      </c>
      <c r="G12" s="2">
        <f>SUMIF(Purchase_data[[Product Name ]],inventory_data[[#This Row],[Product Name]],Purchase_data[Units])</f>
        <v>50</v>
      </c>
      <c r="H12" s="2">
        <f>SUMIF(Sales_data[Product Name],inventory_data[[#This Row],[Product Name]],Sales_data[Units])</f>
        <v>10</v>
      </c>
      <c r="I12" s="2">
        <f>inventory_data[[#This Row],[P(units)]]-inventory_data[[#This Row],[S(units)]]</f>
        <v>40</v>
      </c>
      <c r="J12" s="2">
        <f>inventory_data[[#This Row],[Cost]]*inventory_data[[#This Row],[Stock]]</f>
        <v>200000</v>
      </c>
      <c r="K12" s="2" t="str">
        <f>IF(inventory_data[[#This Row],[Stock]]&lt;5,"Please Call"&amp;inventory_data[[#This Row],[Product Name]]&amp;" Needs to re-order ! PH " &amp; VLOOKUP(inventory_data[[#This Row],[HSN code]],vendors_data[#All],4,0),"")</f>
        <v/>
      </c>
    </row>
    <row r="13" spans="2:11" x14ac:dyDescent="0.25">
      <c r="D13" s="2">
        <f>products_data[[#This Row],[HSN Code]]</f>
        <v>1005</v>
      </c>
      <c r="E13" s="2" t="str">
        <f>products_data[[#This Row],[Product Name]]</f>
        <v>USB-C Cable</v>
      </c>
      <c r="F13" s="2">
        <f>products_data[[#This Row],[Cost]]</f>
        <v>150</v>
      </c>
      <c r="G13" s="2">
        <f>SUMIF(Purchase_data[[Product Name ]],inventory_data[[#This Row],[Product Name]],Purchase_data[Units])</f>
        <v>500</v>
      </c>
      <c r="H13" s="2">
        <f>SUMIF(Sales_data[Product Name],inventory_data[[#This Row],[Product Name]],Sales_data[Units])</f>
        <v>5</v>
      </c>
      <c r="I13" s="2">
        <f>inventory_data[[#This Row],[P(units)]]-inventory_data[[#This Row],[S(units)]]</f>
        <v>495</v>
      </c>
      <c r="J13" s="2">
        <f>inventory_data[[#This Row],[Cost]]*inventory_data[[#This Row],[Stock]]</f>
        <v>74250</v>
      </c>
      <c r="K13" s="2" t="str">
        <f>IF(inventory_data[[#This Row],[Stock]]&lt;5,"Please Call"&amp;inventory_data[[#This Row],[Product Name]]&amp;" Needs to re-order ! PH " &amp; VLOOKUP(inventory_data[[#This Row],[HSN code]],vendors_data[#All],4,0),"")</f>
        <v/>
      </c>
    </row>
    <row r="14" spans="2:11" x14ac:dyDescent="0.25">
      <c r="D14" s="2">
        <f>products_data[[#This Row],[HSN Code]]</f>
        <v>1006</v>
      </c>
      <c r="E14" s="2" t="str">
        <f>products_data[[#This Row],[Product Name]]</f>
        <v>External Hard Drive</v>
      </c>
      <c r="F14" s="2">
        <f>products_data[[#This Row],[Cost]]</f>
        <v>3200</v>
      </c>
      <c r="G14" s="2">
        <f>SUMIF(Purchase_data[[Product Name ]],inventory_data[[#This Row],[Product Name]],Purchase_data[Units])</f>
        <v>100</v>
      </c>
      <c r="H14" s="2">
        <f>SUMIF(Sales_data[Product Name],inventory_data[[#This Row],[Product Name]],Sales_data[Units])</f>
        <v>5</v>
      </c>
      <c r="I14" s="2">
        <f>inventory_data[[#This Row],[P(units)]]-inventory_data[[#This Row],[S(units)]]</f>
        <v>95</v>
      </c>
      <c r="J14" s="2">
        <f>inventory_data[[#This Row],[Cost]]*inventory_data[[#This Row],[Stock]]</f>
        <v>304000</v>
      </c>
      <c r="K14" s="2" t="str">
        <f>IF(inventory_data[[#This Row],[Stock]]&lt;5,"Please Call"&amp;inventory_data[[#This Row],[Product Name]]&amp;" Needs to re-order ! PH " &amp; VLOOKUP(inventory_data[[#This Row],[HSN code]],vendors_data[#All],4,0),"")</f>
        <v/>
      </c>
    </row>
    <row r="15" spans="2:11" x14ac:dyDescent="0.25">
      <c r="D15" s="2">
        <f>products_data[[#This Row],[HSN Code]]</f>
        <v>1007</v>
      </c>
      <c r="E15" s="2" t="str">
        <f>products_data[[#This Row],[Product Name]]</f>
        <v>Bluetooth Speaker</v>
      </c>
      <c r="F15" s="2">
        <f>products_data[[#This Row],[Cost]]</f>
        <v>900</v>
      </c>
      <c r="G15" s="2">
        <f>SUMIF(Purchase_data[[Product Name ]],inventory_data[[#This Row],[Product Name]],Purchase_data[Units])</f>
        <v>200</v>
      </c>
      <c r="H15" s="2">
        <f>SUMIF(Sales_data[Product Name],inventory_data[[#This Row],[Product Name]],Sales_data[Units])</f>
        <v>10</v>
      </c>
      <c r="I15" s="2">
        <f>inventory_data[[#This Row],[P(units)]]-inventory_data[[#This Row],[S(units)]]</f>
        <v>190</v>
      </c>
      <c r="J15" s="2">
        <f>inventory_data[[#This Row],[Cost]]*inventory_data[[#This Row],[Stock]]</f>
        <v>171000</v>
      </c>
      <c r="K15" s="2" t="str">
        <f>IF(inventory_data[[#This Row],[Stock]]&lt;5,"Please Call"&amp;inventory_data[[#This Row],[Product Name]]&amp;" Needs to re-order ! PH " &amp; VLOOKUP(inventory_data[[#This Row],[HSN code]],vendors_data[#All],4,0),"")</f>
        <v/>
      </c>
    </row>
    <row r="16" spans="2:11" x14ac:dyDescent="0.25">
      <c r="D16" s="2">
        <f>products_data[[#This Row],[HSN Code]]</f>
        <v>1008</v>
      </c>
      <c r="E16" s="2" t="str">
        <f>products_data[[#This Row],[Product Name]]</f>
        <v>Webcam</v>
      </c>
      <c r="F16" s="2">
        <f>products_data[[#This Row],[Cost]]</f>
        <v>1100</v>
      </c>
      <c r="G16" s="2">
        <f>SUMIF(Purchase_data[[Product Name ]],inventory_data[[#This Row],[Product Name]],Purchase_data[Units])</f>
        <v>50</v>
      </c>
      <c r="H16" s="2">
        <f>SUMIF(Sales_data[Product Name],inventory_data[[#This Row],[Product Name]],Sales_data[Units])</f>
        <v>10</v>
      </c>
      <c r="I16" s="2">
        <f>inventory_data[[#This Row],[P(units)]]-inventory_data[[#This Row],[S(units)]]</f>
        <v>40</v>
      </c>
      <c r="J16" s="2">
        <f>inventory_data[[#This Row],[Cost]]*inventory_data[[#This Row],[Stock]]</f>
        <v>44000</v>
      </c>
      <c r="K16" s="2" t="str">
        <f>IF(inventory_data[[#This Row],[Stock]]&lt;5,"Please Call"&amp;inventory_data[[#This Row],[Product Name]]&amp;" Needs to re-order ! PH " &amp; VLOOKUP(inventory_data[[#This Row],[HSN code]],vendors_data[#All],4,0),"")</f>
        <v/>
      </c>
    </row>
    <row r="17" spans="4:11" x14ac:dyDescent="0.25">
      <c r="D17" s="2">
        <f>products_data[[#This Row],[HSN Code]]</f>
        <v>1009</v>
      </c>
      <c r="E17" s="2" t="str">
        <f>products_data[[#This Row],[Product Name]]</f>
        <v>Desk Lamp</v>
      </c>
      <c r="F17" s="2">
        <f>products_data[[#This Row],[Cost]]</f>
        <v>300</v>
      </c>
      <c r="G17" s="2">
        <f>SUMIF(Purchase_data[[Product Name ]],inventory_data[[#This Row],[Product Name]],Purchase_data[Units])</f>
        <v>150</v>
      </c>
      <c r="H17" s="2">
        <f>SUMIF(Sales_data[Product Name],inventory_data[[#This Row],[Product Name]],Sales_data[Units])</f>
        <v>30</v>
      </c>
      <c r="I17" s="2">
        <f>inventory_data[[#This Row],[P(units)]]-inventory_data[[#This Row],[S(units)]]</f>
        <v>120</v>
      </c>
      <c r="J17" s="2">
        <f>inventory_data[[#This Row],[Cost]]*inventory_data[[#This Row],[Stock]]</f>
        <v>36000</v>
      </c>
      <c r="K17" s="2" t="str">
        <f>IF(inventory_data[[#This Row],[Stock]]&lt;5,"Please Call"&amp;inventory_data[[#This Row],[Product Name]]&amp;" Needs to re-order ! PH " &amp; VLOOKUP(inventory_data[[#This Row],[HSN code]],vendors_data[#All],4,0),"")</f>
        <v/>
      </c>
    </row>
    <row r="18" spans="4:11" x14ac:dyDescent="0.25">
      <c r="D18" s="2">
        <f>products_data[[#This Row],[HSN Code]]</f>
        <v>1010</v>
      </c>
      <c r="E18" s="2" t="str">
        <f>products_data[[#This Row],[Product Name]]</f>
        <v>Notebook</v>
      </c>
      <c r="F18" s="2">
        <f>products_data[[#This Row],[Cost]]</f>
        <v>50</v>
      </c>
      <c r="G18" s="2">
        <f>SUMIF(Purchase_data[[Product Name ]],inventory_data[[#This Row],[Product Name]],Purchase_data[Units])</f>
        <v>750</v>
      </c>
      <c r="H18" s="2">
        <f>SUMIF(Sales_data[Product Name],inventory_data[[#This Row],[Product Name]],Sales_data[Units])</f>
        <v>40</v>
      </c>
      <c r="I18" s="2">
        <f>inventory_data[[#This Row],[P(units)]]-inventory_data[[#This Row],[S(units)]]</f>
        <v>710</v>
      </c>
      <c r="J18" s="2">
        <f>inventory_data[[#This Row],[Cost]]*inventory_data[[#This Row],[Stock]]</f>
        <v>35500</v>
      </c>
      <c r="K18" s="2" t="str">
        <f>IF(inventory_data[[#This Row],[Stock]]&lt;5,"Please Call"&amp;inventory_data[[#This Row],[Product Name]]&amp;" Needs to re-order ! PH " &amp; VLOOKUP(inventory_data[[#This Row],[HSN code]],vendors_data[#All],4,0),"")</f>
        <v/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166C-9DFE-49E4-B5A5-9E1EF66D4545}">
  <dimension ref="B2:P20"/>
  <sheetViews>
    <sheetView topLeftCell="M2" workbookViewId="0">
      <selection activeCell="O10" sqref="O3:P14"/>
    </sheetView>
  </sheetViews>
  <sheetFormatPr defaultRowHeight="15" x14ac:dyDescent="0.25"/>
  <cols>
    <col min="2" max="2" width="20.140625" bestFit="1" customWidth="1"/>
    <col min="4" max="4" width="14.28515625" bestFit="1" customWidth="1"/>
    <col min="6" max="6" width="17.7109375" bestFit="1" customWidth="1"/>
    <col min="7" max="7" width="14.5703125" bestFit="1" customWidth="1"/>
    <col min="15" max="15" width="18.28515625" bestFit="1" customWidth="1"/>
    <col min="16" max="16" width="12.28515625" bestFit="1" customWidth="1"/>
  </cols>
  <sheetData>
    <row r="2" spans="2:16" x14ac:dyDescent="0.25">
      <c r="B2" t="s">
        <v>118</v>
      </c>
      <c r="D2" t="s">
        <v>119</v>
      </c>
      <c r="F2" s="10" t="s">
        <v>128</v>
      </c>
      <c r="G2" t="s">
        <v>130</v>
      </c>
    </row>
    <row r="3" spans="2:16" x14ac:dyDescent="0.25">
      <c r="B3">
        <v>10</v>
      </c>
      <c r="D3">
        <f>GETPIVOTDATA("Name",$B$2)</f>
        <v>10</v>
      </c>
      <c r="F3" s="11" t="s">
        <v>58</v>
      </c>
      <c r="G3">
        <v>40</v>
      </c>
      <c r="O3" s="10" t="s">
        <v>128</v>
      </c>
      <c r="P3" t="s">
        <v>133</v>
      </c>
    </row>
    <row r="4" spans="2:16" x14ac:dyDescent="0.25">
      <c r="F4" s="11" t="s">
        <v>57</v>
      </c>
      <c r="G4">
        <v>30</v>
      </c>
      <c r="O4" s="11" t="s">
        <v>55</v>
      </c>
      <c r="P4">
        <v>190</v>
      </c>
    </row>
    <row r="5" spans="2:16" x14ac:dyDescent="0.25">
      <c r="B5" t="s">
        <v>120</v>
      </c>
      <c r="D5" t="s">
        <v>121</v>
      </c>
      <c r="F5" s="11" t="s">
        <v>50</v>
      </c>
      <c r="G5">
        <v>20</v>
      </c>
      <c r="O5" s="11" t="s">
        <v>57</v>
      </c>
      <c r="P5">
        <v>120</v>
      </c>
    </row>
    <row r="6" spans="2:16" x14ac:dyDescent="0.25">
      <c r="B6">
        <v>10</v>
      </c>
      <c r="D6">
        <f>GETPIVOTDATA("Product Name",$B$5)</f>
        <v>10</v>
      </c>
      <c r="F6" s="11" t="s">
        <v>51</v>
      </c>
      <c r="G6">
        <v>15</v>
      </c>
      <c r="O6" s="11" t="s">
        <v>54</v>
      </c>
      <c r="P6">
        <v>95</v>
      </c>
    </row>
    <row r="7" spans="2:16" x14ac:dyDescent="0.25">
      <c r="F7" s="11" t="s">
        <v>56</v>
      </c>
      <c r="G7">
        <v>10</v>
      </c>
      <c r="O7" s="11" t="s">
        <v>51</v>
      </c>
      <c r="P7">
        <v>235</v>
      </c>
    </row>
    <row r="8" spans="2:16" x14ac:dyDescent="0.25">
      <c r="B8" t="s">
        <v>122</v>
      </c>
      <c r="D8" t="s">
        <v>123</v>
      </c>
      <c r="F8" s="11" t="s">
        <v>52</v>
      </c>
      <c r="G8">
        <v>10</v>
      </c>
      <c r="O8" s="11" t="s">
        <v>49</v>
      </c>
      <c r="P8">
        <v>90</v>
      </c>
    </row>
    <row r="9" spans="2:16" x14ac:dyDescent="0.25">
      <c r="B9">
        <v>1330000</v>
      </c>
      <c r="D9" s="9">
        <f>GETPIVOTDATA("Amount",$B$8)</f>
        <v>1330000</v>
      </c>
      <c r="F9" s="11" t="s">
        <v>55</v>
      </c>
      <c r="G9">
        <v>10</v>
      </c>
      <c r="O9" s="11" t="s">
        <v>52</v>
      </c>
      <c r="P9">
        <v>40</v>
      </c>
    </row>
    <row r="10" spans="2:16" x14ac:dyDescent="0.25">
      <c r="F10" s="11" t="s">
        <v>49</v>
      </c>
      <c r="G10">
        <v>10</v>
      </c>
      <c r="O10" s="11" t="s">
        <v>58</v>
      </c>
      <c r="P10">
        <v>710</v>
      </c>
    </row>
    <row r="11" spans="2:16" x14ac:dyDescent="0.25">
      <c r="B11" t="s">
        <v>122</v>
      </c>
      <c r="D11" t="s">
        <v>124</v>
      </c>
      <c r="F11" s="11" t="s">
        <v>129</v>
      </c>
      <c r="G11">
        <v>145</v>
      </c>
      <c r="O11" s="11" t="s">
        <v>53</v>
      </c>
      <c r="P11">
        <v>495</v>
      </c>
    </row>
    <row r="12" spans="2:16" x14ac:dyDescent="0.25">
      <c r="B12">
        <v>183600</v>
      </c>
      <c r="D12" s="9">
        <f>GETPIVOTDATA("Amount",$B$11)</f>
        <v>183600</v>
      </c>
      <c r="O12" s="11" t="s">
        <v>56</v>
      </c>
      <c r="P12">
        <v>40</v>
      </c>
    </row>
    <row r="13" spans="2:16" x14ac:dyDescent="0.25">
      <c r="O13" s="11" t="s">
        <v>50</v>
      </c>
      <c r="P13">
        <v>230</v>
      </c>
    </row>
    <row r="14" spans="2:16" x14ac:dyDescent="0.25">
      <c r="B14" t="s">
        <v>125</v>
      </c>
      <c r="D14" t="s">
        <v>126</v>
      </c>
      <c r="F14" s="10" t="s">
        <v>128</v>
      </c>
      <c r="G14" t="s">
        <v>122</v>
      </c>
      <c r="O14" s="11" t="s">
        <v>129</v>
      </c>
      <c r="P14">
        <v>2245</v>
      </c>
    </row>
    <row r="15" spans="2:16" x14ac:dyDescent="0.25">
      <c r="B15">
        <v>1204750</v>
      </c>
      <c r="D15" s="9">
        <f>GETPIVOTDATA("Stock Amount",$B$14)</f>
        <v>1204750</v>
      </c>
      <c r="F15" s="11" t="s">
        <v>12</v>
      </c>
      <c r="G15">
        <v>72000</v>
      </c>
    </row>
    <row r="16" spans="2:16" x14ac:dyDescent="0.25">
      <c r="F16" s="11" t="s">
        <v>10</v>
      </c>
      <c r="G16">
        <v>14250</v>
      </c>
    </row>
    <row r="17" spans="4:7" x14ac:dyDescent="0.25">
      <c r="D17" t="s">
        <v>127</v>
      </c>
      <c r="F17" s="11" t="s">
        <v>21</v>
      </c>
      <c r="G17">
        <v>16000</v>
      </c>
    </row>
    <row r="18" spans="4:7" x14ac:dyDescent="0.25">
      <c r="D18" s="9">
        <f>D15+D12-D9</f>
        <v>58350</v>
      </c>
      <c r="F18" s="11" t="s">
        <v>17</v>
      </c>
      <c r="G18">
        <v>22500</v>
      </c>
    </row>
    <row r="19" spans="4:7" x14ac:dyDescent="0.25">
      <c r="F19" s="11" t="s">
        <v>25</v>
      </c>
      <c r="G19">
        <v>15000</v>
      </c>
    </row>
    <row r="20" spans="4:7" x14ac:dyDescent="0.25">
      <c r="F20" s="11" t="s">
        <v>129</v>
      </c>
      <c r="G20">
        <v>139750</v>
      </c>
    </row>
  </sheetData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Deshboard</vt:lpstr>
      <vt:lpstr>Customers</vt:lpstr>
      <vt:lpstr>Products</vt:lpstr>
      <vt:lpstr>Vendors</vt:lpstr>
      <vt:lpstr>New Entry</vt:lpstr>
      <vt:lpstr>Purchase</vt:lpstr>
      <vt:lpstr>Sale</vt:lpstr>
      <vt:lpstr>Inventory</vt:lpstr>
      <vt:lpstr>Pivots</vt:lpstr>
      <vt:lpstr>customer_id</vt:lpstr>
      <vt:lpstr>HSN_Code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Empire</dc:creator>
  <cp:lastModifiedBy>Mr Empire</cp:lastModifiedBy>
  <dcterms:created xsi:type="dcterms:W3CDTF">2025-05-20T05:25:09Z</dcterms:created>
  <dcterms:modified xsi:type="dcterms:W3CDTF">2025-05-21T20:21:18Z</dcterms:modified>
</cp:coreProperties>
</file>